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95" windowHeight="10440" tabRatio="744" firstSheet="3" activeTab="5"/>
  </bookViews>
  <sheets>
    <sheet name="bond stress at initial slip " sheetId="3" r:id="rId1"/>
    <sheet name="Bayesian method-INI" sheetId="4" r:id="rId2"/>
    <sheet name="ultimate bond stress" sheetId="1" r:id="rId3"/>
    <sheet name="Bayesian method-ULT" sheetId="6" r:id="rId4"/>
    <sheet name="residual bond stress" sheetId="2" r:id="rId5"/>
    <sheet name="Bayesian method-RES" sheetId="7" r:id="rId6"/>
  </sheets>
  <definedNames>
    <definedName name="_xlnm._FilterDatabase" localSheetId="0" hidden="1">'bond stress at initial slip '!$AF$1:$AF$233</definedName>
    <definedName name="_xlnm._FilterDatabase" localSheetId="2" hidden="1">'ultimate bond stress'!$C$1:$C$276</definedName>
    <definedName name="_xlnm._FilterDatabase" localSheetId="3" hidden="1">'Bayesian method-ULT'!$F$1:$F$282</definedName>
    <definedName name="_xlnm._FilterDatabase" localSheetId="5" hidden="1">'Bayesian method-RES'!$D$1:$D$270</definedName>
    <definedName name="_xlnm._FilterDatabase" localSheetId="4" hidden="1">'residual bond stress'!$U$1:$AF$233</definedName>
  </definedNames>
  <calcPr calcId="144525"/>
</workbook>
</file>

<file path=xl/sharedStrings.xml><?xml version="1.0" encoding="utf-8"?>
<sst xmlns="http://schemas.openxmlformats.org/spreadsheetml/2006/main" count="2234" uniqueCount="92">
  <si>
    <t>Source</t>
  </si>
  <si>
    <r>
      <rPr>
        <sz val="9"/>
        <rFont val="微软雅黑"/>
        <charset val="134"/>
      </rPr>
      <t>f</t>
    </r>
    <r>
      <rPr>
        <vertAlign val="subscript"/>
        <sz val="9"/>
        <rFont val="微软雅黑"/>
        <charset val="134"/>
      </rPr>
      <t>cu</t>
    </r>
  </si>
  <si>
    <r>
      <rPr>
        <sz val="9"/>
        <rFont val="微软雅黑"/>
        <charset val="134"/>
      </rPr>
      <t>f</t>
    </r>
    <r>
      <rPr>
        <vertAlign val="subscript"/>
        <sz val="9"/>
        <rFont val="微软雅黑"/>
        <charset val="134"/>
      </rPr>
      <t>c</t>
    </r>
  </si>
  <si>
    <r>
      <rPr>
        <sz val="9"/>
        <rFont val="微软雅黑"/>
        <charset val="134"/>
      </rPr>
      <t>f</t>
    </r>
    <r>
      <rPr>
        <vertAlign val="subscript"/>
        <sz val="9"/>
        <rFont val="微软雅黑"/>
        <charset val="134"/>
      </rPr>
      <t>t</t>
    </r>
  </si>
  <si>
    <r>
      <rPr>
        <sz val="9"/>
        <rFont val="微软雅黑"/>
        <charset val="134"/>
      </rPr>
      <t>ρ</t>
    </r>
    <r>
      <rPr>
        <vertAlign val="subscript"/>
        <sz val="9"/>
        <rFont val="微软雅黑"/>
        <charset val="134"/>
      </rPr>
      <t>sv</t>
    </r>
  </si>
  <si>
    <r>
      <rPr>
        <sz val="9"/>
        <rFont val="微软雅黑"/>
        <charset val="134"/>
      </rPr>
      <t>ρ</t>
    </r>
    <r>
      <rPr>
        <vertAlign val="subscript"/>
        <sz val="9"/>
        <rFont val="微软雅黑"/>
        <charset val="134"/>
      </rPr>
      <t>s</t>
    </r>
  </si>
  <si>
    <r>
      <rPr>
        <sz val="9"/>
        <rFont val="微软雅黑"/>
        <charset val="134"/>
      </rPr>
      <t>f</t>
    </r>
    <r>
      <rPr>
        <vertAlign val="subscript"/>
        <sz val="9"/>
        <rFont val="微软雅黑"/>
        <charset val="134"/>
      </rPr>
      <t>y</t>
    </r>
  </si>
  <si>
    <r>
      <rPr>
        <sz val="9"/>
        <rFont val="微软雅黑"/>
        <charset val="134"/>
      </rPr>
      <t>f</t>
    </r>
    <r>
      <rPr>
        <vertAlign val="subscript"/>
        <sz val="9"/>
        <rFont val="微软雅黑"/>
        <charset val="134"/>
      </rPr>
      <t>yv</t>
    </r>
  </si>
  <si>
    <r>
      <rPr>
        <sz val="9"/>
        <rFont val="微软雅黑"/>
        <charset val="134"/>
      </rPr>
      <t>h</t>
    </r>
    <r>
      <rPr>
        <vertAlign val="subscript"/>
        <sz val="9"/>
        <rFont val="微软雅黑"/>
        <charset val="134"/>
      </rPr>
      <t>s</t>
    </r>
  </si>
  <si>
    <r>
      <rPr>
        <sz val="9"/>
        <rFont val="微软雅黑"/>
        <charset val="134"/>
      </rPr>
      <t>c</t>
    </r>
    <r>
      <rPr>
        <vertAlign val="subscript"/>
        <sz val="9"/>
        <rFont val="微软雅黑"/>
        <charset val="134"/>
      </rPr>
      <t>s</t>
    </r>
  </si>
  <si>
    <r>
      <rPr>
        <sz val="9"/>
        <rFont val="微软雅黑"/>
        <charset val="134"/>
      </rPr>
      <t>c</t>
    </r>
    <r>
      <rPr>
        <vertAlign val="subscript"/>
        <sz val="9"/>
        <rFont val="微软雅黑"/>
        <charset val="134"/>
      </rPr>
      <t>s</t>
    </r>
    <r>
      <rPr>
        <sz val="9"/>
        <rFont val="微软雅黑"/>
        <charset val="134"/>
      </rPr>
      <t>/h</t>
    </r>
    <r>
      <rPr>
        <vertAlign val="subscript"/>
        <sz val="9"/>
        <rFont val="微软雅黑"/>
        <charset val="134"/>
      </rPr>
      <t>s</t>
    </r>
  </si>
  <si>
    <r>
      <rPr>
        <sz val="9"/>
        <rFont val="微软雅黑"/>
        <charset val="134"/>
      </rPr>
      <t>c</t>
    </r>
    <r>
      <rPr>
        <vertAlign val="subscript"/>
        <sz val="9"/>
        <rFont val="微软雅黑"/>
        <charset val="134"/>
      </rPr>
      <t>v</t>
    </r>
    <r>
      <rPr>
        <sz val="9"/>
        <rFont val="微软雅黑"/>
        <charset val="134"/>
      </rPr>
      <t>/h</t>
    </r>
    <r>
      <rPr>
        <vertAlign val="subscript"/>
        <sz val="9"/>
        <rFont val="微软雅黑"/>
        <charset val="134"/>
      </rPr>
      <t>s</t>
    </r>
  </si>
  <si>
    <r>
      <rPr>
        <sz val="9"/>
        <rFont val="微软雅黑"/>
        <charset val="134"/>
      </rPr>
      <t>b</t>
    </r>
    <r>
      <rPr>
        <vertAlign val="subscript"/>
        <sz val="9"/>
        <rFont val="微软雅黑"/>
        <charset val="134"/>
      </rPr>
      <t>f</t>
    </r>
    <r>
      <rPr>
        <sz val="9"/>
        <rFont val="微软雅黑"/>
        <charset val="134"/>
      </rPr>
      <t>/h</t>
    </r>
    <r>
      <rPr>
        <vertAlign val="subscript"/>
        <sz val="9"/>
        <rFont val="微软雅黑"/>
        <charset val="134"/>
      </rPr>
      <t>s</t>
    </r>
  </si>
  <si>
    <r>
      <rPr>
        <sz val="9"/>
        <rFont val="微软雅黑"/>
        <charset val="134"/>
      </rPr>
      <t>l</t>
    </r>
    <r>
      <rPr>
        <vertAlign val="subscript"/>
        <sz val="9"/>
        <rFont val="微软雅黑"/>
        <charset val="134"/>
      </rPr>
      <t>b</t>
    </r>
  </si>
  <si>
    <r>
      <rPr>
        <sz val="9"/>
        <rFont val="微软雅黑"/>
        <charset val="134"/>
      </rPr>
      <t>l</t>
    </r>
    <r>
      <rPr>
        <vertAlign val="subscript"/>
        <sz val="9"/>
        <rFont val="微软雅黑"/>
        <charset val="134"/>
      </rPr>
      <t>b</t>
    </r>
    <r>
      <rPr>
        <sz val="9"/>
        <rFont val="微软雅黑"/>
        <charset val="134"/>
      </rPr>
      <t>/h</t>
    </r>
    <r>
      <rPr>
        <vertAlign val="subscript"/>
        <sz val="9"/>
        <rFont val="微软雅黑"/>
        <charset val="134"/>
      </rPr>
      <t>s</t>
    </r>
  </si>
  <si>
    <t>b</t>
  </si>
  <si>
    <t>h</t>
  </si>
  <si>
    <r>
      <rPr>
        <sz val="9"/>
        <rFont val="Times New Roman"/>
        <charset val="134"/>
      </rPr>
      <t>τ</t>
    </r>
    <r>
      <rPr>
        <vertAlign val="subscript"/>
        <sz val="9"/>
        <rFont val="Times New Roman"/>
        <charset val="134"/>
      </rPr>
      <t>s</t>
    </r>
  </si>
  <si>
    <t>Formulas ID</t>
  </si>
  <si>
    <t>Wang et al. [1]</t>
  </si>
  <si>
    <t>Liu et al. [4]</t>
  </si>
  <si>
    <t>Zheng et al. [5]</t>
  </si>
  <si>
    <t>Liu et al. [6]</t>
  </si>
  <si>
    <t>—</t>
  </si>
  <si>
    <t>Ren et al. [7]</t>
  </si>
  <si>
    <t>Liu et al. [8]</t>
  </si>
  <si>
    <t>Deng [9]</t>
  </si>
  <si>
    <t>Song [10]</t>
  </si>
  <si>
    <t>Liu et al. [11]</t>
  </si>
  <si>
    <t>Yao et al. [13]</t>
  </si>
  <si>
    <t>Bai et al. [15]</t>
  </si>
  <si>
    <t>Ming et al. [16]</t>
  </si>
  <si>
    <t>Chen et al. [17]</t>
  </si>
  <si>
    <t>Yang [19]</t>
  </si>
  <si>
    <t>Shao [20]</t>
  </si>
  <si>
    <t>Avg</t>
  </si>
  <si>
    <t>STD</t>
  </si>
  <si>
    <t>t&gt;p</t>
  </si>
  <si>
    <t>t&lt;=p</t>
  </si>
  <si>
    <r>
      <rPr>
        <sz val="9"/>
        <rFont val="Times New Roman"/>
        <charset val="134"/>
      </rPr>
      <t>f</t>
    </r>
    <r>
      <rPr>
        <vertAlign val="subscript"/>
        <sz val="9"/>
        <rFont val="Times New Roman"/>
        <charset val="134"/>
      </rPr>
      <t>t</t>
    </r>
  </si>
  <si>
    <r>
      <rPr>
        <sz val="9"/>
        <rFont val="Times New Roman"/>
        <charset val="134"/>
      </rPr>
      <t>ρ</t>
    </r>
    <r>
      <rPr>
        <vertAlign val="subscript"/>
        <sz val="9"/>
        <rFont val="Times New Roman"/>
        <charset val="134"/>
      </rPr>
      <t>sv</t>
    </r>
  </si>
  <si>
    <r>
      <rPr>
        <sz val="9"/>
        <rFont val="Times New Roman"/>
        <charset val="134"/>
      </rPr>
      <t>ρ</t>
    </r>
    <r>
      <rPr>
        <vertAlign val="subscript"/>
        <sz val="9"/>
        <rFont val="Times New Roman"/>
        <charset val="134"/>
      </rPr>
      <t>s</t>
    </r>
  </si>
  <si>
    <r>
      <rPr>
        <sz val="9"/>
        <rFont val="Times New Roman"/>
        <charset val="134"/>
      </rPr>
      <t>h</t>
    </r>
    <r>
      <rPr>
        <vertAlign val="subscript"/>
        <sz val="9"/>
        <rFont val="Times New Roman"/>
        <charset val="134"/>
      </rPr>
      <t>s</t>
    </r>
  </si>
  <si>
    <r>
      <rPr>
        <sz val="9"/>
        <rFont val="Times New Roman"/>
        <charset val="134"/>
      </rPr>
      <t>c</t>
    </r>
    <r>
      <rPr>
        <vertAlign val="subscript"/>
        <sz val="9"/>
        <rFont val="Times New Roman"/>
        <charset val="134"/>
      </rPr>
      <t>s</t>
    </r>
    <r>
      <rPr>
        <sz val="9"/>
        <rFont val="Times New Roman"/>
        <charset val="134"/>
      </rPr>
      <t>/h</t>
    </r>
    <r>
      <rPr>
        <vertAlign val="subscript"/>
        <sz val="9"/>
        <rFont val="Times New Roman"/>
        <charset val="134"/>
      </rPr>
      <t>s</t>
    </r>
  </si>
  <si>
    <r>
      <rPr>
        <sz val="9"/>
        <rFont val="Times New Roman"/>
        <charset val="134"/>
      </rPr>
      <t>c</t>
    </r>
    <r>
      <rPr>
        <vertAlign val="subscript"/>
        <sz val="9"/>
        <rFont val="Times New Roman"/>
        <charset val="134"/>
      </rPr>
      <t>v</t>
    </r>
    <r>
      <rPr>
        <sz val="9"/>
        <rFont val="Times New Roman"/>
        <charset val="134"/>
      </rPr>
      <t>/h</t>
    </r>
    <r>
      <rPr>
        <vertAlign val="subscript"/>
        <sz val="9"/>
        <rFont val="Times New Roman"/>
        <charset val="134"/>
      </rPr>
      <t>s</t>
    </r>
  </si>
  <si>
    <r>
      <rPr>
        <sz val="9"/>
        <rFont val="Times New Roman"/>
        <charset val="134"/>
      </rPr>
      <t>b</t>
    </r>
    <r>
      <rPr>
        <vertAlign val="subscript"/>
        <sz val="9"/>
        <rFont val="Times New Roman"/>
        <charset val="134"/>
      </rPr>
      <t>f</t>
    </r>
    <r>
      <rPr>
        <sz val="9"/>
        <rFont val="Times New Roman"/>
        <charset val="134"/>
      </rPr>
      <t>/h</t>
    </r>
    <r>
      <rPr>
        <vertAlign val="subscript"/>
        <sz val="9"/>
        <rFont val="Times New Roman"/>
        <charset val="134"/>
      </rPr>
      <t>s</t>
    </r>
  </si>
  <si>
    <r>
      <rPr>
        <sz val="9"/>
        <rFont val="Times New Roman"/>
        <charset val="134"/>
      </rPr>
      <t>l</t>
    </r>
    <r>
      <rPr>
        <vertAlign val="subscript"/>
        <sz val="9"/>
        <rFont val="Times New Roman"/>
        <charset val="134"/>
      </rPr>
      <t>b</t>
    </r>
    <r>
      <rPr>
        <sz val="9"/>
        <rFont val="Times New Roman"/>
        <charset val="134"/>
      </rPr>
      <t>/h</t>
    </r>
    <r>
      <rPr>
        <vertAlign val="subscript"/>
        <sz val="9"/>
        <rFont val="Times New Roman"/>
        <charset val="134"/>
      </rPr>
      <t>s</t>
    </r>
  </si>
  <si>
    <t>Pre</t>
  </si>
  <si>
    <t>Test/Pre</t>
  </si>
  <si>
    <t>Pre/Test</t>
  </si>
  <si>
    <t>RMSE</t>
  </si>
  <si>
    <t>MAPE</t>
  </si>
  <si>
    <t>SD</t>
  </si>
  <si>
    <t>ln(Test/Pre)</t>
  </si>
  <si>
    <t>ln(e)</t>
  </si>
  <si>
    <t>ln(ft)</t>
  </si>
  <si>
    <r>
      <rPr>
        <sz val="9"/>
        <rFont val="Times New Roman"/>
        <charset val="134"/>
      </rPr>
      <t>ln(1+</t>
    </r>
    <r>
      <rPr>
        <i/>
        <sz val="9"/>
        <rFont val="Times New Roman"/>
        <charset val="134"/>
      </rPr>
      <t>ρ</t>
    </r>
    <r>
      <rPr>
        <vertAlign val="subscript"/>
        <sz val="9"/>
        <rFont val="Times New Roman"/>
        <charset val="134"/>
      </rPr>
      <t>sv</t>
    </r>
    <r>
      <rPr>
        <sz val="9"/>
        <rFont val="Times New Roman"/>
        <charset val="134"/>
      </rPr>
      <t>)</t>
    </r>
  </si>
  <si>
    <r>
      <rPr>
        <sz val="9"/>
        <rFont val="Times New Roman"/>
        <charset val="134"/>
      </rPr>
      <t>ln(1+</t>
    </r>
    <r>
      <rPr>
        <i/>
        <sz val="9"/>
        <rFont val="Times New Roman"/>
        <charset val="134"/>
      </rPr>
      <t>ρ</t>
    </r>
    <r>
      <rPr>
        <vertAlign val="subscript"/>
        <sz val="9"/>
        <rFont val="Times New Roman"/>
        <charset val="134"/>
      </rPr>
      <t>s</t>
    </r>
    <r>
      <rPr>
        <sz val="9"/>
        <rFont val="Times New Roman"/>
        <charset val="134"/>
      </rPr>
      <t>)</t>
    </r>
  </si>
  <si>
    <r>
      <rPr>
        <sz val="9"/>
        <rFont val="Times New Roman"/>
        <charset val="134"/>
      </rPr>
      <t>ln(</t>
    </r>
    <r>
      <rPr>
        <i/>
        <sz val="9"/>
        <rFont val="Times New Roman"/>
        <charset val="134"/>
      </rPr>
      <t>h</t>
    </r>
    <r>
      <rPr>
        <vertAlign val="subscript"/>
        <sz val="9"/>
        <rFont val="Times New Roman"/>
        <charset val="134"/>
      </rPr>
      <t>s</t>
    </r>
    <r>
      <rPr>
        <sz val="9"/>
        <rFont val="Times New Roman"/>
        <charset val="134"/>
      </rPr>
      <t>)</t>
    </r>
  </si>
  <si>
    <r>
      <rPr>
        <sz val="9"/>
        <rFont val="Times New Roman"/>
        <charset val="134"/>
      </rPr>
      <t>ln(</t>
    </r>
    <r>
      <rPr>
        <i/>
        <sz val="9"/>
        <rFont val="Times New Roman"/>
        <charset val="134"/>
      </rPr>
      <t>c</t>
    </r>
    <r>
      <rPr>
        <vertAlign val="subscript"/>
        <sz val="9"/>
        <rFont val="Times New Roman"/>
        <charset val="134"/>
      </rPr>
      <t>s</t>
    </r>
    <r>
      <rPr>
        <sz val="9"/>
        <rFont val="Times New Roman"/>
        <charset val="134"/>
      </rPr>
      <t>/</t>
    </r>
    <r>
      <rPr>
        <i/>
        <sz val="9"/>
        <rFont val="Times New Roman"/>
        <charset val="134"/>
      </rPr>
      <t>h</t>
    </r>
    <r>
      <rPr>
        <vertAlign val="subscript"/>
        <sz val="9"/>
        <rFont val="Times New Roman"/>
        <charset val="134"/>
      </rPr>
      <t>s</t>
    </r>
    <r>
      <rPr>
        <sz val="9"/>
        <rFont val="Times New Roman"/>
        <charset val="134"/>
      </rPr>
      <t>)</t>
    </r>
  </si>
  <si>
    <r>
      <rPr>
        <sz val="9"/>
        <rFont val="Times New Roman"/>
        <charset val="134"/>
      </rPr>
      <t>ln(</t>
    </r>
    <r>
      <rPr>
        <i/>
        <sz val="9"/>
        <rFont val="Times New Roman"/>
        <charset val="134"/>
      </rPr>
      <t>c</t>
    </r>
    <r>
      <rPr>
        <vertAlign val="subscript"/>
        <sz val="9"/>
        <rFont val="Times New Roman"/>
        <charset val="134"/>
      </rPr>
      <t>v</t>
    </r>
    <r>
      <rPr>
        <sz val="9"/>
        <rFont val="Times New Roman"/>
        <charset val="134"/>
      </rPr>
      <t>/</t>
    </r>
    <r>
      <rPr>
        <i/>
        <sz val="9"/>
        <rFont val="Times New Roman"/>
        <charset val="134"/>
      </rPr>
      <t>h</t>
    </r>
    <r>
      <rPr>
        <vertAlign val="subscript"/>
        <sz val="9"/>
        <rFont val="Times New Roman"/>
        <charset val="134"/>
      </rPr>
      <t>s</t>
    </r>
    <r>
      <rPr>
        <sz val="9"/>
        <rFont val="Times New Roman"/>
        <charset val="134"/>
      </rPr>
      <t>)</t>
    </r>
  </si>
  <si>
    <r>
      <rPr>
        <sz val="9"/>
        <rFont val="Times New Roman"/>
        <charset val="134"/>
      </rPr>
      <t>ln(</t>
    </r>
    <r>
      <rPr>
        <i/>
        <sz val="9"/>
        <rFont val="Times New Roman"/>
        <charset val="134"/>
      </rPr>
      <t>b</t>
    </r>
    <r>
      <rPr>
        <vertAlign val="subscript"/>
        <sz val="9"/>
        <rFont val="Times New Roman"/>
        <charset val="134"/>
      </rPr>
      <t>f</t>
    </r>
    <r>
      <rPr>
        <sz val="9"/>
        <rFont val="Times New Roman"/>
        <charset val="134"/>
      </rPr>
      <t>/</t>
    </r>
    <r>
      <rPr>
        <i/>
        <sz val="9"/>
        <rFont val="Times New Roman"/>
        <charset val="134"/>
      </rPr>
      <t>h</t>
    </r>
    <r>
      <rPr>
        <vertAlign val="subscript"/>
        <sz val="9"/>
        <rFont val="Times New Roman"/>
        <charset val="134"/>
      </rPr>
      <t>s</t>
    </r>
    <r>
      <rPr>
        <sz val="9"/>
        <rFont val="Times New Roman"/>
        <charset val="134"/>
      </rPr>
      <t>)</t>
    </r>
  </si>
  <si>
    <r>
      <rPr>
        <sz val="9"/>
        <rFont val="Times New Roman"/>
        <charset val="134"/>
      </rPr>
      <t>ln(</t>
    </r>
    <r>
      <rPr>
        <i/>
        <sz val="9"/>
        <rFont val="Times New Roman"/>
        <charset val="134"/>
      </rPr>
      <t>l</t>
    </r>
    <r>
      <rPr>
        <vertAlign val="subscript"/>
        <sz val="9"/>
        <rFont val="Times New Roman"/>
        <charset val="134"/>
      </rPr>
      <t>b</t>
    </r>
    <r>
      <rPr>
        <sz val="9"/>
        <rFont val="Times New Roman"/>
        <charset val="134"/>
      </rPr>
      <t>/</t>
    </r>
    <r>
      <rPr>
        <i/>
        <sz val="9"/>
        <rFont val="Times New Roman"/>
        <charset val="134"/>
      </rPr>
      <t>h</t>
    </r>
    <r>
      <rPr>
        <vertAlign val="subscript"/>
        <sz val="9"/>
        <rFont val="Times New Roman"/>
        <charset val="134"/>
      </rPr>
      <t>s</t>
    </r>
    <r>
      <rPr>
        <sz val="9"/>
        <rFont val="Times New Roman"/>
        <charset val="134"/>
      </rPr>
      <t>)</t>
    </r>
  </si>
  <si>
    <t>Post [MPa]</t>
  </si>
  <si>
    <t>ln(1+ρs)</t>
  </si>
  <si>
    <t>ln(hs)</t>
  </si>
  <si>
    <t>ln(cs/hs)</t>
  </si>
  <si>
    <t>ln(cv/hs)</t>
  </si>
  <si>
    <t>ln(bf/hs)</t>
  </si>
  <si>
    <t>ln(lb/hs)</t>
  </si>
  <si>
    <t>Accuratemodel [MPa]</t>
  </si>
  <si>
    <t>AVG</t>
  </si>
  <si>
    <t>Mean</t>
  </si>
  <si>
    <t>COV</t>
  </si>
  <si>
    <t>Std</t>
  </si>
  <si>
    <t>Cov</t>
  </si>
  <si>
    <t>|Cov|</t>
  </si>
  <si>
    <r>
      <rPr>
        <sz val="9"/>
        <color theme="1"/>
        <rFont val="Times New Roman"/>
        <charset val="134"/>
      </rPr>
      <t>σ</t>
    </r>
    <r>
      <rPr>
        <vertAlign val="superscript"/>
        <sz val="9"/>
        <color indexed="8"/>
        <rFont val="Times New Roman"/>
        <charset val="134"/>
      </rPr>
      <t>2</t>
    </r>
  </si>
  <si>
    <t>σ2</t>
  </si>
  <si>
    <t>X</t>
  </si>
  <si>
    <r>
      <rPr>
        <sz val="9"/>
        <rFont val="微软雅黑"/>
        <charset val="134"/>
      </rPr>
      <t>τ</t>
    </r>
    <r>
      <rPr>
        <vertAlign val="subscript"/>
        <sz val="9"/>
        <rFont val="微软雅黑"/>
        <charset val="134"/>
      </rPr>
      <t>u</t>
    </r>
  </si>
  <si>
    <t>Roder [2]</t>
  </si>
  <si>
    <t>Roder [3]</t>
  </si>
  <si>
    <t>Liu [12]</t>
  </si>
  <si>
    <t>Chen et al. [14]</t>
  </si>
  <si>
    <t>Tao et al. [18]</t>
  </si>
  <si>
    <t>Wang et al. [21]</t>
  </si>
  <si>
    <t>Simpifymodel [MPa]</t>
  </si>
  <si>
    <t>原模型</t>
  </si>
  <si>
    <r>
      <rPr>
        <sz val="9"/>
        <rFont val="微软雅黑"/>
        <charset val="134"/>
      </rPr>
      <t>τ</t>
    </r>
    <r>
      <rPr>
        <vertAlign val="subscript"/>
        <sz val="9"/>
        <rFont val="微软雅黑"/>
        <charset val="134"/>
      </rPr>
      <t>r</t>
    </r>
  </si>
  <si>
    <t>ρsv</t>
  </si>
  <si>
    <t>ρs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</si>
</sst>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_ "/>
    <numFmt numFmtId="179" formatCode="0_ "/>
    <numFmt numFmtId="180" formatCode="0.000_ "/>
  </numFmts>
  <fonts count="30">
    <font>
      <sz val="11"/>
      <color theme="1"/>
      <name val="等线"/>
      <charset val="134"/>
      <scheme val="minor"/>
    </font>
    <font>
      <sz val="9"/>
      <color theme="1"/>
      <name val="Times New Roman"/>
      <charset val="134"/>
    </font>
    <font>
      <sz val="9"/>
      <name val="微软雅黑"/>
      <charset val="134"/>
    </font>
    <font>
      <sz val="9"/>
      <name val="Times New Roman"/>
      <charset val="134"/>
    </font>
    <font>
      <sz val="9"/>
      <color theme="1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vertAlign val="subscript"/>
      <sz val="9"/>
      <name val="微软雅黑"/>
      <charset val="134"/>
    </font>
    <font>
      <i/>
      <sz val="9"/>
      <name val="Times New Roman"/>
      <charset val="134"/>
    </font>
    <font>
      <vertAlign val="subscript"/>
      <sz val="9"/>
      <name val="Times New Roman"/>
      <charset val="134"/>
    </font>
    <font>
      <vertAlign val="superscript"/>
      <sz val="9"/>
      <color indexed="8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80" fontId="3" fillId="0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80" fontId="3" fillId="5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176" fontId="3" fillId="5" borderId="1" xfId="0" applyNumberFormat="1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  <xf numFmtId="180" fontId="3" fillId="2" borderId="0" xfId="0" applyNumberFormat="1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3" fillId="5" borderId="0" xfId="0" applyNumberFormat="1" applyFont="1" applyFill="1" applyBorder="1" applyAlignment="1">
      <alignment horizontal="center" vertical="center"/>
    </xf>
    <xf numFmtId="177" fontId="3" fillId="2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80" fontId="3" fillId="3" borderId="0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3" fillId="3" borderId="0" xfId="0" applyNumberFormat="1" applyFont="1" applyFill="1" applyBorder="1" applyAlignment="1">
      <alignment horizontal="center" vertical="center"/>
    </xf>
    <xf numFmtId="179" fontId="3" fillId="3" borderId="0" xfId="0" applyNumberFormat="1" applyFont="1" applyFill="1" applyBorder="1" applyAlignment="1">
      <alignment horizontal="center" vertical="center"/>
    </xf>
    <xf numFmtId="178" fontId="3" fillId="3" borderId="0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3" fillId="2" borderId="0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176" fontId="5" fillId="0" borderId="0" xfId="0" applyNumberFormat="1" applyFont="1" applyAlignment="1">
      <alignment horizontal="center"/>
    </xf>
    <xf numFmtId="176" fontId="5" fillId="5" borderId="0" xfId="0" applyNumberFormat="1" applyFont="1" applyFill="1" applyAlignment="1">
      <alignment horizontal="center"/>
    </xf>
    <xf numFmtId="179" fontId="5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179" fontId="5" fillId="5" borderId="0" xfId="0" applyNumberFormat="1" applyFont="1" applyFill="1" applyAlignment="1">
      <alignment horizontal="center"/>
    </xf>
    <xf numFmtId="180" fontId="6" fillId="5" borderId="0" xfId="0" applyNumberFormat="1" applyFont="1" applyFill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0" fontId="5" fillId="5" borderId="0" xfId="0" applyNumberFormat="1" applyFont="1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6" fontId="3" fillId="4" borderId="0" xfId="0" applyNumberFormat="1" applyFont="1" applyFill="1" applyBorder="1" applyAlignment="1">
      <alignment horizontal="center" vertical="center"/>
    </xf>
    <xf numFmtId="176" fontId="6" fillId="5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33"/>
  <sheetViews>
    <sheetView zoomScale="130" zoomScaleNormal="130" topLeftCell="L153" workbookViewId="0">
      <selection activeCell="R2" sqref="R2:R178"/>
    </sheetView>
  </sheetViews>
  <sheetFormatPr defaultColWidth="8.88333333333333" defaultRowHeight="14.25"/>
  <cols>
    <col min="1" max="1" width="14.8833333333333" style="62" customWidth="1"/>
    <col min="2" max="2" width="4.90833333333333" style="63" customWidth="1"/>
    <col min="3" max="3" width="4.825" style="63" customWidth="1"/>
    <col min="4" max="4" width="4.39166666666667" style="64" customWidth="1"/>
    <col min="5" max="5" width="4.74166666666667" style="64" customWidth="1"/>
    <col min="6" max="6" width="5.38333333333333" style="64" customWidth="1"/>
    <col min="7" max="7" width="6.63333333333333" style="63" customWidth="1"/>
    <col min="8" max="8" width="5.88333333333333" style="63" customWidth="1"/>
    <col min="9" max="9" width="6.88333333333333" style="64" customWidth="1"/>
    <col min="10" max="10" width="6.13333333333333" style="62" customWidth="1"/>
    <col min="11" max="11" width="6.88333333333333" style="64" customWidth="1"/>
    <col min="12" max="12" width="4.88333333333333" style="64" customWidth="1"/>
    <col min="13" max="13" width="6.25" style="64" customWidth="1"/>
    <col min="14" max="14" width="5.63333333333333" style="62" customWidth="1"/>
    <col min="15" max="15" width="7" style="64" customWidth="1"/>
    <col min="16" max="16" width="6.5" style="62" customWidth="1"/>
    <col min="17" max="17" width="6.38333333333333" style="62" customWidth="1"/>
    <col min="18" max="18" width="6" style="64" customWidth="1"/>
    <col min="19" max="19" width="8.88333333333333" style="65"/>
    <col min="20" max="20" width="9.475" style="65" customWidth="1"/>
    <col min="21" max="21" width="4.73333333333333" style="66" customWidth="1"/>
    <col min="22" max="22" width="4.30833333333333" style="66" customWidth="1"/>
    <col min="23" max="23" width="5.94166666666667" style="66" customWidth="1"/>
    <col min="24" max="24" width="4.225" style="65" customWidth="1"/>
    <col min="25" max="25" width="5.85833333333333" style="65" customWidth="1"/>
    <col min="26" max="26" width="6.025" style="65" customWidth="1"/>
    <col min="27" max="27" width="5.68333333333333" style="65" customWidth="1"/>
    <col min="28" max="28" width="4.39166666666667" style="65" customWidth="1"/>
    <col min="29" max="29" width="6.03333333333333" style="65" customWidth="1"/>
    <col min="30" max="30" width="5.425" style="65" customWidth="1"/>
    <col min="31" max="31" width="5.43333333333333" style="65" customWidth="1"/>
    <col min="32" max="32" width="6.625" style="65" customWidth="1"/>
    <col min="33" max="16384" width="8.88333333333333" style="65"/>
  </cols>
  <sheetData>
    <row r="1" ht="16.5" spans="1:30">
      <c r="A1" s="62" t="s">
        <v>0</v>
      </c>
      <c r="B1" s="63" t="s">
        <v>1</v>
      </c>
      <c r="C1" s="63" t="s">
        <v>2</v>
      </c>
      <c r="D1" s="64" t="s">
        <v>3</v>
      </c>
      <c r="E1" s="64" t="s">
        <v>4</v>
      </c>
      <c r="F1" s="64" t="s">
        <v>5</v>
      </c>
      <c r="G1" s="63" t="s">
        <v>6</v>
      </c>
      <c r="H1" s="63" t="s">
        <v>7</v>
      </c>
      <c r="I1" s="64" t="s">
        <v>8</v>
      </c>
      <c r="J1" s="62" t="s">
        <v>9</v>
      </c>
      <c r="K1" s="64" t="s">
        <v>10</v>
      </c>
      <c r="L1" s="64" t="s">
        <v>11</v>
      </c>
      <c r="M1" s="64" t="s">
        <v>12</v>
      </c>
      <c r="N1" s="62" t="s">
        <v>13</v>
      </c>
      <c r="O1" s="64" t="s">
        <v>14</v>
      </c>
      <c r="P1" s="62" t="s">
        <v>15</v>
      </c>
      <c r="Q1" s="62" t="s">
        <v>16</v>
      </c>
      <c r="R1" s="79" t="s">
        <v>17</v>
      </c>
      <c r="T1" s="65" t="s">
        <v>18</v>
      </c>
      <c r="U1" s="69">
        <v>5</v>
      </c>
      <c r="V1" s="69"/>
      <c r="W1" s="69"/>
      <c r="X1" s="67">
        <v>9</v>
      </c>
      <c r="Y1" s="67"/>
      <c r="Z1" s="67"/>
      <c r="AA1" s="67">
        <v>13</v>
      </c>
      <c r="AB1" s="67"/>
      <c r="AC1" s="67"/>
      <c r="AD1" s="67">
        <v>16</v>
      </c>
    </row>
    <row r="2" spans="1:32">
      <c r="A2" s="62" t="s">
        <v>19</v>
      </c>
      <c r="B2" s="63">
        <v>50.7</v>
      </c>
      <c r="C2" s="63">
        <f>B2*0.8</f>
        <v>40.56</v>
      </c>
      <c r="D2" s="64">
        <f>(C2-8)^(2/3)*0.3</f>
        <v>3.05898620780009</v>
      </c>
      <c r="E2" s="64">
        <v>0.28</v>
      </c>
      <c r="F2" s="64">
        <v>4.373</v>
      </c>
      <c r="G2" s="63">
        <v>365</v>
      </c>
      <c r="H2" s="63">
        <v>357</v>
      </c>
      <c r="I2" s="64">
        <v>320</v>
      </c>
      <c r="J2" s="62">
        <v>90</v>
      </c>
      <c r="K2" s="64">
        <v>0.28125</v>
      </c>
      <c r="L2" s="64">
        <v>0.265625</v>
      </c>
      <c r="M2" s="64">
        <v>0.40625</v>
      </c>
      <c r="N2" s="62">
        <v>540</v>
      </c>
      <c r="O2" s="64">
        <v>1.6875</v>
      </c>
      <c r="P2" s="62">
        <v>300</v>
      </c>
      <c r="Q2" s="62">
        <v>500</v>
      </c>
      <c r="R2" s="64">
        <v>0.65</v>
      </c>
      <c r="T2" s="68"/>
      <c r="U2" s="66">
        <f>IF(K2&lt;0.6,(0.314+0.3292*K2-0.01821*O2)*D2,(0.512-0.01821*O2)*D2)</f>
        <v>1.1497448204646</v>
      </c>
      <c r="V2" s="66">
        <f>R2/U2</f>
        <v>0.565342838193732</v>
      </c>
      <c r="W2" s="66">
        <f>IF(V2&gt;=1,0,1)</f>
        <v>1</v>
      </c>
      <c r="X2" s="65">
        <f>(0.067+0.686*K2+0.02*O2+2.506*E2/100)*D2</f>
        <v>0.919850306326182</v>
      </c>
      <c r="Y2" s="65">
        <f>R2/X2</f>
        <v>0.706636716354485</v>
      </c>
      <c r="Z2" s="65">
        <f t="shared" ref="Z2:Z65" si="0">IF(Y2&gt;=1,0,1)</f>
        <v>1</v>
      </c>
      <c r="AA2" s="65">
        <f>0.5134+0.0556*D2+0.3321*E2/100+0.05*K2-0.0531*O2</f>
        <v>0.608865763153685</v>
      </c>
      <c r="AB2" s="65">
        <f>R2/AA2</f>
        <v>1.06755879429524</v>
      </c>
      <c r="AC2" s="65">
        <f t="shared" ref="AC2:AC65" si="1">IF(AB2&gt;=1,0,1)</f>
        <v>0</v>
      </c>
      <c r="AD2" s="65">
        <f>(0.1805+0.0852*E2/100+0.0128*K2-0.0139*O2)*D2</f>
        <v>0.492136767369019</v>
      </c>
      <c r="AE2" s="65">
        <f>R2/AD2</f>
        <v>1.3207710601972</v>
      </c>
      <c r="AF2" s="65">
        <f t="shared" ref="AF2:AF65" si="2">IF(AE2&gt;=1,0,1)</f>
        <v>0</v>
      </c>
    </row>
    <row r="3" spans="1:32">
      <c r="A3" s="62" t="s">
        <v>19</v>
      </c>
      <c r="B3" s="63">
        <v>50.7</v>
      </c>
      <c r="C3" s="63">
        <f t="shared" ref="C3:C34" si="3">B3*0.8</f>
        <v>40.56</v>
      </c>
      <c r="D3" s="64">
        <f t="shared" ref="D3:D34" si="4">(C3-8)^(2/3)*0.3</f>
        <v>3.05898620780009</v>
      </c>
      <c r="E3" s="64">
        <v>0.28</v>
      </c>
      <c r="F3" s="64">
        <v>4.347</v>
      </c>
      <c r="G3" s="63">
        <v>365</v>
      </c>
      <c r="H3" s="63">
        <v>357</v>
      </c>
      <c r="I3" s="64">
        <v>220</v>
      </c>
      <c r="J3" s="62">
        <v>140</v>
      </c>
      <c r="K3" s="64">
        <v>0.636363636363636</v>
      </c>
      <c r="L3" s="64">
        <v>0.386363636363636</v>
      </c>
      <c r="M3" s="64">
        <v>0.590909090909091</v>
      </c>
      <c r="N3" s="62">
        <v>540</v>
      </c>
      <c r="O3" s="64">
        <v>2.45454545454545</v>
      </c>
      <c r="P3" s="62">
        <v>300</v>
      </c>
      <c r="Q3" s="62">
        <v>500</v>
      </c>
      <c r="R3" s="64">
        <v>0.89</v>
      </c>
      <c r="T3" s="68"/>
      <c r="U3" s="66">
        <f t="shared" ref="U3:U34" si="5">IF(K3&lt;0.6,(0.314+0.3292*K3-0.01821*O3)*D3,(0.512-0.01821*O3)*D3)</f>
        <v>1.42947259759464</v>
      </c>
      <c r="V3" s="66">
        <f t="shared" ref="V3:V34" si="6">R3/U3</f>
        <v>0.622607247944168</v>
      </c>
      <c r="W3" s="66">
        <f t="shared" ref="W3:W34" si="7">IF(V3&gt;=1,0,1)</f>
        <v>1</v>
      </c>
      <c r="X3" s="65">
        <f t="shared" ref="X3:X34" si="8">(0.067+0.686*K3+0.02*O3+2.506*E3/100)*D3</f>
        <v>1.71197130871532</v>
      </c>
      <c r="Y3" s="65">
        <f t="shared" ref="Y3:Y34" si="9">R3/X3</f>
        <v>0.519868525523284</v>
      </c>
      <c r="Z3" s="65">
        <f t="shared" si="0"/>
        <v>1</v>
      </c>
      <c r="AA3" s="65">
        <f t="shared" ref="AA3:AA34" si="10">0.5134+0.0556*D3+0.3321*E3/100+0.05*K3-0.0531*O3</f>
        <v>0.585891331335504</v>
      </c>
      <c r="AB3" s="65">
        <f t="shared" ref="AB3:AB34" si="11">R3/AA3</f>
        <v>1.51905302638853</v>
      </c>
      <c r="AC3" s="65">
        <f t="shared" si="1"/>
        <v>0</v>
      </c>
      <c r="AD3" s="65">
        <f t="shared" ref="AD3:AD34" si="12">(0.1805+0.0852*E3/100+0.0128*K3-0.0139*O3)*D3</f>
        <v>0.473426547751423</v>
      </c>
      <c r="AE3" s="65">
        <f t="shared" ref="AE3:AE34" si="13">R3/AD3</f>
        <v>1.87991147566001</v>
      </c>
      <c r="AF3" s="65">
        <f t="shared" si="2"/>
        <v>0</v>
      </c>
    </row>
    <row r="4" spans="1:32">
      <c r="A4" s="62" t="s">
        <v>19</v>
      </c>
      <c r="B4" s="63">
        <v>50.7</v>
      </c>
      <c r="C4" s="63">
        <f t="shared" si="3"/>
        <v>40.56</v>
      </c>
      <c r="D4" s="64">
        <f t="shared" si="4"/>
        <v>3.05898620780009</v>
      </c>
      <c r="E4" s="64">
        <v>0.28</v>
      </c>
      <c r="F4" s="64">
        <v>4.267</v>
      </c>
      <c r="G4" s="63">
        <v>365</v>
      </c>
      <c r="H4" s="63">
        <v>357</v>
      </c>
      <c r="I4" s="64">
        <v>160</v>
      </c>
      <c r="J4" s="62">
        <v>170</v>
      </c>
      <c r="K4" s="64">
        <f t="shared" ref="K4:K67" si="14">J4/I4</f>
        <v>1.0625</v>
      </c>
      <c r="L4" s="64">
        <v>0.53125</v>
      </c>
      <c r="M4" s="64">
        <f>130/I4</f>
        <v>0.8125</v>
      </c>
      <c r="N4" s="62">
        <v>540</v>
      </c>
      <c r="O4" s="64">
        <f t="shared" ref="O4:O67" si="15">N4/I4</f>
        <v>3.375</v>
      </c>
      <c r="P4" s="62">
        <v>300</v>
      </c>
      <c r="Q4" s="62">
        <v>500</v>
      </c>
      <c r="R4" s="64">
        <v>1.15</v>
      </c>
      <c r="T4" s="68"/>
      <c r="U4" s="66">
        <f t="shared" si="5"/>
        <v>1.37819946979501</v>
      </c>
      <c r="V4" s="66">
        <f t="shared" si="6"/>
        <v>0.834422030485216</v>
      </c>
      <c r="W4" s="66">
        <f t="shared" si="7"/>
        <v>1</v>
      </c>
      <c r="X4" s="65">
        <f t="shared" si="8"/>
        <v>2.6625165115823</v>
      </c>
      <c r="Y4" s="65">
        <f t="shared" si="9"/>
        <v>0.431922204049195</v>
      </c>
      <c r="Z4" s="65">
        <f t="shared" si="0"/>
        <v>1</v>
      </c>
      <c r="AA4" s="65">
        <f t="shared" si="10"/>
        <v>0.558322013153685</v>
      </c>
      <c r="AB4" s="65">
        <f t="shared" si="11"/>
        <v>2.05974325372596</v>
      </c>
      <c r="AC4" s="65">
        <f t="shared" si="1"/>
        <v>0</v>
      </c>
      <c r="AD4" s="65">
        <f t="shared" si="12"/>
        <v>0.450974284210309</v>
      </c>
      <c r="AE4" s="65">
        <f t="shared" si="13"/>
        <v>2.55003453692208</v>
      </c>
      <c r="AF4" s="65">
        <f t="shared" si="2"/>
        <v>0</v>
      </c>
    </row>
    <row r="5" spans="1:32">
      <c r="A5" s="62" t="s">
        <v>20</v>
      </c>
      <c r="B5" s="63">
        <v>29.9</v>
      </c>
      <c r="C5" s="63">
        <f t="shared" si="3"/>
        <v>23.92</v>
      </c>
      <c r="D5" s="64">
        <f t="shared" si="4"/>
        <v>1.89852635502419</v>
      </c>
      <c r="E5" s="64">
        <v>0.2</v>
      </c>
      <c r="F5" s="64">
        <v>7.87982156914196</v>
      </c>
      <c r="G5" s="63">
        <v>353</v>
      </c>
      <c r="H5" s="63">
        <v>310</v>
      </c>
      <c r="I5" s="64">
        <v>112</v>
      </c>
      <c r="J5" s="62">
        <v>55</v>
      </c>
      <c r="K5" s="64">
        <f t="shared" si="14"/>
        <v>0.491071428571429</v>
      </c>
      <c r="L5" s="64">
        <v>0.491071428571429</v>
      </c>
      <c r="M5" s="64">
        <f t="shared" ref="M5:M13" si="16">96/112</f>
        <v>0.857142857142857</v>
      </c>
      <c r="N5" s="62">
        <v>740</v>
      </c>
      <c r="O5" s="64">
        <f t="shared" si="15"/>
        <v>6.60714285714286</v>
      </c>
      <c r="P5" s="62">
        <f t="shared" ref="P5:P13" si="17">96+2*J5</f>
        <v>206</v>
      </c>
      <c r="Q5" s="62">
        <f t="shared" ref="Q5:Q13" si="18">112+2*J5</f>
        <v>222</v>
      </c>
      <c r="R5" s="64">
        <v>0.63</v>
      </c>
      <c r="T5" s="68"/>
      <c r="U5" s="66">
        <f t="shared" si="5"/>
        <v>0.674631169580944</v>
      </c>
      <c r="V5" s="66">
        <f t="shared" si="6"/>
        <v>0.933843599890786</v>
      </c>
      <c r="W5" s="66">
        <f t="shared" si="7"/>
        <v>1</v>
      </c>
      <c r="X5" s="65">
        <f t="shared" si="8"/>
        <v>1.02715944264069</v>
      </c>
      <c r="Y5" s="65">
        <f t="shared" si="9"/>
        <v>0.613341973842302</v>
      </c>
      <c r="Z5" s="65">
        <f t="shared" si="0"/>
        <v>1</v>
      </c>
      <c r="AA5" s="65">
        <f t="shared" si="10"/>
        <v>0.293336551053631</v>
      </c>
      <c r="AB5" s="65">
        <f t="shared" si="11"/>
        <v>2.14770371348921</v>
      </c>
      <c r="AC5" s="65">
        <f t="shared" si="1"/>
        <v>0</v>
      </c>
      <c r="AD5" s="65">
        <f t="shared" si="12"/>
        <v>0.180581805849175</v>
      </c>
      <c r="AE5" s="65">
        <f t="shared" si="13"/>
        <v>3.48872355682492</v>
      </c>
      <c r="AF5" s="65">
        <f t="shared" si="2"/>
        <v>0</v>
      </c>
    </row>
    <row r="6" spans="1:32">
      <c r="A6" s="62" t="s">
        <v>20</v>
      </c>
      <c r="B6" s="63">
        <v>32.43</v>
      </c>
      <c r="C6" s="63">
        <f t="shared" si="3"/>
        <v>25.944</v>
      </c>
      <c r="D6" s="64">
        <f t="shared" si="4"/>
        <v>2.05620981774689</v>
      </c>
      <c r="E6" s="64">
        <v>0.2</v>
      </c>
      <c r="F6" s="64">
        <v>7.87982156914196</v>
      </c>
      <c r="G6" s="63">
        <v>353</v>
      </c>
      <c r="H6" s="63">
        <v>310</v>
      </c>
      <c r="I6" s="64">
        <v>112</v>
      </c>
      <c r="J6" s="62">
        <v>55</v>
      </c>
      <c r="K6" s="64">
        <f t="shared" si="14"/>
        <v>0.491071428571429</v>
      </c>
      <c r="L6" s="64">
        <v>0.491071428571429</v>
      </c>
      <c r="M6" s="64">
        <f t="shared" si="16"/>
        <v>0.857142857142857</v>
      </c>
      <c r="N6" s="62">
        <v>540</v>
      </c>
      <c r="O6" s="64">
        <f t="shared" si="15"/>
        <v>4.82142857142857</v>
      </c>
      <c r="P6" s="62">
        <f t="shared" si="17"/>
        <v>206</v>
      </c>
      <c r="Q6" s="62">
        <f t="shared" si="18"/>
        <v>222</v>
      </c>
      <c r="R6" s="64">
        <v>0.71</v>
      </c>
      <c r="T6" s="68"/>
      <c r="U6" s="66">
        <f t="shared" si="5"/>
        <v>0.797526680435852</v>
      </c>
      <c r="V6" s="66">
        <f t="shared" si="6"/>
        <v>0.89025234818725</v>
      </c>
      <c r="W6" s="66">
        <f t="shared" si="7"/>
        <v>1</v>
      </c>
      <c r="X6" s="65">
        <f t="shared" si="8"/>
        <v>1.03903483903181</v>
      </c>
      <c r="Y6" s="65">
        <f t="shared" si="9"/>
        <v>0.683326461566573</v>
      </c>
      <c r="Z6" s="65">
        <f t="shared" si="0"/>
        <v>1</v>
      </c>
      <c r="AA6" s="65">
        <f t="shared" si="10"/>
        <v>0.396925180152441</v>
      </c>
      <c r="AB6" s="65">
        <f t="shared" si="11"/>
        <v>1.78875021163263</v>
      </c>
      <c r="AC6" s="65">
        <f t="shared" si="1"/>
        <v>0</v>
      </c>
      <c r="AD6" s="65">
        <f t="shared" si="12"/>
        <v>0.246618221860594</v>
      </c>
      <c r="AE6" s="65">
        <f t="shared" si="13"/>
        <v>2.8789437967862</v>
      </c>
      <c r="AF6" s="65">
        <f t="shared" si="2"/>
        <v>0</v>
      </c>
    </row>
    <row r="7" spans="1:32">
      <c r="A7" s="62" t="s">
        <v>20</v>
      </c>
      <c r="B7" s="63">
        <v>32.43</v>
      </c>
      <c r="C7" s="63">
        <f t="shared" si="3"/>
        <v>25.944</v>
      </c>
      <c r="D7" s="64">
        <f t="shared" si="4"/>
        <v>2.05620981774689</v>
      </c>
      <c r="E7" s="64">
        <v>0.2</v>
      </c>
      <c r="F7" s="64">
        <v>10.6640625</v>
      </c>
      <c r="G7" s="63">
        <v>353</v>
      </c>
      <c r="H7" s="63">
        <v>310</v>
      </c>
      <c r="I7" s="64">
        <v>112</v>
      </c>
      <c r="J7" s="62">
        <v>40</v>
      </c>
      <c r="K7" s="64">
        <f t="shared" si="14"/>
        <v>0.357142857142857</v>
      </c>
      <c r="L7" s="64">
        <v>0.357142857142857</v>
      </c>
      <c r="M7" s="64">
        <f t="shared" si="16"/>
        <v>0.857142857142857</v>
      </c>
      <c r="N7" s="62">
        <v>740</v>
      </c>
      <c r="O7" s="64">
        <f t="shared" si="15"/>
        <v>6.60714285714286</v>
      </c>
      <c r="P7" s="62">
        <f t="shared" si="17"/>
        <v>176</v>
      </c>
      <c r="Q7" s="62">
        <f t="shared" si="18"/>
        <v>192</v>
      </c>
      <c r="R7" s="64">
        <v>0.52</v>
      </c>
      <c r="T7" s="68"/>
      <c r="U7" s="66">
        <f t="shared" si="5"/>
        <v>0.640006321183456</v>
      </c>
      <c r="V7" s="66">
        <f t="shared" si="6"/>
        <v>0.812491975139326</v>
      </c>
      <c r="W7" s="66">
        <f t="shared" si="7"/>
        <v>1</v>
      </c>
      <c r="X7" s="65">
        <f t="shared" si="8"/>
        <v>0.923556626945843</v>
      </c>
      <c r="Y7" s="65">
        <f t="shared" si="9"/>
        <v>0.563040732780636</v>
      </c>
      <c r="Z7" s="65">
        <f t="shared" si="0"/>
        <v>1</v>
      </c>
      <c r="AA7" s="65">
        <f t="shared" si="10"/>
        <v>0.295407323009584</v>
      </c>
      <c r="AB7" s="65">
        <f t="shared" si="11"/>
        <v>1.76028134543953</v>
      </c>
      <c r="AC7" s="65">
        <f t="shared" si="1"/>
        <v>0</v>
      </c>
      <c r="AD7" s="65">
        <f t="shared" si="12"/>
        <v>0.192055225625382</v>
      </c>
      <c r="AE7" s="65">
        <f t="shared" si="13"/>
        <v>2.707554550035</v>
      </c>
      <c r="AF7" s="65">
        <f t="shared" si="2"/>
        <v>0</v>
      </c>
    </row>
    <row r="8" spans="1:32">
      <c r="A8" s="62" t="s">
        <v>20</v>
      </c>
      <c r="B8" s="63">
        <v>32.43</v>
      </c>
      <c r="C8" s="63">
        <f t="shared" si="3"/>
        <v>25.944</v>
      </c>
      <c r="D8" s="64">
        <f t="shared" si="4"/>
        <v>2.05620981774689</v>
      </c>
      <c r="E8" s="64">
        <v>0.2</v>
      </c>
      <c r="F8" s="64">
        <v>6.0593220338983</v>
      </c>
      <c r="G8" s="63">
        <v>353</v>
      </c>
      <c r="H8" s="63">
        <v>310</v>
      </c>
      <c r="I8" s="64">
        <v>112</v>
      </c>
      <c r="J8" s="62">
        <v>70</v>
      </c>
      <c r="K8" s="64">
        <f t="shared" si="14"/>
        <v>0.625</v>
      </c>
      <c r="L8" s="64">
        <v>0.625</v>
      </c>
      <c r="M8" s="64">
        <f t="shared" si="16"/>
        <v>0.857142857142857</v>
      </c>
      <c r="N8" s="62">
        <v>740</v>
      </c>
      <c r="O8" s="64">
        <f t="shared" si="15"/>
        <v>6.60714285714286</v>
      </c>
      <c r="P8" s="62">
        <f t="shared" si="17"/>
        <v>236</v>
      </c>
      <c r="Q8" s="62">
        <f t="shared" si="18"/>
        <v>252</v>
      </c>
      <c r="R8" s="64">
        <v>1.288</v>
      </c>
      <c r="T8" s="68"/>
      <c r="U8" s="66">
        <f t="shared" si="5"/>
        <v>0.805384339382241</v>
      </c>
      <c r="V8" s="66">
        <f t="shared" si="6"/>
        <v>1.59923646018241</v>
      </c>
      <c r="W8" s="66">
        <f t="shared" si="7"/>
        <v>0</v>
      </c>
      <c r="X8" s="65">
        <f t="shared" si="8"/>
        <v>1.30138518095683</v>
      </c>
      <c r="Y8" s="65">
        <f t="shared" si="9"/>
        <v>0.989714666224347</v>
      </c>
      <c r="Z8" s="65">
        <f t="shared" si="0"/>
        <v>1</v>
      </c>
      <c r="AA8" s="65">
        <f t="shared" si="10"/>
        <v>0.308800180152441</v>
      </c>
      <c r="AB8" s="65">
        <f t="shared" si="11"/>
        <v>4.17098202262761</v>
      </c>
      <c r="AC8" s="65">
        <f t="shared" si="1"/>
        <v>0</v>
      </c>
      <c r="AD8" s="65">
        <f t="shared" si="12"/>
        <v>0.199105087857657</v>
      </c>
      <c r="AE8" s="65">
        <f t="shared" si="13"/>
        <v>6.46894569023174</v>
      </c>
      <c r="AF8" s="65">
        <f t="shared" si="2"/>
        <v>0</v>
      </c>
    </row>
    <row r="9" spans="1:32">
      <c r="A9" s="62" t="s">
        <v>20</v>
      </c>
      <c r="B9" s="63">
        <v>45.12</v>
      </c>
      <c r="C9" s="63">
        <f t="shared" si="3"/>
        <v>36.096</v>
      </c>
      <c r="D9" s="64">
        <f t="shared" si="4"/>
        <v>2.7725810517108</v>
      </c>
      <c r="E9" s="64">
        <v>0.2</v>
      </c>
      <c r="F9" s="64">
        <v>7.87982156914196</v>
      </c>
      <c r="G9" s="63">
        <v>353</v>
      </c>
      <c r="H9" s="63">
        <v>310</v>
      </c>
      <c r="I9" s="64">
        <v>112</v>
      </c>
      <c r="J9" s="62">
        <v>55</v>
      </c>
      <c r="K9" s="64">
        <f t="shared" si="14"/>
        <v>0.491071428571429</v>
      </c>
      <c r="L9" s="64">
        <v>0.491071428571429</v>
      </c>
      <c r="M9" s="64">
        <f t="shared" si="16"/>
        <v>0.857142857142857</v>
      </c>
      <c r="N9" s="62">
        <v>740</v>
      </c>
      <c r="O9" s="64">
        <f t="shared" si="15"/>
        <v>6.60714285714286</v>
      </c>
      <c r="P9" s="62">
        <f t="shared" si="17"/>
        <v>206</v>
      </c>
      <c r="Q9" s="62">
        <f t="shared" si="18"/>
        <v>222</v>
      </c>
      <c r="R9" s="64">
        <v>0.724</v>
      </c>
      <c r="T9" s="68"/>
      <c r="U9" s="66">
        <f t="shared" si="5"/>
        <v>0.985221823612655</v>
      </c>
      <c r="V9" s="66">
        <f t="shared" si="6"/>
        <v>0.734859889060521</v>
      </c>
      <c r="W9" s="66">
        <f t="shared" si="7"/>
        <v>1</v>
      </c>
      <c r="X9" s="65">
        <f t="shared" si="8"/>
        <v>1.50004913032409</v>
      </c>
      <c r="Y9" s="65">
        <f t="shared" si="9"/>
        <v>0.482650858137945</v>
      </c>
      <c r="Z9" s="65">
        <f t="shared" si="0"/>
        <v>1</v>
      </c>
      <c r="AA9" s="65">
        <f t="shared" si="10"/>
        <v>0.341933992189406</v>
      </c>
      <c r="AB9" s="65">
        <f t="shared" si="11"/>
        <v>2.11736772750852</v>
      </c>
      <c r="AC9" s="65">
        <f t="shared" si="1"/>
        <v>0</v>
      </c>
      <c r="AD9" s="65">
        <f t="shared" si="12"/>
        <v>0.263719116595967</v>
      </c>
      <c r="AE9" s="65">
        <f t="shared" si="13"/>
        <v>2.74534515868719</v>
      </c>
      <c r="AF9" s="65">
        <f t="shared" si="2"/>
        <v>0</v>
      </c>
    </row>
    <row r="10" spans="1:32">
      <c r="A10" s="62" t="s">
        <v>20</v>
      </c>
      <c r="B10" s="63">
        <v>21.6</v>
      </c>
      <c r="C10" s="63">
        <f t="shared" si="3"/>
        <v>17.28</v>
      </c>
      <c r="D10" s="64">
        <f t="shared" si="4"/>
        <v>1.32480890563222</v>
      </c>
      <c r="E10" s="64">
        <v>0.2</v>
      </c>
      <c r="F10" s="64">
        <v>7.87982156914196</v>
      </c>
      <c r="G10" s="63">
        <v>353</v>
      </c>
      <c r="H10" s="63">
        <v>310</v>
      </c>
      <c r="I10" s="64">
        <v>112</v>
      </c>
      <c r="J10" s="62">
        <v>55</v>
      </c>
      <c r="K10" s="64">
        <f t="shared" si="14"/>
        <v>0.491071428571429</v>
      </c>
      <c r="L10" s="64">
        <v>0.491071428571429</v>
      </c>
      <c r="M10" s="64">
        <f t="shared" si="16"/>
        <v>0.857142857142857</v>
      </c>
      <c r="N10" s="62">
        <v>740</v>
      </c>
      <c r="O10" s="64">
        <f t="shared" si="15"/>
        <v>6.60714285714286</v>
      </c>
      <c r="P10" s="62">
        <f t="shared" si="17"/>
        <v>206</v>
      </c>
      <c r="Q10" s="62">
        <f t="shared" si="18"/>
        <v>222</v>
      </c>
      <c r="R10" s="64">
        <v>0.617</v>
      </c>
      <c r="T10" s="68"/>
      <c r="U10" s="66">
        <f t="shared" si="5"/>
        <v>0.470763747425842</v>
      </c>
      <c r="V10" s="66">
        <f t="shared" si="6"/>
        <v>1.31063618083122</v>
      </c>
      <c r="W10" s="66">
        <f t="shared" si="7"/>
        <v>0</v>
      </c>
      <c r="X10" s="65">
        <f t="shared" si="8"/>
        <v>0.716761172955783</v>
      </c>
      <c r="Y10" s="65">
        <f t="shared" si="9"/>
        <v>0.860816717311308</v>
      </c>
      <c r="Z10" s="65">
        <f t="shared" si="0"/>
        <v>1</v>
      </c>
      <c r="AA10" s="65">
        <f t="shared" si="10"/>
        <v>0.261437860867437</v>
      </c>
      <c r="AB10" s="65">
        <f t="shared" si="11"/>
        <v>2.36002542995428</v>
      </c>
      <c r="AC10" s="65">
        <f t="shared" si="1"/>
        <v>0</v>
      </c>
      <c r="AD10" s="65">
        <f t="shared" si="12"/>
        <v>0.126011621566922</v>
      </c>
      <c r="AE10" s="65">
        <f t="shared" si="13"/>
        <v>4.89637378146369</v>
      </c>
      <c r="AF10" s="65">
        <f t="shared" si="2"/>
        <v>0</v>
      </c>
    </row>
    <row r="11" spans="1:32">
      <c r="A11" s="62" t="s">
        <v>20</v>
      </c>
      <c r="B11" s="63">
        <v>29.9</v>
      </c>
      <c r="C11" s="63">
        <f t="shared" si="3"/>
        <v>23.92</v>
      </c>
      <c r="D11" s="64">
        <f t="shared" si="4"/>
        <v>1.89852635502419</v>
      </c>
      <c r="E11" s="64">
        <v>0.25</v>
      </c>
      <c r="F11" s="64">
        <v>7.87982156914196</v>
      </c>
      <c r="G11" s="63">
        <v>353</v>
      </c>
      <c r="H11" s="63">
        <v>310</v>
      </c>
      <c r="I11" s="64">
        <v>112</v>
      </c>
      <c r="J11" s="62">
        <v>55</v>
      </c>
      <c r="K11" s="64">
        <f t="shared" si="14"/>
        <v>0.491071428571429</v>
      </c>
      <c r="L11" s="64">
        <v>0.491071428571429</v>
      </c>
      <c r="M11" s="64">
        <f t="shared" si="16"/>
        <v>0.857142857142857</v>
      </c>
      <c r="N11" s="62">
        <v>740</v>
      </c>
      <c r="O11" s="64">
        <f t="shared" si="15"/>
        <v>6.60714285714286</v>
      </c>
      <c r="P11" s="62">
        <f t="shared" si="17"/>
        <v>206</v>
      </c>
      <c r="Q11" s="62">
        <f t="shared" si="18"/>
        <v>222</v>
      </c>
      <c r="R11" s="64">
        <v>0.972</v>
      </c>
      <c r="T11" s="68"/>
      <c r="U11" s="66">
        <f t="shared" si="5"/>
        <v>0.674631169580944</v>
      </c>
      <c r="V11" s="66">
        <f t="shared" si="6"/>
        <v>1.44078726840293</v>
      </c>
      <c r="W11" s="66">
        <f t="shared" si="7"/>
        <v>0</v>
      </c>
      <c r="X11" s="65">
        <f t="shared" si="8"/>
        <v>1.02953829616353</v>
      </c>
      <c r="Y11" s="65">
        <f t="shared" si="9"/>
        <v>0.944112524635615</v>
      </c>
      <c r="Z11" s="65">
        <f t="shared" si="0"/>
        <v>1</v>
      </c>
      <c r="AA11" s="65">
        <f t="shared" si="10"/>
        <v>0.293502601053631</v>
      </c>
      <c r="AB11" s="65">
        <f t="shared" si="11"/>
        <v>3.31172533568924</v>
      </c>
      <c r="AC11" s="65">
        <f t="shared" si="1"/>
        <v>0</v>
      </c>
      <c r="AD11" s="65">
        <f t="shared" si="12"/>
        <v>0.180662683071899</v>
      </c>
      <c r="AE11" s="65">
        <f t="shared" si="13"/>
        <v>5.38019243084733</v>
      </c>
      <c r="AF11" s="65">
        <f t="shared" si="2"/>
        <v>0</v>
      </c>
    </row>
    <row r="12" spans="1:32">
      <c r="A12" s="62" t="s">
        <v>20</v>
      </c>
      <c r="B12" s="63">
        <v>29.9</v>
      </c>
      <c r="C12" s="63">
        <f t="shared" si="3"/>
        <v>23.92</v>
      </c>
      <c r="D12" s="64">
        <f t="shared" si="4"/>
        <v>1.89852635502419</v>
      </c>
      <c r="E12" s="64">
        <v>0.3</v>
      </c>
      <c r="F12" s="64">
        <v>7.87982156914196</v>
      </c>
      <c r="G12" s="63">
        <v>353</v>
      </c>
      <c r="H12" s="63">
        <v>310</v>
      </c>
      <c r="I12" s="64">
        <v>112</v>
      </c>
      <c r="J12" s="62">
        <v>55</v>
      </c>
      <c r="K12" s="64">
        <f t="shared" si="14"/>
        <v>0.491071428571429</v>
      </c>
      <c r="L12" s="64">
        <v>0.491071428571429</v>
      </c>
      <c r="M12" s="64">
        <f t="shared" si="16"/>
        <v>0.857142857142857</v>
      </c>
      <c r="N12" s="62">
        <v>740</v>
      </c>
      <c r="O12" s="64">
        <f t="shared" si="15"/>
        <v>6.60714285714286</v>
      </c>
      <c r="P12" s="62">
        <f t="shared" si="17"/>
        <v>206</v>
      </c>
      <c r="Q12" s="62">
        <f t="shared" si="18"/>
        <v>222</v>
      </c>
      <c r="R12" s="64">
        <v>1.14</v>
      </c>
      <c r="T12" s="68"/>
      <c r="U12" s="66">
        <f t="shared" si="5"/>
        <v>0.674631169580944</v>
      </c>
      <c r="V12" s="66">
        <f t="shared" si="6"/>
        <v>1.6898122283738</v>
      </c>
      <c r="W12" s="66">
        <f t="shared" si="7"/>
        <v>0</v>
      </c>
      <c r="X12" s="65">
        <f t="shared" si="8"/>
        <v>1.03191714968638</v>
      </c>
      <c r="Y12" s="65">
        <f t="shared" si="9"/>
        <v>1.10473985275511</v>
      </c>
      <c r="Z12" s="65">
        <f t="shared" si="0"/>
        <v>0</v>
      </c>
      <c r="AA12" s="65">
        <f t="shared" si="10"/>
        <v>0.29366865105363</v>
      </c>
      <c r="AB12" s="65">
        <f t="shared" si="11"/>
        <v>3.88192609565197</v>
      </c>
      <c r="AC12" s="65">
        <f t="shared" si="1"/>
        <v>0</v>
      </c>
      <c r="AD12" s="65">
        <f t="shared" si="12"/>
        <v>0.180743560294623</v>
      </c>
      <c r="AE12" s="65">
        <f t="shared" si="13"/>
        <v>6.30727865569169</v>
      </c>
      <c r="AF12" s="65">
        <f t="shared" si="2"/>
        <v>0</v>
      </c>
    </row>
    <row r="13" spans="1:32">
      <c r="A13" s="62" t="s">
        <v>20</v>
      </c>
      <c r="B13" s="63">
        <v>29.9</v>
      </c>
      <c r="C13" s="63">
        <f t="shared" si="3"/>
        <v>23.92</v>
      </c>
      <c r="D13" s="64">
        <f t="shared" si="4"/>
        <v>1.89852635502419</v>
      </c>
      <c r="E13" s="64">
        <v>0.2</v>
      </c>
      <c r="F13" s="64">
        <v>7.87982156914196</v>
      </c>
      <c r="G13" s="63">
        <v>353</v>
      </c>
      <c r="H13" s="63">
        <v>310</v>
      </c>
      <c r="I13" s="64">
        <v>112</v>
      </c>
      <c r="J13" s="62">
        <v>55</v>
      </c>
      <c r="K13" s="64">
        <f t="shared" si="14"/>
        <v>0.491071428571429</v>
      </c>
      <c r="L13" s="64">
        <v>0.491071428571429</v>
      </c>
      <c r="M13" s="64">
        <f t="shared" si="16"/>
        <v>0.857142857142857</v>
      </c>
      <c r="N13" s="62">
        <v>940</v>
      </c>
      <c r="O13" s="64">
        <f t="shared" si="15"/>
        <v>8.39285714285714</v>
      </c>
      <c r="P13" s="62">
        <f t="shared" si="17"/>
        <v>206</v>
      </c>
      <c r="Q13" s="62">
        <f t="shared" si="18"/>
        <v>222</v>
      </c>
      <c r="R13" s="64">
        <v>0.602</v>
      </c>
      <c r="T13" s="68"/>
      <c r="U13" s="66">
        <f t="shared" si="5"/>
        <v>0.612895160786318</v>
      </c>
      <c r="V13" s="66">
        <f t="shared" si="6"/>
        <v>0.982223451116273</v>
      </c>
      <c r="W13" s="66">
        <f t="shared" si="7"/>
        <v>1</v>
      </c>
      <c r="X13" s="65">
        <f t="shared" si="8"/>
        <v>1.09496395532012</v>
      </c>
      <c r="Y13" s="65">
        <f t="shared" si="9"/>
        <v>0.549789787211764</v>
      </c>
      <c r="Z13" s="65">
        <f t="shared" si="0"/>
        <v>1</v>
      </c>
      <c r="AA13" s="65">
        <f t="shared" si="10"/>
        <v>0.198515122482202</v>
      </c>
      <c r="AB13" s="65">
        <f t="shared" si="11"/>
        <v>3.0325145634886</v>
      </c>
      <c r="AC13" s="65">
        <f t="shared" si="1"/>
        <v>0</v>
      </c>
      <c r="AD13" s="65">
        <f t="shared" si="12"/>
        <v>0.133457669536967</v>
      </c>
      <c r="AE13" s="65">
        <f t="shared" si="13"/>
        <v>4.5107935878743</v>
      </c>
      <c r="AF13" s="65">
        <f t="shared" si="2"/>
        <v>0</v>
      </c>
    </row>
    <row r="14" spans="1:32">
      <c r="A14" s="62" t="s">
        <v>21</v>
      </c>
      <c r="B14" s="63">
        <v>31.5</v>
      </c>
      <c r="C14" s="63">
        <f t="shared" si="3"/>
        <v>25.2</v>
      </c>
      <c r="D14" s="64">
        <f t="shared" si="4"/>
        <v>1.99897280585975</v>
      </c>
      <c r="E14" s="64">
        <v>0.36</v>
      </c>
      <c r="F14" s="64">
        <v>3.5825</v>
      </c>
      <c r="G14" s="63">
        <v>328.4</v>
      </c>
      <c r="H14" s="63">
        <v>376.9</v>
      </c>
      <c r="I14" s="64">
        <v>100</v>
      </c>
      <c r="J14" s="62">
        <v>50</v>
      </c>
      <c r="K14" s="64">
        <f t="shared" si="14"/>
        <v>0.5</v>
      </c>
      <c r="L14" s="64">
        <v>0.66</v>
      </c>
      <c r="M14" s="64">
        <v>0.68</v>
      </c>
      <c r="N14" s="62">
        <v>400</v>
      </c>
      <c r="O14" s="64">
        <f t="shared" si="15"/>
        <v>4</v>
      </c>
      <c r="P14" s="62">
        <v>200</v>
      </c>
      <c r="Q14" s="62">
        <v>200</v>
      </c>
      <c r="R14" s="64">
        <v>1.283</v>
      </c>
      <c r="T14" s="68"/>
      <c r="U14" s="66">
        <f t="shared" si="5"/>
        <v>0.811103205705653</v>
      </c>
      <c r="V14" s="66">
        <f t="shared" si="6"/>
        <v>1.58179623872131</v>
      </c>
      <c r="W14" s="66">
        <f t="shared" si="7"/>
        <v>0</v>
      </c>
      <c r="X14" s="65">
        <f t="shared" si="8"/>
        <v>0.997530607936622</v>
      </c>
      <c r="Y14" s="65">
        <f t="shared" si="9"/>
        <v>1.28617607298674</v>
      </c>
      <c r="Z14" s="65">
        <f t="shared" si="0"/>
        <v>0</v>
      </c>
      <c r="AA14" s="65">
        <f t="shared" si="10"/>
        <v>0.438338448005802</v>
      </c>
      <c r="AB14" s="65">
        <f t="shared" si="11"/>
        <v>2.92696204459577</v>
      </c>
      <c r="AC14" s="65">
        <f t="shared" si="1"/>
        <v>0</v>
      </c>
      <c r="AD14" s="65">
        <f t="shared" si="12"/>
        <v>0.263078254348398</v>
      </c>
      <c r="AE14" s="65">
        <f t="shared" si="13"/>
        <v>4.87687590590784</v>
      </c>
      <c r="AF14" s="65">
        <f t="shared" si="2"/>
        <v>0</v>
      </c>
    </row>
    <row r="15" spans="1:32">
      <c r="A15" s="62" t="s">
        <v>21</v>
      </c>
      <c r="B15" s="63">
        <v>33.1</v>
      </c>
      <c r="C15" s="63">
        <f t="shared" si="3"/>
        <v>26.48</v>
      </c>
      <c r="D15" s="64">
        <f t="shared" si="4"/>
        <v>2.09695558858954</v>
      </c>
      <c r="E15" s="64">
        <v>0.36</v>
      </c>
      <c r="F15" s="64">
        <v>3.5825</v>
      </c>
      <c r="G15" s="63">
        <v>328.4</v>
      </c>
      <c r="H15" s="63">
        <v>376.9</v>
      </c>
      <c r="I15" s="64">
        <v>100</v>
      </c>
      <c r="J15" s="62">
        <v>50</v>
      </c>
      <c r="K15" s="64">
        <f t="shared" si="14"/>
        <v>0.5</v>
      </c>
      <c r="L15" s="64">
        <v>0.66</v>
      </c>
      <c r="M15" s="64">
        <v>0.68</v>
      </c>
      <c r="N15" s="62">
        <v>400</v>
      </c>
      <c r="O15" s="64">
        <f t="shared" si="15"/>
        <v>4</v>
      </c>
      <c r="P15" s="62">
        <v>200</v>
      </c>
      <c r="Q15" s="62">
        <v>200</v>
      </c>
      <c r="R15" s="64">
        <v>1.17</v>
      </c>
      <c r="T15" s="68"/>
      <c r="U15" s="66">
        <f t="shared" si="5"/>
        <v>0.850860699626094</v>
      </c>
      <c r="V15" s="66">
        <f t="shared" si="6"/>
        <v>1.37507820083141</v>
      </c>
      <c r="W15" s="66">
        <f t="shared" si="7"/>
        <v>0</v>
      </c>
      <c r="X15" s="65">
        <f t="shared" si="8"/>
        <v>1.0464261329469</v>
      </c>
      <c r="Y15" s="65">
        <f t="shared" si="9"/>
        <v>1.11809134267805</v>
      </c>
      <c r="Z15" s="65">
        <f t="shared" si="0"/>
        <v>0</v>
      </c>
      <c r="AA15" s="65">
        <f t="shared" si="10"/>
        <v>0.443786290725579</v>
      </c>
      <c r="AB15" s="65">
        <f t="shared" si="11"/>
        <v>2.63640410812844</v>
      </c>
      <c r="AC15" s="65">
        <f t="shared" si="1"/>
        <v>0</v>
      </c>
      <c r="AD15" s="65">
        <f t="shared" si="12"/>
        <v>0.275973446999939</v>
      </c>
      <c r="AE15" s="65">
        <f t="shared" si="13"/>
        <v>4.23953830601775</v>
      </c>
      <c r="AF15" s="65">
        <f t="shared" si="2"/>
        <v>0</v>
      </c>
    </row>
    <row r="16" spans="1:32">
      <c r="A16" s="62" t="s">
        <v>21</v>
      </c>
      <c r="B16" s="63">
        <v>34.1</v>
      </c>
      <c r="C16" s="63">
        <f t="shared" si="3"/>
        <v>27.28</v>
      </c>
      <c r="D16" s="64">
        <f t="shared" si="4"/>
        <v>2.15704534289288</v>
      </c>
      <c r="E16" s="64">
        <v>0.36</v>
      </c>
      <c r="F16" s="64">
        <v>3.5825</v>
      </c>
      <c r="G16" s="63">
        <v>328.4</v>
      </c>
      <c r="H16" s="63">
        <v>376.9</v>
      </c>
      <c r="I16" s="64">
        <v>100</v>
      </c>
      <c r="J16" s="62">
        <v>50</v>
      </c>
      <c r="K16" s="64">
        <f t="shared" si="14"/>
        <v>0.5</v>
      </c>
      <c r="L16" s="64">
        <v>0.66</v>
      </c>
      <c r="M16" s="64">
        <v>0.68</v>
      </c>
      <c r="N16" s="62">
        <v>400</v>
      </c>
      <c r="O16" s="64">
        <f t="shared" si="15"/>
        <v>4</v>
      </c>
      <c r="P16" s="62">
        <v>200</v>
      </c>
      <c r="Q16" s="62">
        <v>200</v>
      </c>
      <c r="R16" s="64">
        <v>1.254</v>
      </c>
      <c r="T16" s="68"/>
      <c r="U16" s="66">
        <f t="shared" si="5"/>
        <v>0.875242718332216</v>
      </c>
      <c r="V16" s="66">
        <f t="shared" si="6"/>
        <v>1.43274542448009</v>
      </c>
      <c r="W16" s="66">
        <f t="shared" si="7"/>
        <v>0</v>
      </c>
      <c r="X16" s="65">
        <f t="shared" si="8"/>
        <v>1.07641221828295</v>
      </c>
      <c r="Y16" s="65">
        <f t="shared" si="9"/>
        <v>1.16498120209034</v>
      </c>
      <c r="Z16" s="65">
        <f t="shared" si="0"/>
        <v>0</v>
      </c>
      <c r="AA16" s="65">
        <f t="shared" si="10"/>
        <v>0.447127281064844</v>
      </c>
      <c r="AB16" s="65">
        <f t="shared" si="11"/>
        <v>2.8045705397657</v>
      </c>
      <c r="AC16" s="65">
        <f t="shared" si="1"/>
        <v>0</v>
      </c>
      <c r="AD16" s="65">
        <f t="shared" si="12"/>
        <v>0.283881662469407</v>
      </c>
      <c r="AE16" s="65">
        <f t="shared" si="13"/>
        <v>4.4173335786884</v>
      </c>
      <c r="AF16" s="65">
        <f t="shared" si="2"/>
        <v>0</v>
      </c>
    </row>
    <row r="17" spans="1:32">
      <c r="A17" s="62" t="s">
        <v>21</v>
      </c>
      <c r="B17" s="63">
        <v>33.1</v>
      </c>
      <c r="C17" s="63">
        <f t="shared" si="3"/>
        <v>26.48</v>
      </c>
      <c r="D17" s="64">
        <f t="shared" si="4"/>
        <v>2.09695558858954</v>
      </c>
      <c r="E17" s="64">
        <v>0.36</v>
      </c>
      <c r="F17" s="64">
        <v>3.5825</v>
      </c>
      <c r="G17" s="63">
        <v>328.4</v>
      </c>
      <c r="H17" s="63">
        <v>376.9</v>
      </c>
      <c r="I17" s="64">
        <v>100</v>
      </c>
      <c r="J17" s="62">
        <v>50</v>
      </c>
      <c r="K17" s="64">
        <f t="shared" si="14"/>
        <v>0.5</v>
      </c>
      <c r="L17" s="64">
        <v>0.66</v>
      </c>
      <c r="M17" s="64">
        <v>0.68</v>
      </c>
      <c r="N17" s="62">
        <v>400</v>
      </c>
      <c r="O17" s="64">
        <f t="shared" si="15"/>
        <v>4</v>
      </c>
      <c r="P17" s="62">
        <v>200</v>
      </c>
      <c r="Q17" s="62">
        <v>200</v>
      </c>
      <c r="R17" s="64">
        <v>0.973</v>
      </c>
      <c r="T17" s="68"/>
      <c r="U17" s="66">
        <f t="shared" si="5"/>
        <v>0.850860699626094</v>
      </c>
      <c r="V17" s="66">
        <f t="shared" si="6"/>
        <v>1.14354793966578</v>
      </c>
      <c r="W17" s="66">
        <f t="shared" si="7"/>
        <v>0</v>
      </c>
      <c r="X17" s="65">
        <f t="shared" si="8"/>
        <v>1.0464261329469</v>
      </c>
      <c r="Y17" s="65">
        <f t="shared" si="9"/>
        <v>0.929831518312601</v>
      </c>
      <c r="Z17" s="65">
        <f t="shared" si="0"/>
        <v>1</v>
      </c>
      <c r="AA17" s="65">
        <f t="shared" si="10"/>
        <v>0.443786290725579</v>
      </c>
      <c r="AB17" s="65">
        <f t="shared" si="11"/>
        <v>2.19249674975126</v>
      </c>
      <c r="AC17" s="65">
        <f t="shared" si="1"/>
        <v>0</v>
      </c>
      <c r="AD17" s="65">
        <f t="shared" si="12"/>
        <v>0.275973446999939</v>
      </c>
      <c r="AE17" s="65">
        <f t="shared" si="13"/>
        <v>3.52570151432074</v>
      </c>
      <c r="AF17" s="65">
        <f t="shared" si="2"/>
        <v>0</v>
      </c>
    </row>
    <row r="18" spans="1:32">
      <c r="A18" s="62" t="s">
        <v>21</v>
      </c>
      <c r="B18" s="63">
        <v>36</v>
      </c>
      <c r="C18" s="63">
        <f t="shared" si="3"/>
        <v>28.8</v>
      </c>
      <c r="D18" s="64">
        <f t="shared" si="4"/>
        <v>2.26897726703587</v>
      </c>
      <c r="E18" s="64">
        <v>0.36</v>
      </c>
      <c r="F18" s="64">
        <v>3.5825</v>
      </c>
      <c r="G18" s="63">
        <v>328.4</v>
      </c>
      <c r="H18" s="63">
        <v>376.9</v>
      </c>
      <c r="I18" s="64">
        <v>100</v>
      </c>
      <c r="J18" s="62">
        <v>50</v>
      </c>
      <c r="K18" s="64">
        <f t="shared" si="14"/>
        <v>0.5</v>
      </c>
      <c r="L18" s="64">
        <v>0.66</v>
      </c>
      <c r="M18" s="64">
        <v>0.68</v>
      </c>
      <c r="N18" s="62">
        <v>400</v>
      </c>
      <c r="O18" s="64">
        <f t="shared" si="15"/>
        <v>4</v>
      </c>
      <c r="P18" s="62">
        <v>200</v>
      </c>
      <c r="Q18" s="62">
        <v>200</v>
      </c>
      <c r="R18" s="64">
        <v>1.081</v>
      </c>
      <c r="T18" s="68"/>
      <c r="U18" s="66">
        <f t="shared" si="5"/>
        <v>0.920660215872476</v>
      </c>
      <c r="V18" s="66">
        <f t="shared" si="6"/>
        <v>1.17415739418649</v>
      </c>
      <c r="W18" s="66">
        <f t="shared" si="7"/>
        <v>0</v>
      </c>
      <c r="X18" s="65">
        <f t="shared" si="8"/>
        <v>1.13226866615987</v>
      </c>
      <c r="Y18" s="65">
        <f t="shared" si="9"/>
        <v>0.954720405419546</v>
      </c>
      <c r="Z18" s="65">
        <f t="shared" si="0"/>
        <v>1</v>
      </c>
      <c r="AA18" s="65">
        <f t="shared" si="10"/>
        <v>0.453350696047194</v>
      </c>
      <c r="AB18" s="65">
        <f t="shared" si="11"/>
        <v>2.384467498176</v>
      </c>
      <c r="AC18" s="65">
        <f t="shared" si="1"/>
        <v>0</v>
      </c>
      <c r="AD18" s="65">
        <f t="shared" si="12"/>
        <v>0.298612655869155</v>
      </c>
      <c r="AE18" s="65">
        <f t="shared" si="13"/>
        <v>3.62007429609302</v>
      </c>
      <c r="AF18" s="65">
        <f t="shared" si="2"/>
        <v>0</v>
      </c>
    </row>
    <row r="19" spans="1:32">
      <c r="A19" s="62" t="s">
        <v>21</v>
      </c>
      <c r="B19" s="63">
        <v>35.7</v>
      </c>
      <c r="C19" s="63">
        <f t="shared" si="3"/>
        <v>28.56</v>
      </c>
      <c r="D19" s="64">
        <f t="shared" si="4"/>
        <v>2.25148985770404</v>
      </c>
      <c r="E19" s="64">
        <v>0.36</v>
      </c>
      <c r="F19" s="64">
        <v>3.5825</v>
      </c>
      <c r="G19" s="63">
        <v>328.4</v>
      </c>
      <c r="H19" s="63">
        <v>376.9</v>
      </c>
      <c r="I19" s="64">
        <v>100</v>
      </c>
      <c r="J19" s="62">
        <v>50</v>
      </c>
      <c r="K19" s="64">
        <f t="shared" si="14"/>
        <v>0.5</v>
      </c>
      <c r="L19" s="64">
        <v>0.66</v>
      </c>
      <c r="M19" s="64">
        <v>0.68</v>
      </c>
      <c r="N19" s="62">
        <v>400</v>
      </c>
      <c r="O19" s="64">
        <f t="shared" si="15"/>
        <v>4</v>
      </c>
      <c r="P19" s="62">
        <v>200</v>
      </c>
      <c r="Q19" s="62">
        <v>200</v>
      </c>
      <c r="R19" s="64">
        <v>1.32</v>
      </c>
      <c r="T19" s="68"/>
      <c r="U19" s="66">
        <f t="shared" si="5"/>
        <v>0.913564524661992</v>
      </c>
      <c r="V19" s="66">
        <f t="shared" si="6"/>
        <v>1.44488973068255</v>
      </c>
      <c r="W19" s="66">
        <f t="shared" si="7"/>
        <v>0</v>
      </c>
      <c r="X19" s="65">
        <f t="shared" si="8"/>
        <v>1.12354207117524</v>
      </c>
      <c r="Y19" s="65">
        <f t="shared" si="9"/>
        <v>1.17485587221426</v>
      </c>
      <c r="Z19" s="65">
        <f t="shared" si="0"/>
        <v>0</v>
      </c>
      <c r="AA19" s="65">
        <f t="shared" si="10"/>
        <v>0.452378396088345</v>
      </c>
      <c r="AB19" s="65">
        <f t="shared" si="11"/>
        <v>2.91791122523503</v>
      </c>
      <c r="AC19" s="65">
        <f t="shared" si="1"/>
        <v>0</v>
      </c>
      <c r="AD19" s="65">
        <f t="shared" si="12"/>
        <v>0.296311195285695</v>
      </c>
      <c r="AE19" s="65">
        <f t="shared" si="13"/>
        <v>4.45477599564637</v>
      </c>
      <c r="AF19" s="65">
        <f t="shared" si="2"/>
        <v>0</v>
      </c>
    </row>
    <row r="20" spans="1:32">
      <c r="A20" s="62" t="s">
        <v>21</v>
      </c>
      <c r="B20" s="63">
        <v>37</v>
      </c>
      <c r="C20" s="63">
        <f t="shared" si="3"/>
        <v>29.6</v>
      </c>
      <c r="D20" s="64">
        <f t="shared" si="4"/>
        <v>2.32678946523443</v>
      </c>
      <c r="E20" s="64">
        <v>0.36</v>
      </c>
      <c r="F20" s="64">
        <v>3.5825</v>
      </c>
      <c r="G20" s="63">
        <v>328.4</v>
      </c>
      <c r="H20" s="63">
        <v>376.9</v>
      </c>
      <c r="I20" s="64">
        <v>100</v>
      </c>
      <c r="J20" s="62">
        <v>50</v>
      </c>
      <c r="K20" s="64">
        <f t="shared" si="14"/>
        <v>0.5</v>
      </c>
      <c r="L20" s="64">
        <v>0.66</v>
      </c>
      <c r="M20" s="64">
        <v>0.68</v>
      </c>
      <c r="N20" s="62">
        <v>400</v>
      </c>
      <c r="O20" s="64">
        <f t="shared" si="15"/>
        <v>4</v>
      </c>
      <c r="P20" s="62">
        <v>200</v>
      </c>
      <c r="Q20" s="62">
        <v>200</v>
      </c>
      <c r="R20" s="64">
        <v>1.084</v>
      </c>
      <c r="T20" s="68"/>
      <c r="U20" s="66">
        <f t="shared" si="5"/>
        <v>0.944118093413524</v>
      </c>
      <c r="V20" s="66">
        <f t="shared" si="6"/>
        <v>1.14816145094807</v>
      </c>
      <c r="W20" s="66">
        <f t="shared" si="7"/>
        <v>0</v>
      </c>
      <c r="X20" s="65">
        <f t="shared" si="8"/>
        <v>1.16111820180443</v>
      </c>
      <c r="Y20" s="65">
        <f t="shared" si="9"/>
        <v>0.933582815526805</v>
      </c>
      <c r="Z20" s="65">
        <f t="shared" si="0"/>
        <v>1</v>
      </c>
      <c r="AA20" s="65">
        <f t="shared" si="10"/>
        <v>0.456565054267035</v>
      </c>
      <c r="AB20" s="65">
        <f t="shared" si="11"/>
        <v>2.37425091970791</v>
      </c>
      <c r="AC20" s="65">
        <f t="shared" si="1"/>
        <v>0</v>
      </c>
      <c r="AD20" s="65">
        <f t="shared" si="12"/>
        <v>0.306221129650057</v>
      </c>
      <c r="AE20" s="65">
        <f t="shared" si="13"/>
        <v>3.53992554739371</v>
      </c>
      <c r="AF20" s="65">
        <f t="shared" si="2"/>
        <v>0</v>
      </c>
    </row>
    <row r="21" spans="1:32">
      <c r="A21" s="62" t="s">
        <v>21</v>
      </c>
      <c r="B21" s="63">
        <v>39.6</v>
      </c>
      <c r="C21" s="63">
        <f t="shared" si="3"/>
        <v>31.68</v>
      </c>
      <c r="D21" s="64">
        <f t="shared" si="4"/>
        <v>2.47386342671765</v>
      </c>
      <c r="E21" s="64">
        <v>0.36</v>
      </c>
      <c r="F21" s="64">
        <v>3.5825</v>
      </c>
      <c r="G21" s="63">
        <v>328.4</v>
      </c>
      <c r="H21" s="63">
        <v>376.9</v>
      </c>
      <c r="I21" s="64">
        <v>100</v>
      </c>
      <c r="J21" s="62">
        <v>50</v>
      </c>
      <c r="K21" s="64">
        <f t="shared" si="14"/>
        <v>0.5</v>
      </c>
      <c r="L21" s="64">
        <v>0.66</v>
      </c>
      <c r="M21" s="64">
        <v>0.68</v>
      </c>
      <c r="N21" s="62">
        <v>400</v>
      </c>
      <c r="O21" s="64">
        <f t="shared" si="15"/>
        <v>4</v>
      </c>
      <c r="P21" s="62">
        <v>200</v>
      </c>
      <c r="Q21" s="62">
        <v>200</v>
      </c>
      <c r="R21" s="64">
        <v>1.227</v>
      </c>
      <c r="T21" s="68"/>
      <c r="U21" s="66">
        <f t="shared" si="5"/>
        <v>1.00379482402495</v>
      </c>
      <c r="V21" s="66">
        <f t="shared" si="6"/>
        <v>1.22236135376755</v>
      </c>
      <c r="W21" s="66">
        <f t="shared" si="7"/>
        <v>0</v>
      </c>
      <c r="X21" s="65">
        <f t="shared" si="8"/>
        <v>1.23451128538213</v>
      </c>
      <c r="Y21" s="65">
        <f t="shared" si="9"/>
        <v>0.99391557981602</v>
      </c>
      <c r="Z21" s="65">
        <f t="shared" si="0"/>
        <v>1</v>
      </c>
      <c r="AA21" s="65">
        <f t="shared" si="10"/>
        <v>0.464742366525501</v>
      </c>
      <c r="AB21" s="65">
        <f t="shared" si="11"/>
        <v>2.64017246624894</v>
      </c>
      <c r="AC21" s="65">
        <f t="shared" si="1"/>
        <v>0</v>
      </c>
      <c r="AD21" s="65">
        <f t="shared" si="12"/>
        <v>0.32557705131827</v>
      </c>
      <c r="AE21" s="65">
        <f t="shared" si="13"/>
        <v>3.76869314047733</v>
      </c>
      <c r="AF21" s="65">
        <f t="shared" si="2"/>
        <v>0</v>
      </c>
    </row>
    <row r="22" spans="1:32">
      <c r="A22" s="62" t="s">
        <v>21</v>
      </c>
      <c r="B22" s="63">
        <v>40.8</v>
      </c>
      <c r="C22" s="63">
        <f t="shared" si="3"/>
        <v>32.64</v>
      </c>
      <c r="D22" s="64">
        <f t="shared" si="4"/>
        <v>2.540280788187</v>
      </c>
      <c r="E22" s="64">
        <v>0.36</v>
      </c>
      <c r="F22" s="64">
        <v>3.5825</v>
      </c>
      <c r="G22" s="63">
        <v>328.4</v>
      </c>
      <c r="H22" s="63">
        <v>376.9</v>
      </c>
      <c r="I22" s="64">
        <v>100</v>
      </c>
      <c r="J22" s="62">
        <v>50</v>
      </c>
      <c r="K22" s="64">
        <f t="shared" si="14"/>
        <v>0.5</v>
      </c>
      <c r="L22" s="64">
        <v>0.66</v>
      </c>
      <c r="M22" s="64">
        <v>0.68</v>
      </c>
      <c r="N22" s="62">
        <v>400</v>
      </c>
      <c r="O22" s="64">
        <f t="shared" si="15"/>
        <v>4</v>
      </c>
      <c r="P22" s="62">
        <v>200</v>
      </c>
      <c r="Q22" s="62">
        <v>200</v>
      </c>
      <c r="R22" s="64">
        <v>0.847</v>
      </c>
      <c r="T22" s="68"/>
      <c r="U22" s="66">
        <f t="shared" si="5"/>
        <v>1.03074433261476</v>
      </c>
      <c r="V22" s="66">
        <f t="shared" si="6"/>
        <v>0.821736266889149</v>
      </c>
      <c r="W22" s="66">
        <f t="shared" si="7"/>
        <v>1</v>
      </c>
      <c r="X22" s="65">
        <f t="shared" si="8"/>
        <v>1.26765498337034</v>
      </c>
      <c r="Y22" s="65">
        <f t="shared" si="9"/>
        <v>0.668162876422466</v>
      </c>
      <c r="Z22" s="65">
        <f t="shared" si="0"/>
        <v>1</v>
      </c>
      <c r="AA22" s="65">
        <f t="shared" si="10"/>
        <v>0.468435171823197</v>
      </c>
      <c r="AB22" s="65">
        <f t="shared" si="11"/>
        <v>1.80814774583085</v>
      </c>
      <c r="AC22" s="65">
        <f t="shared" si="1"/>
        <v>0</v>
      </c>
      <c r="AD22" s="65">
        <f t="shared" si="12"/>
        <v>0.334318022412306</v>
      </c>
      <c r="AE22" s="65">
        <f t="shared" si="13"/>
        <v>2.53351582391037</v>
      </c>
      <c r="AF22" s="65">
        <f t="shared" si="2"/>
        <v>0</v>
      </c>
    </row>
    <row r="23" spans="1:32">
      <c r="A23" s="62" t="s">
        <v>21</v>
      </c>
      <c r="B23" s="63">
        <v>39.3</v>
      </c>
      <c r="C23" s="63">
        <f t="shared" si="3"/>
        <v>31.44</v>
      </c>
      <c r="D23" s="64">
        <f t="shared" si="4"/>
        <v>2.45711977005787</v>
      </c>
      <c r="E23" s="64">
        <v>0.36</v>
      </c>
      <c r="F23" s="64">
        <v>3.5825</v>
      </c>
      <c r="G23" s="63">
        <v>328.4</v>
      </c>
      <c r="H23" s="63">
        <v>376.9</v>
      </c>
      <c r="I23" s="64">
        <v>100</v>
      </c>
      <c r="J23" s="62">
        <v>50</v>
      </c>
      <c r="K23" s="64">
        <f t="shared" si="14"/>
        <v>0.5</v>
      </c>
      <c r="L23" s="64">
        <v>0.66</v>
      </c>
      <c r="M23" s="64">
        <v>0.68</v>
      </c>
      <c r="N23" s="62">
        <v>400</v>
      </c>
      <c r="O23" s="64">
        <f t="shared" si="15"/>
        <v>4</v>
      </c>
      <c r="P23" s="62">
        <v>200</v>
      </c>
      <c r="Q23" s="62">
        <v>200</v>
      </c>
      <c r="R23" s="64">
        <v>1.294</v>
      </c>
      <c r="T23" s="68"/>
      <c r="U23" s="66">
        <f t="shared" si="5"/>
        <v>0.997000917898682</v>
      </c>
      <c r="V23" s="66">
        <f t="shared" si="6"/>
        <v>1.29789248612457</v>
      </c>
      <c r="W23" s="66">
        <f t="shared" si="7"/>
        <v>0</v>
      </c>
      <c r="X23" s="65">
        <f t="shared" si="8"/>
        <v>1.22615583904591</v>
      </c>
      <c r="Y23" s="65">
        <f t="shared" si="9"/>
        <v>1.05533078161327</v>
      </c>
      <c r="Z23" s="65">
        <f t="shared" si="0"/>
        <v>0</v>
      </c>
      <c r="AA23" s="65">
        <f t="shared" si="10"/>
        <v>0.463811419215218</v>
      </c>
      <c r="AB23" s="65">
        <f t="shared" si="11"/>
        <v>2.78992699703143</v>
      </c>
      <c r="AC23" s="65">
        <f t="shared" si="1"/>
        <v>0</v>
      </c>
      <c r="AD23" s="65">
        <f t="shared" si="12"/>
        <v>0.32337347358447</v>
      </c>
      <c r="AE23" s="65">
        <f t="shared" si="13"/>
        <v>4.00156508094652</v>
      </c>
      <c r="AF23" s="65">
        <f t="shared" si="2"/>
        <v>0</v>
      </c>
    </row>
    <row r="24" spans="1:32">
      <c r="A24" s="62" t="s">
        <v>21</v>
      </c>
      <c r="B24" s="63">
        <v>38.5</v>
      </c>
      <c r="C24" s="63">
        <f t="shared" si="3"/>
        <v>30.8</v>
      </c>
      <c r="D24" s="64">
        <f t="shared" si="4"/>
        <v>2.41218800049428</v>
      </c>
      <c r="E24" s="64">
        <v>0.36</v>
      </c>
      <c r="F24" s="64">
        <v>3.5825</v>
      </c>
      <c r="G24" s="63">
        <v>328.4</v>
      </c>
      <c r="H24" s="63">
        <v>376.9</v>
      </c>
      <c r="I24" s="64">
        <v>100</v>
      </c>
      <c r="J24" s="62">
        <v>50</v>
      </c>
      <c r="K24" s="64">
        <f t="shared" si="14"/>
        <v>0.5</v>
      </c>
      <c r="L24" s="64">
        <v>0.66</v>
      </c>
      <c r="M24" s="64">
        <v>0.68</v>
      </c>
      <c r="N24" s="62">
        <v>400</v>
      </c>
      <c r="O24" s="64">
        <f t="shared" si="15"/>
        <v>4</v>
      </c>
      <c r="P24" s="62">
        <v>200</v>
      </c>
      <c r="Q24" s="62">
        <v>200</v>
      </c>
      <c r="R24" s="64">
        <v>1.67</v>
      </c>
      <c r="T24" s="68"/>
      <c r="U24" s="66">
        <f t="shared" si="5"/>
        <v>0.97876940308056</v>
      </c>
      <c r="V24" s="66">
        <f t="shared" si="6"/>
        <v>1.70622415733867</v>
      </c>
      <c r="W24" s="66">
        <f t="shared" si="7"/>
        <v>0</v>
      </c>
      <c r="X24" s="65">
        <f t="shared" si="8"/>
        <v>1.20373391550746</v>
      </c>
      <c r="Y24" s="65">
        <f t="shared" si="9"/>
        <v>1.38734979424084</v>
      </c>
      <c r="Z24" s="65">
        <f t="shared" si="0"/>
        <v>0</v>
      </c>
      <c r="AA24" s="65">
        <f t="shared" si="10"/>
        <v>0.461313212827482</v>
      </c>
      <c r="AB24" s="65">
        <f t="shared" si="11"/>
        <v>3.6201000829008</v>
      </c>
      <c r="AC24" s="65">
        <f t="shared" si="1"/>
        <v>0</v>
      </c>
      <c r="AD24" s="65">
        <f t="shared" si="12"/>
        <v>0.317460150768411</v>
      </c>
      <c r="AE24" s="65">
        <f t="shared" si="13"/>
        <v>5.26050276218219</v>
      </c>
      <c r="AF24" s="65">
        <f t="shared" si="2"/>
        <v>0</v>
      </c>
    </row>
    <row r="25" spans="1:32">
      <c r="A25" s="62" t="s">
        <v>21</v>
      </c>
      <c r="B25" s="63">
        <v>39.6</v>
      </c>
      <c r="C25" s="63">
        <f t="shared" si="3"/>
        <v>31.68</v>
      </c>
      <c r="D25" s="64">
        <f t="shared" si="4"/>
        <v>2.47386342671765</v>
      </c>
      <c r="E25" s="64">
        <v>0.48</v>
      </c>
      <c r="F25" s="64">
        <v>4.42283950617284</v>
      </c>
      <c r="G25" s="63">
        <v>328.4</v>
      </c>
      <c r="H25" s="63">
        <v>376.9</v>
      </c>
      <c r="I25" s="64">
        <v>100</v>
      </c>
      <c r="J25" s="62">
        <v>40</v>
      </c>
      <c r="K25" s="64">
        <f t="shared" si="14"/>
        <v>0.4</v>
      </c>
      <c r="L25" s="64">
        <v>0.56</v>
      </c>
      <c r="M25" s="64">
        <v>0.68</v>
      </c>
      <c r="N25" s="62">
        <v>400</v>
      </c>
      <c r="O25" s="64">
        <f t="shared" si="15"/>
        <v>4</v>
      </c>
      <c r="P25" s="62">
        <v>180</v>
      </c>
      <c r="Q25" s="62">
        <v>180</v>
      </c>
      <c r="R25" s="64">
        <v>0.348</v>
      </c>
      <c r="T25" s="68"/>
      <c r="U25" s="66">
        <f t="shared" si="5"/>
        <v>0.922355240017409</v>
      </c>
      <c r="V25" s="66">
        <f t="shared" si="6"/>
        <v>0.377294978010242</v>
      </c>
      <c r="W25" s="66">
        <f t="shared" si="7"/>
        <v>1</v>
      </c>
      <c r="X25" s="65">
        <f t="shared" si="8"/>
        <v>1.07224365640612</v>
      </c>
      <c r="Y25" s="65">
        <f t="shared" si="9"/>
        <v>0.324553097536063</v>
      </c>
      <c r="Z25" s="65">
        <f t="shared" si="0"/>
        <v>1</v>
      </c>
      <c r="AA25" s="65">
        <f t="shared" si="10"/>
        <v>0.460140886525501</v>
      </c>
      <c r="AB25" s="65">
        <f t="shared" si="11"/>
        <v>0.75629010633619</v>
      </c>
      <c r="AC25" s="65">
        <f t="shared" si="1"/>
        <v>1</v>
      </c>
      <c r="AD25" s="65">
        <f t="shared" si="12"/>
        <v>0.322663433928819</v>
      </c>
      <c r="AE25" s="65">
        <f t="shared" si="13"/>
        <v>1.07852320221934</v>
      </c>
      <c r="AF25" s="65">
        <f t="shared" si="2"/>
        <v>0</v>
      </c>
    </row>
    <row r="26" spans="1:32">
      <c r="A26" s="62" t="s">
        <v>21</v>
      </c>
      <c r="B26" s="63">
        <v>39.6</v>
      </c>
      <c r="C26" s="63">
        <f t="shared" si="3"/>
        <v>31.68</v>
      </c>
      <c r="D26" s="64">
        <f t="shared" si="4"/>
        <v>2.47386342671765</v>
      </c>
      <c r="E26" s="64">
        <v>0.48</v>
      </c>
      <c r="F26" s="64">
        <v>2.96074380165289</v>
      </c>
      <c r="G26" s="63">
        <v>328.4</v>
      </c>
      <c r="H26" s="63">
        <v>376.9</v>
      </c>
      <c r="I26" s="64">
        <v>100</v>
      </c>
      <c r="J26" s="62">
        <v>60</v>
      </c>
      <c r="K26" s="64">
        <f t="shared" si="14"/>
        <v>0.6</v>
      </c>
      <c r="L26" s="64">
        <v>0.76</v>
      </c>
      <c r="M26" s="64">
        <v>0.68</v>
      </c>
      <c r="N26" s="62">
        <v>400</v>
      </c>
      <c r="O26" s="64">
        <f t="shared" si="15"/>
        <v>4</v>
      </c>
      <c r="P26" s="62">
        <v>220</v>
      </c>
      <c r="Q26" s="62">
        <v>220</v>
      </c>
      <c r="R26" s="64">
        <v>0.708</v>
      </c>
      <c r="T26" s="68"/>
      <c r="U26" s="66">
        <f t="shared" si="5"/>
        <v>1.08642186247732</v>
      </c>
      <c r="V26" s="66">
        <f t="shared" si="6"/>
        <v>0.651680552879872</v>
      </c>
      <c r="W26" s="66">
        <f t="shared" si="7"/>
        <v>1</v>
      </c>
      <c r="X26" s="65">
        <f t="shared" si="8"/>
        <v>1.41165771855178</v>
      </c>
      <c r="Y26" s="65">
        <f t="shared" si="9"/>
        <v>0.501538007900624</v>
      </c>
      <c r="Z26" s="65">
        <f t="shared" si="0"/>
        <v>1</v>
      </c>
      <c r="AA26" s="65">
        <f t="shared" si="10"/>
        <v>0.470140886525501</v>
      </c>
      <c r="AB26" s="65">
        <f t="shared" si="11"/>
        <v>1.5059315628393</v>
      </c>
      <c r="AC26" s="65">
        <f t="shared" si="1"/>
        <v>0</v>
      </c>
      <c r="AD26" s="65">
        <f t="shared" si="12"/>
        <v>0.328996524301216</v>
      </c>
      <c r="AE26" s="65">
        <f t="shared" si="13"/>
        <v>2.15199841853582</v>
      </c>
      <c r="AF26" s="65">
        <f t="shared" si="2"/>
        <v>0</v>
      </c>
    </row>
    <row r="27" spans="1:32">
      <c r="A27" s="62" t="s">
        <v>21</v>
      </c>
      <c r="B27" s="63">
        <v>39.6</v>
      </c>
      <c r="C27" s="63">
        <f t="shared" si="3"/>
        <v>31.68</v>
      </c>
      <c r="D27" s="64">
        <f t="shared" si="4"/>
        <v>2.47386342671765</v>
      </c>
      <c r="E27" s="64">
        <v>0.48</v>
      </c>
      <c r="F27" s="64">
        <v>2.48784722222222</v>
      </c>
      <c r="G27" s="63">
        <v>328.4</v>
      </c>
      <c r="H27" s="63">
        <v>376.9</v>
      </c>
      <c r="I27" s="64">
        <v>100</v>
      </c>
      <c r="J27" s="62">
        <v>70</v>
      </c>
      <c r="K27" s="64">
        <f t="shared" si="14"/>
        <v>0.7</v>
      </c>
      <c r="L27" s="64">
        <v>0.86</v>
      </c>
      <c r="M27" s="64">
        <v>0.68</v>
      </c>
      <c r="N27" s="62">
        <v>400</v>
      </c>
      <c r="O27" s="64">
        <f t="shared" si="15"/>
        <v>4</v>
      </c>
      <c r="P27" s="62">
        <v>240</v>
      </c>
      <c r="Q27" s="62">
        <v>240</v>
      </c>
      <c r="R27" s="64">
        <v>1.612</v>
      </c>
      <c r="T27" s="68"/>
      <c r="U27" s="66">
        <f t="shared" si="5"/>
        <v>1.08642186247732</v>
      </c>
      <c r="V27" s="66">
        <f t="shared" si="6"/>
        <v>1.4837698463875</v>
      </c>
      <c r="W27" s="66">
        <f t="shared" si="7"/>
        <v>0</v>
      </c>
      <c r="X27" s="65">
        <f t="shared" si="8"/>
        <v>1.58136474962461</v>
      </c>
      <c r="Y27" s="65">
        <f t="shared" si="9"/>
        <v>1.01937266552999</v>
      </c>
      <c r="Z27" s="65">
        <f t="shared" si="0"/>
        <v>0</v>
      </c>
      <c r="AA27" s="65">
        <f t="shared" si="10"/>
        <v>0.475140886525501</v>
      </c>
      <c r="AB27" s="65">
        <f t="shared" si="11"/>
        <v>3.39267793135602</v>
      </c>
      <c r="AC27" s="65">
        <f t="shared" si="1"/>
        <v>0</v>
      </c>
      <c r="AD27" s="65">
        <f t="shared" si="12"/>
        <v>0.332163069487415</v>
      </c>
      <c r="AE27" s="65">
        <f t="shared" si="13"/>
        <v>4.85303800475951</v>
      </c>
      <c r="AF27" s="65">
        <f t="shared" si="2"/>
        <v>0</v>
      </c>
    </row>
    <row r="28" spans="1:32">
      <c r="A28" s="62" t="s">
        <v>21</v>
      </c>
      <c r="B28" s="63">
        <v>39.6</v>
      </c>
      <c r="C28" s="63">
        <f t="shared" si="3"/>
        <v>31.68</v>
      </c>
      <c r="D28" s="64">
        <f t="shared" si="4"/>
        <v>2.47386342671765</v>
      </c>
      <c r="E28" s="64">
        <v>0.48</v>
      </c>
      <c r="F28" s="64">
        <v>3.5825</v>
      </c>
      <c r="G28" s="63">
        <v>328.4</v>
      </c>
      <c r="H28" s="63">
        <v>376.9</v>
      </c>
      <c r="I28" s="64">
        <v>100</v>
      </c>
      <c r="J28" s="62">
        <v>50</v>
      </c>
      <c r="K28" s="64">
        <f t="shared" si="14"/>
        <v>0.5</v>
      </c>
      <c r="L28" s="64">
        <v>0.66</v>
      </c>
      <c r="M28" s="64">
        <v>0.68</v>
      </c>
      <c r="N28" s="62">
        <v>400</v>
      </c>
      <c r="O28" s="64">
        <f t="shared" si="15"/>
        <v>4</v>
      </c>
      <c r="P28" s="62">
        <v>200</v>
      </c>
      <c r="Q28" s="62">
        <v>200</v>
      </c>
      <c r="R28" s="64">
        <v>1.522</v>
      </c>
      <c r="T28" s="68"/>
      <c r="U28" s="66">
        <f t="shared" si="5"/>
        <v>1.00379482402495</v>
      </c>
      <c r="V28" s="66">
        <f t="shared" si="6"/>
        <v>1.51624611282332</v>
      </c>
      <c r="W28" s="66">
        <f t="shared" si="7"/>
        <v>0</v>
      </c>
      <c r="X28" s="65">
        <f t="shared" si="8"/>
        <v>1.24195068747895</v>
      </c>
      <c r="Y28" s="65">
        <f t="shared" si="9"/>
        <v>1.22549149120367</v>
      </c>
      <c r="Z28" s="65">
        <f t="shared" si="0"/>
        <v>0</v>
      </c>
      <c r="AA28" s="65">
        <f t="shared" si="10"/>
        <v>0.465140886525501</v>
      </c>
      <c r="AB28" s="65">
        <f t="shared" si="11"/>
        <v>3.27212688475744</v>
      </c>
      <c r="AC28" s="65">
        <f t="shared" si="1"/>
        <v>0</v>
      </c>
      <c r="AD28" s="65">
        <f t="shared" si="12"/>
        <v>0.325829979115018</v>
      </c>
      <c r="AE28" s="65">
        <f t="shared" si="13"/>
        <v>4.67114783033127</v>
      </c>
      <c r="AF28" s="65">
        <f t="shared" si="2"/>
        <v>0</v>
      </c>
    </row>
    <row r="29" spans="1:32">
      <c r="A29" s="62" t="s">
        <v>21</v>
      </c>
      <c r="B29" s="63">
        <v>39.6</v>
      </c>
      <c r="C29" s="63">
        <f t="shared" si="3"/>
        <v>31.68</v>
      </c>
      <c r="D29" s="64">
        <f t="shared" si="4"/>
        <v>2.47386342671765</v>
      </c>
      <c r="E29" s="64">
        <v>0.6</v>
      </c>
      <c r="F29" s="64">
        <v>3.5825</v>
      </c>
      <c r="G29" s="63">
        <v>328.4</v>
      </c>
      <c r="H29" s="63">
        <v>376.9</v>
      </c>
      <c r="I29" s="64">
        <v>100</v>
      </c>
      <c r="J29" s="62">
        <v>50</v>
      </c>
      <c r="K29" s="64">
        <f t="shared" si="14"/>
        <v>0.5</v>
      </c>
      <c r="L29" s="64">
        <v>0.66</v>
      </c>
      <c r="M29" s="64">
        <v>0.68</v>
      </c>
      <c r="N29" s="62">
        <v>400</v>
      </c>
      <c r="O29" s="64">
        <f t="shared" si="15"/>
        <v>4</v>
      </c>
      <c r="P29" s="62">
        <v>200</v>
      </c>
      <c r="Q29" s="62">
        <v>200</v>
      </c>
      <c r="R29" s="64">
        <v>1.451</v>
      </c>
      <c r="T29" s="68"/>
      <c r="U29" s="66">
        <f t="shared" si="5"/>
        <v>1.00379482402495</v>
      </c>
      <c r="V29" s="66">
        <f t="shared" si="6"/>
        <v>1.44551452674549</v>
      </c>
      <c r="W29" s="66">
        <f t="shared" si="7"/>
        <v>0</v>
      </c>
      <c r="X29" s="65">
        <f t="shared" si="8"/>
        <v>1.24939008957578</v>
      </c>
      <c r="Y29" s="65">
        <f t="shared" si="9"/>
        <v>1.16136666370763</v>
      </c>
      <c r="Z29" s="65">
        <f t="shared" si="0"/>
        <v>0</v>
      </c>
      <c r="AA29" s="65">
        <f t="shared" si="10"/>
        <v>0.465539406525501</v>
      </c>
      <c r="AB29" s="65">
        <f t="shared" si="11"/>
        <v>3.11681455889925</v>
      </c>
      <c r="AC29" s="65">
        <f t="shared" si="1"/>
        <v>0</v>
      </c>
      <c r="AD29" s="65">
        <f t="shared" si="12"/>
        <v>0.326082906911765</v>
      </c>
      <c r="AE29" s="65">
        <f t="shared" si="13"/>
        <v>4.44978859438537</v>
      </c>
      <c r="AF29" s="65">
        <f t="shared" si="2"/>
        <v>0</v>
      </c>
    </row>
    <row r="30" spans="1:32">
      <c r="A30" s="62" t="s">
        <v>21</v>
      </c>
      <c r="B30" s="63">
        <v>39.6</v>
      </c>
      <c r="C30" s="63">
        <f t="shared" si="3"/>
        <v>31.68</v>
      </c>
      <c r="D30" s="64">
        <f t="shared" si="4"/>
        <v>2.47386342671765</v>
      </c>
      <c r="E30" s="64">
        <v>0.72</v>
      </c>
      <c r="F30" s="64">
        <v>3.5825</v>
      </c>
      <c r="G30" s="63">
        <v>328.4</v>
      </c>
      <c r="H30" s="63">
        <v>376.9</v>
      </c>
      <c r="I30" s="64">
        <v>100</v>
      </c>
      <c r="J30" s="62">
        <v>50</v>
      </c>
      <c r="K30" s="64">
        <f t="shared" si="14"/>
        <v>0.5</v>
      </c>
      <c r="L30" s="64">
        <v>0.66</v>
      </c>
      <c r="M30" s="64">
        <v>0.68</v>
      </c>
      <c r="N30" s="62">
        <v>400</v>
      </c>
      <c r="O30" s="64">
        <f t="shared" si="15"/>
        <v>4</v>
      </c>
      <c r="P30" s="62">
        <v>200</v>
      </c>
      <c r="Q30" s="62">
        <v>200</v>
      </c>
      <c r="R30" s="64">
        <v>1.497</v>
      </c>
      <c r="T30" s="68"/>
      <c r="U30" s="66">
        <f t="shared" si="5"/>
        <v>1.00379482402495</v>
      </c>
      <c r="V30" s="66">
        <f t="shared" si="6"/>
        <v>1.49134062476775</v>
      </c>
      <c r="W30" s="66">
        <f t="shared" si="7"/>
        <v>0</v>
      </c>
      <c r="X30" s="65">
        <f t="shared" si="8"/>
        <v>1.2568294916726</v>
      </c>
      <c r="Y30" s="65">
        <f t="shared" si="9"/>
        <v>1.19109235574014</v>
      </c>
      <c r="Z30" s="65">
        <f t="shared" si="0"/>
        <v>0</v>
      </c>
      <c r="AA30" s="65">
        <f t="shared" si="10"/>
        <v>0.465937926525501</v>
      </c>
      <c r="AB30" s="65">
        <f t="shared" si="11"/>
        <v>3.2128743224728</v>
      </c>
      <c r="AC30" s="65">
        <f t="shared" si="1"/>
        <v>0</v>
      </c>
      <c r="AD30" s="65">
        <f t="shared" si="12"/>
        <v>0.326335834708513</v>
      </c>
      <c r="AE30" s="65">
        <f t="shared" si="13"/>
        <v>4.58729885223037</v>
      </c>
      <c r="AF30" s="65">
        <f t="shared" si="2"/>
        <v>0</v>
      </c>
    </row>
    <row r="31" spans="1:32">
      <c r="A31" s="62" t="s">
        <v>21</v>
      </c>
      <c r="B31" s="63">
        <v>33.8</v>
      </c>
      <c r="C31" s="63">
        <f t="shared" si="3"/>
        <v>27.04</v>
      </c>
      <c r="D31" s="64">
        <f t="shared" si="4"/>
        <v>2.13910720612078</v>
      </c>
      <c r="E31" s="64">
        <v>0.36</v>
      </c>
      <c r="F31" s="64">
        <v>3.5825</v>
      </c>
      <c r="G31" s="63">
        <v>328.4</v>
      </c>
      <c r="H31" s="63">
        <v>376.9</v>
      </c>
      <c r="I31" s="64">
        <v>100</v>
      </c>
      <c r="J31" s="62">
        <v>50</v>
      </c>
      <c r="K31" s="64">
        <f t="shared" si="14"/>
        <v>0.5</v>
      </c>
      <c r="L31" s="64">
        <v>0.66</v>
      </c>
      <c r="M31" s="64">
        <v>0.68</v>
      </c>
      <c r="N31" s="62">
        <v>400</v>
      </c>
      <c r="O31" s="64">
        <f t="shared" si="15"/>
        <v>4</v>
      </c>
      <c r="P31" s="62">
        <v>200</v>
      </c>
      <c r="Q31" s="62">
        <v>200</v>
      </c>
      <c r="R31" s="64">
        <v>0.766</v>
      </c>
      <c r="T31" s="68"/>
      <c r="U31" s="66">
        <f t="shared" si="5"/>
        <v>0.867964139955568</v>
      </c>
      <c r="V31" s="66">
        <f t="shared" si="6"/>
        <v>0.882524939381957</v>
      </c>
      <c r="W31" s="66">
        <f t="shared" si="7"/>
        <v>1</v>
      </c>
      <c r="X31" s="65">
        <f t="shared" si="8"/>
        <v>1.06746070056992</v>
      </c>
      <c r="Y31" s="65">
        <f t="shared" si="9"/>
        <v>0.71759082052485</v>
      </c>
      <c r="Z31" s="65">
        <f t="shared" si="0"/>
        <v>1</v>
      </c>
      <c r="AA31" s="65">
        <f t="shared" si="10"/>
        <v>0.446129920660315</v>
      </c>
      <c r="AB31" s="65">
        <f t="shared" si="11"/>
        <v>1.71698862713858</v>
      </c>
      <c r="AC31" s="65">
        <f t="shared" si="1"/>
        <v>0</v>
      </c>
      <c r="AD31" s="65">
        <f t="shared" si="12"/>
        <v>0.28152088312592</v>
      </c>
      <c r="AE31" s="65">
        <f t="shared" si="13"/>
        <v>2.7209349142933</v>
      </c>
      <c r="AF31" s="65">
        <f t="shared" si="2"/>
        <v>0</v>
      </c>
    </row>
    <row r="32" spans="1:32">
      <c r="A32" s="62" t="s">
        <v>22</v>
      </c>
      <c r="B32" s="63">
        <v>49.49</v>
      </c>
      <c r="C32" s="63">
        <f t="shared" si="3"/>
        <v>39.592</v>
      </c>
      <c r="D32" s="64">
        <f t="shared" si="4"/>
        <v>2.99805320093107</v>
      </c>
      <c r="E32" s="64">
        <v>0.71</v>
      </c>
      <c r="F32" s="64">
        <v>1.13</v>
      </c>
      <c r="G32" s="63">
        <v>422</v>
      </c>
      <c r="H32" s="63">
        <v>372</v>
      </c>
      <c r="I32" s="64">
        <v>100</v>
      </c>
      <c r="J32" s="62">
        <v>50</v>
      </c>
      <c r="K32" s="64">
        <f t="shared" si="14"/>
        <v>0.5</v>
      </c>
      <c r="L32" s="64">
        <f t="shared" ref="L32:L52" si="19">50/I32</f>
        <v>0.5</v>
      </c>
      <c r="M32" s="64">
        <v>1</v>
      </c>
      <c r="N32" s="62">
        <v>540</v>
      </c>
      <c r="O32" s="64">
        <f t="shared" si="15"/>
        <v>5.4</v>
      </c>
      <c r="P32" s="62">
        <f t="shared" ref="P32:P74" si="20">100+2*100*L32</f>
        <v>200</v>
      </c>
      <c r="Q32" s="62">
        <f t="shared" ref="Q32:Q74" si="21">100+2*J32</f>
        <v>200</v>
      </c>
      <c r="R32" s="64">
        <v>0.698</v>
      </c>
      <c r="T32" s="68"/>
      <c r="U32" s="66">
        <f t="shared" si="5"/>
        <v>1.14005769850525</v>
      </c>
      <c r="V32" s="66">
        <f t="shared" si="6"/>
        <v>0.612249714128645</v>
      </c>
      <c r="W32" s="66">
        <f t="shared" si="7"/>
        <v>1</v>
      </c>
      <c r="X32" s="65">
        <f t="shared" si="8"/>
        <v>1.60633471946518</v>
      </c>
      <c r="Y32" s="65">
        <f t="shared" si="9"/>
        <v>0.434529610511311</v>
      </c>
      <c r="Z32" s="65">
        <f t="shared" si="0"/>
        <v>1</v>
      </c>
      <c r="AA32" s="65">
        <f t="shared" si="10"/>
        <v>0.420709667971767</v>
      </c>
      <c r="AB32" s="65">
        <f t="shared" si="11"/>
        <v>1.65910140207865</v>
      </c>
      <c r="AC32" s="65">
        <f t="shared" si="1"/>
        <v>0</v>
      </c>
      <c r="AD32" s="65">
        <f t="shared" si="12"/>
        <v>0.337115852334438</v>
      </c>
      <c r="AE32" s="65">
        <f t="shared" si="13"/>
        <v>2.07050482843371</v>
      </c>
      <c r="AF32" s="65">
        <f t="shared" si="2"/>
        <v>0</v>
      </c>
    </row>
    <row r="33" spans="1:32">
      <c r="A33" s="62" t="s">
        <v>22</v>
      </c>
      <c r="B33" s="63">
        <v>48.75</v>
      </c>
      <c r="C33" s="63">
        <f t="shared" si="3"/>
        <v>39</v>
      </c>
      <c r="D33" s="64">
        <f t="shared" si="4"/>
        <v>2.96048172096569</v>
      </c>
      <c r="E33" s="64">
        <v>0.71</v>
      </c>
      <c r="F33" s="64">
        <v>1.13</v>
      </c>
      <c r="G33" s="63">
        <v>422</v>
      </c>
      <c r="H33" s="63">
        <v>372</v>
      </c>
      <c r="I33" s="64">
        <v>100</v>
      </c>
      <c r="J33" s="62">
        <v>50</v>
      </c>
      <c r="K33" s="64">
        <f t="shared" si="14"/>
        <v>0.5</v>
      </c>
      <c r="L33" s="64">
        <f t="shared" si="19"/>
        <v>0.5</v>
      </c>
      <c r="M33" s="64">
        <v>1</v>
      </c>
      <c r="N33" s="62">
        <v>540</v>
      </c>
      <c r="O33" s="64">
        <f t="shared" si="15"/>
        <v>5.4</v>
      </c>
      <c r="P33" s="62">
        <f t="shared" si="20"/>
        <v>200</v>
      </c>
      <c r="Q33" s="62">
        <f t="shared" si="21"/>
        <v>200</v>
      </c>
      <c r="R33" s="64">
        <v>0.601</v>
      </c>
      <c r="T33" s="68"/>
      <c r="U33" s="66">
        <f t="shared" si="5"/>
        <v>1.12577054210474</v>
      </c>
      <c r="V33" s="66">
        <f t="shared" si="6"/>
        <v>0.533856569808951</v>
      </c>
      <c r="W33" s="66">
        <f t="shared" si="7"/>
        <v>1</v>
      </c>
      <c r="X33" s="65">
        <f t="shared" si="8"/>
        <v>1.58620419852868</v>
      </c>
      <c r="Y33" s="65">
        <f t="shared" si="9"/>
        <v>0.378891948815588</v>
      </c>
      <c r="Z33" s="65">
        <f t="shared" si="0"/>
        <v>1</v>
      </c>
      <c r="AA33" s="65">
        <f t="shared" si="10"/>
        <v>0.418620693685692</v>
      </c>
      <c r="AB33" s="65">
        <f t="shared" si="11"/>
        <v>1.43566720199275</v>
      </c>
      <c r="AC33" s="65">
        <f t="shared" si="1"/>
        <v>0</v>
      </c>
      <c r="AD33" s="65">
        <f t="shared" si="12"/>
        <v>0.332891130275449</v>
      </c>
      <c r="AE33" s="65">
        <f t="shared" si="13"/>
        <v>1.80539505364023</v>
      </c>
      <c r="AF33" s="65">
        <f t="shared" si="2"/>
        <v>0</v>
      </c>
    </row>
    <row r="34" spans="1:32">
      <c r="A34" s="62" t="s">
        <v>22</v>
      </c>
      <c r="B34" s="63">
        <v>47.97</v>
      </c>
      <c r="C34" s="63">
        <f t="shared" si="3"/>
        <v>38.376</v>
      </c>
      <c r="D34" s="64">
        <f t="shared" si="4"/>
        <v>2.92061947950169</v>
      </c>
      <c r="E34" s="64">
        <v>0.71</v>
      </c>
      <c r="F34" s="64">
        <v>1.13</v>
      </c>
      <c r="G34" s="63">
        <v>422</v>
      </c>
      <c r="H34" s="63">
        <v>372</v>
      </c>
      <c r="I34" s="64">
        <v>100</v>
      </c>
      <c r="J34" s="62">
        <v>50</v>
      </c>
      <c r="K34" s="64">
        <f t="shared" si="14"/>
        <v>0.5</v>
      </c>
      <c r="L34" s="64">
        <f t="shared" si="19"/>
        <v>0.5</v>
      </c>
      <c r="M34" s="64">
        <v>1</v>
      </c>
      <c r="N34" s="62">
        <v>540</v>
      </c>
      <c r="O34" s="64">
        <f t="shared" si="15"/>
        <v>5.4</v>
      </c>
      <c r="P34" s="62">
        <f t="shared" si="20"/>
        <v>200</v>
      </c>
      <c r="Q34" s="62">
        <f t="shared" si="21"/>
        <v>200</v>
      </c>
      <c r="R34" s="64">
        <v>0.547</v>
      </c>
      <c r="T34" s="68"/>
      <c r="U34" s="66">
        <f t="shared" si="5"/>
        <v>1.11061228699219</v>
      </c>
      <c r="V34" s="66">
        <f t="shared" si="6"/>
        <v>0.492521113269339</v>
      </c>
      <c r="W34" s="66">
        <f t="shared" si="7"/>
        <v>1</v>
      </c>
      <c r="X34" s="65">
        <f t="shared" si="8"/>
        <v>1.56484630453286</v>
      </c>
      <c r="Y34" s="65">
        <f t="shared" si="9"/>
        <v>0.349555095868211</v>
      </c>
      <c r="Z34" s="65">
        <f t="shared" si="0"/>
        <v>1</v>
      </c>
      <c r="AA34" s="65">
        <f t="shared" si="10"/>
        <v>0.416404353060294</v>
      </c>
      <c r="AB34" s="65">
        <f t="shared" si="11"/>
        <v>1.31362699736426</v>
      </c>
      <c r="AC34" s="65">
        <f t="shared" si="1"/>
        <v>0</v>
      </c>
      <c r="AD34" s="65">
        <f t="shared" si="12"/>
        <v>0.328408823723009</v>
      </c>
      <c r="AE34" s="65">
        <f t="shared" si="13"/>
        <v>1.66560689143163</v>
      </c>
      <c r="AF34" s="65">
        <f t="shared" si="2"/>
        <v>0</v>
      </c>
    </row>
    <row r="35" spans="1:32">
      <c r="A35" s="62" t="s">
        <v>22</v>
      </c>
      <c r="B35" s="63">
        <v>46.85</v>
      </c>
      <c r="C35" s="63">
        <f t="shared" ref="C35:C66" si="22">B35*0.8</f>
        <v>37.48</v>
      </c>
      <c r="D35" s="64">
        <f t="shared" ref="D35:D66" si="23">(C35-8)^(2/3)*0.3</f>
        <v>2.86290041067055</v>
      </c>
      <c r="E35" s="64">
        <v>0.71</v>
      </c>
      <c r="F35" s="64">
        <v>1.13</v>
      </c>
      <c r="G35" s="63">
        <v>422</v>
      </c>
      <c r="H35" s="63">
        <v>372</v>
      </c>
      <c r="I35" s="64">
        <v>100</v>
      </c>
      <c r="J35" s="62">
        <v>50</v>
      </c>
      <c r="K35" s="64">
        <f t="shared" si="14"/>
        <v>0.5</v>
      </c>
      <c r="L35" s="64">
        <f t="shared" si="19"/>
        <v>0.5</v>
      </c>
      <c r="M35" s="64">
        <v>1</v>
      </c>
      <c r="N35" s="62">
        <v>540</v>
      </c>
      <c r="O35" s="64">
        <f t="shared" si="15"/>
        <v>5.4</v>
      </c>
      <c r="P35" s="62">
        <f t="shared" si="20"/>
        <v>200</v>
      </c>
      <c r="Q35" s="62">
        <f t="shared" si="21"/>
        <v>200</v>
      </c>
      <c r="R35" s="64">
        <v>0.54</v>
      </c>
      <c r="T35" s="68"/>
      <c r="U35" s="66">
        <f t="shared" ref="U35:U66" si="24">IF(K35&lt;0.6,(0.314+0.3292*K35-0.01821*O35)*D35,(0.512-0.01821*O35)*D35)</f>
        <v>1.08866368756405</v>
      </c>
      <c r="V35" s="66">
        <f t="shared" ref="V35:V66" si="25">R35/U35</f>
        <v>0.496020953181861</v>
      </c>
      <c r="W35" s="66">
        <f t="shared" ref="W35:W66" si="26">IF(V35&gt;=1,0,1)</f>
        <v>1</v>
      </c>
      <c r="X35" s="65">
        <f t="shared" ref="X35:X66" si="27">(0.067+0.686*K35+0.02*O35+2.506*E35/100)*D35</f>
        <v>1.53392085457424</v>
      </c>
      <c r="Y35" s="65">
        <f t="shared" ref="Y35:Y66" si="28">R35/X35</f>
        <v>0.352039023649551</v>
      </c>
      <c r="Z35" s="65">
        <f t="shared" si="0"/>
        <v>1</v>
      </c>
      <c r="AA35" s="65">
        <f t="shared" ref="AA35:AA66" si="29">0.5134+0.0556*D35+0.3321*E35/100+0.05*K35-0.0531*O35</f>
        <v>0.413195172833283</v>
      </c>
      <c r="AB35" s="65">
        <f t="shared" ref="AB35:AB66" si="30">R35/AA35</f>
        <v>1.30688845248897</v>
      </c>
      <c r="AC35" s="65">
        <f t="shared" si="1"/>
        <v>0</v>
      </c>
      <c r="AD35" s="65">
        <f t="shared" ref="AD35:AD66" si="31">(0.1805+0.0852*E35/100+0.0128*K35-0.0139*O35)*D35</f>
        <v>0.321918607645817</v>
      </c>
      <c r="AE35" s="65">
        <f t="shared" ref="AE35:AE66" si="32">R35/AD35</f>
        <v>1.67744264287488</v>
      </c>
      <c r="AF35" s="65">
        <f t="shared" si="2"/>
        <v>0</v>
      </c>
    </row>
    <row r="36" spans="1:32">
      <c r="A36" s="62" t="s">
        <v>22</v>
      </c>
      <c r="B36" s="63">
        <v>47.19</v>
      </c>
      <c r="C36" s="63">
        <f t="shared" si="22"/>
        <v>37.752</v>
      </c>
      <c r="D36" s="64">
        <f t="shared" si="23"/>
        <v>2.88048332166219</v>
      </c>
      <c r="E36" s="64">
        <v>0.71</v>
      </c>
      <c r="F36" s="64">
        <v>1.13</v>
      </c>
      <c r="G36" s="63">
        <v>422</v>
      </c>
      <c r="H36" s="63">
        <v>372</v>
      </c>
      <c r="I36" s="64">
        <v>100</v>
      </c>
      <c r="J36" s="62">
        <v>50</v>
      </c>
      <c r="K36" s="64">
        <f t="shared" si="14"/>
        <v>0.5</v>
      </c>
      <c r="L36" s="64">
        <f t="shared" si="19"/>
        <v>0.5</v>
      </c>
      <c r="M36" s="64">
        <v>1</v>
      </c>
      <c r="N36" s="62">
        <v>540</v>
      </c>
      <c r="O36" s="64">
        <f t="shared" si="15"/>
        <v>5.4</v>
      </c>
      <c r="P36" s="62">
        <f t="shared" si="20"/>
        <v>200</v>
      </c>
      <c r="Q36" s="62">
        <f t="shared" si="21"/>
        <v>200</v>
      </c>
      <c r="R36" s="64">
        <v>0.504</v>
      </c>
      <c r="T36" s="68"/>
      <c r="U36" s="66">
        <f t="shared" si="24"/>
        <v>1.09534987079519</v>
      </c>
      <c r="V36" s="66">
        <f t="shared" si="25"/>
        <v>0.460126954353052</v>
      </c>
      <c r="W36" s="66">
        <f t="shared" si="26"/>
        <v>1</v>
      </c>
      <c r="X36" s="65">
        <f t="shared" si="27"/>
        <v>1.54334164817002</v>
      </c>
      <c r="Y36" s="65">
        <f t="shared" si="28"/>
        <v>0.326564115338691</v>
      </c>
      <c r="Z36" s="65">
        <f t="shared" si="0"/>
        <v>1</v>
      </c>
      <c r="AA36" s="65">
        <f t="shared" si="29"/>
        <v>0.414172782684418</v>
      </c>
      <c r="AB36" s="65">
        <f t="shared" si="30"/>
        <v>1.21688343867836</v>
      </c>
      <c r="AC36" s="65">
        <f t="shared" si="1"/>
        <v>0</v>
      </c>
      <c r="AD36" s="65">
        <f t="shared" si="31"/>
        <v>0.323895716665639</v>
      </c>
      <c r="AE36" s="65">
        <f t="shared" si="32"/>
        <v>1.55605639120039</v>
      </c>
      <c r="AF36" s="65">
        <f t="shared" si="2"/>
        <v>0</v>
      </c>
    </row>
    <row r="37" spans="1:32">
      <c r="A37" s="62" t="s">
        <v>22</v>
      </c>
      <c r="B37" s="63">
        <v>42.16</v>
      </c>
      <c r="C37" s="63">
        <f t="shared" si="22"/>
        <v>33.728</v>
      </c>
      <c r="D37" s="64">
        <f t="shared" si="23"/>
        <v>2.61451982589591</v>
      </c>
      <c r="E37" s="64">
        <v>0.71</v>
      </c>
      <c r="F37" s="64">
        <v>1.13</v>
      </c>
      <c r="G37" s="63">
        <v>422</v>
      </c>
      <c r="H37" s="63">
        <v>372</v>
      </c>
      <c r="I37" s="64">
        <v>100</v>
      </c>
      <c r="J37" s="62">
        <v>50</v>
      </c>
      <c r="K37" s="64">
        <f t="shared" si="14"/>
        <v>0.5</v>
      </c>
      <c r="L37" s="64">
        <f t="shared" si="19"/>
        <v>0.5</v>
      </c>
      <c r="M37" s="64">
        <v>1</v>
      </c>
      <c r="N37" s="62">
        <v>540</v>
      </c>
      <c r="O37" s="64">
        <f t="shared" si="15"/>
        <v>5.4</v>
      </c>
      <c r="P37" s="62">
        <f t="shared" si="20"/>
        <v>200</v>
      </c>
      <c r="Q37" s="62">
        <f t="shared" si="21"/>
        <v>200</v>
      </c>
      <c r="R37" s="64">
        <v>0.509</v>
      </c>
      <c r="T37" s="68"/>
      <c r="U37" s="66">
        <f t="shared" si="24"/>
        <v>0.994212996114135</v>
      </c>
      <c r="V37" s="66">
        <f t="shared" si="25"/>
        <v>0.51196273030972</v>
      </c>
      <c r="W37" s="66">
        <f t="shared" si="26"/>
        <v>1</v>
      </c>
      <c r="X37" s="65">
        <f t="shared" si="27"/>
        <v>1.40084037526832</v>
      </c>
      <c r="Y37" s="65">
        <f t="shared" si="28"/>
        <v>0.363353319183497</v>
      </c>
      <c r="Z37" s="65">
        <f t="shared" si="0"/>
        <v>1</v>
      </c>
      <c r="AA37" s="65">
        <f t="shared" si="29"/>
        <v>0.399385212319813</v>
      </c>
      <c r="AB37" s="65">
        <f t="shared" si="30"/>
        <v>1.2744588039289</v>
      </c>
      <c r="AC37" s="65">
        <f t="shared" si="1"/>
        <v>0</v>
      </c>
      <c r="AD37" s="65">
        <f t="shared" si="31"/>
        <v>0.29398947266128</v>
      </c>
      <c r="AE37" s="65">
        <f t="shared" si="32"/>
        <v>1.73135451209318</v>
      </c>
      <c r="AF37" s="65">
        <f t="shared" si="2"/>
        <v>0</v>
      </c>
    </row>
    <row r="38" spans="1:32">
      <c r="A38" s="62" t="s">
        <v>22</v>
      </c>
      <c r="B38" s="63">
        <v>38.21</v>
      </c>
      <c r="C38" s="63">
        <f t="shared" si="22"/>
        <v>30.568</v>
      </c>
      <c r="D38" s="64">
        <f t="shared" si="23"/>
        <v>2.39579674289319</v>
      </c>
      <c r="E38" s="64">
        <v>0.71</v>
      </c>
      <c r="F38" s="64">
        <v>1.13</v>
      </c>
      <c r="G38" s="63">
        <v>422</v>
      </c>
      <c r="H38" s="63">
        <v>372</v>
      </c>
      <c r="I38" s="64">
        <v>100</v>
      </c>
      <c r="J38" s="62">
        <v>50</v>
      </c>
      <c r="K38" s="64">
        <f t="shared" si="14"/>
        <v>0.5</v>
      </c>
      <c r="L38" s="64">
        <f t="shared" si="19"/>
        <v>0.5</v>
      </c>
      <c r="M38" s="64">
        <v>1</v>
      </c>
      <c r="N38" s="62">
        <v>540</v>
      </c>
      <c r="O38" s="64">
        <f t="shared" si="15"/>
        <v>5.4</v>
      </c>
      <c r="P38" s="62">
        <f t="shared" si="20"/>
        <v>200</v>
      </c>
      <c r="Q38" s="62">
        <f t="shared" si="21"/>
        <v>200</v>
      </c>
      <c r="R38" s="64">
        <v>0.449</v>
      </c>
      <c r="T38" s="68"/>
      <c r="U38" s="66">
        <f t="shared" si="24"/>
        <v>0.911040044233021</v>
      </c>
      <c r="V38" s="66">
        <f t="shared" si="25"/>
        <v>0.4928433199421</v>
      </c>
      <c r="W38" s="66">
        <f t="shared" si="26"/>
        <v>1</v>
      </c>
      <c r="X38" s="65">
        <f t="shared" si="27"/>
        <v>1.28365016594627</v>
      </c>
      <c r="Y38" s="65">
        <f t="shared" si="28"/>
        <v>0.349783774358032</v>
      </c>
      <c r="Z38" s="65">
        <f t="shared" si="0"/>
        <v>1</v>
      </c>
      <c r="AA38" s="65">
        <f t="shared" si="29"/>
        <v>0.387224208904861</v>
      </c>
      <c r="AB38" s="65">
        <f t="shared" si="30"/>
        <v>1.15953494041566</v>
      </c>
      <c r="AC38" s="65">
        <f t="shared" si="1"/>
        <v>0</v>
      </c>
      <c r="AD38" s="65">
        <f t="shared" si="31"/>
        <v>0.269395173090885</v>
      </c>
      <c r="AE38" s="65">
        <f t="shared" si="32"/>
        <v>1.66669652929721</v>
      </c>
      <c r="AF38" s="65">
        <f t="shared" si="2"/>
        <v>0</v>
      </c>
    </row>
    <row r="39" spans="1:32">
      <c r="A39" s="62" t="s">
        <v>22</v>
      </c>
      <c r="B39" s="63">
        <v>36.75</v>
      </c>
      <c r="C39" s="63">
        <f t="shared" si="22"/>
        <v>29.4</v>
      </c>
      <c r="D39" s="64">
        <f t="shared" si="23"/>
        <v>2.31240431062536</v>
      </c>
      <c r="E39" s="64">
        <v>0.71</v>
      </c>
      <c r="F39" s="64">
        <v>1.13</v>
      </c>
      <c r="G39" s="63">
        <v>422</v>
      </c>
      <c r="H39" s="63">
        <v>372</v>
      </c>
      <c r="I39" s="64">
        <v>100</v>
      </c>
      <c r="J39" s="62">
        <v>50</v>
      </c>
      <c r="K39" s="64">
        <f t="shared" si="14"/>
        <v>0.5</v>
      </c>
      <c r="L39" s="64">
        <f t="shared" si="19"/>
        <v>0.5</v>
      </c>
      <c r="M39" s="64">
        <v>1</v>
      </c>
      <c r="N39" s="62">
        <v>540</v>
      </c>
      <c r="O39" s="64">
        <f t="shared" si="15"/>
        <v>5.4</v>
      </c>
      <c r="P39" s="62">
        <f t="shared" si="20"/>
        <v>200</v>
      </c>
      <c r="Q39" s="62">
        <f t="shared" si="21"/>
        <v>200</v>
      </c>
      <c r="R39" s="64">
        <v>0.539</v>
      </c>
      <c r="T39" s="68"/>
      <c r="U39" s="66">
        <f t="shared" si="24"/>
        <v>0.879328737584263</v>
      </c>
      <c r="V39" s="66">
        <f t="shared" si="25"/>
        <v>0.612967570559298</v>
      </c>
      <c r="W39" s="66">
        <f t="shared" si="26"/>
        <v>1</v>
      </c>
      <c r="X39" s="65">
        <f t="shared" si="27"/>
        <v>1.23896911784117</v>
      </c>
      <c r="Y39" s="65">
        <f t="shared" si="28"/>
        <v>0.435039091966372</v>
      </c>
      <c r="Z39" s="65">
        <f t="shared" si="0"/>
        <v>1</v>
      </c>
      <c r="AA39" s="65">
        <f t="shared" si="29"/>
        <v>0.38258758967077</v>
      </c>
      <c r="AB39" s="65">
        <f t="shared" si="30"/>
        <v>1.40882771567114</v>
      </c>
      <c r="AC39" s="65">
        <f t="shared" si="1"/>
        <v>0</v>
      </c>
      <c r="AD39" s="65">
        <f t="shared" si="31"/>
        <v>0.260018117715924</v>
      </c>
      <c r="AE39" s="65">
        <f t="shared" si="32"/>
        <v>2.07293247383965</v>
      </c>
      <c r="AF39" s="65">
        <f t="shared" si="2"/>
        <v>0</v>
      </c>
    </row>
    <row r="40" spans="1:32">
      <c r="A40" s="62" t="s">
        <v>22</v>
      </c>
      <c r="B40" s="63">
        <v>35.35</v>
      </c>
      <c r="C40" s="63">
        <f t="shared" si="22"/>
        <v>28.28</v>
      </c>
      <c r="D40" s="64">
        <f t="shared" si="23"/>
        <v>2.23100163466692</v>
      </c>
      <c r="E40" s="64">
        <v>0.71</v>
      </c>
      <c r="F40" s="64">
        <v>1.13</v>
      </c>
      <c r="G40" s="63">
        <v>422</v>
      </c>
      <c r="H40" s="63">
        <v>372</v>
      </c>
      <c r="I40" s="64">
        <v>100</v>
      </c>
      <c r="J40" s="62">
        <v>50</v>
      </c>
      <c r="K40" s="64">
        <f t="shared" si="14"/>
        <v>0.5</v>
      </c>
      <c r="L40" s="64">
        <f t="shared" si="19"/>
        <v>0.5</v>
      </c>
      <c r="M40" s="64">
        <v>1</v>
      </c>
      <c r="N40" s="62">
        <v>540</v>
      </c>
      <c r="O40" s="64">
        <f t="shared" si="15"/>
        <v>5.4</v>
      </c>
      <c r="P40" s="62">
        <f t="shared" si="20"/>
        <v>200</v>
      </c>
      <c r="Q40" s="62">
        <f t="shared" si="21"/>
        <v>200</v>
      </c>
      <c r="R40" s="64">
        <v>0.462</v>
      </c>
      <c r="T40" s="68"/>
      <c r="U40" s="66">
        <f t="shared" si="24"/>
        <v>0.848374067608251</v>
      </c>
      <c r="V40" s="66">
        <f t="shared" si="25"/>
        <v>0.54457110093249</v>
      </c>
      <c r="W40" s="66">
        <f t="shared" si="26"/>
        <v>1</v>
      </c>
      <c r="X40" s="65">
        <f t="shared" si="27"/>
        <v>1.19535416644244</v>
      </c>
      <c r="Y40" s="65">
        <f t="shared" si="28"/>
        <v>0.386496331355069</v>
      </c>
      <c r="Z40" s="65">
        <f t="shared" si="0"/>
        <v>1</v>
      </c>
      <c r="AA40" s="65">
        <f t="shared" si="29"/>
        <v>0.378061600887481</v>
      </c>
      <c r="AB40" s="65">
        <f t="shared" si="30"/>
        <v>1.22202307485203</v>
      </c>
      <c r="AC40" s="65">
        <f t="shared" si="1"/>
        <v>0</v>
      </c>
      <c r="AD40" s="65">
        <f t="shared" si="31"/>
        <v>0.250864800329991</v>
      </c>
      <c r="AE40" s="65">
        <f t="shared" si="32"/>
        <v>1.84162943303436</v>
      </c>
      <c r="AF40" s="65">
        <f t="shared" si="2"/>
        <v>0</v>
      </c>
    </row>
    <row r="41" spans="1:32">
      <c r="A41" s="62" t="s">
        <v>22</v>
      </c>
      <c r="B41" s="63">
        <v>34.92</v>
      </c>
      <c r="C41" s="63">
        <f t="shared" si="22"/>
        <v>27.936</v>
      </c>
      <c r="D41" s="64">
        <f t="shared" si="23"/>
        <v>2.20570082031694</v>
      </c>
      <c r="E41" s="64">
        <v>0.71</v>
      </c>
      <c r="F41" s="64">
        <v>1.13</v>
      </c>
      <c r="G41" s="63">
        <v>422</v>
      </c>
      <c r="H41" s="63">
        <v>372</v>
      </c>
      <c r="I41" s="64">
        <v>100</v>
      </c>
      <c r="J41" s="62">
        <v>50</v>
      </c>
      <c r="K41" s="64">
        <f t="shared" si="14"/>
        <v>0.5</v>
      </c>
      <c r="L41" s="64">
        <f t="shared" si="19"/>
        <v>0.5</v>
      </c>
      <c r="M41" s="64">
        <v>1</v>
      </c>
      <c r="N41" s="62">
        <v>540</v>
      </c>
      <c r="O41" s="64">
        <f t="shared" si="15"/>
        <v>5.4</v>
      </c>
      <c r="P41" s="62">
        <f t="shared" si="20"/>
        <v>200</v>
      </c>
      <c r="Q41" s="62">
        <f t="shared" si="21"/>
        <v>200</v>
      </c>
      <c r="R41" s="64">
        <v>0.494</v>
      </c>
      <c r="T41" s="68"/>
      <c r="U41" s="66">
        <f t="shared" si="24"/>
        <v>0.838753028138641</v>
      </c>
      <c r="V41" s="66">
        <f t="shared" si="25"/>
        <v>0.588969557697197</v>
      </c>
      <c r="W41" s="66">
        <f t="shared" si="26"/>
        <v>1</v>
      </c>
      <c r="X41" s="65">
        <f t="shared" si="27"/>
        <v>1.18179817733975</v>
      </c>
      <c r="Y41" s="65">
        <f t="shared" si="28"/>
        <v>0.418007075549908</v>
      </c>
      <c r="Z41" s="65">
        <f t="shared" si="0"/>
        <v>1</v>
      </c>
      <c r="AA41" s="65">
        <f t="shared" si="29"/>
        <v>0.376654875609622</v>
      </c>
      <c r="AB41" s="65">
        <f t="shared" si="30"/>
        <v>1.31154548099358</v>
      </c>
      <c r="AC41" s="65">
        <f t="shared" si="1"/>
        <v>0</v>
      </c>
      <c r="AD41" s="65">
        <f t="shared" si="31"/>
        <v>0.248019852284473</v>
      </c>
      <c r="AE41" s="65">
        <f t="shared" si="32"/>
        <v>1.99177604312656</v>
      </c>
      <c r="AF41" s="65">
        <f t="shared" si="2"/>
        <v>0</v>
      </c>
    </row>
    <row r="42" spans="1:32">
      <c r="A42" s="62" t="s">
        <v>22</v>
      </c>
      <c r="B42" s="63">
        <v>31.1</v>
      </c>
      <c r="C42" s="63">
        <f t="shared" si="22"/>
        <v>24.88</v>
      </c>
      <c r="D42" s="64">
        <f t="shared" si="23"/>
        <v>1.97410182307519</v>
      </c>
      <c r="E42" s="64">
        <v>0.71</v>
      </c>
      <c r="F42" s="64">
        <v>1.13</v>
      </c>
      <c r="G42" s="63">
        <v>422</v>
      </c>
      <c r="H42" s="63">
        <v>372</v>
      </c>
      <c r="I42" s="64">
        <v>100</v>
      </c>
      <c r="J42" s="62">
        <v>50</v>
      </c>
      <c r="K42" s="64">
        <f t="shared" si="14"/>
        <v>0.5</v>
      </c>
      <c r="L42" s="64">
        <f t="shared" si="19"/>
        <v>0.5</v>
      </c>
      <c r="M42" s="64">
        <v>1</v>
      </c>
      <c r="N42" s="62">
        <v>540</v>
      </c>
      <c r="O42" s="64">
        <f t="shared" si="15"/>
        <v>5.4</v>
      </c>
      <c r="P42" s="62">
        <f t="shared" si="20"/>
        <v>200</v>
      </c>
      <c r="Q42" s="62">
        <f t="shared" si="21"/>
        <v>200</v>
      </c>
      <c r="R42" s="64">
        <v>0.369</v>
      </c>
      <c r="T42" s="68"/>
      <c r="U42" s="66">
        <f t="shared" si="24"/>
        <v>0.75068380385351</v>
      </c>
      <c r="V42" s="66">
        <f t="shared" si="25"/>
        <v>0.491551833282935</v>
      </c>
      <c r="W42" s="66">
        <f t="shared" si="26"/>
        <v>1</v>
      </c>
      <c r="X42" s="65">
        <f t="shared" si="27"/>
        <v>1.0577091484502</v>
      </c>
      <c r="Y42" s="65">
        <f t="shared" si="28"/>
        <v>0.348867172549915</v>
      </c>
      <c r="Z42" s="65">
        <f t="shared" si="0"/>
        <v>1</v>
      </c>
      <c r="AA42" s="65">
        <f t="shared" si="29"/>
        <v>0.36377797136298</v>
      </c>
      <c r="AB42" s="65">
        <f t="shared" si="30"/>
        <v>1.01435498861422</v>
      </c>
      <c r="AC42" s="65">
        <f t="shared" si="1"/>
        <v>0</v>
      </c>
      <c r="AD42" s="65">
        <f t="shared" si="31"/>
        <v>0.221977721567544</v>
      </c>
      <c r="AE42" s="65">
        <f t="shared" si="32"/>
        <v>1.66232898236015</v>
      </c>
      <c r="AF42" s="65">
        <f t="shared" si="2"/>
        <v>0</v>
      </c>
    </row>
    <row r="43" spans="1:32">
      <c r="A43" s="62" t="s">
        <v>22</v>
      </c>
      <c r="B43" s="63">
        <v>21.17</v>
      </c>
      <c r="C43" s="63">
        <f t="shared" si="22"/>
        <v>16.936</v>
      </c>
      <c r="D43" s="64">
        <f t="shared" si="23"/>
        <v>1.2918636988106</v>
      </c>
      <c r="E43" s="64">
        <v>0.71</v>
      </c>
      <c r="F43" s="64">
        <v>1.13</v>
      </c>
      <c r="G43" s="63">
        <v>422</v>
      </c>
      <c r="H43" s="63">
        <v>372</v>
      </c>
      <c r="I43" s="64">
        <v>100</v>
      </c>
      <c r="J43" s="62">
        <v>50</v>
      </c>
      <c r="K43" s="64">
        <f t="shared" si="14"/>
        <v>0.5</v>
      </c>
      <c r="L43" s="64">
        <f t="shared" si="19"/>
        <v>0.5</v>
      </c>
      <c r="M43" s="64">
        <v>1</v>
      </c>
      <c r="N43" s="62">
        <v>540</v>
      </c>
      <c r="O43" s="64">
        <f t="shared" si="15"/>
        <v>5.4</v>
      </c>
      <c r="P43" s="62">
        <f t="shared" si="20"/>
        <v>200</v>
      </c>
      <c r="Q43" s="62">
        <f t="shared" si="21"/>
        <v>200</v>
      </c>
      <c r="R43" s="64">
        <v>0.31</v>
      </c>
      <c r="T43" s="68"/>
      <c r="U43" s="66">
        <f t="shared" si="24"/>
        <v>0.491251841291913</v>
      </c>
      <c r="V43" s="66">
        <f t="shared" si="25"/>
        <v>0.631040891744548</v>
      </c>
      <c r="W43" s="66">
        <f t="shared" si="26"/>
        <v>1</v>
      </c>
      <c r="X43" s="65">
        <f t="shared" si="27"/>
        <v>0.69217101003135</v>
      </c>
      <c r="Y43" s="65">
        <f t="shared" si="28"/>
        <v>0.447866199981359</v>
      </c>
      <c r="Z43" s="65">
        <f t="shared" si="0"/>
        <v>1</v>
      </c>
      <c r="AA43" s="65">
        <f t="shared" si="29"/>
        <v>0.325845531653869</v>
      </c>
      <c r="AB43" s="65">
        <f t="shared" si="30"/>
        <v>0.951371032852766</v>
      </c>
      <c r="AC43" s="65">
        <f t="shared" si="1"/>
        <v>1</v>
      </c>
      <c r="AD43" s="65">
        <f t="shared" si="31"/>
        <v>0.145263510263662</v>
      </c>
      <c r="AE43" s="65">
        <f t="shared" si="32"/>
        <v>2.13405279438265</v>
      </c>
      <c r="AF43" s="65">
        <f t="shared" si="2"/>
        <v>0</v>
      </c>
    </row>
    <row r="44" spans="1:32">
      <c r="A44" s="62" t="s">
        <v>22</v>
      </c>
      <c r="B44" s="63">
        <v>23.37</v>
      </c>
      <c r="C44" s="63">
        <f t="shared" si="22"/>
        <v>18.696</v>
      </c>
      <c r="D44" s="64">
        <f t="shared" si="23"/>
        <v>1.45636036445025</v>
      </c>
      <c r="E44" s="64">
        <v>0.71</v>
      </c>
      <c r="F44" s="64">
        <v>1.13</v>
      </c>
      <c r="G44" s="63">
        <v>422</v>
      </c>
      <c r="H44" s="63">
        <v>372</v>
      </c>
      <c r="I44" s="64">
        <v>100</v>
      </c>
      <c r="J44" s="62">
        <v>50</v>
      </c>
      <c r="K44" s="64">
        <f t="shared" si="14"/>
        <v>0.5</v>
      </c>
      <c r="L44" s="64">
        <f t="shared" si="19"/>
        <v>0.5</v>
      </c>
      <c r="M44" s="64">
        <v>1</v>
      </c>
      <c r="N44" s="62">
        <v>540</v>
      </c>
      <c r="O44" s="64">
        <f t="shared" si="15"/>
        <v>5.4</v>
      </c>
      <c r="P44" s="62">
        <f t="shared" si="20"/>
        <v>200</v>
      </c>
      <c r="Q44" s="62">
        <f t="shared" si="21"/>
        <v>200</v>
      </c>
      <c r="R44" s="64">
        <v>0.384</v>
      </c>
      <c r="T44" s="68"/>
      <c r="U44" s="66">
        <f t="shared" si="24"/>
        <v>0.55380433034804</v>
      </c>
      <c r="V44" s="66">
        <f t="shared" si="25"/>
        <v>0.693385694110904</v>
      </c>
      <c r="W44" s="66">
        <f t="shared" si="26"/>
        <v>1</v>
      </c>
      <c r="X44" s="65">
        <f t="shared" si="27"/>
        <v>0.780307106205749</v>
      </c>
      <c r="Y44" s="65">
        <f t="shared" si="28"/>
        <v>0.492113934303641</v>
      </c>
      <c r="Z44" s="65">
        <f t="shared" si="0"/>
        <v>1</v>
      </c>
      <c r="AA44" s="65">
        <f t="shared" si="29"/>
        <v>0.334991546263434</v>
      </c>
      <c r="AB44" s="65">
        <f t="shared" si="30"/>
        <v>1.14629758357552</v>
      </c>
      <c r="AC44" s="65">
        <f t="shared" si="1"/>
        <v>0</v>
      </c>
      <c r="AD44" s="65">
        <f t="shared" si="31"/>
        <v>0.163760324671779</v>
      </c>
      <c r="AE44" s="65">
        <f t="shared" si="32"/>
        <v>2.34489031924944</v>
      </c>
      <c r="AF44" s="65">
        <f t="shared" si="2"/>
        <v>0</v>
      </c>
    </row>
    <row r="45" spans="1:32">
      <c r="A45" s="62" t="s">
        <v>22</v>
      </c>
      <c r="B45" s="63">
        <v>24.03</v>
      </c>
      <c r="C45" s="63">
        <f t="shared" si="22"/>
        <v>19.224</v>
      </c>
      <c r="D45" s="64">
        <f t="shared" si="23"/>
        <v>1.50390254197224</v>
      </c>
      <c r="E45" s="64">
        <v>0.71</v>
      </c>
      <c r="F45" s="64">
        <v>1.13</v>
      </c>
      <c r="G45" s="63">
        <v>422</v>
      </c>
      <c r="H45" s="63">
        <v>372</v>
      </c>
      <c r="I45" s="64">
        <v>100</v>
      </c>
      <c r="J45" s="62">
        <v>50</v>
      </c>
      <c r="K45" s="64">
        <f t="shared" si="14"/>
        <v>0.5</v>
      </c>
      <c r="L45" s="64">
        <f t="shared" si="19"/>
        <v>0.5</v>
      </c>
      <c r="M45" s="64">
        <v>1</v>
      </c>
      <c r="N45" s="62">
        <v>540</v>
      </c>
      <c r="O45" s="64">
        <f t="shared" si="15"/>
        <v>5.4</v>
      </c>
      <c r="P45" s="62">
        <f t="shared" si="20"/>
        <v>200</v>
      </c>
      <c r="Q45" s="62">
        <f t="shared" si="21"/>
        <v>200</v>
      </c>
      <c r="R45" s="64">
        <v>0.362</v>
      </c>
      <c r="T45" s="68"/>
      <c r="U45" s="66">
        <f t="shared" si="24"/>
        <v>0.571883004025616</v>
      </c>
      <c r="V45" s="66">
        <f t="shared" si="25"/>
        <v>0.632996604990529</v>
      </c>
      <c r="W45" s="66">
        <f t="shared" si="26"/>
        <v>1</v>
      </c>
      <c r="X45" s="65">
        <f t="shared" si="27"/>
        <v>0.805779853109917</v>
      </c>
      <c r="Y45" s="65">
        <f t="shared" si="28"/>
        <v>0.449254220743863</v>
      </c>
      <c r="Z45" s="65">
        <f t="shared" si="0"/>
        <v>1</v>
      </c>
      <c r="AA45" s="65">
        <f t="shared" si="29"/>
        <v>0.337634891333656</v>
      </c>
      <c r="AB45" s="65">
        <f t="shared" si="30"/>
        <v>1.07216407217306</v>
      </c>
      <c r="AC45" s="65">
        <f t="shared" si="1"/>
        <v>0</v>
      </c>
      <c r="AD45" s="65">
        <f t="shared" si="31"/>
        <v>0.169106201019865</v>
      </c>
      <c r="AE45" s="65">
        <f t="shared" si="32"/>
        <v>2.14066662142966</v>
      </c>
      <c r="AF45" s="65">
        <f t="shared" si="2"/>
        <v>0</v>
      </c>
    </row>
    <row r="46" spans="1:32">
      <c r="A46" s="62" t="s">
        <v>22</v>
      </c>
      <c r="B46" s="63">
        <v>36.13</v>
      </c>
      <c r="C46" s="63">
        <f t="shared" si="22"/>
        <v>28.904</v>
      </c>
      <c r="D46" s="64">
        <f t="shared" si="23"/>
        <v>2.27653423584335</v>
      </c>
      <c r="E46" s="64">
        <v>0.71</v>
      </c>
      <c r="F46" s="64">
        <v>1.13</v>
      </c>
      <c r="G46" s="63">
        <v>422</v>
      </c>
      <c r="H46" s="63">
        <v>372</v>
      </c>
      <c r="I46" s="64">
        <v>100</v>
      </c>
      <c r="J46" s="62">
        <v>50</v>
      </c>
      <c r="K46" s="64">
        <f t="shared" si="14"/>
        <v>0.5</v>
      </c>
      <c r="L46" s="64">
        <f t="shared" si="19"/>
        <v>0.5</v>
      </c>
      <c r="M46" s="64">
        <v>1</v>
      </c>
      <c r="N46" s="62">
        <v>540</v>
      </c>
      <c r="O46" s="64">
        <f t="shared" si="15"/>
        <v>5.4</v>
      </c>
      <c r="P46" s="62">
        <f t="shared" si="20"/>
        <v>200</v>
      </c>
      <c r="Q46" s="62">
        <f t="shared" si="21"/>
        <v>200</v>
      </c>
      <c r="R46" s="64">
        <v>0.535</v>
      </c>
      <c r="T46" s="68"/>
      <c r="U46" s="66">
        <f t="shared" si="24"/>
        <v>0.865688567727206</v>
      </c>
      <c r="V46" s="66">
        <f t="shared" si="25"/>
        <v>0.618005157911001</v>
      </c>
      <c r="W46" s="66">
        <f t="shared" si="26"/>
        <v>1</v>
      </c>
      <c r="X46" s="65">
        <f t="shared" si="27"/>
        <v>1.21975019721152</v>
      </c>
      <c r="Y46" s="65">
        <f t="shared" si="28"/>
        <v>0.438614399262298</v>
      </c>
      <c r="Z46" s="65">
        <f t="shared" si="0"/>
        <v>1</v>
      </c>
      <c r="AA46" s="65">
        <f t="shared" si="29"/>
        <v>0.38059321351289</v>
      </c>
      <c r="AB46" s="65">
        <f t="shared" si="30"/>
        <v>1.40570031467963</v>
      </c>
      <c r="AC46" s="65">
        <f t="shared" si="1"/>
        <v>0</v>
      </c>
      <c r="AD46" s="65">
        <f t="shared" si="31"/>
        <v>0.255984710026667</v>
      </c>
      <c r="AE46" s="65">
        <f t="shared" si="32"/>
        <v>2.0899685764211</v>
      </c>
      <c r="AF46" s="65">
        <f t="shared" si="2"/>
        <v>0</v>
      </c>
    </row>
    <row r="47" spans="1:32">
      <c r="A47" s="62" t="s">
        <v>22</v>
      </c>
      <c r="B47" s="63">
        <v>43.89</v>
      </c>
      <c r="C47" s="63">
        <f t="shared" si="22"/>
        <v>35.112</v>
      </c>
      <c r="D47" s="64">
        <f t="shared" si="23"/>
        <v>2.70746151402081</v>
      </c>
      <c r="E47" s="64">
        <v>0.71</v>
      </c>
      <c r="F47" s="64">
        <v>1.13</v>
      </c>
      <c r="G47" s="63">
        <v>422</v>
      </c>
      <c r="H47" s="63">
        <v>372</v>
      </c>
      <c r="I47" s="64">
        <v>100</v>
      </c>
      <c r="J47" s="62">
        <v>50</v>
      </c>
      <c r="K47" s="64">
        <f t="shared" si="14"/>
        <v>0.5</v>
      </c>
      <c r="L47" s="64">
        <f t="shared" si="19"/>
        <v>0.5</v>
      </c>
      <c r="M47" s="64">
        <v>1</v>
      </c>
      <c r="N47" s="62">
        <v>540</v>
      </c>
      <c r="O47" s="64">
        <f t="shared" si="15"/>
        <v>5.4</v>
      </c>
      <c r="P47" s="62">
        <f t="shared" si="20"/>
        <v>200</v>
      </c>
      <c r="Q47" s="62">
        <f t="shared" si="21"/>
        <v>200</v>
      </c>
      <c r="R47" s="64">
        <v>0.671</v>
      </c>
      <c r="T47" s="68"/>
      <c r="U47" s="66">
        <f t="shared" si="24"/>
        <v>1.02955556009064</v>
      </c>
      <c r="V47" s="66">
        <f t="shared" si="25"/>
        <v>0.65173753220363</v>
      </c>
      <c r="W47" s="66">
        <f t="shared" si="26"/>
        <v>1</v>
      </c>
      <c r="X47" s="65">
        <f t="shared" si="27"/>
        <v>1.45063784399715</v>
      </c>
      <c r="Y47" s="65">
        <f t="shared" si="28"/>
        <v>0.462555146190794</v>
      </c>
      <c r="Z47" s="65">
        <f t="shared" si="0"/>
        <v>1</v>
      </c>
      <c r="AA47" s="65">
        <f t="shared" si="29"/>
        <v>0.404552770179557</v>
      </c>
      <c r="AB47" s="65">
        <f t="shared" si="30"/>
        <v>1.65862169155876</v>
      </c>
      <c r="AC47" s="65">
        <f t="shared" si="1"/>
        <v>0</v>
      </c>
      <c r="AD47" s="65">
        <f t="shared" si="31"/>
        <v>0.304440293347149</v>
      </c>
      <c r="AE47" s="65">
        <f t="shared" si="32"/>
        <v>2.20404465066938</v>
      </c>
      <c r="AF47" s="65">
        <f t="shared" si="2"/>
        <v>0</v>
      </c>
    </row>
    <row r="48" spans="1:32">
      <c r="A48" s="62" t="s">
        <v>22</v>
      </c>
      <c r="B48" s="63">
        <v>32.11</v>
      </c>
      <c r="C48" s="63">
        <f t="shared" si="22"/>
        <v>25.688</v>
      </c>
      <c r="D48" s="64">
        <f t="shared" si="23"/>
        <v>2.03660626042719</v>
      </c>
      <c r="E48" s="64">
        <v>0.71</v>
      </c>
      <c r="F48" s="64">
        <v>1.13</v>
      </c>
      <c r="G48" s="63">
        <v>422</v>
      </c>
      <c r="H48" s="63">
        <v>372</v>
      </c>
      <c r="I48" s="64">
        <v>100</v>
      </c>
      <c r="J48" s="62">
        <v>60</v>
      </c>
      <c r="K48" s="64">
        <f t="shared" si="14"/>
        <v>0.6</v>
      </c>
      <c r="L48" s="64">
        <f t="shared" si="19"/>
        <v>0.5</v>
      </c>
      <c r="M48" s="64">
        <v>1</v>
      </c>
      <c r="N48" s="62">
        <v>540</v>
      </c>
      <c r="O48" s="64">
        <f t="shared" si="15"/>
        <v>5.4</v>
      </c>
      <c r="P48" s="62">
        <f t="shared" si="20"/>
        <v>200</v>
      </c>
      <c r="Q48" s="62">
        <f t="shared" si="21"/>
        <v>220</v>
      </c>
      <c r="R48" s="64">
        <v>0.482</v>
      </c>
      <c r="T48" s="68"/>
      <c r="U48" s="66">
        <f t="shared" si="24"/>
        <v>0.842474765325873</v>
      </c>
      <c r="V48" s="66">
        <f t="shared" si="25"/>
        <v>0.572123961260205</v>
      </c>
      <c r="W48" s="66">
        <f t="shared" si="26"/>
        <v>1</v>
      </c>
      <c r="X48" s="65">
        <f t="shared" si="27"/>
        <v>1.23090975291587</v>
      </c>
      <c r="Y48" s="65">
        <f t="shared" si="28"/>
        <v>0.391580291616183</v>
      </c>
      <c r="Z48" s="65">
        <f t="shared" si="0"/>
        <v>1</v>
      </c>
      <c r="AA48" s="65">
        <f t="shared" si="29"/>
        <v>0.372253218079752</v>
      </c>
      <c r="AB48" s="65">
        <f t="shared" si="30"/>
        <v>1.29481755050063</v>
      </c>
      <c r="AC48" s="65">
        <f t="shared" si="1"/>
        <v>0</v>
      </c>
      <c r="AD48" s="65">
        <f t="shared" si="31"/>
        <v>0.231612884038581</v>
      </c>
      <c r="AE48" s="65">
        <f t="shared" si="32"/>
        <v>2.08105866822033</v>
      </c>
      <c r="AF48" s="65">
        <f t="shared" si="2"/>
        <v>0</v>
      </c>
    </row>
    <row r="49" spans="1:32">
      <c r="A49" s="62" t="s">
        <v>22</v>
      </c>
      <c r="B49" s="63">
        <v>32.11</v>
      </c>
      <c r="C49" s="63">
        <f t="shared" si="22"/>
        <v>25.688</v>
      </c>
      <c r="D49" s="64">
        <f t="shared" si="23"/>
        <v>2.03660626042719</v>
      </c>
      <c r="E49" s="64">
        <v>0.71</v>
      </c>
      <c r="F49" s="64">
        <v>1.13</v>
      </c>
      <c r="G49" s="63">
        <v>422</v>
      </c>
      <c r="H49" s="63">
        <v>372</v>
      </c>
      <c r="I49" s="64">
        <v>100</v>
      </c>
      <c r="J49" s="62">
        <v>70</v>
      </c>
      <c r="K49" s="64">
        <f t="shared" si="14"/>
        <v>0.7</v>
      </c>
      <c r="L49" s="64">
        <f t="shared" si="19"/>
        <v>0.5</v>
      </c>
      <c r="M49" s="64">
        <v>1</v>
      </c>
      <c r="N49" s="62">
        <v>540</v>
      </c>
      <c r="O49" s="64">
        <f t="shared" si="15"/>
        <v>5.4</v>
      </c>
      <c r="P49" s="62">
        <f t="shared" si="20"/>
        <v>200</v>
      </c>
      <c r="Q49" s="62">
        <f t="shared" si="21"/>
        <v>240</v>
      </c>
      <c r="R49" s="64">
        <v>0.647</v>
      </c>
      <c r="T49" s="68"/>
      <c r="U49" s="66">
        <f t="shared" si="24"/>
        <v>0.842474765325873</v>
      </c>
      <c r="V49" s="66">
        <f t="shared" si="25"/>
        <v>0.767975524762142</v>
      </c>
      <c r="W49" s="66">
        <f t="shared" si="26"/>
        <v>1</v>
      </c>
      <c r="X49" s="65">
        <f t="shared" si="27"/>
        <v>1.37062094238117</v>
      </c>
      <c r="Y49" s="65">
        <f t="shared" si="28"/>
        <v>0.472048821081029</v>
      </c>
      <c r="Z49" s="65">
        <f t="shared" si="0"/>
        <v>1</v>
      </c>
      <c r="AA49" s="65">
        <f t="shared" si="29"/>
        <v>0.377253218079752</v>
      </c>
      <c r="AB49" s="65">
        <f t="shared" si="30"/>
        <v>1.71502844506743</v>
      </c>
      <c r="AC49" s="65">
        <f t="shared" si="1"/>
        <v>0</v>
      </c>
      <c r="AD49" s="65">
        <f t="shared" si="31"/>
        <v>0.234219740051928</v>
      </c>
      <c r="AE49" s="65">
        <f t="shared" si="32"/>
        <v>2.76236323999231</v>
      </c>
      <c r="AF49" s="65">
        <f t="shared" si="2"/>
        <v>0</v>
      </c>
    </row>
    <row r="50" spans="1:32">
      <c r="A50" s="62" t="s">
        <v>22</v>
      </c>
      <c r="B50" s="63">
        <v>32.11</v>
      </c>
      <c r="C50" s="63">
        <f t="shared" si="22"/>
        <v>25.688</v>
      </c>
      <c r="D50" s="64">
        <f t="shared" si="23"/>
        <v>2.03660626042719</v>
      </c>
      <c r="E50" s="64">
        <v>0.71</v>
      </c>
      <c r="F50" s="64">
        <v>1.13</v>
      </c>
      <c r="G50" s="63">
        <v>422</v>
      </c>
      <c r="H50" s="63">
        <v>372</v>
      </c>
      <c r="I50" s="64">
        <v>100</v>
      </c>
      <c r="J50" s="62">
        <v>80</v>
      </c>
      <c r="K50" s="64">
        <f t="shared" si="14"/>
        <v>0.8</v>
      </c>
      <c r="L50" s="64">
        <f t="shared" si="19"/>
        <v>0.5</v>
      </c>
      <c r="M50" s="64">
        <v>1</v>
      </c>
      <c r="N50" s="62">
        <v>540</v>
      </c>
      <c r="O50" s="64">
        <f t="shared" si="15"/>
        <v>5.4</v>
      </c>
      <c r="P50" s="62">
        <f t="shared" si="20"/>
        <v>200</v>
      </c>
      <c r="Q50" s="62">
        <f t="shared" si="21"/>
        <v>260</v>
      </c>
      <c r="R50" s="64">
        <v>0.615</v>
      </c>
      <c r="T50" s="68"/>
      <c r="U50" s="66">
        <f t="shared" si="24"/>
        <v>0.842474765325873</v>
      </c>
      <c r="V50" s="66">
        <f t="shared" si="25"/>
        <v>0.729992191234494</v>
      </c>
      <c r="W50" s="66">
        <f t="shared" si="26"/>
        <v>1</v>
      </c>
      <c r="X50" s="65">
        <f t="shared" si="27"/>
        <v>1.51033213184648</v>
      </c>
      <c r="Y50" s="65">
        <f t="shared" si="28"/>
        <v>0.407195203645785</v>
      </c>
      <c r="Z50" s="65">
        <f t="shared" si="0"/>
        <v>1</v>
      </c>
      <c r="AA50" s="65">
        <f t="shared" si="29"/>
        <v>0.382253218079752</v>
      </c>
      <c r="AB50" s="65">
        <f t="shared" si="30"/>
        <v>1.60888115759875</v>
      </c>
      <c r="AC50" s="65">
        <f t="shared" si="1"/>
        <v>0</v>
      </c>
      <c r="AD50" s="65">
        <f t="shared" si="31"/>
        <v>0.236826596065275</v>
      </c>
      <c r="AE50" s="65">
        <f t="shared" si="32"/>
        <v>2.59683671605233</v>
      </c>
      <c r="AF50" s="65">
        <f t="shared" si="2"/>
        <v>0</v>
      </c>
    </row>
    <row r="51" spans="1:32">
      <c r="A51" s="62" t="s">
        <v>22</v>
      </c>
      <c r="B51" s="63">
        <v>32.11</v>
      </c>
      <c r="C51" s="63">
        <f t="shared" si="22"/>
        <v>25.688</v>
      </c>
      <c r="D51" s="64">
        <f t="shared" si="23"/>
        <v>2.03660626042719</v>
      </c>
      <c r="E51" s="64">
        <v>0.71</v>
      </c>
      <c r="F51" s="64">
        <v>1.13</v>
      </c>
      <c r="G51" s="63">
        <v>422</v>
      </c>
      <c r="H51" s="63">
        <v>372</v>
      </c>
      <c r="I51" s="64">
        <v>100</v>
      </c>
      <c r="J51" s="62">
        <v>90</v>
      </c>
      <c r="K51" s="64">
        <f t="shared" si="14"/>
        <v>0.9</v>
      </c>
      <c r="L51" s="64">
        <f t="shared" si="19"/>
        <v>0.5</v>
      </c>
      <c r="M51" s="64">
        <v>1</v>
      </c>
      <c r="N51" s="62">
        <v>540</v>
      </c>
      <c r="O51" s="64">
        <f t="shared" si="15"/>
        <v>5.4</v>
      </c>
      <c r="P51" s="62">
        <f t="shared" si="20"/>
        <v>200</v>
      </c>
      <c r="Q51" s="62">
        <f t="shared" si="21"/>
        <v>280</v>
      </c>
      <c r="R51" s="64">
        <v>0.726</v>
      </c>
      <c r="T51" s="68"/>
      <c r="U51" s="66">
        <f t="shared" si="24"/>
        <v>0.842474765325873</v>
      </c>
      <c r="V51" s="66">
        <f t="shared" si="25"/>
        <v>0.861746879408524</v>
      </c>
      <c r="W51" s="66">
        <f t="shared" si="26"/>
        <v>1</v>
      </c>
      <c r="X51" s="65">
        <f t="shared" si="27"/>
        <v>1.65004332131178</v>
      </c>
      <c r="Y51" s="65">
        <f t="shared" si="28"/>
        <v>0.439988447953495</v>
      </c>
      <c r="Z51" s="65">
        <f t="shared" si="0"/>
        <v>1</v>
      </c>
      <c r="AA51" s="65">
        <f t="shared" si="29"/>
        <v>0.387253218079752</v>
      </c>
      <c r="AB51" s="65">
        <f t="shared" si="30"/>
        <v>1.87474232906306</v>
      </c>
      <c r="AC51" s="65">
        <f t="shared" si="1"/>
        <v>0</v>
      </c>
      <c r="AD51" s="65">
        <f t="shared" si="31"/>
        <v>0.239433452078622</v>
      </c>
      <c r="AE51" s="65">
        <f t="shared" si="32"/>
        <v>3.03215776115363</v>
      </c>
      <c r="AF51" s="65">
        <f t="shared" si="2"/>
        <v>0</v>
      </c>
    </row>
    <row r="52" spans="1:32">
      <c r="A52" s="62" t="s">
        <v>22</v>
      </c>
      <c r="B52" s="63">
        <v>32.11</v>
      </c>
      <c r="C52" s="63">
        <f t="shared" si="22"/>
        <v>25.688</v>
      </c>
      <c r="D52" s="64">
        <f t="shared" si="23"/>
        <v>2.03660626042719</v>
      </c>
      <c r="E52" s="64">
        <v>0.71</v>
      </c>
      <c r="F52" s="64">
        <v>1.13</v>
      </c>
      <c r="G52" s="63">
        <v>422</v>
      </c>
      <c r="H52" s="63">
        <v>372</v>
      </c>
      <c r="I52" s="64">
        <v>100</v>
      </c>
      <c r="J52" s="62">
        <v>100</v>
      </c>
      <c r="K52" s="64">
        <f t="shared" si="14"/>
        <v>1</v>
      </c>
      <c r="L52" s="64">
        <f t="shared" si="19"/>
        <v>0.5</v>
      </c>
      <c r="M52" s="64">
        <v>1</v>
      </c>
      <c r="N52" s="62">
        <v>540</v>
      </c>
      <c r="O52" s="64">
        <f t="shared" si="15"/>
        <v>5.4</v>
      </c>
      <c r="P52" s="62">
        <f t="shared" si="20"/>
        <v>200</v>
      </c>
      <c r="Q52" s="62">
        <f t="shared" si="21"/>
        <v>300</v>
      </c>
      <c r="R52" s="64">
        <v>0.661</v>
      </c>
      <c r="T52" s="68"/>
      <c r="U52" s="66">
        <f t="shared" si="24"/>
        <v>0.842474765325873</v>
      </c>
      <c r="V52" s="66">
        <f t="shared" si="25"/>
        <v>0.784593233180489</v>
      </c>
      <c r="W52" s="66">
        <f t="shared" si="26"/>
        <v>1</v>
      </c>
      <c r="X52" s="65">
        <f t="shared" si="27"/>
        <v>1.78975451077709</v>
      </c>
      <c r="Y52" s="65">
        <f t="shared" si="28"/>
        <v>0.36932439394328</v>
      </c>
      <c r="Z52" s="65">
        <f t="shared" si="0"/>
        <v>1</v>
      </c>
      <c r="AA52" s="65">
        <f t="shared" si="29"/>
        <v>0.392253218079752</v>
      </c>
      <c r="AB52" s="65">
        <f t="shared" si="30"/>
        <v>1.68513595181164</v>
      </c>
      <c r="AC52" s="65">
        <f t="shared" si="1"/>
        <v>0</v>
      </c>
      <c r="AD52" s="65">
        <f t="shared" si="31"/>
        <v>0.242040308091969</v>
      </c>
      <c r="AE52" s="65">
        <f t="shared" si="32"/>
        <v>2.73095008517688</v>
      </c>
      <c r="AF52" s="65">
        <f t="shared" si="2"/>
        <v>0</v>
      </c>
    </row>
    <row r="53" spans="1:32">
      <c r="A53" s="62" t="s">
        <v>22</v>
      </c>
      <c r="B53" s="63">
        <v>31.75</v>
      </c>
      <c r="C53" s="63">
        <f t="shared" si="22"/>
        <v>25.4</v>
      </c>
      <c r="D53" s="64">
        <f t="shared" si="23"/>
        <v>2.01443884239742</v>
      </c>
      <c r="E53" s="64">
        <v>0.71</v>
      </c>
      <c r="F53" s="64">
        <v>1.13</v>
      </c>
      <c r="G53" s="63">
        <v>422</v>
      </c>
      <c r="H53" s="63">
        <v>372</v>
      </c>
      <c r="I53" s="64">
        <v>100</v>
      </c>
      <c r="J53" s="62">
        <v>100</v>
      </c>
      <c r="K53" s="64">
        <f t="shared" si="14"/>
        <v>1</v>
      </c>
      <c r="L53" s="64">
        <f>100/I53</f>
        <v>1</v>
      </c>
      <c r="M53" s="64">
        <v>1</v>
      </c>
      <c r="N53" s="62">
        <v>540</v>
      </c>
      <c r="O53" s="64">
        <f t="shared" si="15"/>
        <v>5.4</v>
      </c>
      <c r="P53" s="62">
        <f t="shared" si="20"/>
        <v>300</v>
      </c>
      <c r="Q53" s="62">
        <f t="shared" si="21"/>
        <v>300</v>
      </c>
      <c r="R53" s="64">
        <v>1.19</v>
      </c>
      <c r="T53" s="68"/>
      <c r="U53" s="66">
        <f t="shared" si="24"/>
        <v>0.83330485817917</v>
      </c>
      <c r="V53" s="66">
        <f t="shared" si="25"/>
        <v>1.42804879669157</v>
      </c>
      <c r="W53" s="66">
        <f t="shared" si="26"/>
        <v>0</v>
      </c>
      <c r="X53" s="65">
        <f t="shared" si="27"/>
        <v>1.77027394785142</v>
      </c>
      <c r="Y53" s="65">
        <f t="shared" si="28"/>
        <v>0.672212343995855</v>
      </c>
      <c r="Z53" s="65">
        <f t="shared" si="0"/>
        <v>1</v>
      </c>
      <c r="AA53" s="65">
        <f t="shared" si="29"/>
        <v>0.391020709637296</v>
      </c>
      <c r="AB53" s="65">
        <f t="shared" si="30"/>
        <v>3.04331706907244</v>
      </c>
      <c r="AC53" s="65">
        <f t="shared" si="1"/>
        <v>0</v>
      </c>
      <c r="AD53" s="65">
        <f t="shared" si="31"/>
        <v>0.239405823069614</v>
      </c>
      <c r="AE53" s="65">
        <f t="shared" si="32"/>
        <v>4.97063933008001</v>
      </c>
      <c r="AF53" s="65">
        <f t="shared" si="2"/>
        <v>0</v>
      </c>
    </row>
    <row r="54" spans="1:32">
      <c r="A54" s="62" t="s">
        <v>22</v>
      </c>
      <c r="B54" s="63">
        <v>31.75</v>
      </c>
      <c r="C54" s="63">
        <f t="shared" si="22"/>
        <v>25.4</v>
      </c>
      <c r="D54" s="64">
        <f t="shared" si="23"/>
        <v>2.01443884239742</v>
      </c>
      <c r="E54" s="64">
        <v>0.71</v>
      </c>
      <c r="F54" s="64">
        <v>1.13</v>
      </c>
      <c r="G54" s="63">
        <v>422</v>
      </c>
      <c r="H54" s="63">
        <v>372</v>
      </c>
      <c r="I54" s="64">
        <v>100</v>
      </c>
      <c r="J54" s="62">
        <v>100</v>
      </c>
      <c r="K54" s="64">
        <f t="shared" si="14"/>
        <v>1</v>
      </c>
      <c r="L54" s="64">
        <f>90/I54</f>
        <v>0.9</v>
      </c>
      <c r="M54" s="64">
        <v>1</v>
      </c>
      <c r="N54" s="62">
        <v>540</v>
      </c>
      <c r="O54" s="64">
        <f t="shared" si="15"/>
        <v>5.4</v>
      </c>
      <c r="P54" s="62">
        <f t="shared" si="20"/>
        <v>280</v>
      </c>
      <c r="Q54" s="62">
        <f t="shared" si="21"/>
        <v>300</v>
      </c>
      <c r="R54" s="64">
        <v>1.127</v>
      </c>
      <c r="T54" s="68"/>
      <c r="U54" s="66">
        <f t="shared" si="24"/>
        <v>0.83330485817917</v>
      </c>
      <c r="V54" s="66">
        <f t="shared" si="25"/>
        <v>1.35244621333731</v>
      </c>
      <c r="W54" s="66">
        <f t="shared" si="26"/>
        <v>0</v>
      </c>
      <c r="X54" s="65">
        <f t="shared" si="27"/>
        <v>1.77027394785142</v>
      </c>
      <c r="Y54" s="65">
        <f t="shared" si="28"/>
        <v>0.636624631666663</v>
      </c>
      <c r="Z54" s="65">
        <f t="shared" si="0"/>
        <v>1</v>
      </c>
      <c r="AA54" s="65">
        <f t="shared" si="29"/>
        <v>0.391020709637296</v>
      </c>
      <c r="AB54" s="65">
        <f t="shared" si="30"/>
        <v>2.88220028306272</v>
      </c>
      <c r="AC54" s="65">
        <f t="shared" si="1"/>
        <v>0</v>
      </c>
      <c r="AD54" s="65">
        <f t="shared" si="31"/>
        <v>0.239405823069614</v>
      </c>
      <c r="AE54" s="65">
        <f t="shared" si="32"/>
        <v>4.7074878361346</v>
      </c>
      <c r="AF54" s="65">
        <f t="shared" si="2"/>
        <v>0</v>
      </c>
    </row>
    <row r="55" spans="1:32">
      <c r="A55" s="62" t="s">
        <v>22</v>
      </c>
      <c r="B55" s="63">
        <v>31.75</v>
      </c>
      <c r="C55" s="63">
        <f t="shared" si="22"/>
        <v>25.4</v>
      </c>
      <c r="D55" s="64">
        <f t="shared" si="23"/>
        <v>2.01443884239742</v>
      </c>
      <c r="E55" s="64">
        <v>0.71</v>
      </c>
      <c r="F55" s="64">
        <v>1.13</v>
      </c>
      <c r="G55" s="63">
        <v>422</v>
      </c>
      <c r="H55" s="63">
        <v>372</v>
      </c>
      <c r="I55" s="64">
        <v>100</v>
      </c>
      <c r="J55" s="62">
        <v>100</v>
      </c>
      <c r="K55" s="64">
        <f t="shared" si="14"/>
        <v>1</v>
      </c>
      <c r="L55" s="64">
        <f>80/I55</f>
        <v>0.8</v>
      </c>
      <c r="M55" s="64">
        <v>1</v>
      </c>
      <c r="N55" s="62">
        <v>540</v>
      </c>
      <c r="O55" s="64">
        <f t="shared" si="15"/>
        <v>5.4</v>
      </c>
      <c r="P55" s="62">
        <f t="shared" si="20"/>
        <v>260</v>
      </c>
      <c r="Q55" s="62">
        <f t="shared" si="21"/>
        <v>300</v>
      </c>
      <c r="R55" s="64">
        <v>0.865</v>
      </c>
      <c r="T55" s="68"/>
      <c r="U55" s="66">
        <f t="shared" si="24"/>
        <v>0.83330485817917</v>
      </c>
      <c r="V55" s="66">
        <f t="shared" si="25"/>
        <v>1.03803546986404</v>
      </c>
      <c r="W55" s="66">
        <f t="shared" si="26"/>
        <v>0</v>
      </c>
      <c r="X55" s="65">
        <f t="shared" si="27"/>
        <v>1.77027394785142</v>
      </c>
      <c r="Y55" s="65">
        <f t="shared" si="28"/>
        <v>0.488624939123038</v>
      </c>
      <c r="Z55" s="65">
        <f t="shared" si="0"/>
        <v>1</v>
      </c>
      <c r="AA55" s="65">
        <f t="shared" si="29"/>
        <v>0.391020709637296</v>
      </c>
      <c r="AB55" s="65">
        <f t="shared" si="30"/>
        <v>2.21215904600643</v>
      </c>
      <c r="AC55" s="65">
        <f t="shared" si="1"/>
        <v>0</v>
      </c>
      <c r="AD55" s="65">
        <f t="shared" si="31"/>
        <v>0.239405823069614</v>
      </c>
      <c r="AE55" s="65">
        <f t="shared" si="32"/>
        <v>3.61311178194892</v>
      </c>
      <c r="AF55" s="65">
        <f t="shared" si="2"/>
        <v>0</v>
      </c>
    </row>
    <row r="56" spans="1:32">
      <c r="A56" s="62" t="s">
        <v>22</v>
      </c>
      <c r="B56" s="63">
        <v>31.75</v>
      </c>
      <c r="C56" s="63">
        <f t="shared" si="22"/>
        <v>25.4</v>
      </c>
      <c r="D56" s="64">
        <f t="shared" si="23"/>
        <v>2.01443884239742</v>
      </c>
      <c r="E56" s="64">
        <v>0.71</v>
      </c>
      <c r="F56" s="64">
        <v>1.13</v>
      </c>
      <c r="G56" s="63">
        <v>422</v>
      </c>
      <c r="H56" s="63">
        <v>372</v>
      </c>
      <c r="I56" s="64">
        <v>100</v>
      </c>
      <c r="J56" s="62">
        <v>100</v>
      </c>
      <c r="K56" s="64">
        <f t="shared" si="14"/>
        <v>1</v>
      </c>
      <c r="L56" s="64">
        <f>70/I56</f>
        <v>0.7</v>
      </c>
      <c r="M56" s="64">
        <v>1</v>
      </c>
      <c r="N56" s="62">
        <v>540</v>
      </c>
      <c r="O56" s="64">
        <f t="shared" si="15"/>
        <v>5.4</v>
      </c>
      <c r="P56" s="62">
        <f t="shared" si="20"/>
        <v>240</v>
      </c>
      <c r="Q56" s="62">
        <f t="shared" si="21"/>
        <v>300</v>
      </c>
      <c r="R56" s="64">
        <v>0.91</v>
      </c>
      <c r="T56" s="68"/>
      <c r="U56" s="66">
        <f t="shared" si="24"/>
        <v>0.83330485817917</v>
      </c>
      <c r="V56" s="66">
        <f t="shared" si="25"/>
        <v>1.09203731511708</v>
      </c>
      <c r="W56" s="66">
        <f t="shared" si="26"/>
        <v>0</v>
      </c>
      <c r="X56" s="65">
        <f t="shared" si="27"/>
        <v>1.77027394785142</v>
      </c>
      <c r="Y56" s="65">
        <f t="shared" si="28"/>
        <v>0.51404473364389</v>
      </c>
      <c r="Z56" s="65">
        <f t="shared" si="0"/>
        <v>1</v>
      </c>
      <c r="AA56" s="65">
        <f t="shared" si="29"/>
        <v>0.391020709637296</v>
      </c>
      <c r="AB56" s="65">
        <f t="shared" si="30"/>
        <v>2.3272424645848</v>
      </c>
      <c r="AC56" s="65">
        <f t="shared" si="1"/>
        <v>0</v>
      </c>
      <c r="AD56" s="65">
        <f t="shared" si="31"/>
        <v>0.239405823069614</v>
      </c>
      <c r="AE56" s="65">
        <f t="shared" si="32"/>
        <v>3.80107713476707</v>
      </c>
      <c r="AF56" s="65">
        <f t="shared" si="2"/>
        <v>0</v>
      </c>
    </row>
    <row r="57" spans="1:32">
      <c r="A57" s="62" t="s">
        <v>22</v>
      </c>
      <c r="B57" s="63">
        <v>31.75</v>
      </c>
      <c r="C57" s="63">
        <f t="shared" si="22"/>
        <v>25.4</v>
      </c>
      <c r="D57" s="64">
        <f t="shared" si="23"/>
        <v>2.01443884239742</v>
      </c>
      <c r="E57" s="64">
        <v>0.71</v>
      </c>
      <c r="F57" s="64">
        <v>1.13</v>
      </c>
      <c r="G57" s="63">
        <v>422</v>
      </c>
      <c r="H57" s="63">
        <v>372</v>
      </c>
      <c r="I57" s="64">
        <v>100</v>
      </c>
      <c r="J57" s="62">
        <v>50</v>
      </c>
      <c r="K57" s="64">
        <f t="shared" si="14"/>
        <v>0.5</v>
      </c>
      <c r="L57" s="64">
        <f>60/I57</f>
        <v>0.6</v>
      </c>
      <c r="M57" s="64">
        <v>1</v>
      </c>
      <c r="N57" s="62">
        <v>440</v>
      </c>
      <c r="O57" s="64">
        <f t="shared" si="15"/>
        <v>4.4</v>
      </c>
      <c r="P57" s="62">
        <f t="shared" si="20"/>
        <v>220</v>
      </c>
      <c r="Q57" s="62">
        <f t="shared" si="21"/>
        <v>200</v>
      </c>
      <c r="R57" s="64">
        <v>0.669</v>
      </c>
      <c r="T57" s="68"/>
      <c r="U57" s="66">
        <f t="shared" si="24"/>
        <v>0.802705532163154</v>
      </c>
      <c r="V57" s="66">
        <f t="shared" si="25"/>
        <v>0.833431405657763</v>
      </c>
      <c r="W57" s="66">
        <f t="shared" si="26"/>
        <v>1</v>
      </c>
      <c r="X57" s="65">
        <f t="shared" si="27"/>
        <v>1.03903264806115</v>
      </c>
      <c r="Y57" s="65">
        <f t="shared" si="28"/>
        <v>0.643868122188811</v>
      </c>
      <c r="Z57" s="65">
        <f t="shared" si="0"/>
        <v>1</v>
      </c>
      <c r="AA57" s="65">
        <f t="shared" si="29"/>
        <v>0.419120709637296</v>
      </c>
      <c r="AB57" s="65">
        <f t="shared" si="30"/>
        <v>1.59619886256384</v>
      </c>
      <c r="AC57" s="65">
        <f t="shared" si="1"/>
        <v>0</v>
      </c>
      <c r="AD57" s="65">
        <f t="shared" si="31"/>
        <v>0.254514114387595</v>
      </c>
      <c r="AE57" s="65">
        <f t="shared" si="32"/>
        <v>2.62853791668777</v>
      </c>
      <c r="AF57" s="65">
        <f t="shared" si="2"/>
        <v>0</v>
      </c>
    </row>
    <row r="58" spans="1:32">
      <c r="A58" s="62" t="s">
        <v>22</v>
      </c>
      <c r="B58" s="63">
        <v>32.9</v>
      </c>
      <c r="C58" s="63">
        <f t="shared" si="22"/>
        <v>26.32</v>
      </c>
      <c r="D58" s="64">
        <f t="shared" si="23"/>
        <v>2.08483441570994</v>
      </c>
      <c r="E58" s="64">
        <v>0.71</v>
      </c>
      <c r="F58" s="64">
        <v>1.13</v>
      </c>
      <c r="G58" s="63">
        <v>422</v>
      </c>
      <c r="H58" s="63">
        <v>372</v>
      </c>
      <c r="I58" s="64">
        <v>100</v>
      </c>
      <c r="J58" s="62">
        <v>50</v>
      </c>
      <c r="K58" s="64">
        <f t="shared" si="14"/>
        <v>0.5</v>
      </c>
      <c r="L58" s="64">
        <f t="shared" ref="L58:L74" si="33">50/I58</f>
        <v>0.5</v>
      </c>
      <c r="M58" s="64">
        <v>1</v>
      </c>
      <c r="N58" s="62">
        <v>640</v>
      </c>
      <c r="O58" s="64">
        <f t="shared" si="15"/>
        <v>6.4</v>
      </c>
      <c r="P58" s="62">
        <f t="shared" si="20"/>
        <v>200</v>
      </c>
      <c r="Q58" s="62">
        <f t="shared" si="21"/>
        <v>200</v>
      </c>
      <c r="R58" s="64">
        <v>0.586</v>
      </c>
      <c r="T58" s="68"/>
      <c r="U58" s="66">
        <f t="shared" si="24"/>
        <v>0.754826809214279</v>
      </c>
      <c r="V58" s="66">
        <f t="shared" si="25"/>
        <v>0.776337025721151</v>
      </c>
      <c r="W58" s="66">
        <f t="shared" si="26"/>
        <v>1</v>
      </c>
      <c r="X58" s="65">
        <f t="shared" si="27"/>
        <v>1.15873554047691</v>
      </c>
      <c r="Y58" s="65">
        <f t="shared" si="28"/>
        <v>0.50572367855293</v>
      </c>
      <c r="Z58" s="65">
        <f t="shared" si="0"/>
        <v>1</v>
      </c>
      <c r="AA58" s="65">
        <f t="shared" si="29"/>
        <v>0.316834703513473</v>
      </c>
      <c r="AB58" s="65">
        <f t="shared" si="30"/>
        <v>1.84954486835462</v>
      </c>
      <c r="AC58" s="65">
        <f t="shared" si="1"/>
        <v>0</v>
      </c>
      <c r="AD58" s="65">
        <f t="shared" si="31"/>
        <v>0.205449840709383</v>
      </c>
      <c r="AE58" s="65">
        <f t="shared" si="32"/>
        <v>2.85227770426418</v>
      </c>
      <c r="AF58" s="65">
        <f t="shared" si="2"/>
        <v>0</v>
      </c>
    </row>
    <row r="59" spans="1:32">
      <c r="A59" s="62" t="s">
        <v>22</v>
      </c>
      <c r="B59" s="63">
        <v>32.9</v>
      </c>
      <c r="C59" s="63">
        <f t="shared" si="22"/>
        <v>26.32</v>
      </c>
      <c r="D59" s="64">
        <f t="shared" si="23"/>
        <v>2.08483441570994</v>
      </c>
      <c r="E59" s="64">
        <v>0.71</v>
      </c>
      <c r="F59" s="64">
        <v>1.13</v>
      </c>
      <c r="G59" s="63">
        <v>422</v>
      </c>
      <c r="H59" s="63">
        <v>372</v>
      </c>
      <c r="I59" s="64">
        <v>100</v>
      </c>
      <c r="J59" s="62">
        <v>50</v>
      </c>
      <c r="K59" s="64">
        <f t="shared" si="14"/>
        <v>0.5</v>
      </c>
      <c r="L59" s="64">
        <f t="shared" si="33"/>
        <v>0.5</v>
      </c>
      <c r="M59" s="64">
        <v>1</v>
      </c>
      <c r="N59" s="62">
        <v>740</v>
      </c>
      <c r="O59" s="64">
        <f t="shared" si="15"/>
        <v>7.4</v>
      </c>
      <c r="P59" s="62">
        <f t="shared" si="20"/>
        <v>200</v>
      </c>
      <c r="Q59" s="62">
        <f t="shared" si="21"/>
        <v>200</v>
      </c>
      <c r="R59" s="64">
        <v>0.507</v>
      </c>
      <c r="T59" s="68"/>
      <c r="U59" s="66">
        <f t="shared" si="24"/>
        <v>0.716861974504201</v>
      </c>
      <c r="V59" s="66">
        <f t="shared" si="25"/>
        <v>0.707249119121786</v>
      </c>
      <c r="W59" s="66">
        <f t="shared" si="26"/>
        <v>1</v>
      </c>
      <c r="X59" s="65">
        <f t="shared" si="27"/>
        <v>1.20043222879111</v>
      </c>
      <c r="Y59" s="65">
        <f t="shared" si="28"/>
        <v>0.422347874240741</v>
      </c>
      <c r="Z59" s="65">
        <f t="shared" si="0"/>
        <v>1</v>
      </c>
      <c r="AA59" s="65">
        <f t="shared" si="29"/>
        <v>0.263734703513473</v>
      </c>
      <c r="AB59" s="65">
        <f t="shared" si="30"/>
        <v>1.92238637253933</v>
      </c>
      <c r="AC59" s="65">
        <f t="shared" si="1"/>
        <v>0</v>
      </c>
      <c r="AD59" s="65">
        <f t="shared" si="31"/>
        <v>0.176470642331015</v>
      </c>
      <c r="AE59" s="65">
        <f t="shared" si="32"/>
        <v>2.87299911930391</v>
      </c>
      <c r="AF59" s="65">
        <f t="shared" si="2"/>
        <v>0</v>
      </c>
    </row>
    <row r="60" spans="1:32">
      <c r="A60" s="62" t="s">
        <v>22</v>
      </c>
      <c r="B60" s="63">
        <v>32.9</v>
      </c>
      <c r="C60" s="63">
        <f t="shared" si="22"/>
        <v>26.32</v>
      </c>
      <c r="D60" s="64">
        <f t="shared" si="23"/>
        <v>2.08483441570994</v>
      </c>
      <c r="E60" s="64">
        <v>0.71</v>
      </c>
      <c r="F60" s="64">
        <v>1.13</v>
      </c>
      <c r="G60" s="63">
        <v>422</v>
      </c>
      <c r="H60" s="63">
        <v>372</v>
      </c>
      <c r="I60" s="64">
        <v>100</v>
      </c>
      <c r="J60" s="62">
        <v>50</v>
      </c>
      <c r="K60" s="64">
        <f t="shared" si="14"/>
        <v>0.5</v>
      </c>
      <c r="L60" s="64">
        <f t="shared" si="33"/>
        <v>0.5</v>
      </c>
      <c r="M60" s="64">
        <v>1</v>
      </c>
      <c r="N60" s="62">
        <v>840</v>
      </c>
      <c r="O60" s="64">
        <f t="shared" si="15"/>
        <v>8.4</v>
      </c>
      <c r="P60" s="62">
        <f t="shared" si="20"/>
        <v>200</v>
      </c>
      <c r="Q60" s="62">
        <f t="shared" si="21"/>
        <v>200</v>
      </c>
      <c r="R60" s="64">
        <v>0.496</v>
      </c>
      <c r="T60" s="68"/>
      <c r="U60" s="66">
        <f t="shared" si="24"/>
        <v>0.678897139794123</v>
      </c>
      <c r="V60" s="66">
        <f t="shared" si="25"/>
        <v>0.730596685309962</v>
      </c>
      <c r="W60" s="66">
        <f t="shared" si="26"/>
        <v>1</v>
      </c>
      <c r="X60" s="65">
        <f t="shared" si="27"/>
        <v>1.24212891710531</v>
      </c>
      <c r="Y60" s="65">
        <f t="shared" si="28"/>
        <v>0.399314429581022</v>
      </c>
      <c r="Z60" s="65">
        <f t="shared" si="0"/>
        <v>1</v>
      </c>
      <c r="AA60" s="65">
        <f t="shared" si="29"/>
        <v>0.210634703513473</v>
      </c>
      <c r="AB60" s="65">
        <f t="shared" si="30"/>
        <v>2.35478765714537</v>
      </c>
      <c r="AC60" s="65">
        <f t="shared" si="1"/>
        <v>0</v>
      </c>
      <c r="AD60" s="65">
        <f t="shared" si="31"/>
        <v>0.147491443952646</v>
      </c>
      <c r="AE60" s="65">
        <f t="shared" si="32"/>
        <v>3.36290693688812</v>
      </c>
      <c r="AF60" s="65">
        <f t="shared" si="2"/>
        <v>0</v>
      </c>
    </row>
    <row r="61" spans="1:32">
      <c r="A61" s="62" t="s">
        <v>22</v>
      </c>
      <c r="B61" s="63">
        <v>32.9</v>
      </c>
      <c r="C61" s="63">
        <f t="shared" si="22"/>
        <v>26.32</v>
      </c>
      <c r="D61" s="64">
        <f t="shared" si="23"/>
        <v>2.08483441570994</v>
      </c>
      <c r="E61" s="64">
        <v>0.71</v>
      </c>
      <c r="F61" s="64">
        <v>1.13</v>
      </c>
      <c r="G61" s="63">
        <v>422</v>
      </c>
      <c r="H61" s="63">
        <v>372</v>
      </c>
      <c r="I61" s="64">
        <v>100</v>
      </c>
      <c r="J61" s="62">
        <v>50</v>
      </c>
      <c r="K61" s="64">
        <f t="shared" si="14"/>
        <v>0.5</v>
      </c>
      <c r="L61" s="64">
        <f t="shared" si="33"/>
        <v>0.5</v>
      </c>
      <c r="M61" s="64">
        <v>1</v>
      </c>
      <c r="N61" s="62">
        <v>940</v>
      </c>
      <c r="O61" s="64">
        <f t="shared" si="15"/>
        <v>9.4</v>
      </c>
      <c r="P61" s="62">
        <f t="shared" si="20"/>
        <v>200</v>
      </c>
      <c r="Q61" s="62">
        <f t="shared" si="21"/>
        <v>200</v>
      </c>
      <c r="R61" s="64">
        <v>0.556</v>
      </c>
      <c r="T61" s="68"/>
      <c r="U61" s="66">
        <f t="shared" si="24"/>
        <v>0.640932305084045</v>
      </c>
      <c r="V61" s="66">
        <f t="shared" si="25"/>
        <v>0.867486309536375</v>
      </c>
      <c r="W61" s="66">
        <f t="shared" si="26"/>
        <v>1</v>
      </c>
      <c r="X61" s="65">
        <f t="shared" si="27"/>
        <v>1.28382560541951</v>
      </c>
      <c r="Y61" s="65">
        <f t="shared" si="28"/>
        <v>0.433080628438096</v>
      </c>
      <c r="Z61" s="65">
        <f t="shared" si="0"/>
        <v>1</v>
      </c>
      <c r="AA61" s="65">
        <f t="shared" si="29"/>
        <v>0.157534703513473</v>
      </c>
      <c r="AB61" s="65">
        <f t="shared" si="30"/>
        <v>3.52938106715292</v>
      </c>
      <c r="AC61" s="65">
        <f t="shared" si="1"/>
        <v>0</v>
      </c>
      <c r="AD61" s="65">
        <f t="shared" si="31"/>
        <v>0.118512245574278</v>
      </c>
      <c r="AE61" s="65">
        <f t="shared" si="32"/>
        <v>4.69149831146794</v>
      </c>
      <c r="AF61" s="65">
        <f t="shared" si="2"/>
        <v>0</v>
      </c>
    </row>
    <row r="62" spans="1:32">
      <c r="A62" s="62" t="s">
        <v>22</v>
      </c>
      <c r="B62" s="63">
        <v>32.9</v>
      </c>
      <c r="C62" s="63">
        <f t="shared" si="22"/>
        <v>26.32</v>
      </c>
      <c r="D62" s="64">
        <f t="shared" si="23"/>
        <v>2.08483441570994</v>
      </c>
      <c r="E62" s="64">
        <v>0.71</v>
      </c>
      <c r="F62" s="64">
        <v>1.13</v>
      </c>
      <c r="G62" s="63">
        <v>422</v>
      </c>
      <c r="H62" s="63">
        <v>372</v>
      </c>
      <c r="I62" s="64">
        <v>100</v>
      </c>
      <c r="J62" s="62">
        <v>50</v>
      </c>
      <c r="K62" s="64">
        <f t="shared" si="14"/>
        <v>0.5</v>
      </c>
      <c r="L62" s="64">
        <f t="shared" si="33"/>
        <v>0.5</v>
      </c>
      <c r="M62" s="64">
        <v>1</v>
      </c>
      <c r="N62" s="62">
        <v>540</v>
      </c>
      <c r="O62" s="64">
        <f t="shared" si="15"/>
        <v>5.4</v>
      </c>
      <c r="P62" s="62">
        <f t="shared" si="20"/>
        <v>200</v>
      </c>
      <c r="Q62" s="62">
        <f t="shared" si="21"/>
        <v>200</v>
      </c>
      <c r="R62" s="64">
        <v>0.531</v>
      </c>
      <c r="T62" s="68"/>
      <c r="U62" s="66">
        <f t="shared" si="24"/>
        <v>0.792791643924357</v>
      </c>
      <c r="V62" s="66">
        <f t="shared" si="25"/>
        <v>0.669785061521996</v>
      </c>
      <c r="W62" s="66">
        <f t="shared" si="26"/>
        <v>1</v>
      </c>
      <c r="X62" s="65">
        <f t="shared" si="27"/>
        <v>1.11703885216271</v>
      </c>
      <c r="Y62" s="65">
        <f t="shared" si="28"/>
        <v>0.47536394904432</v>
      </c>
      <c r="Z62" s="65">
        <f t="shared" si="0"/>
        <v>1</v>
      </c>
      <c r="AA62" s="65">
        <f t="shared" si="29"/>
        <v>0.369934703513473</v>
      </c>
      <c r="AB62" s="65">
        <f t="shared" si="30"/>
        <v>1.43538844816883</v>
      </c>
      <c r="AC62" s="65">
        <f t="shared" si="1"/>
        <v>0</v>
      </c>
      <c r="AD62" s="65">
        <f t="shared" si="31"/>
        <v>0.234429039087751</v>
      </c>
      <c r="AE62" s="65">
        <f t="shared" si="32"/>
        <v>2.26507774832979</v>
      </c>
      <c r="AF62" s="65">
        <f t="shared" si="2"/>
        <v>0</v>
      </c>
    </row>
    <row r="63" spans="1:32">
      <c r="A63" s="62" t="s">
        <v>22</v>
      </c>
      <c r="B63" s="63">
        <v>41.1</v>
      </c>
      <c r="C63" s="63">
        <f t="shared" si="22"/>
        <v>32.88</v>
      </c>
      <c r="D63" s="64">
        <f t="shared" si="23"/>
        <v>2.55674945511589</v>
      </c>
      <c r="E63" s="64">
        <v>0.43</v>
      </c>
      <c r="F63" s="64">
        <v>1.13</v>
      </c>
      <c r="G63" s="63">
        <v>422</v>
      </c>
      <c r="H63" s="63">
        <v>372</v>
      </c>
      <c r="I63" s="64">
        <v>100</v>
      </c>
      <c r="J63" s="62">
        <v>50</v>
      </c>
      <c r="K63" s="64">
        <f t="shared" si="14"/>
        <v>0.5</v>
      </c>
      <c r="L63" s="64">
        <f t="shared" si="33"/>
        <v>0.5</v>
      </c>
      <c r="M63" s="64">
        <v>1</v>
      </c>
      <c r="N63" s="62">
        <v>540</v>
      </c>
      <c r="O63" s="64">
        <f t="shared" si="15"/>
        <v>5.4</v>
      </c>
      <c r="P63" s="62">
        <f t="shared" si="20"/>
        <v>200</v>
      </c>
      <c r="Q63" s="62">
        <f t="shared" si="21"/>
        <v>200</v>
      </c>
      <c r="R63" s="64">
        <v>0.585</v>
      </c>
      <c r="T63" s="68"/>
      <c r="U63" s="66">
        <f t="shared" si="24"/>
        <v>0.972244888299099</v>
      </c>
      <c r="V63" s="66">
        <f t="shared" si="25"/>
        <v>0.601700257867575</v>
      </c>
      <c r="W63" s="66">
        <f t="shared" si="26"/>
        <v>1</v>
      </c>
      <c r="X63" s="65">
        <f t="shared" si="27"/>
        <v>1.35194723852847</v>
      </c>
      <c r="Y63" s="65">
        <f t="shared" si="28"/>
        <v>0.432709194063479</v>
      </c>
      <c r="Z63" s="65">
        <f t="shared" si="0"/>
        <v>1</v>
      </c>
      <c r="AA63" s="65">
        <f t="shared" si="29"/>
        <v>0.395243299704443</v>
      </c>
      <c r="AB63" s="65">
        <f t="shared" si="30"/>
        <v>1.48010099206604</v>
      </c>
      <c r="AC63" s="65">
        <f t="shared" si="1"/>
        <v>0</v>
      </c>
      <c r="AD63" s="65">
        <f t="shared" si="31"/>
        <v>0.286883549790537</v>
      </c>
      <c r="AE63" s="65">
        <f t="shared" si="32"/>
        <v>2.03915491295031</v>
      </c>
      <c r="AF63" s="65">
        <f t="shared" si="2"/>
        <v>0</v>
      </c>
    </row>
    <row r="64" spans="1:32">
      <c r="A64" s="62" t="s">
        <v>22</v>
      </c>
      <c r="B64" s="63">
        <v>41.1</v>
      </c>
      <c r="C64" s="63">
        <f t="shared" si="22"/>
        <v>32.88</v>
      </c>
      <c r="D64" s="64">
        <f t="shared" si="23"/>
        <v>2.55674945511589</v>
      </c>
      <c r="E64" s="64">
        <v>0.57</v>
      </c>
      <c r="F64" s="64">
        <v>1.13</v>
      </c>
      <c r="G64" s="63">
        <v>422</v>
      </c>
      <c r="H64" s="63">
        <v>372</v>
      </c>
      <c r="I64" s="64">
        <v>100</v>
      </c>
      <c r="J64" s="62">
        <v>50</v>
      </c>
      <c r="K64" s="64">
        <f t="shared" si="14"/>
        <v>0.5</v>
      </c>
      <c r="L64" s="64">
        <f t="shared" si="33"/>
        <v>0.5</v>
      </c>
      <c r="M64" s="64">
        <v>1</v>
      </c>
      <c r="N64" s="62">
        <v>540</v>
      </c>
      <c r="O64" s="64">
        <f t="shared" si="15"/>
        <v>5.4</v>
      </c>
      <c r="P64" s="62">
        <f t="shared" si="20"/>
        <v>200</v>
      </c>
      <c r="Q64" s="62">
        <f t="shared" si="21"/>
        <v>200</v>
      </c>
      <c r="R64" s="64">
        <v>0.657</v>
      </c>
      <c r="T64" s="68"/>
      <c r="U64" s="66">
        <f t="shared" si="24"/>
        <v>0.972244888299099</v>
      </c>
      <c r="V64" s="66">
        <f t="shared" si="25"/>
        <v>0.675755674220508</v>
      </c>
      <c r="W64" s="66">
        <f t="shared" si="26"/>
        <v>1</v>
      </c>
      <c r="X64" s="65">
        <f t="shared" si="27"/>
        <v>1.3609173383168</v>
      </c>
      <c r="Y64" s="65">
        <f t="shared" si="28"/>
        <v>0.482762605414805</v>
      </c>
      <c r="Z64" s="65">
        <f t="shared" si="0"/>
        <v>1</v>
      </c>
      <c r="AA64" s="65">
        <f t="shared" si="29"/>
        <v>0.395708239704443</v>
      </c>
      <c r="AB64" s="65">
        <f t="shared" si="30"/>
        <v>1.66031417614836</v>
      </c>
      <c r="AC64" s="65">
        <f t="shared" si="1"/>
        <v>0</v>
      </c>
      <c r="AD64" s="65">
        <f t="shared" si="31"/>
        <v>0.287188518865544</v>
      </c>
      <c r="AE64" s="65">
        <f t="shared" si="32"/>
        <v>2.28769590997332</v>
      </c>
      <c r="AF64" s="65">
        <f t="shared" si="2"/>
        <v>0</v>
      </c>
    </row>
    <row r="65" spans="1:32">
      <c r="A65" s="62" t="s">
        <v>22</v>
      </c>
      <c r="B65" s="63">
        <v>41.1</v>
      </c>
      <c r="C65" s="63">
        <f t="shared" si="22"/>
        <v>32.88</v>
      </c>
      <c r="D65" s="64">
        <f t="shared" si="23"/>
        <v>2.55674945511589</v>
      </c>
      <c r="E65" s="64">
        <v>0.85</v>
      </c>
      <c r="F65" s="64">
        <v>1.13</v>
      </c>
      <c r="G65" s="63">
        <v>422</v>
      </c>
      <c r="H65" s="63">
        <v>372</v>
      </c>
      <c r="I65" s="64">
        <v>100</v>
      </c>
      <c r="J65" s="62">
        <v>50</v>
      </c>
      <c r="K65" s="64">
        <f t="shared" si="14"/>
        <v>0.5</v>
      </c>
      <c r="L65" s="64">
        <f t="shared" si="33"/>
        <v>0.5</v>
      </c>
      <c r="M65" s="64">
        <v>1</v>
      </c>
      <c r="N65" s="62">
        <v>540</v>
      </c>
      <c r="O65" s="64">
        <f t="shared" si="15"/>
        <v>5.4</v>
      </c>
      <c r="P65" s="62">
        <f t="shared" si="20"/>
        <v>200</v>
      </c>
      <c r="Q65" s="62">
        <f t="shared" si="21"/>
        <v>200</v>
      </c>
      <c r="R65" s="64">
        <v>0.758</v>
      </c>
      <c r="T65" s="68"/>
      <c r="U65" s="66">
        <f t="shared" si="24"/>
        <v>0.972244888299099</v>
      </c>
      <c r="V65" s="66">
        <f t="shared" si="25"/>
        <v>0.779638966604482</v>
      </c>
      <c r="W65" s="66">
        <f t="shared" si="26"/>
        <v>1</v>
      </c>
      <c r="X65" s="65">
        <f t="shared" si="27"/>
        <v>1.37885753789345</v>
      </c>
      <c r="Y65" s="65">
        <f t="shared" si="28"/>
        <v>0.549730468281759</v>
      </c>
      <c r="Z65" s="65">
        <f t="shared" si="0"/>
        <v>1</v>
      </c>
      <c r="AA65" s="65">
        <f t="shared" si="29"/>
        <v>0.396638119704443</v>
      </c>
      <c r="AB65" s="65">
        <f t="shared" si="30"/>
        <v>1.9110619033915</v>
      </c>
      <c r="AC65" s="65">
        <f t="shared" si="1"/>
        <v>0</v>
      </c>
      <c r="AD65" s="65">
        <f t="shared" si="31"/>
        <v>0.287798457015556</v>
      </c>
      <c r="AE65" s="65">
        <f t="shared" si="32"/>
        <v>2.63378757433376</v>
      </c>
      <c r="AF65" s="65">
        <f t="shared" si="2"/>
        <v>0</v>
      </c>
    </row>
    <row r="66" spans="1:32">
      <c r="A66" s="62" t="s">
        <v>22</v>
      </c>
      <c r="B66" s="63">
        <v>41.1</v>
      </c>
      <c r="C66" s="63">
        <f t="shared" si="22"/>
        <v>32.88</v>
      </c>
      <c r="D66" s="64">
        <f t="shared" si="23"/>
        <v>2.55674945511589</v>
      </c>
      <c r="E66" s="64">
        <v>1</v>
      </c>
      <c r="F66" s="64">
        <v>1.13</v>
      </c>
      <c r="G66" s="63">
        <v>422</v>
      </c>
      <c r="H66" s="63">
        <v>372</v>
      </c>
      <c r="I66" s="64">
        <v>100</v>
      </c>
      <c r="J66" s="62">
        <v>50</v>
      </c>
      <c r="K66" s="64">
        <f t="shared" si="14"/>
        <v>0.5</v>
      </c>
      <c r="L66" s="64">
        <f t="shared" si="33"/>
        <v>0.5</v>
      </c>
      <c r="M66" s="64">
        <v>1</v>
      </c>
      <c r="N66" s="62">
        <v>540</v>
      </c>
      <c r="O66" s="64">
        <f t="shared" si="15"/>
        <v>5.4</v>
      </c>
      <c r="P66" s="62">
        <f t="shared" si="20"/>
        <v>200</v>
      </c>
      <c r="Q66" s="62">
        <f t="shared" si="21"/>
        <v>200</v>
      </c>
      <c r="R66" s="64">
        <v>0.811</v>
      </c>
      <c r="T66" s="68"/>
      <c r="U66" s="66">
        <f t="shared" si="24"/>
        <v>0.972244888299099</v>
      </c>
      <c r="V66" s="66">
        <f t="shared" si="25"/>
        <v>0.834151981419835</v>
      </c>
      <c r="W66" s="66">
        <f t="shared" si="26"/>
        <v>1</v>
      </c>
      <c r="X66" s="65">
        <f t="shared" si="27"/>
        <v>1.38846835909524</v>
      </c>
      <c r="Y66" s="65">
        <f t="shared" si="28"/>
        <v>0.584096853693135</v>
      </c>
      <c r="Z66" s="65">
        <f t="shared" ref="Z66:Z129" si="34">IF(Y66&gt;=1,0,1)</f>
        <v>1</v>
      </c>
      <c r="AA66" s="65">
        <f t="shared" si="29"/>
        <v>0.397136269704443</v>
      </c>
      <c r="AB66" s="65">
        <f t="shared" si="30"/>
        <v>2.04212020373652</v>
      </c>
      <c r="AC66" s="65">
        <f t="shared" ref="AC66:AC129" si="35">IF(AB66&gt;=1,0,1)</f>
        <v>0</v>
      </c>
      <c r="AD66" s="65">
        <f t="shared" si="31"/>
        <v>0.28812520959592</v>
      </c>
      <c r="AE66" s="65">
        <f t="shared" si="32"/>
        <v>2.81474849471653</v>
      </c>
      <c r="AF66" s="65">
        <f t="shared" ref="AF66:AF129" si="36">IF(AE66&gt;=1,0,1)</f>
        <v>0</v>
      </c>
    </row>
    <row r="67" spans="1:32">
      <c r="A67" s="62" t="s">
        <v>22</v>
      </c>
      <c r="B67" s="63">
        <v>41.1</v>
      </c>
      <c r="C67" s="63">
        <f t="shared" ref="C67:C98" si="37">B67*0.8</f>
        <v>32.88</v>
      </c>
      <c r="D67" s="64">
        <f t="shared" ref="D67:D98" si="38">(C67-8)^(2/3)*0.3</f>
        <v>2.55674945511589</v>
      </c>
      <c r="E67" s="64">
        <v>1.13</v>
      </c>
      <c r="F67" s="64">
        <v>1.13</v>
      </c>
      <c r="G67" s="63">
        <v>422</v>
      </c>
      <c r="H67" s="63">
        <v>372</v>
      </c>
      <c r="I67" s="64">
        <v>100</v>
      </c>
      <c r="J67" s="62">
        <v>50</v>
      </c>
      <c r="K67" s="64">
        <f t="shared" si="14"/>
        <v>0.5</v>
      </c>
      <c r="L67" s="64">
        <f t="shared" si="33"/>
        <v>0.5</v>
      </c>
      <c r="M67" s="64">
        <v>1</v>
      </c>
      <c r="N67" s="62">
        <v>540</v>
      </c>
      <c r="O67" s="64">
        <f t="shared" si="15"/>
        <v>5.4</v>
      </c>
      <c r="P67" s="62">
        <f t="shared" si="20"/>
        <v>200</v>
      </c>
      <c r="Q67" s="62">
        <f t="shared" si="21"/>
        <v>200</v>
      </c>
      <c r="R67" s="64">
        <v>0.899</v>
      </c>
      <c r="T67" s="68"/>
      <c r="U67" s="66">
        <f t="shared" ref="U67:U98" si="39">IF(K67&lt;0.6,(0.314+0.3292*K67-0.01821*O67)*D67,(0.512-0.01821*O67)*D67)</f>
        <v>0.972244888299099</v>
      </c>
      <c r="V67" s="66">
        <f t="shared" ref="V67:V98" si="40">R67/U67</f>
        <v>0.924664156962308</v>
      </c>
      <c r="W67" s="66">
        <f t="shared" ref="W67:W98" si="41">IF(V67&gt;=1,0,1)</f>
        <v>1</v>
      </c>
      <c r="X67" s="65">
        <f t="shared" ref="X67:X98" si="42">(0.067+0.686*K67+0.02*O67+2.506*E67/100)*D67</f>
        <v>1.39679773747011</v>
      </c>
      <c r="Y67" s="65">
        <f t="shared" ref="Y67:Y98" si="43">R67/X67</f>
        <v>0.643615017324037</v>
      </c>
      <c r="Z67" s="65">
        <f t="shared" si="34"/>
        <v>1</v>
      </c>
      <c r="AA67" s="65">
        <f t="shared" ref="AA67:AA98" si="44">0.5134+0.0556*D67+0.3321*E67/100+0.05*K67-0.0531*O67</f>
        <v>0.397567999704443</v>
      </c>
      <c r="AB67" s="65">
        <f t="shared" ref="AB67:AB98" si="45">R67/AA67</f>
        <v>2.26124839189353</v>
      </c>
      <c r="AC67" s="65">
        <f t="shared" si="35"/>
        <v>0</v>
      </c>
      <c r="AD67" s="65">
        <f t="shared" ref="AD67:AD98" si="46">(0.1805+0.0852*E67/100+0.0128*K67-0.0139*O67)*D67</f>
        <v>0.288408395165568</v>
      </c>
      <c r="AE67" s="65">
        <f t="shared" ref="AE67:AE98" si="47">R67/AD67</f>
        <v>3.11710759835512</v>
      </c>
      <c r="AF67" s="65">
        <f t="shared" si="36"/>
        <v>0</v>
      </c>
    </row>
    <row r="68" spans="1:32">
      <c r="A68" s="62" t="s">
        <v>22</v>
      </c>
      <c r="B68" s="63">
        <v>41.1</v>
      </c>
      <c r="C68" s="63">
        <f t="shared" si="37"/>
        <v>32.88</v>
      </c>
      <c r="D68" s="64">
        <f t="shared" si="38"/>
        <v>2.55674945511589</v>
      </c>
      <c r="E68" s="64">
        <v>0.71</v>
      </c>
      <c r="F68" s="64">
        <v>1.13</v>
      </c>
      <c r="G68" s="63">
        <v>422</v>
      </c>
      <c r="H68" s="63">
        <v>372</v>
      </c>
      <c r="I68" s="64">
        <v>100</v>
      </c>
      <c r="J68" s="62">
        <v>50</v>
      </c>
      <c r="K68" s="64">
        <f t="shared" ref="K68:K74" si="48">J68/I68</f>
        <v>0.5</v>
      </c>
      <c r="L68" s="64">
        <f t="shared" si="33"/>
        <v>0.5</v>
      </c>
      <c r="M68" s="64">
        <v>1</v>
      </c>
      <c r="N68" s="62">
        <v>540</v>
      </c>
      <c r="O68" s="64">
        <f t="shared" ref="O68:O74" si="49">N68/I68</f>
        <v>5.4</v>
      </c>
      <c r="P68" s="62">
        <f t="shared" si="20"/>
        <v>200</v>
      </c>
      <c r="Q68" s="62">
        <f t="shared" si="21"/>
        <v>200</v>
      </c>
      <c r="R68" s="64">
        <v>1.07</v>
      </c>
      <c r="T68" s="68"/>
      <c r="U68" s="66">
        <f t="shared" si="39"/>
        <v>0.972244888299099</v>
      </c>
      <c r="V68" s="66">
        <f t="shared" si="40"/>
        <v>1.10054577080052</v>
      </c>
      <c r="W68" s="66">
        <f t="shared" si="41"/>
        <v>0</v>
      </c>
      <c r="X68" s="65">
        <f t="shared" si="42"/>
        <v>1.36988743810513</v>
      </c>
      <c r="Y68" s="65">
        <f t="shared" si="43"/>
        <v>0.78108607337845</v>
      </c>
      <c r="Z68" s="65">
        <f t="shared" si="34"/>
        <v>1</v>
      </c>
      <c r="AA68" s="65">
        <f t="shared" si="44"/>
        <v>0.396173179704443</v>
      </c>
      <c r="AB68" s="65">
        <f t="shared" si="45"/>
        <v>2.70083906436638</v>
      </c>
      <c r="AC68" s="65">
        <f t="shared" si="35"/>
        <v>0</v>
      </c>
      <c r="AD68" s="65">
        <f t="shared" si="46"/>
        <v>0.28749348794055</v>
      </c>
      <c r="AE68" s="65">
        <f t="shared" si="47"/>
        <v>3.72182343212332</v>
      </c>
      <c r="AF68" s="65">
        <f t="shared" si="36"/>
        <v>0</v>
      </c>
    </row>
    <row r="69" spans="1:32">
      <c r="A69" s="62" t="s">
        <v>22</v>
      </c>
      <c r="B69" s="63">
        <v>42.65</v>
      </c>
      <c r="C69" s="63">
        <f t="shared" si="37"/>
        <v>34.12</v>
      </c>
      <c r="D69" s="64">
        <f t="shared" si="38"/>
        <v>2.64100994417045</v>
      </c>
      <c r="E69" s="64">
        <v>0.71</v>
      </c>
      <c r="F69" s="64">
        <v>1.13</v>
      </c>
      <c r="G69" s="63">
        <v>422</v>
      </c>
      <c r="H69" s="63">
        <v>372</v>
      </c>
      <c r="I69" s="64">
        <v>100</v>
      </c>
      <c r="J69" s="62">
        <v>50</v>
      </c>
      <c r="K69" s="64">
        <f t="shared" si="48"/>
        <v>0.5</v>
      </c>
      <c r="L69" s="64">
        <f t="shared" si="33"/>
        <v>0.5</v>
      </c>
      <c r="M69" s="64">
        <v>1</v>
      </c>
      <c r="N69" s="62">
        <v>540</v>
      </c>
      <c r="O69" s="64">
        <f t="shared" si="49"/>
        <v>5.4</v>
      </c>
      <c r="P69" s="62">
        <f t="shared" si="20"/>
        <v>200</v>
      </c>
      <c r="Q69" s="62">
        <f t="shared" si="21"/>
        <v>200</v>
      </c>
      <c r="R69" s="64">
        <v>0.86</v>
      </c>
      <c r="T69" s="68"/>
      <c r="U69" s="66">
        <f t="shared" si="39"/>
        <v>1.00428628742992</v>
      </c>
      <c r="V69" s="66">
        <f t="shared" si="40"/>
        <v>0.856329525518899</v>
      </c>
      <c r="W69" s="66">
        <f t="shared" si="41"/>
        <v>1</v>
      </c>
      <c r="X69" s="65">
        <f t="shared" si="42"/>
        <v>1.41503358461294</v>
      </c>
      <c r="Y69" s="65">
        <f t="shared" si="43"/>
        <v>0.6077594265971</v>
      </c>
      <c r="Z69" s="65">
        <f t="shared" si="34"/>
        <v>1</v>
      </c>
      <c r="AA69" s="65">
        <f t="shared" si="44"/>
        <v>0.400858062895877</v>
      </c>
      <c r="AB69" s="65">
        <f t="shared" si="45"/>
        <v>2.14539778441075</v>
      </c>
      <c r="AC69" s="65">
        <f t="shared" si="35"/>
        <v>0</v>
      </c>
      <c r="AD69" s="65">
        <f t="shared" si="46"/>
        <v>0.296968151891451</v>
      </c>
      <c r="AE69" s="65">
        <f t="shared" si="47"/>
        <v>2.89593343435141</v>
      </c>
      <c r="AF69" s="65">
        <f t="shared" si="36"/>
        <v>0</v>
      </c>
    </row>
    <row r="70" spans="1:32">
      <c r="A70" s="62" t="s">
        <v>22</v>
      </c>
      <c r="B70" s="63">
        <v>42.65</v>
      </c>
      <c r="C70" s="63">
        <f t="shared" si="37"/>
        <v>34.12</v>
      </c>
      <c r="D70" s="64">
        <f t="shared" si="38"/>
        <v>2.64100994417045</v>
      </c>
      <c r="E70" s="64">
        <v>0.71</v>
      </c>
      <c r="F70" s="64">
        <v>1.13</v>
      </c>
      <c r="G70" s="63">
        <v>422</v>
      </c>
      <c r="H70" s="63">
        <v>372</v>
      </c>
      <c r="I70" s="64">
        <v>100</v>
      </c>
      <c r="J70" s="62">
        <v>50</v>
      </c>
      <c r="K70" s="64">
        <f t="shared" si="48"/>
        <v>0.5</v>
      </c>
      <c r="L70" s="64">
        <f t="shared" si="33"/>
        <v>0.5</v>
      </c>
      <c r="M70" s="64">
        <v>1</v>
      </c>
      <c r="N70" s="62">
        <v>540</v>
      </c>
      <c r="O70" s="64">
        <f t="shared" si="49"/>
        <v>5.4</v>
      </c>
      <c r="P70" s="62">
        <f t="shared" si="20"/>
        <v>200</v>
      </c>
      <c r="Q70" s="62">
        <f t="shared" si="21"/>
        <v>200</v>
      </c>
      <c r="R70" s="64">
        <v>0.97</v>
      </c>
      <c r="T70" s="68"/>
      <c r="U70" s="66">
        <f t="shared" si="39"/>
        <v>1.00428628742992</v>
      </c>
      <c r="V70" s="66">
        <f t="shared" si="40"/>
        <v>0.965860046224805</v>
      </c>
      <c r="W70" s="66">
        <f t="shared" si="41"/>
        <v>1</v>
      </c>
      <c r="X70" s="65">
        <f t="shared" si="42"/>
        <v>1.41503358461294</v>
      </c>
      <c r="Y70" s="65">
        <f t="shared" si="43"/>
        <v>0.685496097440916</v>
      </c>
      <c r="Z70" s="65">
        <f t="shared" si="34"/>
        <v>1</v>
      </c>
      <c r="AA70" s="65">
        <f t="shared" si="44"/>
        <v>0.400858062895877</v>
      </c>
      <c r="AB70" s="65">
        <f t="shared" si="45"/>
        <v>2.41980912892841</v>
      </c>
      <c r="AC70" s="65">
        <f t="shared" si="35"/>
        <v>0</v>
      </c>
      <c r="AD70" s="65">
        <f t="shared" si="46"/>
        <v>0.296968151891451</v>
      </c>
      <c r="AE70" s="65">
        <f t="shared" si="47"/>
        <v>3.26634352479171</v>
      </c>
      <c r="AF70" s="65">
        <f t="shared" si="36"/>
        <v>0</v>
      </c>
    </row>
    <row r="71" spans="1:32">
      <c r="A71" s="62" t="s">
        <v>22</v>
      </c>
      <c r="B71" s="63">
        <v>42.65</v>
      </c>
      <c r="C71" s="63">
        <f t="shared" si="37"/>
        <v>34.12</v>
      </c>
      <c r="D71" s="64">
        <f t="shared" si="38"/>
        <v>2.64100994417045</v>
      </c>
      <c r="E71" s="64">
        <v>0.71</v>
      </c>
      <c r="F71" s="64">
        <v>1.7</v>
      </c>
      <c r="G71" s="63">
        <v>422</v>
      </c>
      <c r="H71" s="63">
        <v>372</v>
      </c>
      <c r="I71" s="64">
        <v>100</v>
      </c>
      <c r="J71" s="62">
        <v>50</v>
      </c>
      <c r="K71" s="64">
        <f t="shared" si="48"/>
        <v>0.5</v>
      </c>
      <c r="L71" s="64">
        <f t="shared" si="33"/>
        <v>0.5</v>
      </c>
      <c r="M71" s="64">
        <v>1</v>
      </c>
      <c r="N71" s="62">
        <v>540</v>
      </c>
      <c r="O71" s="64">
        <f t="shared" si="49"/>
        <v>5.4</v>
      </c>
      <c r="P71" s="62">
        <f t="shared" si="20"/>
        <v>200</v>
      </c>
      <c r="Q71" s="62">
        <f t="shared" si="21"/>
        <v>200</v>
      </c>
      <c r="R71" s="64">
        <v>0.663</v>
      </c>
      <c r="T71" s="68"/>
      <c r="U71" s="66">
        <f t="shared" si="39"/>
        <v>1.00428628742992</v>
      </c>
      <c r="V71" s="66">
        <f t="shared" si="40"/>
        <v>0.660170320254686</v>
      </c>
      <c r="W71" s="66">
        <f t="shared" si="41"/>
        <v>1</v>
      </c>
      <c r="X71" s="65">
        <f t="shared" si="42"/>
        <v>1.41503358461294</v>
      </c>
      <c r="Y71" s="65">
        <f t="shared" si="43"/>
        <v>0.468540116085904</v>
      </c>
      <c r="Z71" s="65">
        <f t="shared" si="34"/>
        <v>1</v>
      </c>
      <c r="AA71" s="65">
        <f t="shared" si="44"/>
        <v>0.400858062895877</v>
      </c>
      <c r="AB71" s="65">
        <f t="shared" si="45"/>
        <v>1.6539520128655</v>
      </c>
      <c r="AC71" s="65">
        <f t="shared" si="35"/>
        <v>0</v>
      </c>
      <c r="AD71" s="65">
        <f t="shared" si="46"/>
        <v>0.296968151891451</v>
      </c>
      <c r="AE71" s="65">
        <f t="shared" si="47"/>
        <v>2.23256263601742</v>
      </c>
      <c r="AF71" s="65">
        <f t="shared" si="36"/>
        <v>0</v>
      </c>
    </row>
    <row r="72" spans="1:32">
      <c r="A72" s="62" t="s">
        <v>22</v>
      </c>
      <c r="B72" s="63">
        <v>42.65</v>
      </c>
      <c r="C72" s="63">
        <f t="shared" si="37"/>
        <v>34.12</v>
      </c>
      <c r="D72" s="64">
        <f t="shared" si="38"/>
        <v>2.64100994417045</v>
      </c>
      <c r="E72" s="64">
        <v>0.71</v>
      </c>
      <c r="F72" s="64">
        <v>2.26</v>
      </c>
      <c r="G72" s="63">
        <v>422</v>
      </c>
      <c r="H72" s="63">
        <v>372</v>
      </c>
      <c r="I72" s="64">
        <v>100</v>
      </c>
      <c r="J72" s="62">
        <v>50</v>
      </c>
      <c r="K72" s="64">
        <f t="shared" si="48"/>
        <v>0.5</v>
      </c>
      <c r="L72" s="64">
        <f t="shared" si="33"/>
        <v>0.5</v>
      </c>
      <c r="M72" s="64">
        <v>1</v>
      </c>
      <c r="N72" s="62">
        <v>540</v>
      </c>
      <c r="O72" s="64">
        <f t="shared" si="49"/>
        <v>5.4</v>
      </c>
      <c r="P72" s="62">
        <f t="shared" si="20"/>
        <v>200</v>
      </c>
      <c r="Q72" s="62">
        <f t="shared" si="21"/>
        <v>200</v>
      </c>
      <c r="R72" s="64">
        <v>0.725</v>
      </c>
      <c r="T72" s="68"/>
      <c r="U72" s="66">
        <f t="shared" si="39"/>
        <v>1.00428628742992</v>
      </c>
      <c r="V72" s="66">
        <f t="shared" si="40"/>
        <v>0.72190570465256</v>
      </c>
      <c r="W72" s="66">
        <f t="shared" si="41"/>
        <v>1</v>
      </c>
      <c r="X72" s="65">
        <f t="shared" si="42"/>
        <v>1.41503358461294</v>
      </c>
      <c r="Y72" s="65">
        <f t="shared" si="43"/>
        <v>0.512355330561509</v>
      </c>
      <c r="Z72" s="65">
        <f t="shared" si="34"/>
        <v>1</v>
      </c>
      <c r="AA72" s="65">
        <f t="shared" si="44"/>
        <v>0.400858062895877</v>
      </c>
      <c r="AB72" s="65">
        <f t="shared" si="45"/>
        <v>1.80862022522999</v>
      </c>
      <c r="AC72" s="65">
        <f t="shared" si="35"/>
        <v>0</v>
      </c>
      <c r="AD72" s="65">
        <f t="shared" si="46"/>
        <v>0.296968151891451</v>
      </c>
      <c r="AE72" s="65">
        <f t="shared" si="47"/>
        <v>2.44133923244741</v>
      </c>
      <c r="AF72" s="65">
        <f t="shared" si="36"/>
        <v>0</v>
      </c>
    </row>
    <row r="73" spans="1:32">
      <c r="A73" s="62" t="s">
        <v>22</v>
      </c>
      <c r="B73" s="63">
        <v>41.1</v>
      </c>
      <c r="C73" s="63">
        <f t="shared" si="37"/>
        <v>32.88</v>
      </c>
      <c r="D73" s="64">
        <f t="shared" si="38"/>
        <v>2.55674945511589</v>
      </c>
      <c r="E73" s="64">
        <v>0</v>
      </c>
      <c r="F73" s="64">
        <v>0</v>
      </c>
      <c r="G73" s="63">
        <v>422</v>
      </c>
      <c r="H73" s="63" t="s">
        <v>23</v>
      </c>
      <c r="I73" s="64">
        <v>100</v>
      </c>
      <c r="J73" s="62">
        <v>50</v>
      </c>
      <c r="K73" s="64">
        <f t="shared" si="48"/>
        <v>0.5</v>
      </c>
      <c r="L73" s="64">
        <f t="shared" si="33"/>
        <v>0.5</v>
      </c>
      <c r="M73" s="64">
        <v>1</v>
      </c>
      <c r="N73" s="62">
        <v>540</v>
      </c>
      <c r="O73" s="64">
        <f t="shared" si="49"/>
        <v>5.4</v>
      </c>
      <c r="P73" s="62">
        <f t="shared" si="20"/>
        <v>200</v>
      </c>
      <c r="Q73" s="62">
        <f t="shared" si="21"/>
        <v>200</v>
      </c>
      <c r="R73" s="64">
        <v>0.361</v>
      </c>
      <c r="T73" s="68"/>
      <c r="U73" s="66">
        <f t="shared" si="39"/>
        <v>0.972244888299099</v>
      </c>
      <c r="V73" s="66">
        <f t="shared" si="40"/>
        <v>0.371305629214008</v>
      </c>
      <c r="W73" s="66">
        <f t="shared" si="41"/>
        <v>1</v>
      </c>
      <c r="X73" s="65">
        <f t="shared" si="42"/>
        <v>1.32439621775003</v>
      </c>
      <c r="Y73" s="65">
        <f t="shared" si="43"/>
        <v>0.272577039379718</v>
      </c>
      <c r="Z73" s="65">
        <f t="shared" si="34"/>
        <v>1</v>
      </c>
      <c r="AA73" s="65">
        <f t="shared" si="44"/>
        <v>0.393815269704443</v>
      </c>
      <c r="AB73" s="65">
        <f t="shared" si="45"/>
        <v>0.916673445067098</v>
      </c>
      <c r="AC73" s="65">
        <f t="shared" si="35"/>
        <v>1</v>
      </c>
      <c r="AD73" s="65">
        <f t="shared" si="46"/>
        <v>0.285946859060161</v>
      </c>
      <c r="AE73" s="65">
        <f t="shared" si="47"/>
        <v>1.26247233904412</v>
      </c>
      <c r="AF73" s="65">
        <f t="shared" si="36"/>
        <v>0</v>
      </c>
    </row>
    <row r="74" spans="1:32">
      <c r="A74" s="62" t="s">
        <v>22</v>
      </c>
      <c r="B74" s="63">
        <v>42.65</v>
      </c>
      <c r="C74" s="63">
        <f t="shared" si="37"/>
        <v>34.12</v>
      </c>
      <c r="D74" s="64">
        <f t="shared" si="38"/>
        <v>2.64100994417045</v>
      </c>
      <c r="E74" s="64">
        <v>0.71</v>
      </c>
      <c r="F74" s="64">
        <v>1.13</v>
      </c>
      <c r="G74" s="63">
        <v>422</v>
      </c>
      <c r="H74" s="63">
        <v>372</v>
      </c>
      <c r="I74" s="64">
        <v>100</v>
      </c>
      <c r="J74" s="62">
        <v>50</v>
      </c>
      <c r="K74" s="64">
        <f t="shared" si="48"/>
        <v>0.5</v>
      </c>
      <c r="L74" s="64">
        <f t="shared" si="33"/>
        <v>0.5</v>
      </c>
      <c r="M74" s="64">
        <v>1</v>
      </c>
      <c r="N74" s="62">
        <v>540</v>
      </c>
      <c r="O74" s="64">
        <f t="shared" si="49"/>
        <v>5.4</v>
      </c>
      <c r="P74" s="62">
        <f t="shared" si="20"/>
        <v>200</v>
      </c>
      <c r="Q74" s="62">
        <f t="shared" si="21"/>
        <v>200</v>
      </c>
      <c r="R74" s="64">
        <v>1.08</v>
      </c>
      <c r="T74" s="68"/>
      <c r="U74" s="66">
        <f t="shared" si="39"/>
        <v>1.00428628742992</v>
      </c>
      <c r="V74" s="66">
        <f t="shared" si="40"/>
        <v>1.07539056693071</v>
      </c>
      <c r="W74" s="66">
        <f t="shared" si="41"/>
        <v>0</v>
      </c>
      <c r="X74" s="65">
        <f t="shared" si="42"/>
        <v>1.41503358461294</v>
      </c>
      <c r="Y74" s="65">
        <f t="shared" si="43"/>
        <v>0.763232768284731</v>
      </c>
      <c r="Z74" s="65">
        <f t="shared" si="34"/>
        <v>1</v>
      </c>
      <c r="AA74" s="65">
        <f t="shared" si="44"/>
        <v>0.400858062895877</v>
      </c>
      <c r="AB74" s="65">
        <f t="shared" si="45"/>
        <v>2.69422047344606</v>
      </c>
      <c r="AC74" s="65">
        <f t="shared" si="35"/>
        <v>0</v>
      </c>
      <c r="AD74" s="65">
        <f t="shared" si="46"/>
        <v>0.296968151891451</v>
      </c>
      <c r="AE74" s="65">
        <f t="shared" si="47"/>
        <v>3.636753615232</v>
      </c>
      <c r="AF74" s="65">
        <f t="shared" si="36"/>
        <v>0</v>
      </c>
    </row>
    <row r="75" spans="1:32">
      <c r="A75" s="62" t="s">
        <v>24</v>
      </c>
      <c r="B75" s="63">
        <v>50.4</v>
      </c>
      <c r="C75" s="63">
        <f t="shared" si="37"/>
        <v>40.32</v>
      </c>
      <c r="D75" s="64">
        <f t="shared" si="38"/>
        <v>3.04393580711003</v>
      </c>
      <c r="E75" s="64">
        <v>1.5</v>
      </c>
      <c r="F75" s="64">
        <v>7.19647988505747</v>
      </c>
      <c r="G75" s="63">
        <v>359</v>
      </c>
      <c r="H75" s="63">
        <v>445</v>
      </c>
      <c r="I75" s="64">
        <v>112</v>
      </c>
      <c r="J75" s="62">
        <v>60</v>
      </c>
      <c r="K75" s="64">
        <v>0.535714285714286</v>
      </c>
      <c r="L75" s="64">
        <v>0.535714285714286</v>
      </c>
      <c r="M75" s="64">
        <v>0.857142857142857</v>
      </c>
      <c r="N75" s="62">
        <v>200</v>
      </c>
      <c r="O75" s="64">
        <v>1.78571428571429</v>
      </c>
      <c r="P75" s="62">
        <v>216</v>
      </c>
      <c r="Q75" s="62">
        <v>232</v>
      </c>
      <c r="R75" s="64">
        <v>0.356275303643725</v>
      </c>
      <c r="T75" s="68"/>
      <c r="U75" s="66">
        <f t="shared" si="39"/>
        <v>1.3936333956874</v>
      </c>
      <c r="V75" s="66">
        <f t="shared" si="40"/>
        <v>0.255644924085645</v>
      </c>
      <c r="W75" s="66">
        <f t="shared" si="41"/>
        <v>1</v>
      </c>
      <c r="X75" s="65">
        <f t="shared" si="42"/>
        <v>1.54572364828965</v>
      </c>
      <c r="Y75" s="65">
        <f t="shared" si="43"/>
        <v>0.230490944508706</v>
      </c>
      <c r="Z75" s="65">
        <f t="shared" si="34"/>
        <v>1</v>
      </c>
      <c r="AA75" s="65">
        <f t="shared" si="44"/>
        <v>0.619588616589603</v>
      </c>
      <c r="AB75" s="65">
        <f t="shared" si="45"/>
        <v>0.575019124148485</v>
      </c>
      <c r="AC75" s="65">
        <f t="shared" si="35"/>
        <v>1</v>
      </c>
      <c r="AD75" s="65">
        <f t="shared" si="46"/>
        <v>0.498638430609977</v>
      </c>
      <c r="AE75" s="65">
        <f t="shared" si="47"/>
        <v>0.714496279815213</v>
      </c>
      <c r="AF75" s="65">
        <f t="shared" si="36"/>
        <v>1</v>
      </c>
    </row>
    <row r="76" spans="1:32">
      <c r="A76" s="62" t="s">
        <v>24</v>
      </c>
      <c r="B76" s="63">
        <v>53.7</v>
      </c>
      <c r="C76" s="63">
        <f t="shared" si="37"/>
        <v>42.96</v>
      </c>
      <c r="D76" s="64">
        <f t="shared" si="38"/>
        <v>3.20751628994371</v>
      </c>
      <c r="E76" s="64">
        <v>1.5</v>
      </c>
      <c r="F76" s="64">
        <v>7.19647988505747</v>
      </c>
      <c r="G76" s="63">
        <v>359</v>
      </c>
      <c r="H76" s="63">
        <v>445</v>
      </c>
      <c r="I76" s="64">
        <v>112</v>
      </c>
      <c r="J76" s="62">
        <v>60</v>
      </c>
      <c r="K76" s="64">
        <v>0.535714285714286</v>
      </c>
      <c r="L76" s="64">
        <v>0.535714285714286</v>
      </c>
      <c r="M76" s="64">
        <v>0.857142857142857</v>
      </c>
      <c r="N76" s="62">
        <v>200</v>
      </c>
      <c r="O76" s="64">
        <v>1.78571428571429</v>
      </c>
      <c r="P76" s="62">
        <v>216</v>
      </c>
      <c r="Q76" s="62">
        <v>232</v>
      </c>
      <c r="R76" s="64">
        <v>0.465587044534413</v>
      </c>
      <c r="T76" s="68"/>
      <c r="U76" s="66">
        <f t="shared" si="39"/>
        <v>1.46852696710476</v>
      </c>
      <c r="V76" s="66">
        <f t="shared" si="40"/>
        <v>0.317043578336413</v>
      </c>
      <c r="W76" s="66">
        <f t="shared" si="41"/>
        <v>1</v>
      </c>
      <c r="X76" s="65">
        <f t="shared" si="42"/>
        <v>1.6287905185318</v>
      </c>
      <c r="Y76" s="65">
        <f t="shared" si="43"/>
        <v>0.285848326864093</v>
      </c>
      <c r="Z76" s="65">
        <f t="shared" si="34"/>
        <v>1</v>
      </c>
      <c r="AA76" s="65">
        <f t="shared" si="44"/>
        <v>0.628683691435156</v>
      </c>
      <c r="AB76" s="65">
        <f t="shared" si="45"/>
        <v>0.740574395164559</v>
      </c>
      <c r="AC76" s="65">
        <f t="shared" si="35"/>
        <v>1</v>
      </c>
      <c r="AD76" s="65">
        <f t="shared" si="46"/>
        <v>0.525435157087613</v>
      </c>
      <c r="AE76" s="65">
        <f t="shared" si="47"/>
        <v>0.886098005156475</v>
      </c>
      <c r="AF76" s="65">
        <f t="shared" si="36"/>
        <v>1</v>
      </c>
    </row>
    <row r="77" spans="1:32">
      <c r="A77" s="62" t="s">
        <v>24</v>
      </c>
      <c r="B77" s="63">
        <v>51.8</v>
      </c>
      <c r="C77" s="63">
        <f t="shared" si="37"/>
        <v>41.44</v>
      </c>
      <c r="D77" s="64">
        <f t="shared" si="38"/>
        <v>3.1138577383118</v>
      </c>
      <c r="E77" s="64">
        <v>1.5</v>
      </c>
      <c r="F77" s="64">
        <v>7.19647988505747</v>
      </c>
      <c r="G77" s="63">
        <v>359</v>
      </c>
      <c r="H77" s="63">
        <v>445</v>
      </c>
      <c r="I77" s="64">
        <v>112</v>
      </c>
      <c r="J77" s="62">
        <v>60</v>
      </c>
      <c r="K77" s="64">
        <v>0.535714285714286</v>
      </c>
      <c r="L77" s="64">
        <v>0.535714285714286</v>
      </c>
      <c r="M77" s="64">
        <v>0.857142857142857</v>
      </c>
      <c r="N77" s="62">
        <v>200</v>
      </c>
      <c r="O77" s="64">
        <v>1.78571428571429</v>
      </c>
      <c r="P77" s="62">
        <v>216</v>
      </c>
      <c r="Q77" s="62">
        <v>232</v>
      </c>
      <c r="R77" s="64">
        <v>0.444331983805668</v>
      </c>
      <c r="T77" s="68"/>
      <c r="U77" s="66">
        <f t="shared" si="39"/>
        <v>1.42564640272458</v>
      </c>
      <c r="V77" s="66">
        <f t="shared" si="40"/>
        <v>0.311670539733062</v>
      </c>
      <c r="W77" s="66">
        <f t="shared" si="41"/>
        <v>1</v>
      </c>
      <c r="X77" s="65">
        <f t="shared" si="42"/>
        <v>1.58123030461933</v>
      </c>
      <c r="Y77" s="65">
        <f t="shared" si="43"/>
        <v>0.281003964133256</v>
      </c>
      <c r="Z77" s="65">
        <f t="shared" si="34"/>
        <v>1</v>
      </c>
      <c r="AA77" s="65">
        <f t="shared" si="44"/>
        <v>0.623476275964422</v>
      </c>
      <c r="AB77" s="65">
        <f t="shared" si="45"/>
        <v>0.712668630604035</v>
      </c>
      <c r="AC77" s="65">
        <f t="shared" si="35"/>
        <v>1</v>
      </c>
      <c r="AD77" s="65">
        <f t="shared" si="46"/>
        <v>0.510092601870169</v>
      </c>
      <c r="AE77" s="65">
        <f t="shared" si="47"/>
        <v>0.871081019753274</v>
      </c>
      <c r="AF77" s="65">
        <f t="shared" si="36"/>
        <v>1</v>
      </c>
    </row>
    <row r="78" spans="1:32">
      <c r="A78" s="62" t="s">
        <v>24</v>
      </c>
      <c r="B78" s="63">
        <v>51.325</v>
      </c>
      <c r="C78" s="63">
        <f t="shared" si="37"/>
        <v>41.06</v>
      </c>
      <c r="D78" s="64">
        <f t="shared" si="38"/>
        <v>3.09022300209788</v>
      </c>
      <c r="E78" s="64">
        <v>1.5</v>
      </c>
      <c r="F78" s="64">
        <v>7.19647988505747</v>
      </c>
      <c r="G78" s="63">
        <v>359</v>
      </c>
      <c r="H78" s="63">
        <v>445</v>
      </c>
      <c r="I78" s="64">
        <v>112</v>
      </c>
      <c r="J78" s="62">
        <v>60</v>
      </c>
      <c r="K78" s="64">
        <v>0.535714285714286</v>
      </c>
      <c r="L78" s="64">
        <v>0.535714285714286</v>
      </c>
      <c r="M78" s="64">
        <v>0.857142857142857</v>
      </c>
      <c r="N78" s="62">
        <v>200</v>
      </c>
      <c r="O78" s="64">
        <v>1.78571428571429</v>
      </c>
      <c r="P78" s="62">
        <v>216</v>
      </c>
      <c r="Q78" s="62">
        <v>232</v>
      </c>
      <c r="R78" s="64">
        <v>0.404858299595142</v>
      </c>
      <c r="T78" s="68"/>
      <c r="U78" s="66">
        <f t="shared" si="39"/>
        <v>1.41482549197835</v>
      </c>
      <c r="V78" s="66">
        <f t="shared" si="40"/>
        <v>0.28615423025</v>
      </c>
      <c r="W78" s="66">
        <f t="shared" si="41"/>
        <v>1</v>
      </c>
      <c r="X78" s="65">
        <f t="shared" si="42"/>
        <v>1.56922848427817</v>
      </c>
      <c r="Y78" s="65">
        <f t="shared" si="43"/>
        <v>0.257998311687143</v>
      </c>
      <c r="Z78" s="65">
        <f t="shared" si="34"/>
        <v>1</v>
      </c>
      <c r="AA78" s="65">
        <f t="shared" si="44"/>
        <v>0.622162184630928</v>
      </c>
      <c r="AB78" s="65">
        <f t="shared" si="45"/>
        <v>0.650727912425773</v>
      </c>
      <c r="AC78" s="65">
        <f t="shared" si="35"/>
        <v>1</v>
      </c>
      <c r="AD78" s="65">
        <f t="shared" si="46"/>
        <v>0.506220907944804</v>
      </c>
      <c r="AE78" s="65">
        <f t="shared" si="47"/>
        <v>0.799766057152435</v>
      </c>
      <c r="AF78" s="65">
        <f t="shared" si="36"/>
        <v>1</v>
      </c>
    </row>
    <row r="79" spans="1:32">
      <c r="A79" s="62" t="s">
        <v>24</v>
      </c>
      <c r="B79" s="63">
        <v>56.8</v>
      </c>
      <c r="C79" s="63">
        <f t="shared" si="37"/>
        <v>45.44</v>
      </c>
      <c r="D79" s="64">
        <f t="shared" si="38"/>
        <v>3.35746747940713</v>
      </c>
      <c r="E79" s="64">
        <v>1.5</v>
      </c>
      <c r="F79" s="64">
        <v>7.19647988505747</v>
      </c>
      <c r="G79" s="63">
        <v>359</v>
      </c>
      <c r="H79" s="63">
        <v>445</v>
      </c>
      <c r="I79" s="64">
        <v>112</v>
      </c>
      <c r="J79" s="62">
        <v>60</v>
      </c>
      <c r="K79" s="64">
        <v>0.535714285714286</v>
      </c>
      <c r="L79" s="64">
        <v>0.535714285714286</v>
      </c>
      <c r="M79" s="64">
        <v>0.857142857142857</v>
      </c>
      <c r="N79" s="62">
        <v>200</v>
      </c>
      <c r="O79" s="64">
        <v>1.78571428571429</v>
      </c>
      <c r="P79" s="62">
        <v>216</v>
      </c>
      <c r="Q79" s="62">
        <v>232</v>
      </c>
      <c r="R79" s="64">
        <v>0.383603238866397</v>
      </c>
      <c r="T79" s="68"/>
      <c r="U79" s="66">
        <f t="shared" si="39"/>
        <v>1.53718051258071</v>
      </c>
      <c r="V79" s="66">
        <f t="shared" si="40"/>
        <v>0.24954989718311</v>
      </c>
      <c r="W79" s="66">
        <f t="shared" si="41"/>
        <v>1</v>
      </c>
      <c r="X79" s="65">
        <f t="shared" si="42"/>
        <v>1.70493637518928</v>
      </c>
      <c r="Y79" s="65">
        <f t="shared" si="43"/>
        <v>0.224995632944842</v>
      </c>
      <c r="Z79" s="65">
        <f t="shared" si="34"/>
        <v>1</v>
      </c>
      <c r="AA79" s="65">
        <f t="shared" si="44"/>
        <v>0.637020977569322</v>
      </c>
      <c r="AB79" s="65">
        <f t="shared" si="45"/>
        <v>0.602183055776452</v>
      </c>
      <c r="AC79" s="65">
        <f t="shared" si="35"/>
        <v>1</v>
      </c>
      <c r="AD79" s="65">
        <f t="shared" si="46"/>
        <v>0.549999218395177</v>
      </c>
      <c r="AE79" s="65">
        <f t="shared" si="47"/>
        <v>0.697461425464748</v>
      </c>
      <c r="AF79" s="65">
        <f t="shared" si="36"/>
        <v>1</v>
      </c>
    </row>
    <row r="80" spans="1:32">
      <c r="A80" s="62" t="s">
        <v>24</v>
      </c>
      <c r="B80" s="63">
        <v>62.5625</v>
      </c>
      <c r="C80" s="63">
        <f t="shared" si="37"/>
        <v>50.05</v>
      </c>
      <c r="D80" s="64">
        <f t="shared" si="38"/>
        <v>3.62770464820013</v>
      </c>
      <c r="E80" s="64">
        <v>1.5</v>
      </c>
      <c r="F80" s="64">
        <v>7.19647988505747</v>
      </c>
      <c r="G80" s="63">
        <v>359</v>
      </c>
      <c r="H80" s="63">
        <v>445</v>
      </c>
      <c r="I80" s="64">
        <v>112</v>
      </c>
      <c r="J80" s="62">
        <v>60</v>
      </c>
      <c r="K80" s="64">
        <v>0.535714285714286</v>
      </c>
      <c r="L80" s="64">
        <v>0.535714285714286</v>
      </c>
      <c r="M80" s="64">
        <v>0.857142857142857</v>
      </c>
      <c r="N80" s="62">
        <v>200</v>
      </c>
      <c r="O80" s="64">
        <v>1.78571428571429</v>
      </c>
      <c r="P80" s="62">
        <v>216</v>
      </c>
      <c r="Q80" s="62">
        <v>232</v>
      </c>
      <c r="R80" s="64">
        <v>0.446356275303644</v>
      </c>
      <c r="T80" s="68"/>
      <c r="U80" s="66">
        <f t="shared" si="39"/>
        <v>1.66090570491434</v>
      </c>
      <c r="V80" s="66">
        <f t="shared" si="40"/>
        <v>0.268742695014504</v>
      </c>
      <c r="W80" s="66">
        <f t="shared" si="41"/>
        <v>1</v>
      </c>
      <c r="X80" s="65">
        <f t="shared" si="42"/>
        <v>1.84216396766166</v>
      </c>
      <c r="Y80" s="65">
        <f t="shared" si="43"/>
        <v>0.242299970653657</v>
      </c>
      <c r="Z80" s="65">
        <f t="shared" si="34"/>
        <v>1</v>
      </c>
      <c r="AA80" s="65">
        <f t="shared" si="44"/>
        <v>0.652046164154213</v>
      </c>
      <c r="AB80" s="65">
        <f t="shared" si="45"/>
        <v>0.684547045656844</v>
      </c>
      <c r="AC80" s="65">
        <f t="shared" si="35"/>
        <v>1</v>
      </c>
      <c r="AD80" s="65">
        <f t="shared" si="46"/>
        <v>0.594267772753214</v>
      </c>
      <c r="AE80" s="65">
        <f t="shared" si="47"/>
        <v>0.751102946800728</v>
      </c>
      <c r="AF80" s="65">
        <f t="shared" si="36"/>
        <v>1</v>
      </c>
    </row>
    <row r="81" spans="1:32">
      <c r="A81" s="62" t="s">
        <v>25</v>
      </c>
      <c r="B81" s="63">
        <v>33.2625</v>
      </c>
      <c r="C81" s="63">
        <f t="shared" si="37"/>
        <v>26.61</v>
      </c>
      <c r="D81" s="64">
        <f t="shared" si="38"/>
        <v>2.10677830179174</v>
      </c>
      <c r="E81" s="64">
        <v>0.370641646489104</v>
      </c>
      <c r="F81" s="64">
        <v>6.0593220338983</v>
      </c>
      <c r="G81" s="63">
        <v>348</v>
      </c>
      <c r="H81" s="63">
        <v>354</v>
      </c>
      <c r="I81" s="64">
        <v>112</v>
      </c>
      <c r="J81" s="62">
        <v>70</v>
      </c>
      <c r="K81" s="64">
        <v>0.625</v>
      </c>
      <c r="L81" s="64">
        <v>0.625</v>
      </c>
      <c r="M81" s="64">
        <v>0.857142857142857</v>
      </c>
      <c r="N81" s="62">
        <v>940</v>
      </c>
      <c r="O81" s="64">
        <v>8.39285714285714</v>
      </c>
      <c r="P81" s="62">
        <v>236</v>
      </c>
      <c r="Q81" s="62">
        <v>252</v>
      </c>
      <c r="R81" s="64">
        <v>1.6058</v>
      </c>
      <c r="T81" s="68"/>
      <c r="U81" s="66">
        <f t="shared" si="39"/>
        <v>0.756683286025497</v>
      </c>
      <c r="V81" s="66">
        <f t="shared" si="40"/>
        <v>2.12215603232697</v>
      </c>
      <c r="W81" s="66">
        <f t="shared" si="41"/>
        <v>0</v>
      </c>
      <c r="X81" s="65">
        <f t="shared" si="42"/>
        <v>1.41764147553625</v>
      </c>
      <c r="Y81" s="65">
        <f t="shared" si="43"/>
        <v>1.13272645285196</v>
      </c>
      <c r="Z81" s="65">
        <f t="shared" si="34"/>
        <v>0</v>
      </c>
      <c r="AA81" s="65">
        <f t="shared" si="44"/>
        <v>0.217357060201897</v>
      </c>
      <c r="AB81" s="65">
        <f t="shared" si="45"/>
        <v>7.38784375583851</v>
      </c>
      <c r="AC81" s="65">
        <f t="shared" si="35"/>
        <v>0</v>
      </c>
      <c r="AD81" s="65">
        <f t="shared" si="46"/>
        <v>0.152014740890411</v>
      </c>
      <c r="AE81" s="65">
        <f t="shared" si="47"/>
        <v>10.5634492457389</v>
      </c>
      <c r="AF81" s="65">
        <f t="shared" si="36"/>
        <v>0</v>
      </c>
    </row>
    <row r="82" spans="1:32">
      <c r="A82" s="62" t="s">
        <v>25</v>
      </c>
      <c r="B82" s="63">
        <v>33.2625</v>
      </c>
      <c r="C82" s="63">
        <f t="shared" si="37"/>
        <v>26.61</v>
      </c>
      <c r="D82" s="64">
        <f t="shared" si="38"/>
        <v>2.10677830179174</v>
      </c>
      <c r="E82" s="64">
        <v>0.370641646489104</v>
      </c>
      <c r="F82" s="64">
        <v>6.0593220338983</v>
      </c>
      <c r="G82" s="63">
        <v>348</v>
      </c>
      <c r="H82" s="63">
        <v>354</v>
      </c>
      <c r="I82" s="64">
        <v>112</v>
      </c>
      <c r="J82" s="62">
        <v>70</v>
      </c>
      <c r="K82" s="64">
        <v>0.625</v>
      </c>
      <c r="L82" s="64">
        <v>0.625</v>
      </c>
      <c r="M82" s="64">
        <v>0.857142857142857</v>
      </c>
      <c r="N82" s="62">
        <v>540</v>
      </c>
      <c r="O82" s="64">
        <v>4.82142857142857</v>
      </c>
      <c r="P82" s="62">
        <v>236</v>
      </c>
      <c r="Q82" s="62">
        <v>252</v>
      </c>
      <c r="R82" s="64">
        <v>0.8979</v>
      </c>
      <c r="T82" s="68"/>
      <c r="U82" s="66">
        <f t="shared" si="39"/>
        <v>0.893699117724167</v>
      </c>
      <c r="V82" s="66">
        <f t="shared" si="40"/>
        <v>1.00470055546942</v>
      </c>
      <c r="W82" s="66">
        <f t="shared" si="41"/>
        <v>0</v>
      </c>
      <c r="X82" s="65">
        <f t="shared" si="42"/>
        <v>1.26715731112255</v>
      </c>
      <c r="Y82" s="65">
        <f t="shared" si="43"/>
        <v>0.708593946559459</v>
      </c>
      <c r="Z82" s="65">
        <f t="shared" si="34"/>
        <v>1</v>
      </c>
      <c r="AA82" s="65">
        <f t="shared" si="44"/>
        <v>0.406999917344754</v>
      </c>
      <c r="AB82" s="65">
        <f t="shared" si="45"/>
        <v>2.20614295417516</v>
      </c>
      <c r="AC82" s="65">
        <f t="shared" si="35"/>
        <v>0</v>
      </c>
      <c r="AD82" s="65">
        <f t="shared" si="46"/>
        <v>0.256601235157929</v>
      </c>
      <c r="AE82" s="65">
        <f t="shared" si="47"/>
        <v>3.49920373316743</v>
      </c>
      <c r="AF82" s="65">
        <f t="shared" si="36"/>
        <v>0</v>
      </c>
    </row>
    <row r="83" spans="1:32">
      <c r="A83" s="62" t="s">
        <v>25</v>
      </c>
      <c r="B83" s="63">
        <v>60.5</v>
      </c>
      <c r="C83" s="63">
        <f t="shared" si="37"/>
        <v>48.4</v>
      </c>
      <c r="D83" s="64">
        <f t="shared" si="38"/>
        <v>3.53217461312901</v>
      </c>
      <c r="E83" s="64">
        <v>0.363787286931818</v>
      </c>
      <c r="F83" s="64">
        <v>10.6640625</v>
      </c>
      <c r="G83" s="63">
        <v>348</v>
      </c>
      <c r="H83" s="63">
        <v>354</v>
      </c>
      <c r="I83" s="64">
        <v>112</v>
      </c>
      <c r="J83" s="62">
        <v>40</v>
      </c>
      <c r="K83" s="64">
        <v>0.357142857142857</v>
      </c>
      <c r="L83" s="64">
        <v>0.357142857142857</v>
      </c>
      <c r="M83" s="64">
        <v>0.857142857142857</v>
      </c>
      <c r="N83" s="62">
        <v>940</v>
      </c>
      <c r="O83" s="64">
        <v>8.39285714285714</v>
      </c>
      <c r="P83" s="62">
        <v>176</v>
      </c>
      <c r="Q83" s="62">
        <v>192</v>
      </c>
      <c r="R83" s="64">
        <v>0.8631</v>
      </c>
      <c r="T83" s="68"/>
      <c r="U83" s="66">
        <f t="shared" si="39"/>
        <v>0.984549521227047</v>
      </c>
      <c r="V83" s="66">
        <f t="shared" si="40"/>
        <v>0.876644578450778</v>
      </c>
      <c r="W83" s="66">
        <f t="shared" si="41"/>
        <v>1</v>
      </c>
      <c r="X83" s="65">
        <f t="shared" si="42"/>
        <v>1.72714032102878</v>
      </c>
      <c r="Y83" s="65">
        <f t="shared" si="43"/>
        <v>0.499727780940167</v>
      </c>
      <c r="Z83" s="65">
        <f t="shared" si="34"/>
        <v>1</v>
      </c>
      <c r="AA83" s="65">
        <f t="shared" si="44"/>
        <v>0.283193474641302</v>
      </c>
      <c r="AB83" s="65">
        <f t="shared" si="45"/>
        <v>3.04773971608356</v>
      </c>
      <c r="AC83" s="65">
        <f t="shared" si="35"/>
        <v>0</v>
      </c>
      <c r="AD83" s="65">
        <f t="shared" si="46"/>
        <v>0.242733374373019</v>
      </c>
      <c r="AE83" s="65">
        <f t="shared" si="47"/>
        <v>3.5557533125776</v>
      </c>
      <c r="AF83" s="65">
        <f t="shared" si="36"/>
        <v>0</v>
      </c>
    </row>
    <row r="84" spans="1:32">
      <c r="A84" s="62" t="s">
        <v>25</v>
      </c>
      <c r="B84" s="63">
        <v>41.6375</v>
      </c>
      <c r="C84" s="63">
        <f t="shared" si="37"/>
        <v>33.31</v>
      </c>
      <c r="D84" s="64">
        <f t="shared" si="38"/>
        <v>2.58612404054</v>
      </c>
      <c r="E84" s="64">
        <v>0.480233909360123</v>
      </c>
      <c r="F84" s="64">
        <v>7.87982156914196</v>
      </c>
      <c r="G84" s="63">
        <v>348</v>
      </c>
      <c r="H84" s="63">
        <v>354</v>
      </c>
      <c r="I84" s="64">
        <v>112</v>
      </c>
      <c r="J84" s="62">
        <v>55</v>
      </c>
      <c r="K84" s="64">
        <v>0.491071428571429</v>
      </c>
      <c r="L84" s="64">
        <v>0.491071428571429</v>
      </c>
      <c r="M84" s="64">
        <v>0.857142857142857</v>
      </c>
      <c r="N84" s="62">
        <v>540</v>
      </c>
      <c r="O84" s="64">
        <v>4.82142857142857</v>
      </c>
      <c r="P84" s="62">
        <v>206</v>
      </c>
      <c r="Q84" s="62">
        <v>222</v>
      </c>
      <c r="R84" s="64">
        <v>0.559</v>
      </c>
      <c r="T84" s="68"/>
      <c r="U84" s="66">
        <f t="shared" si="39"/>
        <v>1.00306053567395</v>
      </c>
      <c r="V84" s="66">
        <f t="shared" si="40"/>
        <v>0.557294380667077</v>
      </c>
      <c r="W84" s="66">
        <f t="shared" si="41"/>
        <v>1</v>
      </c>
      <c r="X84" s="65">
        <f t="shared" si="42"/>
        <v>1.3249702217589</v>
      </c>
      <c r="Y84" s="65">
        <f t="shared" si="43"/>
        <v>0.421896274210545</v>
      </c>
      <c r="Z84" s="65">
        <f t="shared" si="34"/>
        <v>1</v>
      </c>
      <c r="AA84" s="65">
        <f t="shared" si="44"/>
        <v>0.427319067752723</v>
      </c>
      <c r="AB84" s="65">
        <f t="shared" si="45"/>
        <v>1.30815599439498</v>
      </c>
      <c r="AC84" s="65">
        <f t="shared" si="35"/>
        <v>0</v>
      </c>
      <c r="AD84" s="65">
        <f t="shared" si="46"/>
        <v>0.310792671319386</v>
      </c>
      <c r="AE84" s="65">
        <f t="shared" si="47"/>
        <v>1.79862671029827</v>
      </c>
      <c r="AF84" s="65">
        <f t="shared" si="36"/>
        <v>0</v>
      </c>
    </row>
    <row r="85" spans="1:32">
      <c r="A85" s="62" t="s">
        <v>25</v>
      </c>
      <c r="B85" s="63">
        <v>33.2625</v>
      </c>
      <c r="C85" s="63">
        <f t="shared" si="37"/>
        <v>26.61</v>
      </c>
      <c r="D85" s="64">
        <f t="shared" si="38"/>
        <v>2.10677830179174</v>
      </c>
      <c r="E85" s="64">
        <v>0.370641646489104</v>
      </c>
      <c r="F85" s="64">
        <v>6.0593220338983</v>
      </c>
      <c r="G85" s="63">
        <v>348</v>
      </c>
      <c r="H85" s="63">
        <v>354</v>
      </c>
      <c r="I85" s="64">
        <v>112</v>
      </c>
      <c r="J85" s="62">
        <v>70</v>
      </c>
      <c r="K85" s="64">
        <v>0.625</v>
      </c>
      <c r="L85" s="64">
        <v>0.625</v>
      </c>
      <c r="M85" s="64">
        <v>0.857142857142857</v>
      </c>
      <c r="N85" s="62">
        <v>740</v>
      </c>
      <c r="O85" s="64">
        <v>6.60714285714286</v>
      </c>
      <c r="P85" s="62">
        <v>236</v>
      </c>
      <c r="Q85" s="62">
        <v>252</v>
      </c>
      <c r="R85" s="64">
        <v>0.6757</v>
      </c>
      <c r="T85" s="68"/>
      <c r="U85" s="66">
        <f t="shared" si="39"/>
        <v>0.825191201874832</v>
      </c>
      <c r="V85" s="66">
        <f t="shared" si="40"/>
        <v>0.818840528673611</v>
      </c>
      <c r="W85" s="66">
        <f t="shared" si="41"/>
        <v>1</v>
      </c>
      <c r="X85" s="65">
        <f t="shared" si="42"/>
        <v>1.3423993933294</v>
      </c>
      <c r="Y85" s="65">
        <f t="shared" si="43"/>
        <v>0.503352432485937</v>
      </c>
      <c r="Z85" s="65">
        <f t="shared" si="34"/>
        <v>1</v>
      </c>
      <c r="AA85" s="65">
        <f t="shared" si="44"/>
        <v>0.312178488773325</v>
      </c>
      <c r="AB85" s="65">
        <f t="shared" si="45"/>
        <v>2.16446688128672</v>
      </c>
      <c r="AC85" s="65">
        <f t="shared" si="35"/>
        <v>0</v>
      </c>
      <c r="AD85" s="65">
        <f t="shared" si="46"/>
        <v>0.20430798802417</v>
      </c>
      <c r="AE85" s="65">
        <f t="shared" si="47"/>
        <v>3.3072617793097</v>
      </c>
      <c r="AF85" s="65">
        <f t="shared" si="36"/>
        <v>0</v>
      </c>
    </row>
    <row r="86" spans="1:32">
      <c r="A86" s="62" t="s">
        <v>25</v>
      </c>
      <c r="B86" s="63">
        <v>48.7375</v>
      </c>
      <c r="C86" s="63">
        <f t="shared" si="37"/>
        <v>38.99</v>
      </c>
      <c r="D86" s="64">
        <f t="shared" si="38"/>
        <v>2.95984502399591</v>
      </c>
      <c r="E86" s="64">
        <v>0.529145144628099</v>
      </c>
      <c r="F86" s="64">
        <v>10.6640625</v>
      </c>
      <c r="G86" s="63">
        <v>348</v>
      </c>
      <c r="H86" s="63">
        <v>354</v>
      </c>
      <c r="I86" s="64">
        <v>112</v>
      </c>
      <c r="J86" s="62">
        <v>40</v>
      </c>
      <c r="K86" s="64">
        <v>0.357142857142857</v>
      </c>
      <c r="L86" s="64">
        <v>0.357142857142857</v>
      </c>
      <c r="M86" s="64">
        <v>0.857142857142857</v>
      </c>
      <c r="N86" s="62">
        <v>740</v>
      </c>
      <c r="O86" s="64">
        <v>6.60714285714286</v>
      </c>
      <c r="P86" s="62">
        <v>176</v>
      </c>
      <c r="Q86" s="62">
        <v>192</v>
      </c>
      <c r="R86" s="64">
        <v>0.5361</v>
      </c>
      <c r="T86" s="68"/>
      <c r="U86" s="66">
        <f t="shared" si="39"/>
        <v>0.921267620031356</v>
      </c>
      <c r="V86" s="66">
        <f t="shared" si="40"/>
        <v>0.581915600139896</v>
      </c>
      <c r="W86" s="66">
        <f t="shared" si="41"/>
        <v>1</v>
      </c>
      <c r="X86" s="65">
        <f t="shared" si="42"/>
        <v>1.35384268749749</v>
      </c>
      <c r="Y86" s="65">
        <f t="shared" si="43"/>
        <v>0.395983968411392</v>
      </c>
      <c r="Z86" s="65">
        <f t="shared" si="34"/>
        <v>1</v>
      </c>
      <c r="AA86" s="65">
        <f t="shared" si="44"/>
        <v>0.34674253150234</v>
      </c>
      <c r="AB86" s="65">
        <f t="shared" si="45"/>
        <v>1.54610395695396</v>
      </c>
      <c r="AC86" s="65">
        <f t="shared" si="35"/>
        <v>0</v>
      </c>
      <c r="AD86" s="65">
        <f t="shared" si="46"/>
        <v>0.277287085967241</v>
      </c>
      <c r="AE86" s="65">
        <f t="shared" si="47"/>
        <v>1.93337528911583</v>
      </c>
      <c r="AF86" s="65">
        <f t="shared" si="36"/>
        <v>0</v>
      </c>
    </row>
    <row r="87" spans="1:32">
      <c r="A87" s="62" t="s">
        <v>25</v>
      </c>
      <c r="B87" s="63">
        <v>34.8875</v>
      </c>
      <c r="C87" s="63">
        <f t="shared" si="37"/>
        <v>27.91</v>
      </c>
      <c r="D87" s="64">
        <f t="shared" si="38"/>
        <v>2.20378265907108</v>
      </c>
      <c r="E87" s="64">
        <v>0.342130750605327</v>
      </c>
      <c r="F87" s="64">
        <v>6.0593220338983</v>
      </c>
      <c r="G87" s="63">
        <v>348</v>
      </c>
      <c r="H87" s="63">
        <v>354</v>
      </c>
      <c r="I87" s="64">
        <v>112</v>
      </c>
      <c r="J87" s="62">
        <v>70</v>
      </c>
      <c r="K87" s="64">
        <v>0.625</v>
      </c>
      <c r="L87" s="64">
        <v>0.625</v>
      </c>
      <c r="M87" s="64">
        <v>0.857142857142857</v>
      </c>
      <c r="N87" s="62">
        <v>540</v>
      </c>
      <c r="O87" s="64">
        <v>4.82142857142857</v>
      </c>
      <c r="P87" s="62">
        <v>236</v>
      </c>
      <c r="Q87" s="62">
        <v>252</v>
      </c>
      <c r="R87" s="64">
        <v>0.6709</v>
      </c>
      <c r="T87" s="68"/>
      <c r="U87" s="66">
        <f t="shared" si="39"/>
        <v>0.93484853930413</v>
      </c>
      <c r="V87" s="66">
        <f t="shared" si="40"/>
        <v>0.717656360140858</v>
      </c>
      <c r="W87" s="66">
        <f t="shared" si="41"/>
        <v>1</v>
      </c>
      <c r="X87" s="65">
        <f t="shared" si="42"/>
        <v>1.32392765107967</v>
      </c>
      <c r="Y87" s="65">
        <f t="shared" si="43"/>
        <v>0.506749745314918</v>
      </c>
      <c r="Z87" s="65">
        <f t="shared" si="34"/>
        <v>1</v>
      </c>
      <c r="AA87" s="65">
        <f t="shared" si="44"/>
        <v>0.412298674924255</v>
      </c>
      <c r="AB87" s="65">
        <f t="shared" si="45"/>
        <v>1.62721842393322</v>
      </c>
      <c r="AC87" s="65">
        <f t="shared" si="35"/>
        <v>0</v>
      </c>
      <c r="AD87" s="65">
        <f t="shared" si="46"/>
        <v>0.268362632322019</v>
      </c>
      <c r="AE87" s="65">
        <f t="shared" si="47"/>
        <v>2.49997547793823</v>
      </c>
      <c r="AF87" s="65">
        <f t="shared" si="36"/>
        <v>0</v>
      </c>
    </row>
    <row r="88" spans="1:32">
      <c r="A88" s="62" t="s">
        <v>25</v>
      </c>
      <c r="B88" s="63">
        <v>48.7375</v>
      </c>
      <c r="C88" s="63">
        <f t="shared" si="37"/>
        <v>38.99</v>
      </c>
      <c r="D88" s="64">
        <f t="shared" si="38"/>
        <v>2.95984502399591</v>
      </c>
      <c r="E88" s="64">
        <v>0.529145144628099</v>
      </c>
      <c r="F88" s="64">
        <v>10.6640625</v>
      </c>
      <c r="G88" s="63">
        <v>348</v>
      </c>
      <c r="H88" s="63">
        <v>354</v>
      </c>
      <c r="I88" s="64">
        <v>112</v>
      </c>
      <c r="J88" s="62">
        <v>40</v>
      </c>
      <c r="K88" s="64">
        <v>0.357142857142857</v>
      </c>
      <c r="L88" s="64">
        <v>0.357142857142857</v>
      </c>
      <c r="M88" s="64">
        <v>0.857142857142857</v>
      </c>
      <c r="N88" s="62">
        <v>940</v>
      </c>
      <c r="O88" s="64">
        <v>8.39285714285714</v>
      </c>
      <c r="P88" s="62">
        <v>176</v>
      </c>
      <c r="Q88" s="62">
        <v>192</v>
      </c>
      <c r="R88" s="64">
        <v>0.6544</v>
      </c>
      <c r="T88" s="68"/>
      <c r="U88" s="66">
        <f t="shared" si="39"/>
        <v>0.825019802376061</v>
      </c>
      <c r="V88" s="66">
        <f t="shared" si="40"/>
        <v>0.793193082293691</v>
      </c>
      <c r="W88" s="66">
        <f t="shared" si="41"/>
        <v>1</v>
      </c>
      <c r="X88" s="65">
        <f t="shared" si="42"/>
        <v>1.45955143835448</v>
      </c>
      <c r="Y88" s="65">
        <f t="shared" si="43"/>
        <v>0.448356928576481</v>
      </c>
      <c r="Z88" s="65">
        <f t="shared" si="34"/>
        <v>1</v>
      </c>
      <c r="AA88" s="65">
        <f t="shared" si="44"/>
        <v>0.251921102930911</v>
      </c>
      <c r="AB88" s="65">
        <f t="shared" si="45"/>
        <v>2.59763867491271</v>
      </c>
      <c r="AC88" s="65">
        <f t="shared" si="35"/>
        <v>0</v>
      </c>
      <c r="AD88" s="65">
        <f t="shared" si="46"/>
        <v>0.203819504121628</v>
      </c>
      <c r="AE88" s="65">
        <f t="shared" si="47"/>
        <v>3.21068389809</v>
      </c>
      <c r="AF88" s="65">
        <f t="shared" si="36"/>
        <v>0</v>
      </c>
    </row>
    <row r="89" spans="1:32">
      <c r="A89" s="62" t="s">
        <v>25</v>
      </c>
      <c r="B89" s="63">
        <v>34.8875</v>
      </c>
      <c r="C89" s="63">
        <f t="shared" si="37"/>
        <v>27.91</v>
      </c>
      <c r="D89" s="64">
        <f t="shared" si="38"/>
        <v>2.20378265907108</v>
      </c>
      <c r="E89" s="64">
        <v>0.342130750605327</v>
      </c>
      <c r="F89" s="64">
        <v>6.0593220338983</v>
      </c>
      <c r="G89" s="63">
        <v>348</v>
      </c>
      <c r="H89" s="63">
        <v>354</v>
      </c>
      <c r="I89" s="64">
        <v>112</v>
      </c>
      <c r="J89" s="62">
        <v>70</v>
      </c>
      <c r="K89" s="64">
        <v>0.625</v>
      </c>
      <c r="L89" s="64">
        <v>0.625</v>
      </c>
      <c r="M89" s="64">
        <v>0.857142857142857</v>
      </c>
      <c r="N89" s="62">
        <v>740</v>
      </c>
      <c r="O89" s="64">
        <v>6.60714285714286</v>
      </c>
      <c r="P89" s="62">
        <v>236</v>
      </c>
      <c r="Q89" s="62">
        <v>252</v>
      </c>
      <c r="R89" s="64">
        <v>0.5099</v>
      </c>
      <c r="T89" s="68"/>
      <c r="U89" s="66">
        <f t="shared" si="39"/>
        <v>0.86318624962255</v>
      </c>
      <c r="V89" s="66">
        <f t="shared" si="40"/>
        <v>0.59071839967674</v>
      </c>
      <c r="W89" s="66">
        <f t="shared" si="41"/>
        <v>1</v>
      </c>
      <c r="X89" s="65">
        <f t="shared" si="42"/>
        <v>1.40263417461792</v>
      </c>
      <c r="Y89" s="65">
        <f t="shared" si="43"/>
        <v>0.36353028410911</v>
      </c>
      <c r="Z89" s="65">
        <f t="shared" si="34"/>
        <v>1</v>
      </c>
      <c r="AA89" s="65">
        <f t="shared" si="44"/>
        <v>0.317477246352826</v>
      </c>
      <c r="AB89" s="65">
        <f t="shared" si="45"/>
        <v>1.60609935312758</v>
      </c>
      <c r="AC89" s="65">
        <f t="shared" si="35"/>
        <v>0</v>
      </c>
      <c r="AD89" s="65">
        <f t="shared" si="46"/>
        <v>0.213661598462933</v>
      </c>
      <c r="AE89" s="65">
        <f t="shared" si="47"/>
        <v>2.38648406483985</v>
      </c>
      <c r="AF89" s="65">
        <f t="shared" si="36"/>
        <v>0</v>
      </c>
    </row>
    <row r="90" spans="1:32">
      <c r="A90" s="62" t="s">
        <v>25</v>
      </c>
      <c r="B90" s="63">
        <v>43.25</v>
      </c>
      <c r="C90" s="63">
        <f t="shared" si="37"/>
        <v>34.6</v>
      </c>
      <c r="D90" s="64">
        <f t="shared" si="38"/>
        <v>2.67326705238965</v>
      </c>
      <c r="E90" s="64">
        <v>0.739123376623377</v>
      </c>
      <c r="F90" s="64">
        <v>10.6640625</v>
      </c>
      <c r="G90" s="63">
        <v>348</v>
      </c>
      <c r="H90" s="63">
        <v>354</v>
      </c>
      <c r="I90" s="64">
        <v>112</v>
      </c>
      <c r="J90" s="62">
        <v>40</v>
      </c>
      <c r="K90" s="64">
        <v>0.357142857142857</v>
      </c>
      <c r="L90" s="64">
        <v>0.357142857142857</v>
      </c>
      <c r="M90" s="64">
        <v>0.857142857142857</v>
      </c>
      <c r="N90" s="62">
        <v>540</v>
      </c>
      <c r="O90" s="64">
        <v>4.82142857142857</v>
      </c>
      <c r="P90" s="62">
        <v>176</v>
      </c>
      <c r="Q90" s="62">
        <v>192</v>
      </c>
      <c r="R90" s="64">
        <v>0.297</v>
      </c>
      <c r="T90" s="68"/>
      <c r="U90" s="66">
        <f t="shared" si="39"/>
        <v>0.918997607244088</v>
      </c>
      <c r="V90" s="66">
        <f t="shared" si="40"/>
        <v>0.323178208146429</v>
      </c>
      <c r="W90" s="66">
        <f t="shared" si="41"/>
        <v>1</v>
      </c>
      <c r="X90" s="65">
        <f t="shared" si="42"/>
        <v>1.14135404996425</v>
      </c>
      <c r="Y90" s="65">
        <f t="shared" si="43"/>
        <v>0.260217239347688</v>
      </c>
      <c r="Z90" s="65">
        <f t="shared" si="34"/>
        <v>1</v>
      </c>
      <c r="AA90" s="65">
        <f t="shared" si="44"/>
        <v>0.426327562560917</v>
      </c>
      <c r="AB90" s="65">
        <f t="shared" si="45"/>
        <v>0.696647428132358</v>
      </c>
      <c r="AC90" s="65">
        <f t="shared" si="35"/>
        <v>1</v>
      </c>
      <c r="AD90" s="65">
        <f t="shared" si="46"/>
        <v>0.31727216771009</v>
      </c>
      <c r="AE90" s="65">
        <f t="shared" si="47"/>
        <v>0.936104802837247</v>
      </c>
      <c r="AF90" s="65">
        <f t="shared" si="36"/>
        <v>1</v>
      </c>
    </row>
    <row r="91" spans="1:32">
      <c r="A91" s="62" t="s">
        <v>25</v>
      </c>
      <c r="B91" s="63">
        <v>43.25</v>
      </c>
      <c r="C91" s="63">
        <f t="shared" si="37"/>
        <v>34.6</v>
      </c>
      <c r="D91" s="64">
        <f t="shared" si="38"/>
        <v>2.67326705238965</v>
      </c>
      <c r="E91" s="64">
        <v>0.739123376623377</v>
      </c>
      <c r="F91" s="64">
        <v>10.6640625</v>
      </c>
      <c r="G91" s="63">
        <v>348</v>
      </c>
      <c r="H91" s="63">
        <v>354</v>
      </c>
      <c r="I91" s="64">
        <v>112</v>
      </c>
      <c r="J91" s="62">
        <v>40</v>
      </c>
      <c r="K91" s="64">
        <v>0.357142857142857</v>
      </c>
      <c r="L91" s="64">
        <v>0.357142857142857</v>
      </c>
      <c r="M91" s="64">
        <v>0.857142857142857</v>
      </c>
      <c r="N91" s="62">
        <v>740</v>
      </c>
      <c r="O91" s="64">
        <v>6.60714285714286</v>
      </c>
      <c r="P91" s="62">
        <v>176</v>
      </c>
      <c r="Q91" s="62">
        <v>192</v>
      </c>
      <c r="R91" s="64">
        <v>0.3697</v>
      </c>
      <c r="T91" s="68"/>
      <c r="U91" s="66">
        <f t="shared" si="39"/>
        <v>0.832068691129775</v>
      </c>
      <c r="V91" s="66">
        <f t="shared" si="40"/>
        <v>0.444314278305587</v>
      </c>
      <c r="W91" s="66">
        <f t="shared" si="41"/>
        <v>1</v>
      </c>
      <c r="X91" s="65">
        <f t="shared" si="42"/>
        <v>1.23682787326388</v>
      </c>
      <c r="Y91" s="65">
        <f t="shared" si="43"/>
        <v>0.298909822451199</v>
      </c>
      <c r="Z91" s="65">
        <f t="shared" si="34"/>
        <v>1</v>
      </c>
      <c r="AA91" s="65">
        <f t="shared" si="44"/>
        <v>0.331506133989488</v>
      </c>
      <c r="AB91" s="65">
        <f t="shared" si="45"/>
        <v>1.11521315020893</v>
      </c>
      <c r="AC91" s="65">
        <f t="shared" si="35"/>
        <v>0</v>
      </c>
      <c r="AD91" s="65">
        <f t="shared" si="46"/>
        <v>0.250917860516847</v>
      </c>
      <c r="AE91" s="65">
        <f t="shared" si="47"/>
        <v>1.47339053201905</v>
      </c>
      <c r="AF91" s="65">
        <f t="shared" si="36"/>
        <v>0</v>
      </c>
    </row>
    <row r="92" spans="1:32">
      <c r="A92" s="62" t="s">
        <v>25</v>
      </c>
      <c r="B92" s="63">
        <v>40.5375</v>
      </c>
      <c r="C92" s="63">
        <f t="shared" si="37"/>
        <v>32.43</v>
      </c>
      <c r="D92" s="64">
        <f t="shared" si="38"/>
        <v>2.52582679456243</v>
      </c>
      <c r="E92" s="64">
        <v>0.71714930464445</v>
      </c>
      <c r="F92" s="64">
        <v>7.87982156914196</v>
      </c>
      <c r="G92" s="63">
        <v>348</v>
      </c>
      <c r="H92" s="63">
        <v>354</v>
      </c>
      <c r="I92" s="64">
        <v>112</v>
      </c>
      <c r="J92" s="62">
        <v>55</v>
      </c>
      <c r="K92" s="64">
        <v>0.491071428571429</v>
      </c>
      <c r="L92" s="64">
        <v>0.491071428571429</v>
      </c>
      <c r="M92" s="64">
        <v>0.857142857142857</v>
      </c>
      <c r="N92" s="62">
        <v>940</v>
      </c>
      <c r="O92" s="64">
        <v>8.39285714285714</v>
      </c>
      <c r="P92" s="62">
        <v>206</v>
      </c>
      <c r="Q92" s="62">
        <v>222</v>
      </c>
      <c r="R92" s="64">
        <v>0.6022</v>
      </c>
      <c r="T92" s="68"/>
      <c r="U92" s="66">
        <f t="shared" si="39"/>
        <v>0.815404545359607</v>
      </c>
      <c r="V92" s="66">
        <f t="shared" si="40"/>
        <v>0.738529118370832</v>
      </c>
      <c r="W92" s="66">
        <f t="shared" si="41"/>
        <v>1</v>
      </c>
      <c r="X92" s="65">
        <f t="shared" si="42"/>
        <v>1.48948992267125</v>
      </c>
      <c r="Y92" s="65">
        <f t="shared" si="43"/>
        <v>0.404299479193532</v>
      </c>
      <c r="Z92" s="65">
        <f t="shared" si="34"/>
        <v>1</v>
      </c>
      <c r="AA92" s="65">
        <f t="shared" si="44"/>
        <v>0.235110479761253</v>
      </c>
      <c r="AB92" s="65">
        <f t="shared" si="45"/>
        <v>2.56134903306528</v>
      </c>
      <c r="AC92" s="65">
        <f t="shared" si="35"/>
        <v>0</v>
      </c>
      <c r="AD92" s="65">
        <f t="shared" si="46"/>
        <v>0.178666912448516</v>
      </c>
      <c r="AE92" s="65">
        <f t="shared" si="47"/>
        <v>3.37051775142489</v>
      </c>
      <c r="AF92" s="65">
        <f t="shared" si="36"/>
        <v>0</v>
      </c>
    </row>
    <row r="93" spans="1:32">
      <c r="A93" s="62" t="s">
        <v>25</v>
      </c>
      <c r="B93" s="63">
        <v>26.9875</v>
      </c>
      <c r="C93" s="63">
        <f t="shared" si="37"/>
        <v>21.59</v>
      </c>
      <c r="D93" s="64">
        <f t="shared" si="38"/>
        <v>1.70844456897476</v>
      </c>
      <c r="E93" s="64">
        <v>0.479213441925306</v>
      </c>
      <c r="F93" s="64">
        <v>6.0593220338983</v>
      </c>
      <c r="G93" s="63">
        <v>348</v>
      </c>
      <c r="H93" s="63">
        <v>354</v>
      </c>
      <c r="I93" s="64">
        <v>112</v>
      </c>
      <c r="J93" s="62">
        <v>70</v>
      </c>
      <c r="K93" s="64">
        <v>0.625</v>
      </c>
      <c r="L93" s="64">
        <v>0.625</v>
      </c>
      <c r="M93" s="64">
        <v>0.857142857142857</v>
      </c>
      <c r="N93" s="62">
        <v>540</v>
      </c>
      <c r="O93" s="64">
        <v>4.82142857142857</v>
      </c>
      <c r="P93" s="62">
        <v>236</v>
      </c>
      <c r="Q93" s="62">
        <v>252</v>
      </c>
      <c r="R93" s="64">
        <v>0.594</v>
      </c>
      <c r="T93" s="68"/>
      <c r="U93" s="66">
        <f t="shared" si="39"/>
        <v>0.724725236952965</v>
      </c>
      <c r="V93" s="66">
        <f t="shared" si="40"/>
        <v>0.819620967661363</v>
      </c>
      <c r="W93" s="66">
        <f t="shared" si="41"/>
        <v>1</v>
      </c>
      <c r="X93" s="65">
        <f t="shared" si="42"/>
        <v>1.03222112685243</v>
      </c>
      <c r="Y93" s="65">
        <f t="shared" si="43"/>
        <v>0.575458091825048</v>
      </c>
      <c r="Z93" s="65">
        <f t="shared" si="34"/>
        <v>1</v>
      </c>
      <c r="AA93" s="65">
        <f t="shared" si="44"/>
        <v>0.385213128732773</v>
      </c>
      <c r="AB93" s="65">
        <f t="shared" si="45"/>
        <v>1.54200351881585</v>
      </c>
      <c r="AC93" s="65">
        <f t="shared" si="35"/>
        <v>0</v>
      </c>
      <c r="AD93" s="65">
        <f t="shared" si="46"/>
        <v>0.208243047772808</v>
      </c>
      <c r="AE93" s="65">
        <f t="shared" si="47"/>
        <v>2.8524361622293</v>
      </c>
      <c r="AF93" s="65">
        <f t="shared" si="36"/>
        <v>0</v>
      </c>
    </row>
    <row r="94" spans="1:32">
      <c r="A94" s="62" t="s">
        <v>25</v>
      </c>
      <c r="B94" s="63">
        <v>43.25</v>
      </c>
      <c r="C94" s="63">
        <f t="shared" si="37"/>
        <v>34.6</v>
      </c>
      <c r="D94" s="64">
        <f t="shared" si="38"/>
        <v>2.67326705238965</v>
      </c>
      <c r="E94" s="64">
        <v>0.739123376623377</v>
      </c>
      <c r="F94" s="64">
        <v>10.6640625</v>
      </c>
      <c r="G94" s="63">
        <v>348</v>
      </c>
      <c r="H94" s="63">
        <v>354</v>
      </c>
      <c r="I94" s="64">
        <v>112</v>
      </c>
      <c r="J94" s="62">
        <v>40</v>
      </c>
      <c r="K94" s="64">
        <v>0.357142857142857</v>
      </c>
      <c r="L94" s="64">
        <v>0.357142857142857</v>
      </c>
      <c r="M94" s="64">
        <v>0.857142857142857</v>
      </c>
      <c r="N94" s="62">
        <v>940</v>
      </c>
      <c r="O94" s="64">
        <v>8.39285714285714</v>
      </c>
      <c r="P94" s="62">
        <v>176</v>
      </c>
      <c r="Q94" s="62">
        <v>192</v>
      </c>
      <c r="R94" s="64">
        <v>0.5012</v>
      </c>
      <c r="T94" s="68"/>
      <c r="U94" s="66">
        <f t="shared" si="39"/>
        <v>0.745139775015461</v>
      </c>
      <c r="V94" s="66">
        <f t="shared" si="40"/>
        <v>0.67262548156096</v>
      </c>
      <c r="W94" s="66">
        <f t="shared" si="41"/>
        <v>1</v>
      </c>
      <c r="X94" s="65">
        <f t="shared" si="42"/>
        <v>1.33230169656351</v>
      </c>
      <c r="Y94" s="65">
        <f t="shared" si="43"/>
        <v>0.376191069404758</v>
      </c>
      <c r="Z94" s="65">
        <f t="shared" si="34"/>
        <v>1</v>
      </c>
      <c r="AA94" s="65">
        <f t="shared" si="44"/>
        <v>0.23668470541806</v>
      </c>
      <c r="AB94" s="65">
        <f t="shared" si="45"/>
        <v>2.11758507637712</v>
      </c>
      <c r="AC94" s="65">
        <f t="shared" si="35"/>
        <v>0</v>
      </c>
      <c r="AD94" s="65">
        <f t="shared" si="46"/>
        <v>0.184563553323604</v>
      </c>
      <c r="AE94" s="65">
        <f t="shared" si="47"/>
        <v>2.71559574452504</v>
      </c>
      <c r="AF94" s="65">
        <f t="shared" si="36"/>
        <v>0</v>
      </c>
    </row>
    <row r="95" spans="1:32">
      <c r="A95" s="62" t="s">
        <v>25</v>
      </c>
      <c r="B95" s="63">
        <v>40.5375</v>
      </c>
      <c r="C95" s="63">
        <f t="shared" si="37"/>
        <v>32.43</v>
      </c>
      <c r="D95" s="64">
        <f t="shared" si="38"/>
        <v>2.52582679456243</v>
      </c>
      <c r="E95" s="64">
        <v>0.71714930464445</v>
      </c>
      <c r="F95" s="64">
        <v>7.87982156914196</v>
      </c>
      <c r="G95" s="63">
        <v>348</v>
      </c>
      <c r="H95" s="63">
        <v>354</v>
      </c>
      <c r="I95" s="64">
        <v>112</v>
      </c>
      <c r="J95" s="62">
        <v>55</v>
      </c>
      <c r="K95" s="64">
        <v>0.491071428571429</v>
      </c>
      <c r="L95" s="64">
        <v>0.491071428571429</v>
      </c>
      <c r="M95" s="64">
        <v>0.857142857142857</v>
      </c>
      <c r="N95" s="62">
        <v>540</v>
      </c>
      <c r="O95" s="64">
        <v>4.82142857142857</v>
      </c>
      <c r="P95" s="62">
        <v>206</v>
      </c>
      <c r="Q95" s="62">
        <v>222</v>
      </c>
      <c r="R95" s="64">
        <v>0.3494</v>
      </c>
      <c r="T95" s="68"/>
      <c r="U95" s="66">
        <f t="shared" si="39"/>
        <v>0.97967349510597</v>
      </c>
      <c r="V95" s="66">
        <f t="shared" si="40"/>
        <v>0.356649436516812</v>
      </c>
      <c r="W95" s="66">
        <f t="shared" si="41"/>
        <v>1</v>
      </c>
      <c r="X95" s="65">
        <f t="shared" si="42"/>
        <v>1.30907372305965</v>
      </c>
      <c r="Y95" s="65">
        <f t="shared" si="43"/>
        <v>0.266906281781717</v>
      </c>
      <c r="Z95" s="65">
        <f t="shared" si="34"/>
        <v>1</v>
      </c>
      <c r="AA95" s="65">
        <f t="shared" si="44"/>
        <v>0.42475333690411</v>
      </c>
      <c r="AB95" s="65">
        <f t="shared" si="45"/>
        <v>0.822595067873189</v>
      </c>
      <c r="AC95" s="65">
        <f t="shared" si="35"/>
        <v>1</v>
      </c>
      <c r="AD95" s="65">
        <f t="shared" si="46"/>
        <v>0.30405617117858</v>
      </c>
      <c r="AE95" s="65">
        <f t="shared" si="47"/>
        <v>1.14912977640171</v>
      </c>
      <c r="AF95" s="65">
        <f t="shared" si="36"/>
        <v>0</v>
      </c>
    </row>
    <row r="96" spans="1:32">
      <c r="A96" s="62" t="s">
        <v>25</v>
      </c>
      <c r="B96" s="63">
        <v>26.9875</v>
      </c>
      <c r="C96" s="63">
        <f t="shared" si="37"/>
        <v>21.59</v>
      </c>
      <c r="D96" s="64">
        <f t="shared" si="38"/>
        <v>1.70844456897476</v>
      </c>
      <c r="E96" s="64">
        <v>0.479213441925306</v>
      </c>
      <c r="F96" s="64">
        <v>6.0593220338983</v>
      </c>
      <c r="G96" s="63">
        <v>348</v>
      </c>
      <c r="H96" s="63">
        <v>354</v>
      </c>
      <c r="I96" s="64">
        <v>112</v>
      </c>
      <c r="J96" s="62">
        <v>70</v>
      </c>
      <c r="K96" s="64">
        <v>0.625</v>
      </c>
      <c r="L96" s="64">
        <v>0.625</v>
      </c>
      <c r="M96" s="64">
        <v>0.857142857142857</v>
      </c>
      <c r="N96" s="62">
        <v>740</v>
      </c>
      <c r="O96" s="64">
        <v>6.60714285714286</v>
      </c>
      <c r="P96" s="62">
        <v>236</v>
      </c>
      <c r="Q96" s="62">
        <v>252</v>
      </c>
      <c r="R96" s="64">
        <v>0.4921</v>
      </c>
      <c r="T96" s="68"/>
      <c r="U96" s="66">
        <f t="shared" si="39"/>
        <v>0.669170280522553</v>
      </c>
      <c r="V96" s="66">
        <f t="shared" si="40"/>
        <v>0.735388307465957</v>
      </c>
      <c r="W96" s="66">
        <f t="shared" si="41"/>
        <v>1</v>
      </c>
      <c r="X96" s="65">
        <f t="shared" si="42"/>
        <v>1.09323700431582</v>
      </c>
      <c r="Y96" s="65">
        <f t="shared" si="43"/>
        <v>0.450131122581211</v>
      </c>
      <c r="Z96" s="65">
        <f t="shared" si="34"/>
        <v>1</v>
      </c>
      <c r="AA96" s="65">
        <f t="shared" si="44"/>
        <v>0.290391700161344</v>
      </c>
      <c r="AB96" s="65">
        <f t="shared" si="45"/>
        <v>1.69460766174304</v>
      </c>
      <c r="AC96" s="65">
        <f t="shared" si="35"/>
        <v>0</v>
      </c>
      <c r="AD96" s="65">
        <f t="shared" si="46"/>
        <v>0.165837012935755</v>
      </c>
      <c r="AE96" s="65">
        <f t="shared" si="47"/>
        <v>2.96737134424049</v>
      </c>
      <c r="AF96" s="65">
        <f t="shared" si="36"/>
        <v>0</v>
      </c>
    </row>
    <row r="97" spans="1:32">
      <c r="A97" s="62" t="s">
        <v>26</v>
      </c>
      <c r="B97" s="63">
        <v>58.12</v>
      </c>
      <c r="C97" s="63">
        <f t="shared" si="37"/>
        <v>46.496</v>
      </c>
      <c r="D97" s="64">
        <f t="shared" si="38"/>
        <v>3.42030623296634</v>
      </c>
      <c r="E97" s="64">
        <v>0.18</v>
      </c>
      <c r="F97" s="64">
        <v>10.01</v>
      </c>
      <c r="G97" s="63">
        <v>219.5</v>
      </c>
      <c r="H97" s="63">
        <v>297.5</v>
      </c>
      <c r="I97" s="64">
        <v>112</v>
      </c>
      <c r="J97" s="62">
        <v>40</v>
      </c>
      <c r="K97" s="64">
        <v>0.357142857142857</v>
      </c>
      <c r="L97" s="64">
        <v>0.357142857142857</v>
      </c>
      <c r="M97" s="64">
        <v>0.857142857142857</v>
      </c>
      <c r="N97" s="62">
        <v>340</v>
      </c>
      <c r="O97" s="64">
        <v>3.03571428571429</v>
      </c>
      <c r="P97" s="62">
        <v>176</v>
      </c>
      <c r="Q97" s="62">
        <v>192</v>
      </c>
      <c r="R97" s="64">
        <v>0.598760976783351</v>
      </c>
      <c r="T97" s="68"/>
      <c r="U97" s="66">
        <f t="shared" si="39"/>
        <v>1.28703069701672</v>
      </c>
      <c r="V97" s="66">
        <f t="shared" si="40"/>
        <v>0.465226647795777</v>
      </c>
      <c r="W97" s="66">
        <f t="shared" si="41"/>
        <v>1</v>
      </c>
      <c r="X97" s="65">
        <f t="shared" si="42"/>
        <v>1.29022531189983</v>
      </c>
      <c r="Y97" s="65">
        <f t="shared" si="43"/>
        <v>0.464074740482101</v>
      </c>
      <c r="Z97" s="65">
        <f t="shared" si="34"/>
        <v>1</v>
      </c>
      <c r="AA97" s="65">
        <f t="shared" si="44"/>
        <v>0.560827520838643</v>
      </c>
      <c r="AB97" s="65">
        <f t="shared" si="45"/>
        <v>1.06763836390907</v>
      </c>
      <c r="AC97" s="65">
        <f t="shared" si="35"/>
        <v>0</v>
      </c>
      <c r="AD97" s="65">
        <f t="shared" si="46"/>
        <v>0.489200791198953</v>
      </c>
      <c r="AE97" s="65">
        <f t="shared" si="47"/>
        <v>1.22395749875196</v>
      </c>
      <c r="AF97" s="65">
        <f t="shared" si="36"/>
        <v>0</v>
      </c>
    </row>
    <row r="98" spans="1:32">
      <c r="A98" s="62" t="s">
        <v>26</v>
      </c>
      <c r="B98" s="63">
        <v>58.12</v>
      </c>
      <c r="C98" s="63">
        <f t="shared" si="37"/>
        <v>46.496</v>
      </c>
      <c r="D98" s="64">
        <f t="shared" si="38"/>
        <v>3.42030623296634</v>
      </c>
      <c r="E98" s="64">
        <v>0.26</v>
      </c>
      <c r="F98" s="64">
        <v>6.82</v>
      </c>
      <c r="G98" s="63">
        <v>219.5</v>
      </c>
      <c r="H98" s="63">
        <v>311</v>
      </c>
      <c r="I98" s="64">
        <v>112</v>
      </c>
      <c r="J98" s="62">
        <v>60</v>
      </c>
      <c r="K98" s="64">
        <v>0.535714285714286</v>
      </c>
      <c r="L98" s="64">
        <v>0.535714285714286</v>
      </c>
      <c r="M98" s="64">
        <v>0.857142857142857</v>
      </c>
      <c r="N98" s="62">
        <v>540</v>
      </c>
      <c r="O98" s="64">
        <v>4.82142857142857</v>
      </c>
      <c r="P98" s="62">
        <v>216</v>
      </c>
      <c r="Q98" s="62">
        <v>232</v>
      </c>
      <c r="R98" s="64">
        <v>0.619177459668257</v>
      </c>
      <c r="T98" s="68"/>
      <c r="U98" s="66">
        <f t="shared" si="39"/>
        <v>1.37687481252911</v>
      </c>
      <c r="V98" s="66">
        <f t="shared" si="40"/>
        <v>0.449697716912202</v>
      </c>
      <c r="W98" s="66">
        <f t="shared" si="41"/>
        <v>1</v>
      </c>
      <c r="X98" s="65">
        <f t="shared" si="42"/>
        <v>1.83822364940857</v>
      </c>
      <c r="Y98" s="65">
        <f t="shared" si="43"/>
        <v>0.336834671813449</v>
      </c>
      <c r="Z98" s="65">
        <f t="shared" si="34"/>
        <v>1</v>
      </c>
      <c r="AA98" s="65">
        <f t="shared" si="44"/>
        <v>0.475200343695786</v>
      </c>
      <c r="AB98" s="65">
        <f t="shared" si="45"/>
        <v>1.30298192727033</v>
      </c>
      <c r="AC98" s="65">
        <f t="shared" si="35"/>
        <v>0</v>
      </c>
      <c r="AD98" s="65">
        <f t="shared" si="46"/>
        <v>0.412354875236015</v>
      </c>
      <c r="AE98" s="65">
        <f t="shared" si="47"/>
        <v>1.50156454271061</v>
      </c>
      <c r="AF98" s="65">
        <f t="shared" si="36"/>
        <v>0</v>
      </c>
    </row>
    <row r="99" spans="1:32">
      <c r="A99" s="62" t="s">
        <v>26</v>
      </c>
      <c r="B99" s="63">
        <v>48.54</v>
      </c>
      <c r="C99" s="63">
        <f t="shared" ref="C99:C130" si="50">B99*0.8</f>
        <v>38.832</v>
      </c>
      <c r="D99" s="64">
        <f t="shared" ref="D99:D130" si="51">(C99-8)^(2/3)*0.3</f>
        <v>2.94977610281954</v>
      </c>
      <c r="E99" s="64">
        <v>0.42</v>
      </c>
      <c r="F99" s="64">
        <v>10.01</v>
      </c>
      <c r="G99" s="63">
        <v>219.5</v>
      </c>
      <c r="H99" s="63">
        <v>311</v>
      </c>
      <c r="I99" s="64">
        <v>112</v>
      </c>
      <c r="J99" s="62">
        <v>40</v>
      </c>
      <c r="K99" s="64">
        <v>0.357142857142857</v>
      </c>
      <c r="L99" s="64">
        <v>0.357142857142857</v>
      </c>
      <c r="M99" s="64">
        <v>0.857142857142857</v>
      </c>
      <c r="N99" s="62">
        <v>540</v>
      </c>
      <c r="O99" s="64">
        <v>4.82142857142857</v>
      </c>
      <c r="P99" s="62">
        <v>176</v>
      </c>
      <c r="Q99" s="62">
        <v>192</v>
      </c>
      <c r="R99" s="64">
        <v>0.539555404074831</v>
      </c>
      <c r="T99" s="68"/>
      <c r="U99" s="66">
        <f t="shared" ref="U99:U130" si="52">IF(K99&lt;0.6,(0.314+0.3292*K99-0.01821*O99)*D99,(0.512-0.01821*O99)*D99)</f>
        <v>1.01405401228946</v>
      </c>
      <c r="V99" s="66">
        <f t="shared" ref="V99:V130" si="53">R99/U99</f>
        <v>0.532077579237284</v>
      </c>
      <c r="W99" s="66">
        <f t="shared" ref="W99:W130" si="54">IF(V99&gt;=1,0,1)</f>
        <v>1</v>
      </c>
      <c r="X99" s="65">
        <f t="shared" ref="X99:X130" si="55">(0.067+0.686*K99+0.02*O99+2.506*E99/100)*D99</f>
        <v>1.23581982314612</v>
      </c>
      <c r="Y99" s="65">
        <f t="shared" ref="Y99:Y130" si="56">R99/X99</f>
        <v>0.436597143021419</v>
      </c>
      <c r="Z99" s="65">
        <f t="shared" si="34"/>
        <v>1</v>
      </c>
      <c r="AA99" s="65">
        <f t="shared" ref="AA99:AA130" si="57">0.5134+0.0556*D99+0.3321*E99/100+0.05*K99-0.0531*O99</f>
        <v>0.440641657031052</v>
      </c>
      <c r="AB99" s="65">
        <f t="shared" ref="AB99:AB130" si="58">R99/AA99</f>
        <v>1.22447661374151</v>
      </c>
      <c r="AC99" s="65">
        <f t="shared" si="35"/>
        <v>0</v>
      </c>
      <c r="AD99" s="65">
        <f t="shared" ref="AD99:AD130" si="59">(0.1805+0.0852*E99/100+0.0128*K99-0.0139*O99)*D99</f>
        <v>0.349287151733133</v>
      </c>
      <c r="AE99" s="65">
        <f t="shared" ref="AE99:AE130" si="60">R99/AD99</f>
        <v>1.54473304098821</v>
      </c>
      <c r="AF99" s="65">
        <f t="shared" si="36"/>
        <v>0</v>
      </c>
    </row>
    <row r="100" spans="1:32">
      <c r="A100" s="62" t="s">
        <v>26</v>
      </c>
      <c r="B100" s="63">
        <v>48.54</v>
      </c>
      <c r="C100" s="63">
        <f t="shared" si="50"/>
        <v>38.832</v>
      </c>
      <c r="D100" s="64">
        <f t="shared" si="51"/>
        <v>2.94977610281954</v>
      </c>
      <c r="E100" s="64">
        <v>0.26</v>
      </c>
      <c r="F100" s="64">
        <v>4.95</v>
      </c>
      <c r="G100" s="63">
        <v>219.5</v>
      </c>
      <c r="H100" s="63">
        <v>311</v>
      </c>
      <c r="I100" s="64">
        <v>112</v>
      </c>
      <c r="J100" s="62">
        <v>80</v>
      </c>
      <c r="K100" s="64">
        <v>0.714285714285714</v>
      </c>
      <c r="L100" s="64">
        <v>0.714285714285714</v>
      </c>
      <c r="M100" s="64">
        <v>0.857142857142857</v>
      </c>
      <c r="N100" s="62">
        <v>940</v>
      </c>
      <c r="O100" s="64">
        <v>8.39285714285714</v>
      </c>
      <c r="P100" s="62">
        <v>256</v>
      </c>
      <c r="Q100" s="62">
        <v>272</v>
      </c>
      <c r="R100" s="64">
        <v>0.369312825421689</v>
      </c>
      <c r="T100" s="68"/>
      <c r="U100" s="66">
        <f t="shared" si="52"/>
        <v>1.05945949444358</v>
      </c>
      <c r="V100" s="66">
        <f t="shared" si="53"/>
        <v>0.348586073708886</v>
      </c>
      <c r="W100" s="66">
        <f t="shared" si="54"/>
        <v>1</v>
      </c>
      <c r="X100" s="65">
        <f t="shared" si="55"/>
        <v>2.15738583913358</v>
      </c>
      <c r="Y100" s="65">
        <f t="shared" si="56"/>
        <v>0.171185338627238</v>
      </c>
      <c r="Z100" s="65">
        <f t="shared" si="34"/>
        <v>1</v>
      </c>
      <c r="AA100" s="65">
        <f t="shared" si="57"/>
        <v>0.268324582745338</v>
      </c>
      <c r="AB100" s="65">
        <f t="shared" si="58"/>
        <v>1.37636597304317</v>
      </c>
      <c r="AC100" s="65">
        <f t="shared" si="35"/>
        <v>0</v>
      </c>
      <c r="AD100" s="65">
        <f t="shared" si="59"/>
        <v>0.215934415334858</v>
      </c>
      <c r="AE100" s="65">
        <f t="shared" si="60"/>
        <v>1.71030090247069</v>
      </c>
      <c r="AF100" s="65">
        <f t="shared" si="36"/>
        <v>0</v>
      </c>
    </row>
    <row r="101" spans="1:32">
      <c r="A101" s="62" t="s">
        <v>26</v>
      </c>
      <c r="B101" s="63">
        <v>48.54</v>
      </c>
      <c r="C101" s="63">
        <f t="shared" si="50"/>
        <v>38.832</v>
      </c>
      <c r="D101" s="64">
        <f t="shared" si="51"/>
        <v>2.94977610281954</v>
      </c>
      <c r="E101" s="64">
        <v>0.18</v>
      </c>
      <c r="F101" s="64">
        <v>3.75</v>
      </c>
      <c r="G101" s="63">
        <v>219.5</v>
      </c>
      <c r="H101" s="63">
        <v>297.5</v>
      </c>
      <c r="I101" s="64">
        <v>112</v>
      </c>
      <c r="J101" s="62">
        <v>100</v>
      </c>
      <c r="K101" s="64">
        <v>0.892857142857143</v>
      </c>
      <c r="L101" s="64">
        <v>0.892857142857143</v>
      </c>
      <c r="M101" s="64">
        <v>0.857142857142857</v>
      </c>
      <c r="N101" s="62">
        <v>740</v>
      </c>
      <c r="O101" s="64">
        <v>6.60714285714286</v>
      </c>
      <c r="P101" s="62">
        <v>296</v>
      </c>
      <c r="Q101" s="62">
        <v>312</v>
      </c>
      <c r="R101" s="64">
        <v>0.446973046666298</v>
      </c>
      <c r="T101" s="68"/>
      <c r="U101" s="66">
        <f t="shared" si="52"/>
        <v>1.15537989235848</v>
      </c>
      <c r="V101" s="66">
        <f t="shared" si="53"/>
        <v>0.38686240744063</v>
      </c>
      <c r="W101" s="66">
        <f t="shared" si="54"/>
        <v>1</v>
      </c>
      <c r="X101" s="65">
        <f t="shared" si="55"/>
        <v>2.40747055406877</v>
      </c>
      <c r="Y101" s="65">
        <f t="shared" si="56"/>
        <v>0.185660857164332</v>
      </c>
      <c r="Z101" s="65">
        <f t="shared" si="34"/>
        <v>1</v>
      </c>
      <c r="AA101" s="65">
        <f t="shared" si="57"/>
        <v>0.371808902745338</v>
      </c>
      <c r="AB101" s="65">
        <f t="shared" si="58"/>
        <v>1.20215799935388</v>
      </c>
      <c r="AC101" s="65">
        <f t="shared" si="35"/>
        <v>0</v>
      </c>
      <c r="AD101" s="65">
        <f t="shared" si="59"/>
        <v>0.295693360811405</v>
      </c>
      <c r="AE101" s="65">
        <f t="shared" si="60"/>
        <v>1.51161001870238</v>
      </c>
      <c r="AF101" s="65">
        <f t="shared" si="36"/>
        <v>0</v>
      </c>
    </row>
    <row r="102" spans="1:32">
      <c r="A102" s="62" t="s">
        <v>26</v>
      </c>
      <c r="B102" s="63">
        <v>39.73</v>
      </c>
      <c r="C102" s="63">
        <f t="shared" si="50"/>
        <v>31.784</v>
      </c>
      <c r="D102" s="64">
        <f t="shared" si="51"/>
        <v>2.48110142889679</v>
      </c>
      <c r="E102" s="64">
        <v>0.26</v>
      </c>
      <c r="F102" s="64">
        <v>10.01</v>
      </c>
      <c r="G102" s="63">
        <v>219.5</v>
      </c>
      <c r="H102" s="63">
        <v>297.5</v>
      </c>
      <c r="I102" s="64">
        <v>112</v>
      </c>
      <c r="J102" s="62">
        <v>40</v>
      </c>
      <c r="K102" s="64">
        <v>0.357142857142857</v>
      </c>
      <c r="L102" s="64">
        <v>0.357142857142857</v>
      </c>
      <c r="M102" s="64">
        <v>0.857142857142857</v>
      </c>
      <c r="N102" s="62">
        <v>740</v>
      </c>
      <c r="O102" s="64">
        <v>6.60714285714286</v>
      </c>
      <c r="P102" s="62">
        <v>176</v>
      </c>
      <c r="Q102" s="62">
        <v>192</v>
      </c>
      <c r="R102" s="64">
        <v>0.398059102046832</v>
      </c>
      <c r="T102" s="68"/>
      <c r="U102" s="66">
        <f t="shared" si="52"/>
        <v>0.772256111358923</v>
      </c>
      <c r="V102" s="66">
        <f t="shared" si="53"/>
        <v>0.515449597862522</v>
      </c>
      <c r="W102" s="66">
        <f t="shared" si="54"/>
        <v>1</v>
      </c>
      <c r="X102" s="65">
        <f t="shared" si="55"/>
        <v>1.11812934196156</v>
      </c>
      <c r="Y102" s="65">
        <f t="shared" si="56"/>
        <v>0.356004522114148</v>
      </c>
      <c r="Z102" s="65">
        <f t="shared" si="34"/>
        <v>1</v>
      </c>
      <c r="AA102" s="65">
        <f t="shared" si="57"/>
        <v>0.319230556589518</v>
      </c>
      <c r="AB102" s="65">
        <f t="shared" si="58"/>
        <v>1.24693295748212</v>
      </c>
      <c r="AC102" s="65">
        <f t="shared" si="35"/>
        <v>0</v>
      </c>
      <c r="AD102" s="65">
        <f t="shared" si="59"/>
        <v>0.231868016450496</v>
      </c>
      <c r="AE102" s="65">
        <f t="shared" si="60"/>
        <v>1.71674864062943</v>
      </c>
      <c r="AF102" s="65">
        <f t="shared" si="36"/>
        <v>0</v>
      </c>
    </row>
    <row r="103" spans="1:32">
      <c r="A103" s="62" t="s">
        <v>26</v>
      </c>
      <c r="B103" s="63">
        <v>39.73</v>
      </c>
      <c r="C103" s="63">
        <f t="shared" si="50"/>
        <v>31.784</v>
      </c>
      <c r="D103" s="64">
        <f t="shared" si="51"/>
        <v>2.48110142889679</v>
      </c>
      <c r="E103" s="64">
        <v>0.34</v>
      </c>
      <c r="F103" s="64">
        <v>3.75</v>
      </c>
      <c r="G103" s="63">
        <v>219.5</v>
      </c>
      <c r="H103" s="63">
        <v>311</v>
      </c>
      <c r="I103" s="64">
        <v>112</v>
      </c>
      <c r="J103" s="62">
        <v>100</v>
      </c>
      <c r="K103" s="64">
        <v>0.892857142857143</v>
      </c>
      <c r="L103" s="64">
        <v>0.892857142857143</v>
      </c>
      <c r="M103" s="64">
        <v>0.857142857142857</v>
      </c>
      <c r="N103" s="62">
        <v>540</v>
      </c>
      <c r="O103" s="64">
        <v>4.82142857142857</v>
      </c>
      <c r="P103" s="62">
        <v>296</v>
      </c>
      <c r="Q103" s="62">
        <v>312</v>
      </c>
      <c r="R103" s="64">
        <v>0.553220227726022</v>
      </c>
      <c r="T103" s="68"/>
      <c r="U103" s="66">
        <f t="shared" si="52"/>
        <v>1.05248765667628</v>
      </c>
      <c r="V103" s="66">
        <f t="shared" si="53"/>
        <v>0.525631083858097</v>
      </c>
      <c r="W103" s="66">
        <f t="shared" si="54"/>
        <v>1</v>
      </c>
      <c r="X103" s="65">
        <f t="shared" si="55"/>
        <v>1.94629746390805</v>
      </c>
      <c r="Y103" s="65">
        <f t="shared" si="56"/>
        <v>0.284242382259076</v>
      </c>
      <c r="Z103" s="65">
        <f t="shared" si="34"/>
        <v>1</v>
      </c>
      <c r="AA103" s="65">
        <f t="shared" si="57"/>
        <v>0.441103379446661</v>
      </c>
      <c r="AB103" s="65">
        <f t="shared" si="58"/>
        <v>1.2541736325394</v>
      </c>
      <c r="AC103" s="65">
        <f t="shared" si="35"/>
        <v>0</v>
      </c>
      <c r="AD103" s="65">
        <f t="shared" si="59"/>
        <v>0.310634877160727</v>
      </c>
      <c r="AE103" s="65">
        <f t="shared" si="60"/>
        <v>1.78093404315246</v>
      </c>
      <c r="AF103" s="65">
        <f t="shared" si="36"/>
        <v>0</v>
      </c>
    </row>
    <row r="104" spans="1:32">
      <c r="A104" s="62" t="s">
        <v>26</v>
      </c>
      <c r="B104" s="63">
        <v>34.37</v>
      </c>
      <c r="C104" s="63">
        <f t="shared" si="50"/>
        <v>27.496</v>
      </c>
      <c r="D104" s="64">
        <f t="shared" si="51"/>
        <v>2.17312612157041</v>
      </c>
      <c r="E104" s="64">
        <v>0.34</v>
      </c>
      <c r="F104" s="64">
        <v>10.01</v>
      </c>
      <c r="G104" s="63">
        <v>219.5</v>
      </c>
      <c r="H104" s="63">
        <v>297.5</v>
      </c>
      <c r="I104" s="64">
        <v>112</v>
      </c>
      <c r="J104" s="62">
        <v>40</v>
      </c>
      <c r="K104" s="64">
        <v>0.357142857142857</v>
      </c>
      <c r="L104" s="64">
        <v>0.357142857142857</v>
      </c>
      <c r="M104" s="64">
        <v>0.857142857142857</v>
      </c>
      <c r="N104" s="62">
        <v>940</v>
      </c>
      <c r="O104" s="64">
        <v>8.39285714285714</v>
      </c>
      <c r="P104" s="62">
        <v>176</v>
      </c>
      <c r="Q104" s="62">
        <v>192</v>
      </c>
      <c r="R104" s="64">
        <v>0.323373072850948</v>
      </c>
      <c r="T104" s="68"/>
      <c r="U104" s="66">
        <f t="shared" si="52"/>
        <v>0.605731742311232</v>
      </c>
      <c r="V104" s="66">
        <f t="shared" si="53"/>
        <v>0.533855253510547</v>
      </c>
      <c r="W104" s="66">
        <f t="shared" si="54"/>
        <v>1</v>
      </c>
      <c r="X104" s="65">
        <f t="shared" si="55"/>
        <v>1.06130599557123</v>
      </c>
      <c r="Y104" s="65">
        <f t="shared" si="56"/>
        <v>0.304693532497098</v>
      </c>
      <c r="Z104" s="65">
        <f t="shared" si="34"/>
        <v>1</v>
      </c>
      <c r="AA104" s="65">
        <f t="shared" si="57"/>
        <v>0.207551380930743</v>
      </c>
      <c r="AB104" s="65">
        <f t="shared" si="58"/>
        <v>1.55803864759085</v>
      </c>
      <c r="AC104" s="65">
        <f t="shared" si="35"/>
        <v>0</v>
      </c>
      <c r="AD104" s="65">
        <f t="shared" si="59"/>
        <v>0.149294621384472</v>
      </c>
      <c r="AE104" s="65">
        <f t="shared" si="60"/>
        <v>2.16600618195199</v>
      </c>
      <c r="AF104" s="65">
        <f t="shared" si="36"/>
        <v>0</v>
      </c>
    </row>
    <row r="105" spans="1:32">
      <c r="A105" s="62" t="s">
        <v>27</v>
      </c>
      <c r="B105" s="63">
        <v>40.24</v>
      </c>
      <c r="C105" s="63">
        <f t="shared" si="50"/>
        <v>32.192</v>
      </c>
      <c r="D105" s="64">
        <f t="shared" si="51"/>
        <v>2.50939543689952</v>
      </c>
      <c r="E105" s="64">
        <v>0.34</v>
      </c>
      <c r="F105" s="64">
        <v>3.25681818181818</v>
      </c>
      <c r="G105" s="63">
        <v>320.3</v>
      </c>
      <c r="H105" s="63">
        <v>274.1</v>
      </c>
      <c r="I105" s="64">
        <v>100</v>
      </c>
      <c r="J105" s="62">
        <v>60</v>
      </c>
      <c r="K105" s="64">
        <v>0.6</v>
      </c>
      <c r="L105" s="64">
        <v>0.66</v>
      </c>
      <c r="M105" s="64">
        <v>0.68</v>
      </c>
      <c r="N105" s="62">
        <v>540</v>
      </c>
      <c r="O105" s="64">
        <v>5.4</v>
      </c>
      <c r="P105" s="62">
        <v>200</v>
      </c>
      <c r="Q105" s="62">
        <v>220</v>
      </c>
      <c r="R105" s="64">
        <v>0.49</v>
      </c>
      <c r="T105" s="68"/>
      <c r="U105" s="66">
        <f t="shared" si="52"/>
        <v>1.03805157280048</v>
      </c>
      <c r="V105" s="66">
        <f t="shared" si="53"/>
        <v>0.47203820391897</v>
      </c>
      <c r="W105" s="66">
        <f t="shared" si="54"/>
        <v>1</v>
      </c>
      <c r="X105" s="65">
        <f t="shared" si="55"/>
        <v>1.49339241616582</v>
      </c>
      <c r="Y105" s="65">
        <f t="shared" si="56"/>
        <v>0.328112018445922</v>
      </c>
      <c r="Z105" s="65">
        <f t="shared" si="34"/>
        <v>1</v>
      </c>
      <c r="AA105" s="65">
        <f t="shared" si="57"/>
        <v>0.397311526291613</v>
      </c>
      <c r="AB105" s="65">
        <f t="shared" si="58"/>
        <v>1.23328916372881</v>
      </c>
      <c r="AC105" s="65">
        <f t="shared" si="35"/>
        <v>0</v>
      </c>
      <c r="AD105" s="65">
        <f t="shared" si="59"/>
        <v>0.284589733492235</v>
      </c>
      <c r="AE105" s="65">
        <f t="shared" si="60"/>
        <v>1.72177679773318</v>
      </c>
      <c r="AF105" s="65">
        <f t="shared" si="36"/>
        <v>0</v>
      </c>
    </row>
    <row r="106" spans="1:32">
      <c r="A106" s="62" t="s">
        <v>27</v>
      </c>
      <c r="B106" s="63">
        <v>59.73</v>
      </c>
      <c r="C106" s="63">
        <f t="shared" si="50"/>
        <v>47.784</v>
      </c>
      <c r="D106" s="64">
        <f t="shared" si="51"/>
        <v>3.49617813327454</v>
      </c>
      <c r="E106" s="64">
        <v>0.34</v>
      </c>
      <c r="F106" s="64">
        <v>3.25681818181818</v>
      </c>
      <c r="G106" s="63">
        <v>320.3</v>
      </c>
      <c r="H106" s="63">
        <v>274.1</v>
      </c>
      <c r="I106" s="64">
        <v>100</v>
      </c>
      <c r="J106" s="62">
        <v>60</v>
      </c>
      <c r="K106" s="64">
        <v>0.6</v>
      </c>
      <c r="L106" s="64">
        <v>0.66</v>
      </c>
      <c r="M106" s="64">
        <v>0.68</v>
      </c>
      <c r="N106" s="62">
        <v>540</v>
      </c>
      <c r="O106" s="64">
        <v>5.4</v>
      </c>
      <c r="P106" s="62">
        <v>200</v>
      </c>
      <c r="Q106" s="62">
        <v>220</v>
      </c>
      <c r="R106" s="64">
        <v>0.54</v>
      </c>
      <c r="T106" s="68"/>
      <c r="U106" s="66">
        <f t="shared" si="52"/>
        <v>1.44625002367915</v>
      </c>
      <c r="V106" s="66">
        <f t="shared" si="53"/>
        <v>0.373379423445941</v>
      </c>
      <c r="W106" s="66">
        <f t="shared" si="54"/>
        <v>1</v>
      </c>
      <c r="X106" s="65">
        <f t="shared" si="55"/>
        <v>2.0806469291456</v>
      </c>
      <c r="Y106" s="65">
        <f t="shared" si="56"/>
        <v>0.259534663202923</v>
      </c>
      <c r="Z106" s="65">
        <f t="shared" si="34"/>
        <v>1</v>
      </c>
      <c r="AA106" s="65">
        <f t="shared" si="57"/>
        <v>0.452176644210064</v>
      </c>
      <c r="AB106" s="65">
        <f t="shared" si="58"/>
        <v>1.19422355602501</v>
      </c>
      <c r="AC106" s="65">
        <f t="shared" si="35"/>
        <v>0</v>
      </c>
      <c r="AD106" s="65">
        <f t="shared" si="59"/>
        <v>0.396500443317663</v>
      </c>
      <c r="AE106" s="65">
        <f t="shared" si="60"/>
        <v>1.36191524902627</v>
      </c>
      <c r="AF106" s="65">
        <f t="shared" si="36"/>
        <v>0</v>
      </c>
    </row>
    <row r="107" spans="1:32">
      <c r="A107" s="62" t="s">
        <v>27</v>
      </c>
      <c r="B107" s="63">
        <v>65.96</v>
      </c>
      <c r="C107" s="63">
        <f t="shared" si="50"/>
        <v>52.768</v>
      </c>
      <c r="D107" s="64">
        <f t="shared" si="51"/>
        <v>3.78239066709027</v>
      </c>
      <c r="E107" s="64">
        <v>0.34</v>
      </c>
      <c r="F107" s="64">
        <v>3.25681818181818</v>
      </c>
      <c r="G107" s="63">
        <v>320.3</v>
      </c>
      <c r="H107" s="63">
        <v>274.1</v>
      </c>
      <c r="I107" s="64">
        <v>100</v>
      </c>
      <c r="J107" s="62">
        <v>60</v>
      </c>
      <c r="K107" s="64">
        <v>0.6</v>
      </c>
      <c r="L107" s="64">
        <v>0.66</v>
      </c>
      <c r="M107" s="64">
        <v>0.68</v>
      </c>
      <c r="N107" s="62">
        <v>540</v>
      </c>
      <c r="O107" s="64">
        <v>5.4</v>
      </c>
      <c r="P107" s="62">
        <v>200</v>
      </c>
      <c r="Q107" s="62">
        <v>220</v>
      </c>
      <c r="R107" s="64">
        <v>0.6</v>
      </c>
      <c r="T107" s="68"/>
      <c r="U107" s="66">
        <f t="shared" si="52"/>
        <v>1.56464641769256</v>
      </c>
      <c r="V107" s="66">
        <f t="shared" si="53"/>
        <v>0.38347322002938</v>
      </c>
      <c r="W107" s="66">
        <f t="shared" si="54"/>
        <v>1</v>
      </c>
      <c r="X107" s="65">
        <f t="shared" si="55"/>
        <v>2.25097784675503</v>
      </c>
      <c r="Y107" s="65">
        <f t="shared" si="56"/>
        <v>0.266550824062951</v>
      </c>
      <c r="Z107" s="65">
        <f t="shared" si="34"/>
        <v>1</v>
      </c>
      <c r="AA107" s="65">
        <f t="shared" si="57"/>
        <v>0.468090061090219</v>
      </c>
      <c r="AB107" s="65">
        <f t="shared" si="58"/>
        <v>1.28180461384408</v>
      </c>
      <c r="AC107" s="65">
        <f t="shared" si="35"/>
        <v>0</v>
      </c>
      <c r="AD107" s="65">
        <f t="shared" si="59"/>
        <v>0.428959715189694</v>
      </c>
      <c r="AE107" s="65">
        <f t="shared" si="60"/>
        <v>1.39873274518254</v>
      </c>
      <c r="AF107" s="65">
        <f t="shared" si="36"/>
        <v>0</v>
      </c>
    </row>
    <row r="108" spans="1:32">
      <c r="A108" s="62" t="s">
        <v>27</v>
      </c>
      <c r="B108" s="63">
        <v>49.58</v>
      </c>
      <c r="C108" s="63">
        <f t="shared" si="50"/>
        <v>39.664</v>
      </c>
      <c r="D108" s="64">
        <f t="shared" si="51"/>
        <v>3.00260663050318</v>
      </c>
      <c r="E108" s="64">
        <v>0.34</v>
      </c>
      <c r="F108" s="64">
        <v>3.25681818181818</v>
      </c>
      <c r="G108" s="63">
        <v>320.3</v>
      </c>
      <c r="H108" s="63">
        <v>274.1</v>
      </c>
      <c r="I108" s="64">
        <v>100</v>
      </c>
      <c r="J108" s="62">
        <v>40</v>
      </c>
      <c r="K108" s="64">
        <v>0.4</v>
      </c>
      <c r="L108" s="64">
        <v>0.46</v>
      </c>
      <c r="M108" s="64">
        <v>0.68</v>
      </c>
      <c r="N108" s="62">
        <v>540</v>
      </c>
      <c r="O108" s="64">
        <v>5.4</v>
      </c>
      <c r="P108" s="62">
        <v>160</v>
      </c>
      <c r="Q108" s="62">
        <v>180</v>
      </c>
      <c r="R108" s="64">
        <v>0.54</v>
      </c>
      <c r="T108" s="68"/>
      <c r="U108" s="66">
        <f t="shared" si="52"/>
        <v>1.04294340267876</v>
      </c>
      <c r="V108" s="66">
        <f t="shared" si="53"/>
        <v>0.517765392266762</v>
      </c>
      <c r="W108" s="66">
        <f t="shared" si="54"/>
        <v>1</v>
      </c>
      <c r="X108" s="65">
        <f t="shared" si="55"/>
        <v>1.37495482928267</v>
      </c>
      <c r="Y108" s="65">
        <f t="shared" si="56"/>
        <v>0.392740174803942</v>
      </c>
      <c r="Z108" s="65">
        <f t="shared" si="34"/>
        <v>1</v>
      </c>
      <c r="AA108" s="65">
        <f t="shared" si="57"/>
        <v>0.414734068655977</v>
      </c>
      <c r="AB108" s="65">
        <f t="shared" si="58"/>
        <v>1.30203916391525</v>
      </c>
      <c r="AC108" s="65">
        <f t="shared" si="35"/>
        <v>0</v>
      </c>
      <c r="AD108" s="65">
        <f t="shared" si="59"/>
        <v>0.332837984157156</v>
      </c>
      <c r="AE108" s="65">
        <f t="shared" si="60"/>
        <v>1.62241097982684</v>
      </c>
      <c r="AF108" s="65">
        <f t="shared" si="36"/>
        <v>0</v>
      </c>
    </row>
    <row r="109" spans="1:32">
      <c r="A109" s="62" t="s">
        <v>27</v>
      </c>
      <c r="B109" s="63">
        <v>49.58</v>
      </c>
      <c r="C109" s="63">
        <f t="shared" si="50"/>
        <v>39.664</v>
      </c>
      <c r="D109" s="64">
        <f t="shared" si="51"/>
        <v>3.00260663050318</v>
      </c>
      <c r="E109" s="64">
        <v>0.34</v>
      </c>
      <c r="F109" s="64">
        <v>4.97569444444444</v>
      </c>
      <c r="G109" s="63">
        <v>320.3</v>
      </c>
      <c r="H109" s="63">
        <v>274.1</v>
      </c>
      <c r="I109" s="64">
        <v>100</v>
      </c>
      <c r="J109" s="62">
        <v>80</v>
      </c>
      <c r="K109" s="64">
        <v>0.8</v>
      </c>
      <c r="L109" s="64">
        <v>0.86</v>
      </c>
      <c r="M109" s="64">
        <v>0.68</v>
      </c>
      <c r="N109" s="62">
        <v>540</v>
      </c>
      <c r="O109" s="64">
        <v>5.4</v>
      </c>
      <c r="P109" s="62">
        <v>240</v>
      </c>
      <c r="Q109" s="62">
        <v>260</v>
      </c>
      <c r="R109" s="64">
        <v>0.73</v>
      </c>
      <c r="T109" s="68"/>
      <c r="U109" s="66">
        <f t="shared" si="52"/>
        <v>1.24207627441373</v>
      </c>
      <c r="V109" s="66">
        <f t="shared" si="53"/>
        <v>0.587725580978967</v>
      </c>
      <c r="W109" s="66">
        <f t="shared" si="54"/>
        <v>1</v>
      </c>
      <c r="X109" s="65">
        <f t="shared" si="55"/>
        <v>2.19887008869274</v>
      </c>
      <c r="Y109" s="65">
        <f t="shared" si="56"/>
        <v>0.331988689897544</v>
      </c>
      <c r="Z109" s="65">
        <f t="shared" si="34"/>
        <v>1</v>
      </c>
      <c r="AA109" s="65">
        <f t="shared" si="57"/>
        <v>0.434734068655977</v>
      </c>
      <c r="AB109" s="65">
        <f t="shared" si="58"/>
        <v>1.67918746800053</v>
      </c>
      <c r="AC109" s="65">
        <f t="shared" si="35"/>
        <v>0</v>
      </c>
      <c r="AD109" s="65">
        <f t="shared" si="59"/>
        <v>0.348211330105332</v>
      </c>
      <c r="AE109" s="65">
        <f t="shared" si="60"/>
        <v>2.09642805068743</v>
      </c>
      <c r="AF109" s="65">
        <f t="shared" si="36"/>
        <v>0</v>
      </c>
    </row>
    <row r="110" spans="1:32">
      <c r="A110" s="62" t="s">
        <v>27</v>
      </c>
      <c r="B110" s="63">
        <v>49.58</v>
      </c>
      <c r="C110" s="63">
        <f t="shared" si="50"/>
        <v>39.664</v>
      </c>
      <c r="D110" s="64">
        <f t="shared" si="51"/>
        <v>3.00260663050318</v>
      </c>
      <c r="E110" s="64">
        <v>0.34</v>
      </c>
      <c r="F110" s="64">
        <v>2.29647435897436</v>
      </c>
      <c r="G110" s="63">
        <v>320.3</v>
      </c>
      <c r="H110" s="63">
        <v>274.1</v>
      </c>
      <c r="I110" s="64">
        <v>100</v>
      </c>
      <c r="J110" s="62">
        <v>100</v>
      </c>
      <c r="K110" s="64">
        <v>1</v>
      </c>
      <c r="L110" s="64">
        <v>1.06</v>
      </c>
      <c r="M110" s="64">
        <v>0.68</v>
      </c>
      <c r="N110" s="62">
        <v>540</v>
      </c>
      <c r="O110" s="64">
        <v>5.4</v>
      </c>
      <c r="P110" s="62">
        <v>280</v>
      </c>
      <c r="Q110" s="62">
        <v>300</v>
      </c>
      <c r="R110" s="64">
        <v>0.91</v>
      </c>
      <c r="T110" s="68"/>
      <c r="U110" s="66">
        <f t="shared" si="52"/>
        <v>1.24207627441373</v>
      </c>
      <c r="V110" s="66">
        <f t="shared" si="53"/>
        <v>0.732644217384739</v>
      </c>
      <c r="W110" s="66">
        <f t="shared" si="54"/>
        <v>1</v>
      </c>
      <c r="X110" s="65">
        <f t="shared" si="55"/>
        <v>2.61082771839778</v>
      </c>
      <c r="Y110" s="65">
        <f t="shared" si="56"/>
        <v>0.348548467440989</v>
      </c>
      <c r="Z110" s="65">
        <f t="shared" si="34"/>
        <v>1</v>
      </c>
      <c r="AA110" s="65">
        <f t="shared" si="57"/>
        <v>0.444734068655977</v>
      </c>
      <c r="AB110" s="65">
        <f t="shared" si="58"/>
        <v>2.04616660637242</v>
      </c>
      <c r="AC110" s="65">
        <f t="shared" si="35"/>
        <v>0</v>
      </c>
      <c r="AD110" s="65">
        <f t="shared" si="59"/>
        <v>0.35589800307942</v>
      </c>
      <c r="AE110" s="65">
        <f t="shared" si="60"/>
        <v>2.55691235164624</v>
      </c>
      <c r="AF110" s="65">
        <f t="shared" si="36"/>
        <v>0</v>
      </c>
    </row>
    <row r="111" spans="1:32">
      <c r="A111" s="62" t="s">
        <v>27</v>
      </c>
      <c r="B111" s="63">
        <v>49.58</v>
      </c>
      <c r="C111" s="63">
        <f t="shared" si="50"/>
        <v>39.664</v>
      </c>
      <c r="D111" s="64">
        <f t="shared" si="51"/>
        <v>3.00260663050318</v>
      </c>
      <c r="E111" s="64">
        <v>0.34</v>
      </c>
      <c r="F111" s="64">
        <v>1.70595238095238</v>
      </c>
      <c r="G111" s="63">
        <v>320.3</v>
      </c>
      <c r="H111" s="63">
        <v>274.1</v>
      </c>
      <c r="I111" s="64">
        <v>100</v>
      </c>
      <c r="J111" s="62">
        <v>60</v>
      </c>
      <c r="K111" s="64">
        <v>0.6</v>
      </c>
      <c r="L111" s="64">
        <v>0.66</v>
      </c>
      <c r="M111" s="64">
        <v>0.68</v>
      </c>
      <c r="N111" s="62">
        <v>340</v>
      </c>
      <c r="O111" s="64">
        <v>3.4</v>
      </c>
      <c r="P111" s="62">
        <v>200</v>
      </c>
      <c r="Q111" s="62">
        <v>220</v>
      </c>
      <c r="R111" s="64">
        <v>0.98</v>
      </c>
      <c r="T111" s="68"/>
      <c r="U111" s="66">
        <f t="shared" si="52"/>
        <v>1.35143120789666</v>
      </c>
      <c r="V111" s="66">
        <f t="shared" si="53"/>
        <v>0.725157147676982</v>
      </c>
      <c r="W111" s="66">
        <f t="shared" si="54"/>
        <v>1</v>
      </c>
      <c r="X111" s="65">
        <f t="shared" si="55"/>
        <v>1.66680819376758</v>
      </c>
      <c r="Y111" s="65">
        <f t="shared" si="56"/>
        <v>0.587950073478371</v>
      </c>
      <c r="Z111" s="65">
        <f t="shared" si="34"/>
        <v>1</v>
      </c>
      <c r="AA111" s="65">
        <f t="shared" si="57"/>
        <v>0.530934068655977</v>
      </c>
      <c r="AB111" s="65">
        <f t="shared" si="58"/>
        <v>1.84580357120575</v>
      </c>
      <c r="AC111" s="65">
        <f t="shared" si="35"/>
        <v>0</v>
      </c>
      <c r="AD111" s="65">
        <f t="shared" si="59"/>
        <v>0.423997121459232</v>
      </c>
      <c r="AE111" s="65">
        <f t="shared" si="60"/>
        <v>2.31133644640611</v>
      </c>
      <c r="AF111" s="65">
        <f t="shared" si="36"/>
        <v>0</v>
      </c>
    </row>
    <row r="112" spans="1:32">
      <c r="A112" s="62" t="s">
        <v>27</v>
      </c>
      <c r="B112" s="63">
        <v>49.58</v>
      </c>
      <c r="C112" s="63">
        <f t="shared" si="50"/>
        <v>39.664</v>
      </c>
      <c r="D112" s="64">
        <f t="shared" si="51"/>
        <v>3.00260663050318</v>
      </c>
      <c r="E112" s="64">
        <v>0.34</v>
      </c>
      <c r="F112" s="64">
        <v>3.25681818181818</v>
      </c>
      <c r="G112" s="63">
        <v>320.3</v>
      </c>
      <c r="H112" s="63">
        <v>274.1</v>
      </c>
      <c r="I112" s="64">
        <v>100</v>
      </c>
      <c r="J112" s="62">
        <v>60</v>
      </c>
      <c r="K112" s="64">
        <v>0.6</v>
      </c>
      <c r="L112" s="64">
        <v>0.66</v>
      </c>
      <c r="M112" s="64">
        <v>0.68</v>
      </c>
      <c r="N112" s="62">
        <v>440</v>
      </c>
      <c r="O112" s="64">
        <v>4.4</v>
      </c>
      <c r="P112" s="62">
        <v>200</v>
      </c>
      <c r="Q112" s="62">
        <v>220</v>
      </c>
      <c r="R112" s="64">
        <v>0.86</v>
      </c>
      <c r="T112" s="68"/>
      <c r="U112" s="66">
        <f t="shared" si="52"/>
        <v>1.29675374115519</v>
      </c>
      <c r="V112" s="66">
        <f t="shared" si="53"/>
        <v>0.663194539337812</v>
      </c>
      <c r="W112" s="66">
        <f t="shared" si="54"/>
        <v>1</v>
      </c>
      <c r="X112" s="65">
        <f t="shared" si="55"/>
        <v>1.72686032637764</v>
      </c>
      <c r="Y112" s="65">
        <f t="shared" si="56"/>
        <v>0.498013641788844</v>
      </c>
      <c r="Z112" s="65">
        <f t="shared" si="34"/>
        <v>1</v>
      </c>
      <c r="AA112" s="65">
        <f t="shared" si="57"/>
        <v>0.477834068655977</v>
      </c>
      <c r="AB112" s="65">
        <f t="shared" si="58"/>
        <v>1.79978795237216</v>
      </c>
      <c r="AC112" s="65">
        <f t="shared" si="35"/>
        <v>0</v>
      </c>
      <c r="AD112" s="65">
        <f t="shared" si="59"/>
        <v>0.382260889295238</v>
      </c>
      <c r="AE112" s="65">
        <f t="shared" si="60"/>
        <v>2.24977240435336</v>
      </c>
      <c r="AF112" s="65">
        <f t="shared" si="36"/>
        <v>0</v>
      </c>
    </row>
    <row r="113" spans="1:32">
      <c r="A113" s="62" t="s">
        <v>27</v>
      </c>
      <c r="B113" s="63">
        <v>49.58</v>
      </c>
      <c r="C113" s="63">
        <f t="shared" si="50"/>
        <v>39.664</v>
      </c>
      <c r="D113" s="64">
        <f t="shared" si="51"/>
        <v>3.00260663050318</v>
      </c>
      <c r="E113" s="64">
        <v>0.34</v>
      </c>
      <c r="F113" s="64">
        <v>3.25681818181818</v>
      </c>
      <c r="G113" s="63">
        <v>320.3</v>
      </c>
      <c r="H113" s="63">
        <v>274.1</v>
      </c>
      <c r="I113" s="64">
        <v>100</v>
      </c>
      <c r="J113" s="62">
        <v>60</v>
      </c>
      <c r="K113" s="64">
        <v>0.6</v>
      </c>
      <c r="L113" s="64">
        <v>0.66</v>
      </c>
      <c r="M113" s="64">
        <v>0.68</v>
      </c>
      <c r="N113" s="62">
        <v>640</v>
      </c>
      <c r="O113" s="64">
        <v>6.4</v>
      </c>
      <c r="P113" s="62">
        <v>200</v>
      </c>
      <c r="Q113" s="62">
        <v>220</v>
      </c>
      <c r="R113" s="64">
        <v>0.589</v>
      </c>
      <c r="T113" s="68"/>
      <c r="U113" s="66">
        <f t="shared" si="52"/>
        <v>1.18739880767227</v>
      </c>
      <c r="V113" s="66">
        <f t="shared" si="53"/>
        <v>0.496042270039543</v>
      </c>
      <c r="W113" s="66">
        <f t="shared" si="54"/>
        <v>1</v>
      </c>
      <c r="X113" s="65">
        <f t="shared" si="55"/>
        <v>1.84696459159777</v>
      </c>
      <c r="Y113" s="65">
        <f t="shared" si="56"/>
        <v>0.318901619814199</v>
      </c>
      <c r="Z113" s="65">
        <f t="shared" si="34"/>
        <v>1</v>
      </c>
      <c r="AA113" s="65">
        <f t="shared" si="57"/>
        <v>0.371634068655977</v>
      </c>
      <c r="AB113" s="65">
        <f t="shared" si="58"/>
        <v>1.58489237041731</v>
      </c>
      <c r="AC113" s="65">
        <f t="shared" si="35"/>
        <v>0</v>
      </c>
      <c r="AD113" s="65">
        <f t="shared" si="59"/>
        <v>0.29878842496725</v>
      </c>
      <c r="AE113" s="65">
        <f t="shared" si="60"/>
        <v>1.97129457094786</v>
      </c>
      <c r="AF113" s="65">
        <f t="shared" si="36"/>
        <v>0</v>
      </c>
    </row>
    <row r="114" spans="1:32">
      <c r="A114" s="62" t="s">
        <v>27</v>
      </c>
      <c r="B114" s="63">
        <v>49.58</v>
      </c>
      <c r="C114" s="63">
        <f t="shared" si="50"/>
        <v>39.664</v>
      </c>
      <c r="D114" s="64">
        <f t="shared" si="51"/>
        <v>3.00260663050318</v>
      </c>
      <c r="E114" s="64">
        <v>0.18</v>
      </c>
      <c r="F114" s="64">
        <v>3.25681818181818</v>
      </c>
      <c r="G114" s="63">
        <v>320.3</v>
      </c>
      <c r="H114" s="63">
        <v>274.1</v>
      </c>
      <c r="I114" s="64">
        <v>100</v>
      </c>
      <c r="J114" s="62">
        <v>60</v>
      </c>
      <c r="K114" s="64">
        <v>0.6</v>
      </c>
      <c r="L114" s="64">
        <v>0.66</v>
      </c>
      <c r="M114" s="64">
        <v>0.68</v>
      </c>
      <c r="N114" s="62">
        <v>540</v>
      </c>
      <c r="O114" s="64">
        <v>5.4</v>
      </c>
      <c r="P114" s="62">
        <v>200</v>
      </c>
      <c r="Q114" s="62">
        <v>220</v>
      </c>
      <c r="R114" s="64">
        <v>0.49</v>
      </c>
      <c r="T114" s="68"/>
      <c r="U114" s="66">
        <f t="shared" si="52"/>
        <v>1.24207627441373</v>
      </c>
      <c r="V114" s="66">
        <f t="shared" si="53"/>
        <v>0.394500732437937</v>
      </c>
      <c r="W114" s="66">
        <f t="shared" si="54"/>
        <v>1</v>
      </c>
      <c r="X114" s="65">
        <f t="shared" si="55"/>
        <v>1.77487320744204</v>
      </c>
      <c r="Y114" s="65">
        <f t="shared" si="56"/>
        <v>0.276076058811092</v>
      </c>
      <c r="Z114" s="65">
        <f t="shared" si="34"/>
        <v>1</v>
      </c>
      <c r="AA114" s="65">
        <f t="shared" si="57"/>
        <v>0.424202708655977</v>
      </c>
      <c r="AB114" s="65">
        <f t="shared" si="58"/>
        <v>1.15510813580727</v>
      </c>
      <c r="AC114" s="65">
        <f t="shared" si="35"/>
        <v>0</v>
      </c>
      <c r="AD114" s="65">
        <f t="shared" si="59"/>
        <v>0.340115341795374</v>
      </c>
      <c r="AE114" s="65">
        <f t="shared" si="60"/>
        <v>1.44068773085456</v>
      </c>
      <c r="AF114" s="65">
        <f t="shared" si="36"/>
        <v>0</v>
      </c>
    </row>
    <row r="115" spans="1:32">
      <c r="A115" s="62" t="s">
        <v>27</v>
      </c>
      <c r="B115" s="63">
        <v>49.58</v>
      </c>
      <c r="C115" s="63">
        <f t="shared" si="50"/>
        <v>39.664</v>
      </c>
      <c r="D115" s="64">
        <f t="shared" si="51"/>
        <v>3.00260663050318</v>
      </c>
      <c r="E115" s="64">
        <v>0.42</v>
      </c>
      <c r="F115" s="64">
        <v>3.25681818181818</v>
      </c>
      <c r="G115" s="63">
        <v>320.3</v>
      </c>
      <c r="H115" s="63">
        <v>274.1</v>
      </c>
      <c r="I115" s="64">
        <v>100</v>
      </c>
      <c r="J115" s="62">
        <v>60</v>
      </c>
      <c r="K115" s="64">
        <v>0.6</v>
      </c>
      <c r="L115" s="64">
        <v>0.66</v>
      </c>
      <c r="M115" s="64">
        <v>0.68</v>
      </c>
      <c r="N115" s="62">
        <v>540</v>
      </c>
      <c r="O115" s="64">
        <v>5.4</v>
      </c>
      <c r="P115" s="62">
        <v>200</v>
      </c>
      <c r="Q115" s="62">
        <v>220</v>
      </c>
      <c r="R115" s="64">
        <v>0.55</v>
      </c>
      <c r="T115" s="68"/>
      <c r="U115" s="66">
        <f t="shared" si="52"/>
        <v>1.24207627441373</v>
      </c>
      <c r="V115" s="66">
        <f t="shared" si="53"/>
        <v>0.442806944573194</v>
      </c>
      <c r="W115" s="66">
        <f t="shared" si="54"/>
        <v>1</v>
      </c>
      <c r="X115" s="65">
        <f t="shared" si="55"/>
        <v>1.79293208476054</v>
      </c>
      <c r="Y115" s="65">
        <f t="shared" si="56"/>
        <v>0.306760085713708</v>
      </c>
      <c r="Z115" s="65">
        <f t="shared" si="34"/>
        <v>1</v>
      </c>
      <c r="AA115" s="65">
        <f t="shared" si="57"/>
        <v>0.424999748655977</v>
      </c>
      <c r="AB115" s="65">
        <f t="shared" si="58"/>
        <v>1.29411841239748</v>
      </c>
      <c r="AC115" s="65">
        <f t="shared" si="35"/>
        <v>0</v>
      </c>
      <c r="AD115" s="65">
        <f t="shared" si="59"/>
        <v>0.340729314799179</v>
      </c>
      <c r="AE115" s="65">
        <f t="shared" si="60"/>
        <v>1.61418456267598</v>
      </c>
      <c r="AF115" s="65">
        <f t="shared" si="36"/>
        <v>0</v>
      </c>
    </row>
    <row r="116" spans="1:32">
      <c r="A116" s="62" t="s">
        <v>27</v>
      </c>
      <c r="B116" s="63">
        <v>49.58</v>
      </c>
      <c r="C116" s="63">
        <f t="shared" si="50"/>
        <v>39.664</v>
      </c>
      <c r="D116" s="64">
        <f t="shared" si="51"/>
        <v>3.00260663050318</v>
      </c>
      <c r="E116" s="64">
        <v>0.34</v>
      </c>
      <c r="F116" s="64">
        <v>3.25681818181818</v>
      </c>
      <c r="G116" s="63">
        <v>320.3</v>
      </c>
      <c r="H116" s="63">
        <v>274.1</v>
      </c>
      <c r="I116" s="64">
        <v>100</v>
      </c>
      <c r="J116" s="62">
        <v>60</v>
      </c>
      <c r="K116" s="64">
        <v>0.6</v>
      </c>
      <c r="L116" s="64">
        <v>0.66</v>
      </c>
      <c r="M116" s="64">
        <v>0.68</v>
      </c>
      <c r="N116" s="62">
        <v>540</v>
      </c>
      <c r="O116" s="64">
        <v>5.4</v>
      </c>
      <c r="P116" s="62">
        <v>200</v>
      </c>
      <c r="Q116" s="62">
        <v>220</v>
      </c>
      <c r="R116" s="64">
        <v>0.52</v>
      </c>
      <c r="T116" s="68"/>
      <c r="U116" s="66">
        <f t="shared" si="52"/>
        <v>1.24207627441373</v>
      </c>
      <c r="V116" s="66">
        <f t="shared" si="53"/>
        <v>0.418653838505565</v>
      </c>
      <c r="W116" s="66">
        <f t="shared" si="54"/>
        <v>1</v>
      </c>
      <c r="X116" s="65">
        <f t="shared" si="55"/>
        <v>1.78691245898771</v>
      </c>
      <c r="Y116" s="65">
        <f t="shared" si="56"/>
        <v>0.291004742501253</v>
      </c>
      <c r="Z116" s="65">
        <f t="shared" si="34"/>
        <v>1</v>
      </c>
      <c r="AA116" s="65">
        <f t="shared" si="57"/>
        <v>0.424734068655977</v>
      </c>
      <c r="AB116" s="65">
        <f t="shared" si="58"/>
        <v>1.2242954789228</v>
      </c>
      <c r="AC116" s="65">
        <f t="shared" si="35"/>
        <v>0</v>
      </c>
      <c r="AD116" s="65">
        <f t="shared" si="59"/>
        <v>0.340524657131244</v>
      </c>
      <c r="AE116" s="65">
        <f t="shared" si="60"/>
        <v>1.52705535152946</v>
      </c>
      <c r="AF116" s="65">
        <f t="shared" si="36"/>
        <v>0</v>
      </c>
    </row>
    <row r="117" spans="1:32">
      <c r="A117" s="62" t="s">
        <v>27</v>
      </c>
      <c r="B117" s="63">
        <v>49.58</v>
      </c>
      <c r="C117" s="63">
        <f t="shared" si="50"/>
        <v>39.664</v>
      </c>
      <c r="D117" s="64">
        <f t="shared" si="51"/>
        <v>3.00260663050318</v>
      </c>
      <c r="E117" s="64">
        <v>0.26</v>
      </c>
      <c r="F117" s="64">
        <v>3.25681818181818</v>
      </c>
      <c r="G117" s="63">
        <v>320.3</v>
      </c>
      <c r="H117" s="63">
        <v>274.1</v>
      </c>
      <c r="I117" s="64">
        <v>100</v>
      </c>
      <c r="J117" s="62">
        <v>60</v>
      </c>
      <c r="K117" s="64">
        <v>0.6</v>
      </c>
      <c r="L117" s="64">
        <v>0.66</v>
      </c>
      <c r="M117" s="64">
        <v>0.68</v>
      </c>
      <c r="N117" s="62">
        <v>540</v>
      </c>
      <c r="O117" s="64">
        <v>5.4</v>
      </c>
      <c r="P117" s="62">
        <v>200</v>
      </c>
      <c r="Q117" s="62">
        <v>220</v>
      </c>
      <c r="R117" s="64">
        <v>0.52</v>
      </c>
      <c r="T117" s="68"/>
      <c r="U117" s="66">
        <f t="shared" si="52"/>
        <v>1.24207627441373</v>
      </c>
      <c r="V117" s="66">
        <f t="shared" si="53"/>
        <v>0.418653838505565</v>
      </c>
      <c r="W117" s="66">
        <f t="shared" si="54"/>
        <v>1</v>
      </c>
      <c r="X117" s="65">
        <f t="shared" si="55"/>
        <v>1.78089283321487</v>
      </c>
      <c r="Y117" s="65">
        <f t="shared" si="56"/>
        <v>0.291988372518348</v>
      </c>
      <c r="Z117" s="65">
        <f t="shared" si="34"/>
        <v>1</v>
      </c>
      <c r="AA117" s="65">
        <f t="shared" si="57"/>
        <v>0.424468388655977</v>
      </c>
      <c r="AB117" s="65">
        <f t="shared" si="58"/>
        <v>1.22506178056395</v>
      </c>
      <c r="AC117" s="65">
        <f t="shared" si="35"/>
        <v>0</v>
      </c>
      <c r="AD117" s="65">
        <f t="shared" si="59"/>
        <v>0.340319999463309</v>
      </c>
      <c r="AE117" s="65">
        <f t="shared" si="60"/>
        <v>1.52797367424791</v>
      </c>
      <c r="AF117" s="65">
        <f t="shared" si="36"/>
        <v>0</v>
      </c>
    </row>
    <row r="118" spans="1:32">
      <c r="A118" s="62" t="s">
        <v>28</v>
      </c>
      <c r="B118" s="63">
        <v>33.42</v>
      </c>
      <c r="C118" s="63">
        <f t="shared" si="50"/>
        <v>26.736</v>
      </c>
      <c r="D118" s="64">
        <f t="shared" si="51"/>
        <v>2.11627697342691</v>
      </c>
      <c r="E118" s="64">
        <v>0.2</v>
      </c>
      <c r="F118" s="64">
        <v>5.89184826472962</v>
      </c>
      <c r="G118" s="63">
        <v>348</v>
      </c>
      <c r="H118" s="63">
        <v>354</v>
      </c>
      <c r="I118" s="64">
        <v>112</v>
      </c>
      <c r="J118" s="62">
        <v>70</v>
      </c>
      <c r="K118" s="64">
        <v>0.625</v>
      </c>
      <c r="L118" s="64">
        <v>0.625</v>
      </c>
      <c r="M118" s="64">
        <v>0.857142857142857</v>
      </c>
      <c r="N118" s="62">
        <v>740</v>
      </c>
      <c r="O118" s="64">
        <v>6.60714285714286</v>
      </c>
      <c r="P118" s="62">
        <v>236</v>
      </c>
      <c r="Q118" s="62">
        <v>252</v>
      </c>
      <c r="R118" s="64">
        <v>1.288</v>
      </c>
      <c r="T118" s="68"/>
      <c r="U118" s="66">
        <f t="shared" si="52"/>
        <v>0.828911678897106</v>
      </c>
      <c r="V118" s="66">
        <f t="shared" si="53"/>
        <v>1.55384467705139</v>
      </c>
      <c r="W118" s="66">
        <f t="shared" si="54"/>
        <v>0</v>
      </c>
      <c r="X118" s="65">
        <f t="shared" si="55"/>
        <v>1.33940197554148</v>
      </c>
      <c r="Y118" s="65">
        <f t="shared" si="56"/>
        <v>0.961623189692027</v>
      </c>
      <c r="Z118" s="65">
        <f t="shared" si="34"/>
        <v>1</v>
      </c>
      <c r="AA118" s="65">
        <f t="shared" si="57"/>
        <v>0.31213991400825</v>
      </c>
      <c r="AB118" s="65">
        <f t="shared" si="58"/>
        <v>4.12635469607375</v>
      </c>
      <c r="AC118" s="65">
        <f t="shared" si="35"/>
        <v>0</v>
      </c>
      <c r="AD118" s="65">
        <f t="shared" si="59"/>
        <v>0.204921457474127</v>
      </c>
      <c r="AE118" s="65">
        <f t="shared" si="60"/>
        <v>6.28533495650461</v>
      </c>
      <c r="AF118" s="65">
        <f t="shared" si="36"/>
        <v>0</v>
      </c>
    </row>
    <row r="119" spans="1:32">
      <c r="A119" s="62" t="s">
        <v>28</v>
      </c>
      <c r="B119" s="63">
        <v>45.12</v>
      </c>
      <c r="C119" s="63">
        <f t="shared" si="50"/>
        <v>36.096</v>
      </c>
      <c r="D119" s="64">
        <f t="shared" si="51"/>
        <v>2.7725810517108</v>
      </c>
      <c r="E119" s="64">
        <v>0.2</v>
      </c>
      <c r="F119" s="64">
        <v>7.66203096300184</v>
      </c>
      <c r="G119" s="63">
        <v>348</v>
      </c>
      <c r="H119" s="63">
        <v>354</v>
      </c>
      <c r="I119" s="64">
        <v>112</v>
      </c>
      <c r="J119" s="62">
        <v>55</v>
      </c>
      <c r="K119" s="64">
        <v>0.491071428571429</v>
      </c>
      <c r="L119" s="64">
        <v>0.491071428571429</v>
      </c>
      <c r="M119" s="64">
        <v>0.857142857142857</v>
      </c>
      <c r="N119" s="62">
        <v>740</v>
      </c>
      <c r="O119" s="64">
        <v>6.60714285714286</v>
      </c>
      <c r="P119" s="62">
        <v>206</v>
      </c>
      <c r="Q119" s="62">
        <v>222</v>
      </c>
      <c r="R119" s="64">
        <v>0.724</v>
      </c>
      <c r="T119" s="68"/>
      <c r="U119" s="66">
        <f t="shared" si="52"/>
        <v>0.985221823612655</v>
      </c>
      <c r="V119" s="66">
        <f t="shared" si="53"/>
        <v>0.734859889060521</v>
      </c>
      <c r="W119" s="66">
        <f t="shared" si="54"/>
        <v>1</v>
      </c>
      <c r="X119" s="65">
        <f t="shared" si="55"/>
        <v>1.50004913032409</v>
      </c>
      <c r="Y119" s="65">
        <f t="shared" si="56"/>
        <v>0.482650858137945</v>
      </c>
      <c r="Z119" s="65">
        <f t="shared" si="34"/>
        <v>1</v>
      </c>
      <c r="AA119" s="65">
        <f t="shared" si="57"/>
        <v>0.341933992189406</v>
      </c>
      <c r="AB119" s="65">
        <f t="shared" si="58"/>
        <v>2.11736772750852</v>
      </c>
      <c r="AC119" s="65">
        <f t="shared" si="35"/>
        <v>0</v>
      </c>
      <c r="AD119" s="65">
        <f t="shared" si="59"/>
        <v>0.263719116595967</v>
      </c>
      <c r="AE119" s="65">
        <f t="shared" si="60"/>
        <v>2.74534515868719</v>
      </c>
      <c r="AF119" s="65">
        <f t="shared" si="36"/>
        <v>0</v>
      </c>
    </row>
    <row r="120" spans="1:32">
      <c r="A120" s="62" t="s">
        <v>28</v>
      </c>
      <c r="B120" s="63">
        <v>21.6</v>
      </c>
      <c r="C120" s="63">
        <f t="shared" si="50"/>
        <v>17.28</v>
      </c>
      <c r="D120" s="64">
        <f t="shared" si="51"/>
        <v>1.32480890563222</v>
      </c>
      <c r="E120" s="64">
        <v>0.2</v>
      </c>
      <c r="F120" s="64">
        <v>7.66203096300184</v>
      </c>
      <c r="G120" s="63">
        <v>348</v>
      </c>
      <c r="H120" s="63">
        <v>354</v>
      </c>
      <c r="I120" s="64">
        <v>112</v>
      </c>
      <c r="J120" s="62">
        <v>55</v>
      </c>
      <c r="K120" s="64">
        <v>0.491071428571429</v>
      </c>
      <c r="L120" s="64">
        <v>0.491071428571429</v>
      </c>
      <c r="M120" s="64">
        <v>0.857142857142857</v>
      </c>
      <c r="N120" s="62">
        <v>740</v>
      </c>
      <c r="O120" s="64">
        <v>6.60714285714286</v>
      </c>
      <c r="P120" s="62">
        <v>206</v>
      </c>
      <c r="Q120" s="62">
        <v>222</v>
      </c>
      <c r="R120" s="64">
        <v>0.617</v>
      </c>
      <c r="T120" s="68"/>
      <c r="U120" s="66">
        <f t="shared" si="52"/>
        <v>0.470763747425842</v>
      </c>
      <c r="V120" s="66">
        <f t="shared" si="53"/>
        <v>1.31063618083122</v>
      </c>
      <c r="W120" s="66">
        <f t="shared" si="54"/>
        <v>0</v>
      </c>
      <c r="X120" s="65">
        <f t="shared" si="55"/>
        <v>0.716761172955783</v>
      </c>
      <c r="Y120" s="65">
        <f t="shared" si="56"/>
        <v>0.860816717311308</v>
      </c>
      <c r="Z120" s="65">
        <f t="shared" si="34"/>
        <v>1</v>
      </c>
      <c r="AA120" s="65">
        <f t="shared" si="57"/>
        <v>0.261437860867437</v>
      </c>
      <c r="AB120" s="65">
        <f t="shared" si="58"/>
        <v>2.36002542995428</v>
      </c>
      <c r="AC120" s="65">
        <f t="shared" si="35"/>
        <v>0</v>
      </c>
      <c r="AD120" s="65">
        <f t="shared" si="59"/>
        <v>0.126011621566922</v>
      </c>
      <c r="AE120" s="65">
        <f t="shared" si="60"/>
        <v>4.89637378146369</v>
      </c>
      <c r="AF120" s="65">
        <f t="shared" si="36"/>
        <v>0</v>
      </c>
    </row>
    <row r="121" spans="1:32">
      <c r="A121" s="62" t="s">
        <v>28</v>
      </c>
      <c r="B121" s="63">
        <v>28.33</v>
      </c>
      <c r="C121" s="63">
        <f t="shared" si="50"/>
        <v>22.664</v>
      </c>
      <c r="D121" s="64">
        <f t="shared" si="51"/>
        <v>1.79730958069461</v>
      </c>
      <c r="E121" s="64">
        <v>0.25</v>
      </c>
      <c r="F121" s="64">
        <v>7.66203096300184</v>
      </c>
      <c r="G121" s="63">
        <v>348</v>
      </c>
      <c r="H121" s="63">
        <v>354</v>
      </c>
      <c r="I121" s="64">
        <v>112</v>
      </c>
      <c r="J121" s="62">
        <v>55</v>
      </c>
      <c r="K121" s="64">
        <v>0.491071428571429</v>
      </c>
      <c r="L121" s="64">
        <v>0.491071428571429</v>
      </c>
      <c r="M121" s="64">
        <v>0.857142857142857</v>
      </c>
      <c r="N121" s="62">
        <v>740</v>
      </c>
      <c r="O121" s="64">
        <v>6.60714285714286</v>
      </c>
      <c r="P121" s="62">
        <v>206</v>
      </c>
      <c r="Q121" s="62">
        <v>222</v>
      </c>
      <c r="R121" s="64">
        <v>0.972</v>
      </c>
      <c r="T121" s="68"/>
      <c r="U121" s="66">
        <f t="shared" si="52"/>
        <v>0.638664331055647</v>
      </c>
      <c r="V121" s="66">
        <f t="shared" si="53"/>
        <v>1.52192623375942</v>
      </c>
      <c r="W121" s="66">
        <f t="shared" si="54"/>
        <v>0</v>
      </c>
      <c r="X121" s="65">
        <f t="shared" si="55"/>
        <v>0.974650174589304</v>
      </c>
      <c r="Y121" s="65">
        <f t="shared" si="56"/>
        <v>0.997280896614603</v>
      </c>
      <c r="Z121" s="65">
        <f t="shared" si="34"/>
        <v>1</v>
      </c>
      <c r="AA121" s="65">
        <f t="shared" si="57"/>
        <v>0.287874948400906</v>
      </c>
      <c r="AB121" s="65">
        <f t="shared" si="58"/>
        <v>3.37646608501117</v>
      </c>
      <c r="AC121" s="65">
        <f t="shared" si="35"/>
        <v>0</v>
      </c>
      <c r="AD121" s="65">
        <f t="shared" si="59"/>
        <v>0.171030952664853</v>
      </c>
      <c r="AE121" s="65">
        <f t="shared" si="60"/>
        <v>5.68318181507591</v>
      </c>
      <c r="AF121" s="65">
        <f t="shared" si="36"/>
        <v>0</v>
      </c>
    </row>
    <row r="122" spans="1:32">
      <c r="A122" s="62" t="s">
        <v>28</v>
      </c>
      <c r="B122" s="63">
        <v>28.33</v>
      </c>
      <c r="C122" s="63">
        <f t="shared" si="50"/>
        <v>22.664</v>
      </c>
      <c r="D122" s="64">
        <f t="shared" si="51"/>
        <v>1.79730958069461</v>
      </c>
      <c r="E122" s="64">
        <v>0.3</v>
      </c>
      <c r="F122" s="64">
        <v>7.66203096300184</v>
      </c>
      <c r="G122" s="63">
        <v>348</v>
      </c>
      <c r="H122" s="63">
        <v>354</v>
      </c>
      <c r="I122" s="64">
        <v>112</v>
      </c>
      <c r="J122" s="62">
        <v>55</v>
      </c>
      <c r="K122" s="64">
        <v>0.491071428571429</v>
      </c>
      <c r="L122" s="64">
        <v>0.491071428571429</v>
      </c>
      <c r="M122" s="64">
        <v>0.857142857142857</v>
      </c>
      <c r="N122" s="62">
        <v>740</v>
      </c>
      <c r="O122" s="64">
        <v>6.60714285714286</v>
      </c>
      <c r="P122" s="62">
        <v>206</v>
      </c>
      <c r="Q122" s="62">
        <v>222</v>
      </c>
      <c r="R122" s="64">
        <v>1.14</v>
      </c>
      <c r="T122" s="68"/>
      <c r="U122" s="66">
        <f t="shared" si="52"/>
        <v>0.638664331055647</v>
      </c>
      <c r="V122" s="66">
        <f t="shared" si="53"/>
        <v>1.78497521243389</v>
      </c>
      <c r="W122" s="66">
        <f t="shared" si="54"/>
        <v>0</v>
      </c>
      <c r="X122" s="65">
        <f t="shared" si="55"/>
        <v>0.976902203493914</v>
      </c>
      <c r="Y122" s="65">
        <f t="shared" si="56"/>
        <v>1.16695406758503</v>
      </c>
      <c r="Z122" s="65">
        <f t="shared" si="34"/>
        <v>0</v>
      </c>
      <c r="AA122" s="65">
        <f t="shared" si="57"/>
        <v>0.288040998400906</v>
      </c>
      <c r="AB122" s="65">
        <f t="shared" si="58"/>
        <v>3.95776992278476</v>
      </c>
      <c r="AC122" s="65">
        <f t="shared" si="35"/>
        <v>0</v>
      </c>
      <c r="AD122" s="65">
        <f t="shared" si="59"/>
        <v>0.17110751805299</v>
      </c>
      <c r="AE122" s="65">
        <f t="shared" si="60"/>
        <v>6.66247756365066</v>
      </c>
      <c r="AF122" s="65">
        <f t="shared" si="36"/>
        <v>0</v>
      </c>
    </row>
    <row r="123" spans="1:32">
      <c r="A123" s="62" t="s">
        <v>28</v>
      </c>
      <c r="B123" s="63">
        <v>29.49</v>
      </c>
      <c r="C123" s="63">
        <f t="shared" si="50"/>
        <v>23.592</v>
      </c>
      <c r="D123" s="64">
        <f t="shared" si="51"/>
        <v>1.87235906984664</v>
      </c>
      <c r="E123" s="64">
        <v>0.2</v>
      </c>
      <c r="F123" s="64">
        <v>10.3693181818182</v>
      </c>
      <c r="G123" s="63">
        <v>348</v>
      </c>
      <c r="H123" s="63">
        <v>354</v>
      </c>
      <c r="I123" s="64">
        <v>112</v>
      </c>
      <c r="J123" s="62">
        <v>40</v>
      </c>
      <c r="K123" s="64">
        <v>0.357142857142857</v>
      </c>
      <c r="L123" s="64">
        <v>0.357142857142857</v>
      </c>
      <c r="M123" s="64">
        <v>0.857142857142857</v>
      </c>
      <c r="N123" s="62">
        <v>740</v>
      </c>
      <c r="O123" s="64">
        <v>6.60714285714286</v>
      </c>
      <c r="P123" s="62">
        <v>176</v>
      </c>
      <c r="Q123" s="62">
        <v>192</v>
      </c>
      <c r="R123" s="64">
        <v>0.52</v>
      </c>
      <c r="T123" s="68"/>
      <c r="U123" s="66">
        <f t="shared" si="52"/>
        <v>0.582781790984783</v>
      </c>
      <c r="V123" s="66">
        <f t="shared" si="53"/>
        <v>0.892272215851675</v>
      </c>
      <c r="W123" s="66">
        <f t="shared" si="54"/>
        <v>1</v>
      </c>
      <c r="X123" s="65">
        <f t="shared" si="55"/>
        <v>0.8409791705371</v>
      </c>
      <c r="Y123" s="65">
        <f t="shared" si="56"/>
        <v>0.618326848295061</v>
      </c>
      <c r="Z123" s="65">
        <f t="shared" si="34"/>
        <v>1</v>
      </c>
      <c r="AA123" s="65">
        <f t="shared" si="57"/>
        <v>0.28518522142633</v>
      </c>
      <c r="AB123" s="65">
        <f t="shared" si="58"/>
        <v>1.82337639166316</v>
      </c>
      <c r="AC123" s="65">
        <f t="shared" si="35"/>
        <v>0</v>
      </c>
      <c r="AD123" s="65">
        <f t="shared" si="59"/>
        <v>0.174883098265311</v>
      </c>
      <c r="AE123" s="65">
        <f t="shared" si="60"/>
        <v>2.97341484201704</v>
      </c>
      <c r="AF123" s="65">
        <f t="shared" si="36"/>
        <v>0</v>
      </c>
    </row>
    <row r="124" spans="1:32">
      <c r="A124" s="62" t="s">
        <v>29</v>
      </c>
      <c r="B124" s="63">
        <v>41.7</v>
      </c>
      <c r="C124" s="63">
        <f t="shared" si="50"/>
        <v>33.36</v>
      </c>
      <c r="D124" s="64">
        <f t="shared" si="51"/>
        <v>2.58952885195094</v>
      </c>
      <c r="E124" s="64">
        <v>0.8</v>
      </c>
      <c r="F124" s="64">
        <v>4.54545454545455</v>
      </c>
      <c r="G124" s="63">
        <v>312</v>
      </c>
      <c r="H124" s="63">
        <v>393</v>
      </c>
      <c r="I124" s="64">
        <v>100</v>
      </c>
      <c r="J124" s="62">
        <v>60</v>
      </c>
      <c r="K124" s="64">
        <v>0.6</v>
      </c>
      <c r="L124" s="64">
        <v>0.6</v>
      </c>
      <c r="M124" s="64">
        <v>1</v>
      </c>
      <c r="N124" s="62">
        <v>380</v>
      </c>
      <c r="O124" s="64">
        <v>3.8</v>
      </c>
      <c r="P124" s="62">
        <v>220</v>
      </c>
      <c r="Q124" s="62">
        <v>220</v>
      </c>
      <c r="R124" s="64">
        <v>0.588778860954336</v>
      </c>
      <c r="T124" s="68"/>
      <c r="U124" s="66">
        <f t="shared" si="52"/>
        <v>1.14664855470158</v>
      </c>
      <c r="V124" s="66">
        <f t="shared" si="53"/>
        <v>0.513478047428027</v>
      </c>
      <c r="W124" s="66">
        <f t="shared" si="54"/>
        <v>1</v>
      </c>
      <c r="X124" s="65">
        <f t="shared" si="55"/>
        <v>1.4880675757159</v>
      </c>
      <c r="Y124" s="65">
        <f t="shared" si="56"/>
        <v>0.395666749657574</v>
      </c>
      <c r="Z124" s="65">
        <f t="shared" si="34"/>
        <v>1</v>
      </c>
      <c r="AA124" s="65">
        <f t="shared" si="57"/>
        <v>0.488254604168472</v>
      </c>
      <c r="AB124" s="65">
        <f t="shared" si="58"/>
        <v>1.20588491317366</v>
      </c>
      <c r="AC124" s="65">
        <f t="shared" si="35"/>
        <v>0</v>
      </c>
      <c r="AD124" s="65">
        <f t="shared" si="59"/>
        <v>0.352283648265569</v>
      </c>
      <c r="AE124" s="65">
        <f t="shared" si="60"/>
        <v>1.67132043696358</v>
      </c>
      <c r="AF124" s="65">
        <f t="shared" si="36"/>
        <v>0</v>
      </c>
    </row>
    <row r="125" spans="1:32">
      <c r="A125" s="62" t="s">
        <v>29</v>
      </c>
      <c r="B125" s="63">
        <v>41.7</v>
      </c>
      <c r="C125" s="63">
        <f t="shared" si="50"/>
        <v>33.36</v>
      </c>
      <c r="D125" s="64">
        <f t="shared" si="51"/>
        <v>2.58952885195094</v>
      </c>
      <c r="E125" s="64">
        <v>0.8</v>
      </c>
      <c r="F125" s="64">
        <v>2.80612244897959</v>
      </c>
      <c r="G125" s="63">
        <v>312</v>
      </c>
      <c r="H125" s="63">
        <v>393</v>
      </c>
      <c r="I125" s="64">
        <v>100</v>
      </c>
      <c r="J125" s="62">
        <v>90</v>
      </c>
      <c r="K125" s="64">
        <v>0.9</v>
      </c>
      <c r="L125" s="64">
        <v>0.9</v>
      </c>
      <c r="M125" s="64">
        <v>1</v>
      </c>
      <c r="N125" s="62">
        <v>380</v>
      </c>
      <c r="O125" s="64">
        <v>3.8</v>
      </c>
      <c r="P125" s="62">
        <v>280</v>
      </c>
      <c r="Q125" s="62">
        <v>280</v>
      </c>
      <c r="R125" s="64">
        <v>0.648926654740608</v>
      </c>
      <c r="T125" s="68"/>
      <c r="U125" s="66">
        <f t="shared" si="52"/>
        <v>1.14664855470158</v>
      </c>
      <c r="V125" s="66">
        <f t="shared" si="53"/>
        <v>0.565933347301427</v>
      </c>
      <c r="W125" s="66">
        <f t="shared" si="54"/>
        <v>1</v>
      </c>
      <c r="X125" s="65">
        <f t="shared" si="55"/>
        <v>2.0209926134474</v>
      </c>
      <c r="Y125" s="65">
        <f t="shared" si="56"/>
        <v>0.321093036373682</v>
      </c>
      <c r="Z125" s="65">
        <f t="shared" si="34"/>
        <v>1</v>
      </c>
      <c r="AA125" s="65">
        <f t="shared" si="57"/>
        <v>0.503254604168472</v>
      </c>
      <c r="AB125" s="65">
        <f t="shared" si="58"/>
        <v>1.28945994605023</v>
      </c>
      <c r="AC125" s="65">
        <f t="shared" si="35"/>
        <v>0</v>
      </c>
      <c r="AD125" s="65">
        <f t="shared" si="59"/>
        <v>0.362227439057061</v>
      </c>
      <c r="AE125" s="65">
        <f t="shared" si="60"/>
        <v>1.7914895029208</v>
      </c>
      <c r="AF125" s="65">
        <f t="shared" si="36"/>
        <v>0</v>
      </c>
    </row>
    <row r="126" spans="1:32">
      <c r="A126" s="62" t="s">
        <v>29</v>
      </c>
      <c r="B126" s="63">
        <v>41.7</v>
      </c>
      <c r="C126" s="63">
        <f t="shared" si="50"/>
        <v>33.36</v>
      </c>
      <c r="D126" s="64">
        <f t="shared" si="51"/>
        <v>2.58952885195094</v>
      </c>
      <c r="E126" s="64">
        <v>1.6</v>
      </c>
      <c r="F126" s="64">
        <v>4.54545454545455</v>
      </c>
      <c r="G126" s="63">
        <v>312</v>
      </c>
      <c r="H126" s="63">
        <v>393</v>
      </c>
      <c r="I126" s="64">
        <v>100</v>
      </c>
      <c r="J126" s="62">
        <v>60</v>
      </c>
      <c r="K126" s="64">
        <v>0.6</v>
      </c>
      <c r="L126" s="64">
        <v>0.6</v>
      </c>
      <c r="M126" s="64">
        <v>1</v>
      </c>
      <c r="N126" s="62">
        <v>560</v>
      </c>
      <c r="O126" s="64">
        <v>5.6</v>
      </c>
      <c r="P126" s="62">
        <v>220</v>
      </c>
      <c r="Q126" s="62">
        <v>220</v>
      </c>
      <c r="R126" s="64">
        <v>0.849512883204815</v>
      </c>
      <c r="T126" s="68"/>
      <c r="U126" s="66">
        <f t="shared" si="52"/>
        <v>1.06176897799233</v>
      </c>
      <c r="V126" s="66">
        <f t="shared" si="53"/>
        <v>0.800092017014036</v>
      </c>
      <c r="W126" s="66">
        <f t="shared" si="54"/>
        <v>1</v>
      </c>
      <c r="X126" s="65">
        <f t="shared" si="55"/>
        <v>1.63320548881005</v>
      </c>
      <c r="Y126" s="65">
        <f t="shared" si="56"/>
        <v>0.520150641805501</v>
      </c>
      <c r="Z126" s="65">
        <f t="shared" si="34"/>
        <v>1</v>
      </c>
      <c r="AA126" s="65">
        <f t="shared" si="57"/>
        <v>0.395331404168472</v>
      </c>
      <c r="AB126" s="65">
        <f t="shared" si="58"/>
        <v>2.14886263587294</v>
      </c>
      <c r="AC126" s="65">
        <f t="shared" si="35"/>
        <v>0</v>
      </c>
      <c r="AD126" s="65">
        <f t="shared" si="59"/>
        <v>0.289258659255246</v>
      </c>
      <c r="AE126" s="65">
        <f t="shared" si="60"/>
        <v>2.93686241024574</v>
      </c>
      <c r="AF126" s="65">
        <f t="shared" si="36"/>
        <v>0</v>
      </c>
    </row>
    <row r="127" spans="1:32">
      <c r="A127" s="62" t="s">
        <v>30</v>
      </c>
      <c r="B127" s="63">
        <v>49.6</v>
      </c>
      <c r="C127" s="63">
        <f t="shared" si="50"/>
        <v>39.68</v>
      </c>
      <c r="D127" s="64">
        <f t="shared" si="51"/>
        <v>3.00361803485383</v>
      </c>
      <c r="E127" s="64">
        <v>0.24</v>
      </c>
      <c r="F127" s="64">
        <v>5.26</v>
      </c>
      <c r="G127" s="63">
        <v>341.01</v>
      </c>
      <c r="H127" s="63">
        <v>315.15</v>
      </c>
      <c r="I127" s="64">
        <v>100</v>
      </c>
      <c r="J127" s="62">
        <v>50</v>
      </c>
      <c r="K127" s="64">
        <v>0.5</v>
      </c>
      <c r="L127" s="64">
        <v>0.5</v>
      </c>
      <c r="M127" s="64">
        <v>1</v>
      </c>
      <c r="N127" s="62">
        <v>500</v>
      </c>
      <c r="O127" s="64">
        <v>5</v>
      </c>
      <c r="P127" s="62">
        <v>200</v>
      </c>
      <c r="Q127" s="62">
        <v>200</v>
      </c>
      <c r="R127" s="64">
        <v>0.52</v>
      </c>
      <c r="T127" s="68"/>
      <c r="U127" s="66">
        <f t="shared" si="52"/>
        <v>1.1640521694076</v>
      </c>
      <c r="V127" s="66">
        <f t="shared" si="53"/>
        <v>0.44671537381751</v>
      </c>
      <c r="W127" s="66">
        <f t="shared" si="54"/>
        <v>1</v>
      </c>
      <c r="X127" s="65">
        <f t="shared" si="55"/>
        <v>1.54991015808428</v>
      </c>
      <c r="Y127" s="65">
        <f t="shared" si="56"/>
        <v>0.335503317587602</v>
      </c>
      <c r="Z127" s="65">
        <f t="shared" si="34"/>
        <v>1</v>
      </c>
      <c r="AA127" s="65">
        <f t="shared" si="57"/>
        <v>0.440698202737873</v>
      </c>
      <c r="AB127" s="65">
        <f t="shared" si="58"/>
        <v>1.17994581500323</v>
      </c>
      <c r="AC127" s="65">
        <f t="shared" si="35"/>
        <v>0</v>
      </c>
      <c r="AD127" s="65">
        <f t="shared" si="59"/>
        <v>0.353238937107607</v>
      </c>
      <c r="AE127" s="65">
        <f t="shared" si="60"/>
        <v>1.47209139586329</v>
      </c>
      <c r="AF127" s="65">
        <f t="shared" si="36"/>
        <v>0</v>
      </c>
    </row>
    <row r="128" spans="1:32">
      <c r="A128" s="62" t="s">
        <v>30</v>
      </c>
      <c r="B128" s="63">
        <v>32.4</v>
      </c>
      <c r="C128" s="63">
        <f t="shared" si="50"/>
        <v>25.92</v>
      </c>
      <c r="D128" s="64">
        <f t="shared" si="51"/>
        <v>2.05437596268495</v>
      </c>
      <c r="E128" s="64">
        <v>0.24</v>
      </c>
      <c r="F128" s="64">
        <v>5.26</v>
      </c>
      <c r="G128" s="63">
        <v>341.01</v>
      </c>
      <c r="H128" s="63">
        <v>315.15</v>
      </c>
      <c r="I128" s="64">
        <v>100</v>
      </c>
      <c r="J128" s="62">
        <v>50</v>
      </c>
      <c r="K128" s="64">
        <v>0.5</v>
      </c>
      <c r="L128" s="64">
        <v>0.5</v>
      </c>
      <c r="M128" s="64">
        <v>1</v>
      </c>
      <c r="N128" s="62">
        <v>500</v>
      </c>
      <c r="O128" s="64">
        <v>5</v>
      </c>
      <c r="P128" s="62">
        <v>200</v>
      </c>
      <c r="Q128" s="62">
        <v>200</v>
      </c>
      <c r="R128" s="64">
        <v>0.47</v>
      </c>
      <c r="T128" s="68"/>
      <c r="U128" s="66">
        <f t="shared" si="52"/>
        <v>0.796173404338553</v>
      </c>
      <c r="V128" s="66">
        <f t="shared" si="53"/>
        <v>0.590323662457009</v>
      </c>
      <c r="W128" s="66">
        <f t="shared" si="54"/>
        <v>1</v>
      </c>
      <c r="X128" s="65">
        <f t="shared" si="55"/>
        <v>1.0600875797593</v>
      </c>
      <c r="Y128" s="65">
        <f t="shared" si="56"/>
        <v>0.443359594974895</v>
      </c>
      <c r="Z128" s="65">
        <f t="shared" si="34"/>
        <v>1</v>
      </c>
      <c r="AA128" s="65">
        <f t="shared" si="57"/>
        <v>0.387920343525283</v>
      </c>
      <c r="AB128" s="65">
        <f t="shared" si="58"/>
        <v>1.21158894562942</v>
      </c>
      <c r="AC128" s="65">
        <f t="shared" si="35"/>
        <v>0</v>
      </c>
      <c r="AD128" s="65">
        <f t="shared" si="59"/>
        <v>0.241603816816063</v>
      </c>
      <c r="AE128" s="65">
        <f t="shared" si="60"/>
        <v>1.94533350587677</v>
      </c>
      <c r="AF128" s="65">
        <f t="shared" si="36"/>
        <v>0</v>
      </c>
    </row>
    <row r="129" spans="1:32">
      <c r="A129" s="62" t="s">
        <v>30</v>
      </c>
      <c r="B129" s="63">
        <v>28.4</v>
      </c>
      <c r="C129" s="63">
        <f t="shared" si="50"/>
        <v>22.72</v>
      </c>
      <c r="D129" s="64">
        <f t="shared" si="51"/>
        <v>1.80188247502911</v>
      </c>
      <c r="E129" s="64">
        <v>0.24</v>
      </c>
      <c r="F129" s="64">
        <v>5.26</v>
      </c>
      <c r="G129" s="63">
        <v>341.01</v>
      </c>
      <c r="H129" s="63">
        <v>315.15</v>
      </c>
      <c r="I129" s="64">
        <v>100</v>
      </c>
      <c r="J129" s="62">
        <v>50</v>
      </c>
      <c r="K129" s="64">
        <v>0.5</v>
      </c>
      <c r="L129" s="64">
        <v>0.5</v>
      </c>
      <c r="M129" s="64">
        <v>1</v>
      </c>
      <c r="N129" s="62">
        <v>500</v>
      </c>
      <c r="O129" s="64">
        <v>5</v>
      </c>
      <c r="P129" s="62">
        <v>200</v>
      </c>
      <c r="Q129" s="62">
        <v>200</v>
      </c>
      <c r="R129" s="64">
        <v>0.33</v>
      </c>
      <c r="T129" s="68"/>
      <c r="U129" s="66">
        <f t="shared" si="52"/>
        <v>0.698319553197533</v>
      </c>
      <c r="V129" s="66">
        <f t="shared" si="53"/>
        <v>0.47256302431883</v>
      </c>
      <c r="W129" s="66">
        <f t="shared" si="54"/>
        <v>1</v>
      </c>
      <c r="X129" s="65">
        <f t="shared" si="55"/>
        <v>0.929797304222663</v>
      </c>
      <c r="Y129" s="65">
        <f t="shared" si="56"/>
        <v>0.354916064502778</v>
      </c>
      <c r="Z129" s="65">
        <f t="shared" si="34"/>
        <v>1</v>
      </c>
      <c r="AA129" s="65">
        <f t="shared" si="57"/>
        <v>0.373881705611619</v>
      </c>
      <c r="AB129" s="65">
        <f t="shared" si="58"/>
        <v>0.882632113438569</v>
      </c>
      <c r="AC129" s="65">
        <f t="shared" si="35"/>
        <v>1</v>
      </c>
      <c r="AD129" s="65">
        <f t="shared" si="59"/>
        <v>0.211909451496911</v>
      </c>
      <c r="AE129" s="65">
        <f t="shared" si="60"/>
        <v>1.55726890739845</v>
      </c>
      <c r="AF129" s="65">
        <f t="shared" si="36"/>
        <v>0</v>
      </c>
    </row>
    <row r="130" spans="1:32">
      <c r="A130" s="62" t="s">
        <v>30</v>
      </c>
      <c r="B130" s="63">
        <v>31.9</v>
      </c>
      <c r="C130" s="63">
        <f t="shared" si="50"/>
        <v>25.52</v>
      </c>
      <c r="D130" s="64">
        <f t="shared" si="51"/>
        <v>2.0236900169454</v>
      </c>
      <c r="E130" s="64">
        <v>0.32</v>
      </c>
      <c r="F130" s="64">
        <v>5.26</v>
      </c>
      <c r="G130" s="63">
        <v>341.01</v>
      </c>
      <c r="H130" s="63">
        <v>315.15</v>
      </c>
      <c r="I130" s="64">
        <v>100</v>
      </c>
      <c r="J130" s="62">
        <v>50</v>
      </c>
      <c r="K130" s="64">
        <v>0.5</v>
      </c>
      <c r="L130" s="64">
        <v>0.5</v>
      </c>
      <c r="M130" s="64">
        <v>1</v>
      </c>
      <c r="N130" s="62">
        <v>500</v>
      </c>
      <c r="O130" s="64">
        <v>5</v>
      </c>
      <c r="P130" s="62">
        <v>200</v>
      </c>
      <c r="Q130" s="62">
        <v>200</v>
      </c>
      <c r="R130" s="64">
        <v>0.51</v>
      </c>
      <c r="T130" s="68"/>
      <c r="U130" s="66">
        <f t="shared" si="52"/>
        <v>0.78428106606719</v>
      </c>
      <c r="V130" s="66">
        <f t="shared" si="53"/>
        <v>0.650277078034557</v>
      </c>
      <c r="W130" s="66">
        <f t="shared" si="54"/>
        <v>1</v>
      </c>
      <c r="X130" s="65">
        <f t="shared" si="55"/>
        <v>1.04831028362604</v>
      </c>
      <c r="Y130" s="65">
        <f t="shared" si="56"/>
        <v>0.486497183101116</v>
      </c>
      <c r="Z130" s="65">
        <f t="shared" ref="Z130:Z180" si="61">IF(Y130&gt;=1,0,1)</f>
        <v>1</v>
      </c>
      <c r="AA130" s="65">
        <f t="shared" si="57"/>
        <v>0.386479884942164</v>
      </c>
      <c r="AB130" s="65">
        <f t="shared" si="58"/>
        <v>1.31960295961152</v>
      </c>
      <c r="AC130" s="65">
        <f t="shared" ref="AC130:AC180" si="62">IF(AB130&gt;=1,0,1)</f>
        <v>0</v>
      </c>
      <c r="AD130" s="65">
        <f t="shared" si="59"/>
        <v>0.23813294683561</v>
      </c>
      <c r="AE130" s="65">
        <f t="shared" si="60"/>
        <v>2.14166081080779</v>
      </c>
      <c r="AF130" s="65">
        <f t="shared" ref="AF130:AF180" si="63">IF(AE130&gt;=1,0,1)</f>
        <v>0</v>
      </c>
    </row>
    <row r="131" spans="1:32">
      <c r="A131" s="62" t="s">
        <v>30</v>
      </c>
      <c r="B131" s="63">
        <v>32.4</v>
      </c>
      <c r="C131" s="63">
        <f t="shared" ref="C131:C162" si="64">B131*0.8</f>
        <v>25.92</v>
      </c>
      <c r="D131" s="64">
        <f t="shared" ref="D131:D162" si="65">(C131-8)^(2/3)*0.3</f>
        <v>2.05437596268495</v>
      </c>
      <c r="E131" s="64">
        <v>0.19</v>
      </c>
      <c r="F131" s="64">
        <v>5.26</v>
      </c>
      <c r="G131" s="63">
        <v>341.01</v>
      </c>
      <c r="H131" s="63">
        <v>315.15</v>
      </c>
      <c r="I131" s="64">
        <v>100</v>
      </c>
      <c r="J131" s="62">
        <v>50</v>
      </c>
      <c r="K131" s="64">
        <v>0.5</v>
      </c>
      <c r="L131" s="64">
        <v>0.5</v>
      </c>
      <c r="M131" s="64">
        <v>1</v>
      </c>
      <c r="N131" s="62">
        <v>500</v>
      </c>
      <c r="O131" s="64">
        <v>5</v>
      </c>
      <c r="P131" s="62">
        <v>200</v>
      </c>
      <c r="Q131" s="62">
        <v>200</v>
      </c>
      <c r="R131" s="64">
        <v>0.51</v>
      </c>
      <c r="T131" s="68"/>
      <c r="U131" s="66">
        <f t="shared" ref="U131:U162" si="66">IF(K131&lt;0.6,(0.314+0.3292*K131-0.01821*O131)*D131,(0.512-0.01821*O131)*D131)</f>
        <v>0.796173404338553</v>
      </c>
      <c r="V131" s="66">
        <f t="shared" ref="V131:V162" si="67">R131/U131</f>
        <v>0.640563974155478</v>
      </c>
      <c r="W131" s="66">
        <f t="shared" ref="W131:W162" si="68">IF(V131&gt;=1,0,1)</f>
        <v>1</v>
      </c>
      <c r="X131" s="65">
        <f t="shared" ref="X131:X162" si="69">(0.067+0.686*K131+0.02*O131+2.506*E131/100)*D131</f>
        <v>1.05751344667805</v>
      </c>
      <c r="Y131" s="65">
        <f t="shared" ref="Y131:Y162" si="70">R131/X131</f>
        <v>0.482263371309419</v>
      </c>
      <c r="Z131" s="65">
        <f t="shared" si="61"/>
        <v>1</v>
      </c>
      <c r="AA131" s="65">
        <f t="shared" ref="AA131:AA162" si="71">0.5134+0.0556*D131+0.3321*E131/100+0.05*K131-0.0531*O131</f>
        <v>0.387754293525283</v>
      </c>
      <c r="AB131" s="65">
        <f t="shared" ref="AB131:AB162" si="72">R131/AA131</f>
        <v>1.31526590038067</v>
      </c>
      <c r="AC131" s="65">
        <f t="shared" si="62"/>
        <v>0</v>
      </c>
      <c r="AD131" s="65">
        <f t="shared" ref="AD131:AD162" si="73">(0.1805+0.0852*E131/100+0.0128*K131-0.0139*O131)*D131</f>
        <v>0.241516300400053</v>
      </c>
      <c r="AE131" s="65">
        <f t="shared" ref="AE131:AE162" si="74">R131/AD131</f>
        <v>2.1116587127048</v>
      </c>
      <c r="AF131" s="65">
        <f t="shared" si="63"/>
        <v>0</v>
      </c>
    </row>
    <row r="132" spans="1:32">
      <c r="A132" s="62" t="s">
        <v>30</v>
      </c>
      <c r="B132" s="63">
        <v>32.4</v>
      </c>
      <c r="C132" s="63">
        <f t="shared" si="64"/>
        <v>25.92</v>
      </c>
      <c r="D132" s="64">
        <f t="shared" si="65"/>
        <v>2.05437596268495</v>
      </c>
      <c r="E132" s="64">
        <v>0.16</v>
      </c>
      <c r="F132" s="64">
        <v>5.26</v>
      </c>
      <c r="G132" s="63">
        <v>341.01</v>
      </c>
      <c r="H132" s="63">
        <v>315.15</v>
      </c>
      <c r="I132" s="64">
        <v>100</v>
      </c>
      <c r="J132" s="62">
        <v>50</v>
      </c>
      <c r="K132" s="64">
        <v>0.5</v>
      </c>
      <c r="L132" s="64">
        <v>0.5</v>
      </c>
      <c r="M132" s="64">
        <v>1</v>
      </c>
      <c r="N132" s="62">
        <v>500</v>
      </c>
      <c r="O132" s="64">
        <v>5</v>
      </c>
      <c r="P132" s="62">
        <v>200</v>
      </c>
      <c r="Q132" s="62">
        <v>200</v>
      </c>
      <c r="R132" s="64">
        <v>0.45</v>
      </c>
      <c r="T132" s="68"/>
      <c r="U132" s="66">
        <f t="shared" si="66"/>
        <v>0.796173404338553</v>
      </c>
      <c r="V132" s="66">
        <f t="shared" si="67"/>
        <v>0.565203506607775</v>
      </c>
      <c r="W132" s="66">
        <f t="shared" si="68"/>
        <v>1</v>
      </c>
      <c r="X132" s="65">
        <f t="shared" si="69"/>
        <v>1.05596896682931</v>
      </c>
      <c r="Y132" s="65">
        <f t="shared" si="70"/>
        <v>0.426148887074955</v>
      </c>
      <c r="Z132" s="65">
        <f t="shared" si="61"/>
        <v>1</v>
      </c>
      <c r="AA132" s="65">
        <f t="shared" si="71"/>
        <v>0.387654663525283</v>
      </c>
      <c r="AB132" s="65">
        <f t="shared" si="72"/>
        <v>1.16082699975219</v>
      </c>
      <c r="AC132" s="65">
        <f t="shared" si="62"/>
        <v>0</v>
      </c>
      <c r="AD132" s="65">
        <f t="shared" si="73"/>
        <v>0.241463790550446</v>
      </c>
      <c r="AE132" s="65">
        <f t="shared" si="74"/>
        <v>1.86363346228505</v>
      </c>
      <c r="AF132" s="65">
        <f t="shared" si="63"/>
        <v>0</v>
      </c>
    </row>
    <row r="133" spans="1:32">
      <c r="A133" s="62" t="s">
        <v>30</v>
      </c>
      <c r="B133" s="63">
        <v>32.4</v>
      </c>
      <c r="C133" s="63">
        <f t="shared" si="64"/>
        <v>25.92</v>
      </c>
      <c r="D133" s="64">
        <f t="shared" si="65"/>
        <v>2.05437596268495</v>
      </c>
      <c r="E133" s="64">
        <v>0</v>
      </c>
      <c r="F133" s="64">
        <v>5.26</v>
      </c>
      <c r="G133" s="63">
        <v>341.01</v>
      </c>
      <c r="H133" s="63" t="s">
        <v>23</v>
      </c>
      <c r="I133" s="64">
        <v>100</v>
      </c>
      <c r="J133" s="62">
        <v>50</v>
      </c>
      <c r="K133" s="64">
        <v>0.5</v>
      </c>
      <c r="L133" s="64">
        <v>0.5</v>
      </c>
      <c r="M133" s="64">
        <v>1</v>
      </c>
      <c r="N133" s="62">
        <v>500</v>
      </c>
      <c r="O133" s="64">
        <v>5</v>
      </c>
      <c r="P133" s="62">
        <v>200</v>
      </c>
      <c r="Q133" s="62">
        <v>200</v>
      </c>
      <c r="R133" s="64">
        <v>0.42</v>
      </c>
      <c r="T133" s="68"/>
      <c r="U133" s="66">
        <f t="shared" si="66"/>
        <v>0.796173404338553</v>
      </c>
      <c r="V133" s="66">
        <f t="shared" si="67"/>
        <v>0.527523272833923</v>
      </c>
      <c r="W133" s="66">
        <f t="shared" si="68"/>
        <v>1</v>
      </c>
      <c r="X133" s="65">
        <f t="shared" si="69"/>
        <v>1.04773174096933</v>
      </c>
      <c r="Y133" s="65">
        <f t="shared" si="70"/>
        <v>0.400865969385855</v>
      </c>
      <c r="Z133" s="65">
        <f t="shared" si="61"/>
        <v>1</v>
      </c>
      <c r="AA133" s="65">
        <f t="shared" si="71"/>
        <v>0.387123303525283</v>
      </c>
      <c r="AB133" s="65">
        <f t="shared" si="72"/>
        <v>1.08492564558974</v>
      </c>
      <c r="AC133" s="65">
        <f t="shared" si="62"/>
        <v>0</v>
      </c>
      <c r="AD133" s="65">
        <f t="shared" si="73"/>
        <v>0.241183738019213</v>
      </c>
      <c r="AE133" s="65">
        <f t="shared" si="74"/>
        <v>1.74141094026224</v>
      </c>
      <c r="AF133" s="65">
        <f t="shared" si="63"/>
        <v>0</v>
      </c>
    </row>
    <row r="134" spans="1:32">
      <c r="A134" s="62" t="s">
        <v>30</v>
      </c>
      <c r="B134" s="63">
        <v>32.4</v>
      </c>
      <c r="C134" s="63">
        <f t="shared" si="64"/>
        <v>25.92</v>
      </c>
      <c r="D134" s="64">
        <f t="shared" si="65"/>
        <v>2.05437596268495</v>
      </c>
      <c r="E134" s="64">
        <v>0.24</v>
      </c>
      <c r="F134" s="64">
        <v>5.26</v>
      </c>
      <c r="G134" s="63">
        <v>341.01</v>
      </c>
      <c r="H134" s="63">
        <v>315.15</v>
      </c>
      <c r="I134" s="64">
        <v>100</v>
      </c>
      <c r="J134" s="62">
        <v>50</v>
      </c>
      <c r="K134" s="64">
        <v>0.5</v>
      </c>
      <c r="L134" s="64">
        <v>0.5</v>
      </c>
      <c r="M134" s="64">
        <v>1</v>
      </c>
      <c r="N134" s="62">
        <v>400</v>
      </c>
      <c r="O134" s="64">
        <v>4</v>
      </c>
      <c r="P134" s="62">
        <v>200</v>
      </c>
      <c r="Q134" s="62">
        <v>200</v>
      </c>
      <c r="R134" s="64">
        <v>0.55</v>
      </c>
      <c r="T134" s="68"/>
      <c r="U134" s="66">
        <f t="shared" si="66"/>
        <v>0.833583590619046</v>
      </c>
      <c r="V134" s="66">
        <f t="shared" si="67"/>
        <v>0.659801855734171</v>
      </c>
      <c r="W134" s="66">
        <f t="shared" si="68"/>
        <v>1</v>
      </c>
      <c r="X134" s="65">
        <f t="shared" si="69"/>
        <v>1.0190000605056</v>
      </c>
      <c r="Y134" s="65">
        <f t="shared" si="70"/>
        <v>0.539744815841429</v>
      </c>
      <c r="Z134" s="65">
        <f t="shared" si="61"/>
        <v>1</v>
      </c>
      <c r="AA134" s="65">
        <f t="shared" si="71"/>
        <v>0.441020343525283</v>
      </c>
      <c r="AB134" s="65">
        <f t="shared" si="72"/>
        <v>1.24710800323539</v>
      </c>
      <c r="AC134" s="65">
        <f t="shared" si="62"/>
        <v>0</v>
      </c>
      <c r="AD134" s="65">
        <f t="shared" si="73"/>
        <v>0.270159642697384</v>
      </c>
      <c r="AE134" s="65">
        <f t="shared" si="74"/>
        <v>2.03583331140276</v>
      </c>
      <c r="AF134" s="65">
        <f t="shared" si="63"/>
        <v>0</v>
      </c>
    </row>
    <row r="135" spans="1:32">
      <c r="A135" s="62" t="s">
        <v>30</v>
      </c>
      <c r="B135" s="63">
        <v>32.4</v>
      </c>
      <c r="C135" s="63">
        <f t="shared" si="64"/>
        <v>25.92</v>
      </c>
      <c r="D135" s="64">
        <f t="shared" si="65"/>
        <v>2.05437596268495</v>
      </c>
      <c r="E135" s="64">
        <v>0.24</v>
      </c>
      <c r="F135" s="64">
        <v>5.26</v>
      </c>
      <c r="G135" s="63">
        <v>341.01</v>
      </c>
      <c r="H135" s="63">
        <v>315.15</v>
      </c>
      <c r="I135" s="64">
        <v>100</v>
      </c>
      <c r="J135" s="62">
        <v>50</v>
      </c>
      <c r="K135" s="64">
        <v>0.5</v>
      </c>
      <c r="L135" s="64">
        <v>0.5</v>
      </c>
      <c r="M135" s="64">
        <v>1</v>
      </c>
      <c r="N135" s="62">
        <v>600</v>
      </c>
      <c r="O135" s="64">
        <v>6</v>
      </c>
      <c r="P135" s="62">
        <v>200</v>
      </c>
      <c r="Q135" s="62">
        <v>200</v>
      </c>
      <c r="R135" s="64">
        <v>0.43</v>
      </c>
      <c r="T135" s="68"/>
      <c r="U135" s="66">
        <f t="shared" si="66"/>
        <v>0.75876321805806</v>
      </c>
      <c r="V135" s="66">
        <f t="shared" si="67"/>
        <v>0.566711708957796</v>
      </c>
      <c r="W135" s="66">
        <f t="shared" si="68"/>
        <v>1</v>
      </c>
      <c r="X135" s="65">
        <f t="shared" si="69"/>
        <v>1.101175099013</v>
      </c>
      <c r="Y135" s="65">
        <f t="shared" si="70"/>
        <v>0.390491939370419</v>
      </c>
      <c r="Z135" s="65">
        <f t="shared" si="61"/>
        <v>1</v>
      </c>
      <c r="AA135" s="65">
        <f t="shared" si="71"/>
        <v>0.334820343525283</v>
      </c>
      <c r="AB135" s="65">
        <f t="shared" si="72"/>
        <v>1.2842708285661</v>
      </c>
      <c r="AC135" s="65">
        <f t="shared" si="62"/>
        <v>0</v>
      </c>
      <c r="AD135" s="65">
        <f t="shared" si="73"/>
        <v>0.213047990934742</v>
      </c>
      <c r="AE135" s="65">
        <f t="shared" si="74"/>
        <v>2.01832459491116</v>
      </c>
      <c r="AF135" s="65">
        <f t="shared" si="63"/>
        <v>0</v>
      </c>
    </row>
    <row r="136" spans="1:32">
      <c r="A136" s="62" t="s">
        <v>30</v>
      </c>
      <c r="B136" s="63">
        <v>32.4</v>
      </c>
      <c r="C136" s="63">
        <f t="shared" si="64"/>
        <v>25.92</v>
      </c>
      <c r="D136" s="64">
        <f t="shared" si="65"/>
        <v>2.05437596268495</v>
      </c>
      <c r="E136" s="64">
        <v>0.24</v>
      </c>
      <c r="F136" s="64">
        <v>5.26</v>
      </c>
      <c r="G136" s="63">
        <v>341.01</v>
      </c>
      <c r="H136" s="63">
        <v>315.15</v>
      </c>
      <c r="I136" s="64">
        <v>100</v>
      </c>
      <c r="J136" s="62">
        <v>50</v>
      </c>
      <c r="K136" s="64">
        <v>0.5</v>
      </c>
      <c r="L136" s="64">
        <v>0.5</v>
      </c>
      <c r="M136" s="64">
        <v>1</v>
      </c>
      <c r="N136" s="62">
        <v>700</v>
      </c>
      <c r="O136" s="64">
        <v>7</v>
      </c>
      <c r="P136" s="62">
        <v>200</v>
      </c>
      <c r="Q136" s="62">
        <v>200</v>
      </c>
      <c r="R136" s="64">
        <v>0.45</v>
      </c>
      <c r="T136" s="68"/>
      <c r="U136" s="66">
        <f t="shared" si="66"/>
        <v>0.721353031777567</v>
      </c>
      <c r="V136" s="66">
        <f t="shared" si="67"/>
        <v>0.623827696254502</v>
      </c>
      <c r="W136" s="66">
        <f t="shared" si="68"/>
        <v>1</v>
      </c>
      <c r="X136" s="65">
        <f t="shared" si="69"/>
        <v>1.1422626182667</v>
      </c>
      <c r="Y136" s="65">
        <f t="shared" si="70"/>
        <v>0.393954938911371</v>
      </c>
      <c r="Z136" s="65">
        <f t="shared" si="61"/>
        <v>1</v>
      </c>
      <c r="AA136" s="65">
        <f t="shared" si="71"/>
        <v>0.281720343525283</v>
      </c>
      <c r="AB136" s="65">
        <f t="shared" si="72"/>
        <v>1.59732873518811</v>
      </c>
      <c r="AC136" s="65">
        <f t="shared" si="62"/>
        <v>0</v>
      </c>
      <c r="AD136" s="65">
        <f t="shared" si="73"/>
        <v>0.184492165053421</v>
      </c>
      <c r="AE136" s="65">
        <f t="shared" si="74"/>
        <v>2.43912796985009</v>
      </c>
      <c r="AF136" s="65">
        <f t="shared" si="63"/>
        <v>0</v>
      </c>
    </row>
    <row r="137" spans="1:32">
      <c r="A137" s="62" t="s">
        <v>31</v>
      </c>
      <c r="B137" s="63">
        <v>49.58</v>
      </c>
      <c r="C137" s="63">
        <f t="shared" si="64"/>
        <v>39.664</v>
      </c>
      <c r="D137" s="64">
        <f t="shared" si="65"/>
        <v>3.00260663050318</v>
      </c>
      <c r="E137" s="64">
        <v>0.34</v>
      </c>
      <c r="F137" s="64">
        <v>3.25681818181818</v>
      </c>
      <c r="G137" s="63">
        <v>312.2</v>
      </c>
      <c r="H137" s="63">
        <v>271.4</v>
      </c>
      <c r="I137" s="64">
        <v>100</v>
      </c>
      <c r="J137" s="62">
        <v>60</v>
      </c>
      <c r="K137" s="64">
        <v>0.6</v>
      </c>
      <c r="L137" s="64">
        <v>0.66</v>
      </c>
      <c r="M137" s="64">
        <v>0.68</v>
      </c>
      <c r="N137" s="62">
        <v>540</v>
      </c>
      <c r="O137" s="64">
        <v>5.4</v>
      </c>
      <c r="P137" s="62">
        <v>200</v>
      </c>
      <c r="Q137" s="62">
        <v>220</v>
      </c>
      <c r="R137" s="64">
        <v>0.52</v>
      </c>
      <c r="T137" s="68"/>
      <c r="U137" s="66">
        <f t="shared" si="66"/>
        <v>1.24207627441373</v>
      </c>
      <c r="V137" s="66">
        <f t="shared" si="67"/>
        <v>0.418653838505565</v>
      </c>
      <c r="W137" s="66">
        <f t="shared" si="68"/>
        <v>1</v>
      </c>
      <c r="X137" s="65">
        <f t="shared" si="69"/>
        <v>1.78691245898771</v>
      </c>
      <c r="Y137" s="65">
        <f t="shared" si="70"/>
        <v>0.291004742501253</v>
      </c>
      <c r="Z137" s="65">
        <f t="shared" si="61"/>
        <v>1</v>
      </c>
      <c r="AA137" s="65">
        <f t="shared" si="71"/>
        <v>0.424734068655977</v>
      </c>
      <c r="AB137" s="65">
        <f t="shared" si="72"/>
        <v>1.2242954789228</v>
      </c>
      <c r="AC137" s="65">
        <f t="shared" si="62"/>
        <v>0</v>
      </c>
      <c r="AD137" s="65">
        <f t="shared" si="73"/>
        <v>0.340524657131244</v>
      </c>
      <c r="AE137" s="65">
        <f t="shared" si="74"/>
        <v>1.52705535152946</v>
      </c>
      <c r="AF137" s="65">
        <f t="shared" si="63"/>
        <v>0</v>
      </c>
    </row>
    <row r="138" spans="1:32">
      <c r="A138" s="62" t="s">
        <v>31</v>
      </c>
      <c r="B138" s="63">
        <v>49.58</v>
      </c>
      <c r="C138" s="63">
        <f t="shared" si="64"/>
        <v>39.664</v>
      </c>
      <c r="D138" s="64">
        <f t="shared" si="65"/>
        <v>3.00260663050318</v>
      </c>
      <c r="E138" s="64">
        <v>0.26</v>
      </c>
      <c r="F138" s="64">
        <v>3.25681818181818</v>
      </c>
      <c r="G138" s="63">
        <v>312.2</v>
      </c>
      <c r="H138" s="63">
        <v>271.4</v>
      </c>
      <c r="I138" s="64">
        <v>100</v>
      </c>
      <c r="J138" s="62">
        <v>60</v>
      </c>
      <c r="K138" s="64">
        <v>0.6</v>
      </c>
      <c r="L138" s="64">
        <v>0.66</v>
      </c>
      <c r="M138" s="64">
        <v>0.68</v>
      </c>
      <c r="N138" s="62">
        <v>540</v>
      </c>
      <c r="O138" s="64">
        <v>5.4</v>
      </c>
      <c r="P138" s="62">
        <v>200</v>
      </c>
      <c r="Q138" s="62">
        <v>220</v>
      </c>
      <c r="R138" s="64">
        <v>0.52</v>
      </c>
      <c r="T138" s="68"/>
      <c r="U138" s="66">
        <f t="shared" si="66"/>
        <v>1.24207627441373</v>
      </c>
      <c r="V138" s="66">
        <f t="shared" si="67"/>
        <v>0.418653838505565</v>
      </c>
      <c r="W138" s="66">
        <f t="shared" si="68"/>
        <v>1</v>
      </c>
      <c r="X138" s="65">
        <f t="shared" si="69"/>
        <v>1.78089283321487</v>
      </c>
      <c r="Y138" s="65">
        <f t="shared" si="70"/>
        <v>0.291988372518348</v>
      </c>
      <c r="Z138" s="65">
        <f t="shared" si="61"/>
        <v>1</v>
      </c>
      <c r="AA138" s="65">
        <f t="shared" si="71"/>
        <v>0.424468388655977</v>
      </c>
      <c r="AB138" s="65">
        <f t="shared" si="72"/>
        <v>1.22506178056395</v>
      </c>
      <c r="AC138" s="65">
        <f t="shared" si="62"/>
        <v>0</v>
      </c>
      <c r="AD138" s="65">
        <f t="shared" si="73"/>
        <v>0.340319999463309</v>
      </c>
      <c r="AE138" s="65">
        <f t="shared" si="74"/>
        <v>1.52797367424791</v>
      </c>
      <c r="AF138" s="65">
        <f t="shared" si="63"/>
        <v>0</v>
      </c>
    </row>
    <row r="139" spans="1:32">
      <c r="A139" s="62" t="s">
        <v>31</v>
      </c>
      <c r="B139" s="63">
        <v>40.24</v>
      </c>
      <c r="C139" s="63">
        <f t="shared" si="64"/>
        <v>32.192</v>
      </c>
      <c r="D139" s="64">
        <f t="shared" si="65"/>
        <v>2.50939543689952</v>
      </c>
      <c r="E139" s="64">
        <v>0.34</v>
      </c>
      <c r="F139" s="64">
        <v>3.25681818181818</v>
      </c>
      <c r="G139" s="63">
        <v>312.2</v>
      </c>
      <c r="H139" s="63">
        <v>271.4</v>
      </c>
      <c r="I139" s="64">
        <v>100</v>
      </c>
      <c r="J139" s="62">
        <v>60</v>
      </c>
      <c r="K139" s="64">
        <v>0.6</v>
      </c>
      <c r="L139" s="64">
        <v>0.66</v>
      </c>
      <c r="M139" s="64">
        <v>0.68</v>
      </c>
      <c r="N139" s="62">
        <v>540</v>
      </c>
      <c r="O139" s="64">
        <v>5.4</v>
      </c>
      <c r="P139" s="62">
        <v>200</v>
      </c>
      <c r="Q139" s="62">
        <v>220</v>
      </c>
      <c r="R139" s="64">
        <v>0.49</v>
      </c>
      <c r="T139" s="68"/>
      <c r="U139" s="66">
        <f t="shared" si="66"/>
        <v>1.03805157280048</v>
      </c>
      <c r="V139" s="66">
        <f t="shared" si="67"/>
        <v>0.47203820391897</v>
      </c>
      <c r="W139" s="66">
        <f t="shared" si="68"/>
        <v>1</v>
      </c>
      <c r="X139" s="65">
        <f t="shared" si="69"/>
        <v>1.49339241616582</v>
      </c>
      <c r="Y139" s="65">
        <f t="shared" si="70"/>
        <v>0.328112018445922</v>
      </c>
      <c r="Z139" s="65">
        <f t="shared" si="61"/>
        <v>1</v>
      </c>
      <c r="AA139" s="65">
        <f t="shared" si="71"/>
        <v>0.397311526291613</v>
      </c>
      <c r="AB139" s="65">
        <f t="shared" si="72"/>
        <v>1.23328916372881</v>
      </c>
      <c r="AC139" s="65">
        <f t="shared" si="62"/>
        <v>0</v>
      </c>
      <c r="AD139" s="65">
        <f t="shared" si="73"/>
        <v>0.284589733492235</v>
      </c>
      <c r="AE139" s="65">
        <f t="shared" si="74"/>
        <v>1.72177679773318</v>
      </c>
      <c r="AF139" s="65">
        <f t="shared" si="63"/>
        <v>0</v>
      </c>
    </row>
    <row r="140" spans="1:32">
      <c r="A140" s="62" t="s">
        <v>31</v>
      </c>
      <c r="B140" s="63">
        <v>59.73</v>
      </c>
      <c r="C140" s="63">
        <f t="shared" si="64"/>
        <v>47.784</v>
      </c>
      <c r="D140" s="64">
        <f t="shared" si="65"/>
        <v>3.49617813327454</v>
      </c>
      <c r="E140" s="64">
        <v>0.34</v>
      </c>
      <c r="F140" s="64">
        <v>3.25681818181818</v>
      </c>
      <c r="G140" s="63">
        <v>312.2</v>
      </c>
      <c r="H140" s="63">
        <v>271.4</v>
      </c>
      <c r="I140" s="64">
        <v>100</v>
      </c>
      <c r="J140" s="62">
        <v>60</v>
      </c>
      <c r="K140" s="64">
        <v>0.6</v>
      </c>
      <c r="L140" s="64">
        <v>0.66</v>
      </c>
      <c r="M140" s="64">
        <v>0.68</v>
      </c>
      <c r="N140" s="62">
        <v>540</v>
      </c>
      <c r="O140" s="64">
        <v>5.4</v>
      </c>
      <c r="P140" s="62">
        <v>200</v>
      </c>
      <c r="Q140" s="62">
        <v>220</v>
      </c>
      <c r="R140" s="64">
        <v>0.54</v>
      </c>
      <c r="T140" s="68"/>
      <c r="U140" s="66">
        <f t="shared" si="66"/>
        <v>1.44625002367915</v>
      </c>
      <c r="V140" s="66">
        <f t="shared" si="67"/>
        <v>0.373379423445941</v>
      </c>
      <c r="W140" s="66">
        <f t="shared" si="68"/>
        <v>1</v>
      </c>
      <c r="X140" s="65">
        <f t="shared" si="69"/>
        <v>2.0806469291456</v>
      </c>
      <c r="Y140" s="65">
        <f t="shared" si="70"/>
        <v>0.259534663202923</v>
      </c>
      <c r="Z140" s="65">
        <f t="shared" si="61"/>
        <v>1</v>
      </c>
      <c r="AA140" s="65">
        <f t="shared" si="71"/>
        <v>0.452176644210064</v>
      </c>
      <c r="AB140" s="65">
        <f t="shared" si="72"/>
        <v>1.19422355602501</v>
      </c>
      <c r="AC140" s="65">
        <f t="shared" si="62"/>
        <v>0</v>
      </c>
      <c r="AD140" s="65">
        <f t="shared" si="73"/>
        <v>0.396500443317663</v>
      </c>
      <c r="AE140" s="65">
        <f t="shared" si="74"/>
        <v>1.36191524902627</v>
      </c>
      <c r="AF140" s="65">
        <f t="shared" si="63"/>
        <v>0</v>
      </c>
    </row>
    <row r="141" spans="1:32">
      <c r="A141" s="62" t="s">
        <v>31</v>
      </c>
      <c r="B141" s="63">
        <v>65.96</v>
      </c>
      <c r="C141" s="63">
        <f t="shared" si="64"/>
        <v>52.768</v>
      </c>
      <c r="D141" s="64">
        <f t="shared" si="65"/>
        <v>3.78239066709027</v>
      </c>
      <c r="E141" s="64">
        <v>0.34</v>
      </c>
      <c r="F141" s="64">
        <v>3.25681818181818</v>
      </c>
      <c r="G141" s="63">
        <v>312.2</v>
      </c>
      <c r="H141" s="63">
        <v>271.4</v>
      </c>
      <c r="I141" s="64">
        <v>100</v>
      </c>
      <c r="J141" s="62">
        <v>60</v>
      </c>
      <c r="K141" s="64">
        <v>0.6</v>
      </c>
      <c r="L141" s="64">
        <v>0.66</v>
      </c>
      <c r="M141" s="64">
        <v>0.68</v>
      </c>
      <c r="N141" s="62">
        <v>540</v>
      </c>
      <c r="O141" s="64">
        <v>5.4</v>
      </c>
      <c r="P141" s="62">
        <v>200</v>
      </c>
      <c r="Q141" s="62">
        <v>220</v>
      </c>
      <c r="R141" s="64">
        <v>0.6</v>
      </c>
      <c r="T141" s="68"/>
      <c r="U141" s="66">
        <f t="shared" si="66"/>
        <v>1.56464641769256</v>
      </c>
      <c r="V141" s="66">
        <f t="shared" si="67"/>
        <v>0.38347322002938</v>
      </c>
      <c r="W141" s="66">
        <f t="shared" si="68"/>
        <v>1</v>
      </c>
      <c r="X141" s="65">
        <f t="shared" si="69"/>
        <v>2.25097784675503</v>
      </c>
      <c r="Y141" s="65">
        <f t="shared" si="70"/>
        <v>0.266550824062951</v>
      </c>
      <c r="Z141" s="65">
        <f t="shared" si="61"/>
        <v>1</v>
      </c>
      <c r="AA141" s="65">
        <f t="shared" si="71"/>
        <v>0.468090061090219</v>
      </c>
      <c r="AB141" s="65">
        <f t="shared" si="72"/>
        <v>1.28180461384408</v>
      </c>
      <c r="AC141" s="65">
        <f t="shared" si="62"/>
        <v>0</v>
      </c>
      <c r="AD141" s="65">
        <f t="shared" si="73"/>
        <v>0.428959715189694</v>
      </c>
      <c r="AE141" s="65">
        <f t="shared" si="74"/>
        <v>1.39873274518254</v>
      </c>
      <c r="AF141" s="65">
        <f t="shared" si="63"/>
        <v>0</v>
      </c>
    </row>
    <row r="142" spans="1:32">
      <c r="A142" s="62" t="s">
        <v>31</v>
      </c>
      <c r="B142" s="63">
        <v>49.58</v>
      </c>
      <c r="C142" s="63">
        <f t="shared" si="64"/>
        <v>39.664</v>
      </c>
      <c r="D142" s="64">
        <f t="shared" si="65"/>
        <v>3.00260663050318</v>
      </c>
      <c r="E142" s="64">
        <v>0.34</v>
      </c>
      <c r="F142" s="64">
        <v>4.97569444444444</v>
      </c>
      <c r="G142" s="63">
        <v>312.2</v>
      </c>
      <c r="H142" s="63">
        <v>271.4</v>
      </c>
      <c r="I142" s="64">
        <v>100</v>
      </c>
      <c r="J142" s="62">
        <v>40</v>
      </c>
      <c r="K142" s="64">
        <v>0.4</v>
      </c>
      <c r="L142" s="64">
        <v>0.46</v>
      </c>
      <c r="M142" s="64">
        <v>0.68</v>
      </c>
      <c r="N142" s="62">
        <v>540</v>
      </c>
      <c r="O142" s="64">
        <v>5.4</v>
      </c>
      <c r="P142" s="62">
        <v>160</v>
      </c>
      <c r="Q142" s="62">
        <v>180</v>
      </c>
      <c r="R142" s="64">
        <v>0.54</v>
      </c>
      <c r="T142" s="68"/>
      <c r="U142" s="66">
        <f t="shared" si="66"/>
        <v>1.04294340267876</v>
      </c>
      <c r="V142" s="66">
        <f t="shared" si="67"/>
        <v>0.517765392266762</v>
      </c>
      <c r="W142" s="66">
        <f t="shared" si="68"/>
        <v>1</v>
      </c>
      <c r="X142" s="65">
        <f t="shared" si="69"/>
        <v>1.37495482928267</v>
      </c>
      <c r="Y142" s="65">
        <f t="shared" si="70"/>
        <v>0.392740174803942</v>
      </c>
      <c r="Z142" s="65">
        <f t="shared" si="61"/>
        <v>1</v>
      </c>
      <c r="AA142" s="65">
        <f t="shared" si="71"/>
        <v>0.414734068655977</v>
      </c>
      <c r="AB142" s="65">
        <f t="shared" si="72"/>
        <v>1.30203916391525</v>
      </c>
      <c r="AC142" s="65">
        <f t="shared" si="62"/>
        <v>0</v>
      </c>
      <c r="AD142" s="65">
        <f t="shared" si="73"/>
        <v>0.332837984157156</v>
      </c>
      <c r="AE142" s="65">
        <f t="shared" si="74"/>
        <v>1.62241097982684</v>
      </c>
      <c r="AF142" s="65">
        <f t="shared" si="63"/>
        <v>0</v>
      </c>
    </row>
    <row r="143" spans="1:32">
      <c r="A143" s="62" t="s">
        <v>31</v>
      </c>
      <c r="B143" s="63">
        <v>49.58</v>
      </c>
      <c r="C143" s="63">
        <f t="shared" si="64"/>
        <v>39.664</v>
      </c>
      <c r="D143" s="64">
        <f t="shared" si="65"/>
        <v>3.00260663050318</v>
      </c>
      <c r="E143" s="64">
        <v>0.34</v>
      </c>
      <c r="F143" s="64">
        <v>2.29647435897436</v>
      </c>
      <c r="G143" s="63">
        <v>312.2</v>
      </c>
      <c r="H143" s="63">
        <v>271.4</v>
      </c>
      <c r="I143" s="64">
        <v>100</v>
      </c>
      <c r="J143" s="62">
        <v>80</v>
      </c>
      <c r="K143" s="64">
        <v>0.8</v>
      </c>
      <c r="L143" s="64">
        <v>0.86</v>
      </c>
      <c r="M143" s="64">
        <v>0.68</v>
      </c>
      <c r="N143" s="62">
        <v>540</v>
      </c>
      <c r="O143" s="64">
        <v>5.4</v>
      </c>
      <c r="P143" s="62">
        <v>240</v>
      </c>
      <c r="Q143" s="62">
        <v>260</v>
      </c>
      <c r="R143" s="64">
        <v>0.73</v>
      </c>
      <c r="T143" s="68"/>
      <c r="U143" s="66">
        <f t="shared" si="66"/>
        <v>1.24207627441373</v>
      </c>
      <c r="V143" s="66">
        <f t="shared" si="67"/>
        <v>0.587725580978967</v>
      </c>
      <c r="W143" s="66">
        <f t="shared" si="68"/>
        <v>1</v>
      </c>
      <c r="X143" s="65">
        <f t="shared" si="69"/>
        <v>2.19887008869274</v>
      </c>
      <c r="Y143" s="65">
        <f t="shared" si="70"/>
        <v>0.331988689897544</v>
      </c>
      <c r="Z143" s="65">
        <f t="shared" si="61"/>
        <v>1</v>
      </c>
      <c r="AA143" s="65">
        <f t="shared" si="71"/>
        <v>0.434734068655977</v>
      </c>
      <c r="AB143" s="65">
        <f t="shared" si="72"/>
        <v>1.67918746800053</v>
      </c>
      <c r="AC143" s="65">
        <f t="shared" si="62"/>
        <v>0</v>
      </c>
      <c r="AD143" s="65">
        <f t="shared" si="73"/>
        <v>0.348211330105332</v>
      </c>
      <c r="AE143" s="65">
        <f t="shared" si="74"/>
        <v>2.09642805068743</v>
      </c>
      <c r="AF143" s="65">
        <f t="shared" si="63"/>
        <v>0</v>
      </c>
    </row>
    <row r="144" spans="1:32">
      <c r="A144" s="62" t="s">
        <v>31</v>
      </c>
      <c r="B144" s="63">
        <v>49.58</v>
      </c>
      <c r="C144" s="63">
        <f t="shared" si="64"/>
        <v>39.664</v>
      </c>
      <c r="D144" s="64">
        <f t="shared" si="65"/>
        <v>3.00260663050318</v>
      </c>
      <c r="E144" s="64">
        <v>0.34</v>
      </c>
      <c r="F144" s="64">
        <v>1.70595238095238</v>
      </c>
      <c r="G144" s="63">
        <v>312.2</v>
      </c>
      <c r="H144" s="63">
        <v>271.4</v>
      </c>
      <c r="I144" s="64">
        <v>100</v>
      </c>
      <c r="J144" s="62">
        <v>100</v>
      </c>
      <c r="K144" s="64">
        <v>1</v>
      </c>
      <c r="L144" s="64">
        <v>1.06</v>
      </c>
      <c r="M144" s="64">
        <v>0.68</v>
      </c>
      <c r="N144" s="62">
        <v>540</v>
      </c>
      <c r="O144" s="64">
        <v>5.4</v>
      </c>
      <c r="P144" s="62">
        <v>280</v>
      </c>
      <c r="Q144" s="62">
        <v>300</v>
      </c>
      <c r="R144" s="64">
        <v>0.91</v>
      </c>
      <c r="T144" s="68"/>
      <c r="U144" s="66">
        <f t="shared" si="66"/>
        <v>1.24207627441373</v>
      </c>
      <c r="V144" s="66">
        <f t="shared" si="67"/>
        <v>0.732644217384739</v>
      </c>
      <c r="W144" s="66">
        <f t="shared" si="68"/>
        <v>1</v>
      </c>
      <c r="X144" s="65">
        <f t="shared" si="69"/>
        <v>2.61082771839778</v>
      </c>
      <c r="Y144" s="65">
        <f t="shared" si="70"/>
        <v>0.348548467440989</v>
      </c>
      <c r="Z144" s="65">
        <f t="shared" si="61"/>
        <v>1</v>
      </c>
      <c r="AA144" s="65">
        <f t="shared" si="71"/>
        <v>0.444734068655977</v>
      </c>
      <c r="AB144" s="65">
        <f t="shared" si="72"/>
        <v>2.04616660637242</v>
      </c>
      <c r="AC144" s="65">
        <f t="shared" si="62"/>
        <v>0</v>
      </c>
      <c r="AD144" s="65">
        <f t="shared" si="73"/>
        <v>0.35589800307942</v>
      </c>
      <c r="AE144" s="65">
        <f t="shared" si="74"/>
        <v>2.55691235164624</v>
      </c>
      <c r="AF144" s="65">
        <f t="shared" si="63"/>
        <v>0</v>
      </c>
    </row>
    <row r="145" spans="1:32">
      <c r="A145" s="62" t="s">
        <v>31</v>
      </c>
      <c r="B145" s="63">
        <v>49.58</v>
      </c>
      <c r="C145" s="63">
        <f t="shared" si="64"/>
        <v>39.664</v>
      </c>
      <c r="D145" s="64">
        <f t="shared" si="65"/>
        <v>3.00260663050318</v>
      </c>
      <c r="E145" s="64">
        <v>0.34</v>
      </c>
      <c r="F145" s="64">
        <v>3.25681818181818</v>
      </c>
      <c r="G145" s="63">
        <v>312.2</v>
      </c>
      <c r="H145" s="63">
        <v>271.4</v>
      </c>
      <c r="I145" s="64">
        <v>100</v>
      </c>
      <c r="J145" s="62">
        <v>60</v>
      </c>
      <c r="K145" s="64">
        <v>0.6</v>
      </c>
      <c r="L145" s="64">
        <v>0.66</v>
      </c>
      <c r="M145" s="64">
        <v>0.68</v>
      </c>
      <c r="N145" s="62">
        <v>340</v>
      </c>
      <c r="O145" s="64">
        <v>3.4</v>
      </c>
      <c r="P145" s="62">
        <v>200</v>
      </c>
      <c r="Q145" s="62">
        <v>220</v>
      </c>
      <c r="R145" s="64">
        <v>0.98</v>
      </c>
      <c r="T145" s="68"/>
      <c r="U145" s="66">
        <f t="shared" si="66"/>
        <v>1.35143120789666</v>
      </c>
      <c r="V145" s="66">
        <f t="shared" si="67"/>
        <v>0.725157147676982</v>
      </c>
      <c r="W145" s="66">
        <f t="shared" si="68"/>
        <v>1</v>
      </c>
      <c r="X145" s="65">
        <f t="shared" si="69"/>
        <v>1.66680819376758</v>
      </c>
      <c r="Y145" s="65">
        <f t="shared" si="70"/>
        <v>0.587950073478371</v>
      </c>
      <c r="Z145" s="65">
        <f t="shared" si="61"/>
        <v>1</v>
      </c>
      <c r="AA145" s="65">
        <f t="shared" si="71"/>
        <v>0.530934068655977</v>
      </c>
      <c r="AB145" s="65">
        <f t="shared" si="72"/>
        <v>1.84580357120575</v>
      </c>
      <c r="AC145" s="65">
        <f t="shared" si="62"/>
        <v>0</v>
      </c>
      <c r="AD145" s="65">
        <f t="shared" si="73"/>
        <v>0.423997121459232</v>
      </c>
      <c r="AE145" s="65">
        <f t="shared" si="74"/>
        <v>2.31133644640611</v>
      </c>
      <c r="AF145" s="65">
        <f t="shared" si="63"/>
        <v>0</v>
      </c>
    </row>
    <row r="146" spans="1:32">
      <c r="A146" s="62" t="s">
        <v>31</v>
      </c>
      <c r="B146" s="63">
        <v>49.58</v>
      </c>
      <c r="C146" s="63">
        <f t="shared" si="64"/>
        <v>39.664</v>
      </c>
      <c r="D146" s="64">
        <f t="shared" si="65"/>
        <v>3.00260663050318</v>
      </c>
      <c r="E146" s="64">
        <v>0.34</v>
      </c>
      <c r="F146" s="64">
        <v>3.25681818181818</v>
      </c>
      <c r="G146" s="63">
        <v>312.2</v>
      </c>
      <c r="H146" s="63">
        <v>271.4</v>
      </c>
      <c r="I146" s="64">
        <v>100</v>
      </c>
      <c r="J146" s="62">
        <v>60</v>
      </c>
      <c r="K146" s="64">
        <v>0.6</v>
      </c>
      <c r="L146" s="64">
        <v>0.66</v>
      </c>
      <c r="M146" s="64">
        <v>0.68</v>
      </c>
      <c r="N146" s="62">
        <v>440</v>
      </c>
      <c r="O146" s="64">
        <v>4.4</v>
      </c>
      <c r="P146" s="62">
        <v>200</v>
      </c>
      <c r="Q146" s="62">
        <v>220</v>
      </c>
      <c r="R146" s="64">
        <v>0.86</v>
      </c>
      <c r="T146" s="68"/>
      <c r="U146" s="66">
        <f t="shared" si="66"/>
        <v>1.29675374115519</v>
      </c>
      <c r="V146" s="66">
        <f t="shared" si="67"/>
        <v>0.663194539337812</v>
      </c>
      <c r="W146" s="66">
        <f t="shared" si="68"/>
        <v>1</v>
      </c>
      <c r="X146" s="65">
        <f t="shared" si="69"/>
        <v>1.72686032637764</v>
      </c>
      <c r="Y146" s="65">
        <f t="shared" si="70"/>
        <v>0.498013641788844</v>
      </c>
      <c r="Z146" s="65">
        <f t="shared" si="61"/>
        <v>1</v>
      </c>
      <c r="AA146" s="65">
        <f t="shared" si="71"/>
        <v>0.477834068655977</v>
      </c>
      <c r="AB146" s="65">
        <f t="shared" si="72"/>
        <v>1.79978795237216</v>
      </c>
      <c r="AC146" s="65">
        <f t="shared" si="62"/>
        <v>0</v>
      </c>
      <c r="AD146" s="65">
        <f t="shared" si="73"/>
        <v>0.382260889295238</v>
      </c>
      <c r="AE146" s="65">
        <f t="shared" si="74"/>
        <v>2.24977240435336</v>
      </c>
      <c r="AF146" s="65">
        <f t="shared" si="63"/>
        <v>0</v>
      </c>
    </row>
    <row r="147" spans="1:32">
      <c r="A147" s="62" t="s">
        <v>31</v>
      </c>
      <c r="B147" s="63">
        <v>49.58</v>
      </c>
      <c r="C147" s="63">
        <f t="shared" si="64"/>
        <v>39.664</v>
      </c>
      <c r="D147" s="64">
        <f t="shared" si="65"/>
        <v>3.00260663050318</v>
      </c>
      <c r="E147" s="64">
        <v>0.34</v>
      </c>
      <c r="F147" s="64">
        <v>3.25681818181818</v>
      </c>
      <c r="G147" s="63">
        <v>312.2</v>
      </c>
      <c r="H147" s="63">
        <v>271.4</v>
      </c>
      <c r="I147" s="64">
        <v>100</v>
      </c>
      <c r="J147" s="62">
        <v>60</v>
      </c>
      <c r="K147" s="64">
        <v>0.6</v>
      </c>
      <c r="L147" s="64">
        <v>0.66</v>
      </c>
      <c r="M147" s="64">
        <v>0.68</v>
      </c>
      <c r="N147" s="62">
        <v>640</v>
      </c>
      <c r="O147" s="64">
        <v>6.4</v>
      </c>
      <c r="P147" s="62">
        <v>200</v>
      </c>
      <c r="Q147" s="62">
        <v>220</v>
      </c>
      <c r="R147" s="64">
        <v>0.58</v>
      </c>
      <c r="T147" s="68"/>
      <c r="U147" s="66">
        <f t="shared" si="66"/>
        <v>1.18739880767227</v>
      </c>
      <c r="V147" s="66">
        <f t="shared" si="67"/>
        <v>0.488462676779177</v>
      </c>
      <c r="W147" s="66">
        <f t="shared" si="68"/>
        <v>1</v>
      </c>
      <c r="X147" s="65">
        <f t="shared" si="69"/>
        <v>1.84696459159777</v>
      </c>
      <c r="Y147" s="65">
        <f t="shared" si="70"/>
        <v>0.314028759749127</v>
      </c>
      <c r="Z147" s="65">
        <f t="shared" si="61"/>
        <v>1</v>
      </c>
      <c r="AA147" s="65">
        <f t="shared" si="71"/>
        <v>0.371634068655977</v>
      </c>
      <c r="AB147" s="65">
        <f t="shared" si="72"/>
        <v>1.56067499973181</v>
      </c>
      <c r="AC147" s="65">
        <f t="shared" si="62"/>
        <v>0</v>
      </c>
      <c r="AD147" s="65">
        <f t="shared" si="73"/>
        <v>0.29878842496725</v>
      </c>
      <c r="AE147" s="65">
        <f t="shared" si="74"/>
        <v>1.94117292215578</v>
      </c>
      <c r="AF147" s="65">
        <f t="shared" si="63"/>
        <v>0</v>
      </c>
    </row>
    <row r="148" spans="1:32">
      <c r="A148" s="62" t="s">
        <v>31</v>
      </c>
      <c r="B148" s="63">
        <v>49.58</v>
      </c>
      <c r="C148" s="63">
        <f t="shared" si="64"/>
        <v>39.664</v>
      </c>
      <c r="D148" s="64">
        <f t="shared" si="65"/>
        <v>3.00260663050318</v>
      </c>
      <c r="E148" s="64">
        <v>0.18</v>
      </c>
      <c r="F148" s="64">
        <v>3.25681818181818</v>
      </c>
      <c r="G148" s="63">
        <v>312.2</v>
      </c>
      <c r="H148" s="63">
        <v>271.4</v>
      </c>
      <c r="I148" s="64">
        <v>100</v>
      </c>
      <c r="J148" s="62">
        <v>60</v>
      </c>
      <c r="K148" s="64">
        <v>0.6</v>
      </c>
      <c r="L148" s="64">
        <v>0.66</v>
      </c>
      <c r="M148" s="64">
        <v>0.68</v>
      </c>
      <c r="N148" s="62">
        <v>540</v>
      </c>
      <c r="O148" s="64">
        <v>5.4</v>
      </c>
      <c r="P148" s="62">
        <v>200</v>
      </c>
      <c r="Q148" s="62">
        <v>220</v>
      </c>
      <c r="R148" s="64">
        <v>0.49</v>
      </c>
      <c r="T148" s="68"/>
      <c r="U148" s="66">
        <f t="shared" si="66"/>
        <v>1.24207627441373</v>
      </c>
      <c r="V148" s="66">
        <f t="shared" si="67"/>
        <v>0.394500732437937</v>
      </c>
      <c r="W148" s="66">
        <f t="shared" si="68"/>
        <v>1</v>
      </c>
      <c r="X148" s="65">
        <f t="shared" si="69"/>
        <v>1.77487320744204</v>
      </c>
      <c r="Y148" s="65">
        <f t="shared" si="70"/>
        <v>0.276076058811092</v>
      </c>
      <c r="Z148" s="65">
        <f t="shared" si="61"/>
        <v>1</v>
      </c>
      <c r="AA148" s="65">
        <f t="shared" si="71"/>
        <v>0.424202708655977</v>
      </c>
      <c r="AB148" s="65">
        <f t="shared" si="72"/>
        <v>1.15510813580727</v>
      </c>
      <c r="AC148" s="65">
        <f t="shared" si="62"/>
        <v>0</v>
      </c>
      <c r="AD148" s="65">
        <f t="shared" si="73"/>
        <v>0.340115341795374</v>
      </c>
      <c r="AE148" s="65">
        <f t="shared" si="74"/>
        <v>1.44068773085456</v>
      </c>
      <c r="AF148" s="65">
        <f t="shared" si="63"/>
        <v>0</v>
      </c>
    </row>
    <row r="149" spans="1:32">
      <c r="A149" s="62" t="s">
        <v>31</v>
      </c>
      <c r="B149" s="63">
        <v>49.58</v>
      </c>
      <c r="C149" s="63">
        <f t="shared" si="64"/>
        <v>39.664</v>
      </c>
      <c r="D149" s="64">
        <f t="shared" si="65"/>
        <v>3.00260663050318</v>
      </c>
      <c r="E149" s="64">
        <v>0.42</v>
      </c>
      <c r="F149" s="64">
        <v>3.25681818181818</v>
      </c>
      <c r="G149" s="63">
        <v>312.2</v>
      </c>
      <c r="H149" s="63">
        <v>271.4</v>
      </c>
      <c r="I149" s="64">
        <v>100</v>
      </c>
      <c r="J149" s="62">
        <v>60</v>
      </c>
      <c r="K149" s="64">
        <v>0.6</v>
      </c>
      <c r="L149" s="64">
        <v>0.66</v>
      </c>
      <c r="M149" s="64">
        <v>0.68</v>
      </c>
      <c r="N149" s="62">
        <v>540</v>
      </c>
      <c r="O149" s="64">
        <v>5.4</v>
      </c>
      <c r="P149" s="62">
        <v>200</v>
      </c>
      <c r="Q149" s="62">
        <v>220</v>
      </c>
      <c r="R149" s="64">
        <v>0.55</v>
      </c>
      <c r="T149" s="68"/>
      <c r="U149" s="66">
        <f t="shared" si="66"/>
        <v>1.24207627441373</v>
      </c>
      <c r="V149" s="66">
        <f t="shared" si="67"/>
        <v>0.442806944573194</v>
      </c>
      <c r="W149" s="66">
        <f t="shared" si="68"/>
        <v>1</v>
      </c>
      <c r="X149" s="65">
        <f t="shared" si="69"/>
        <v>1.79293208476054</v>
      </c>
      <c r="Y149" s="65">
        <f t="shared" si="70"/>
        <v>0.306760085713708</v>
      </c>
      <c r="Z149" s="65">
        <f t="shared" si="61"/>
        <v>1</v>
      </c>
      <c r="AA149" s="65">
        <f t="shared" si="71"/>
        <v>0.424999748655977</v>
      </c>
      <c r="AB149" s="65">
        <f t="shared" si="72"/>
        <v>1.29411841239748</v>
      </c>
      <c r="AC149" s="65">
        <f t="shared" si="62"/>
        <v>0</v>
      </c>
      <c r="AD149" s="65">
        <f t="shared" si="73"/>
        <v>0.340729314799179</v>
      </c>
      <c r="AE149" s="65">
        <f t="shared" si="74"/>
        <v>1.61418456267598</v>
      </c>
      <c r="AF149" s="65">
        <f t="shared" si="63"/>
        <v>0</v>
      </c>
    </row>
    <row r="150" spans="1:32">
      <c r="A150" s="62" t="s">
        <v>32</v>
      </c>
      <c r="B150" s="63">
        <v>70.52</v>
      </c>
      <c r="C150" s="63">
        <f t="shared" si="64"/>
        <v>56.416</v>
      </c>
      <c r="D150" s="64">
        <f t="shared" si="65"/>
        <v>3.98517311947614</v>
      </c>
      <c r="E150" s="64">
        <v>0.1178</v>
      </c>
      <c r="F150" s="64">
        <v>3.5825</v>
      </c>
      <c r="G150" s="63">
        <v>330</v>
      </c>
      <c r="H150" s="63">
        <v>0</v>
      </c>
      <c r="I150" s="64">
        <v>100</v>
      </c>
      <c r="J150" s="62">
        <v>50</v>
      </c>
      <c r="K150" s="64">
        <v>0.5</v>
      </c>
      <c r="L150" s="64">
        <v>0.66</v>
      </c>
      <c r="M150" s="64">
        <v>0.68</v>
      </c>
      <c r="N150" s="62">
        <v>400</v>
      </c>
      <c r="O150" s="64">
        <v>4</v>
      </c>
      <c r="P150" s="62">
        <v>200</v>
      </c>
      <c r="Q150" s="62">
        <v>200</v>
      </c>
      <c r="R150" s="64">
        <v>1.22</v>
      </c>
      <c r="T150" s="68"/>
      <c r="U150" s="66">
        <f t="shared" si="66"/>
        <v>1.61702384495864</v>
      </c>
      <c r="V150" s="66">
        <f t="shared" si="67"/>
        <v>0.75447248585948</v>
      </c>
      <c r="W150" s="66">
        <f t="shared" si="68"/>
        <v>1</v>
      </c>
      <c r="X150" s="65">
        <f t="shared" si="69"/>
        <v>1.96449933058378</v>
      </c>
      <c r="Y150" s="65">
        <f t="shared" si="70"/>
        <v>0.621023372727472</v>
      </c>
      <c r="Z150" s="65">
        <f t="shared" si="61"/>
        <v>1</v>
      </c>
      <c r="AA150" s="65">
        <f t="shared" si="71"/>
        <v>0.547966839242874</v>
      </c>
      <c r="AB150" s="65">
        <f t="shared" si="72"/>
        <v>2.2264120976475</v>
      </c>
      <c r="AC150" s="65">
        <f t="shared" si="62"/>
        <v>0</v>
      </c>
      <c r="AD150" s="65">
        <f t="shared" si="73"/>
        <v>0.523653204878457</v>
      </c>
      <c r="AE150" s="65">
        <f t="shared" si="74"/>
        <v>2.32978618030834</v>
      </c>
      <c r="AF150" s="65">
        <f t="shared" si="63"/>
        <v>0</v>
      </c>
    </row>
    <row r="151" spans="1:32">
      <c r="A151" s="62" t="s">
        <v>32</v>
      </c>
      <c r="B151" s="63">
        <v>75.01</v>
      </c>
      <c r="C151" s="63">
        <f t="shared" si="64"/>
        <v>60.008</v>
      </c>
      <c r="D151" s="64">
        <f t="shared" si="65"/>
        <v>4.17992051557076</v>
      </c>
      <c r="E151" s="64">
        <v>0.1178</v>
      </c>
      <c r="F151" s="64">
        <v>3.5825</v>
      </c>
      <c r="G151" s="63">
        <v>330</v>
      </c>
      <c r="H151" s="63">
        <v>0</v>
      </c>
      <c r="I151" s="64">
        <v>100</v>
      </c>
      <c r="J151" s="62">
        <v>50</v>
      </c>
      <c r="K151" s="64">
        <v>0.5</v>
      </c>
      <c r="L151" s="64">
        <v>0.66</v>
      </c>
      <c r="M151" s="64">
        <v>0.68</v>
      </c>
      <c r="N151" s="62">
        <v>400</v>
      </c>
      <c r="O151" s="64">
        <v>4</v>
      </c>
      <c r="P151" s="62">
        <v>200</v>
      </c>
      <c r="Q151" s="62">
        <v>200</v>
      </c>
      <c r="R151" s="64">
        <v>1.62</v>
      </c>
      <c r="T151" s="68"/>
      <c r="U151" s="66">
        <f t="shared" si="66"/>
        <v>1.69604454839799</v>
      </c>
      <c r="V151" s="66">
        <f t="shared" si="67"/>
        <v>0.955163590207687</v>
      </c>
      <c r="W151" s="66">
        <f t="shared" si="68"/>
        <v>1</v>
      </c>
      <c r="X151" s="65">
        <f t="shared" si="69"/>
        <v>2.06050046222623</v>
      </c>
      <c r="Y151" s="65">
        <f t="shared" si="70"/>
        <v>0.786216761266678</v>
      </c>
      <c r="Z151" s="65">
        <f t="shared" si="61"/>
        <v>1</v>
      </c>
      <c r="AA151" s="65">
        <f t="shared" si="71"/>
        <v>0.558794794465734</v>
      </c>
      <c r="AB151" s="65">
        <f t="shared" si="72"/>
        <v>2.89909644120591</v>
      </c>
      <c r="AC151" s="65">
        <f t="shared" si="62"/>
        <v>0</v>
      </c>
      <c r="AD151" s="65">
        <f t="shared" si="73"/>
        <v>0.549243083924938</v>
      </c>
      <c r="AE151" s="65">
        <f t="shared" si="74"/>
        <v>2.94951369878586</v>
      </c>
      <c r="AF151" s="65">
        <f t="shared" si="63"/>
        <v>0</v>
      </c>
    </row>
    <row r="152" spans="1:32">
      <c r="A152" s="62" t="s">
        <v>32</v>
      </c>
      <c r="B152" s="63">
        <v>79.44</v>
      </c>
      <c r="C152" s="63">
        <f t="shared" si="64"/>
        <v>63.552</v>
      </c>
      <c r="D152" s="64">
        <f t="shared" si="65"/>
        <v>4.36771595786108</v>
      </c>
      <c r="E152" s="64">
        <v>0.1178</v>
      </c>
      <c r="F152" s="64">
        <v>3.5825</v>
      </c>
      <c r="G152" s="63">
        <v>330</v>
      </c>
      <c r="H152" s="63">
        <v>0</v>
      </c>
      <c r="I152" s="64">
        <v>100</v>
      </c>
      <c r="J152" s="62">
        <v>50</v>
      </c>
      <c r="K152" s="64">
        <v>0.5</v>
      </c>
      <c r="L152" s="64">
        <v>0.66</v>
      </c>
      <c r="M152" s="64">
        <v>0.68</v>
      </c>
      <c r="N152" s="62">
        <v>400</v>
      </c>
      <c r="O152" s="64">
        <v>4</v>
      </c>
      <c r="P152" s="62">
        <v>200</v>
      </c>
      <c r="Q152" s="62">
        <v>200</v>
      </c>
      <c r="R152" s="64">
        <v>1.57</v>
      </c>
      <c r="T152" s="68"/>
      <c r="U152" s="66">
        <f t="shared" si="66"/>
        <v>1.77224442706171</v>
      </c>
      <c r="V152" s="66">
        <f t="shared" si="67"/>
        <v>0.885882317374799</v>
      </c>
      <c r="W152" s="66">
        <f t="shared" si="68"/>
        <v>1</v>
      </c>
      <c r="X152" s="65">
        <f t="shared" si="69"/>
        <v>2.15307461386422</v>
      </c>
      <c r="Y152" s="65">
        <f t="shared" si="70"/>
        <v>0.729189778138831</v>
      </c>
      <c r="Z152" s="65">
        <f t="shared" si="61"/>
        <v>1</v>
      </c>
      <c r="AA152" s="65">
        <f t="shared" si="71"/>
        <v>0.569236221057076</v>
      </c>
      <c r="AB152" s="65">
        <f t="shared" si="72"/>
        <v>2.75808169249051</v>
      </c>
      <c r="AC152" s="65">
        <f t="shared" si="62"/>
        <v>0</v>
      </c>
      <c r="AD152" s="65">
        <f t="shared" si="73"/>
        <v>0.5739194736999</v>
      </c>
      <c r="AE152" s="65">
        <f t="shared" si="74"/>
        <v>2.73557541074298</v>
      </c>
      <c r="AF152" s="65">
        <f t="shared" si="63"/>
        <v>0</v>
      </c>
    </row>
    <row r="153" spans="1:32">
      <c r="A153" s="62" t="s">
        <v>32</v>
      </c>
      <c r="B153" s="63">
        <v>75.01</v>
      </c>
      <c r="C153" s="63">
        <f t="shared" si="64"/>
        <v>60.008</v>
      </c>
      <c r="D153" s="64">
        <f t="shared" si="65"/>
        <v>4.17992051557076</v>
      </c>
      <c r="E153" s="64">
        <v>0.0785</v>
      </c>
      <c r="F153" s="64">
        <v>3.5825</v>
      </c>
      <c r="G153" s="63">
        <v>330</v>
      </c>
      <c r="H153" s="63">
        <v>0</v>
      </c>
      <c r="I153" s="64">
        <v>100</v>
      </c>
      <c r="J153" s="62">
        <v>50</v>
      </c>
      <c r="K153" s="64">
        <v>0.5</v>
      </c>
      <c r="L153" s="64">
        <v>0.66</v>
      </c>
      <c r="M153" s="64">
        <v>0.68</v>
      </c>
      <c r="N153" s="62">
        <v>400</v>
      </c>
      <c r="O153" s="64">
        <v>4</v>
      </c>
      <c r="P153" s="62">
        <v>200</v>
      </c>
      <c r="Q153" s="62">
        <v>200</v>
      </c>
      <c r="R153" s="64">
        <v>1.65</v>
      </c>
      <c r="T153" s="68"/>
      <c r="U153" s="66">
        <f t="shared" si="66"/>
        <v>1.69604454839799</v>
      </c>
      <c r="V153" s="66">
        <f t="shared" si="67"/>
        <v>0.972851804841163</v>
      </c>
      <c r="W153" s="66">
        <f t="shared" si="68"/>
        <v>1</v>
      </c>
      <c r="X153" s="65">
        <f t="shared" si="69"/>
        <v>2.05638383406711</v>
      </c>
      <c r="Y153" s="65">
        <f t="shared" si="70"/>
        <v>0.802379386895215</v>
      </c>
      <c r="Z153" s="65">
        <f t="shared" si="61"/>
        <v>1</v>
      </c>
      <c r="AA153" s="65">
        <f t="shared" si="71"/>
        <v>0.558664279165734</v>
      </c>
      <c r="AB153" s="65">
        <f t="shared" si="72"/>
        <v>2.95347324239878</v>
      </c>
      <c r="AC153" s="65">
        <f t="shared" si="62"/>
        <v>0</v>
      </c>
      <c r="AD153" s="65">
        <f t="shared" si="73"/>
        <v>0.549103125138363</v>
      </c>
      <c r="AE153" s="65">
        <f t="shared" si="74"/>
        <v>3.00490003509675</v>
      </c>
      <c r="AF153" s="65">
        <f t="shared" si="63"/>
        <v>0</v>
      </c>
    </row>
    <row r="154" spans="1:32">
      <c r="A154" s="62" t="s">
        <v>32</v>
      </c>
      <c r="B154" s="63">
        <v>75.01</v>
      </c>
      <c r="C154" s="63">
        <f t="shared" si="64"/>
        <v>60.008</v>
      </c>
      <c r="D154" s="64">
        <f t="shared" si="65"/>
        <v>4.17992051557076</v>
      </c>
      <c r="E154" s="64">
        <v>0.157</v>
      </c>
      <c r="F154" s="64">
        <v>3.5825</v>
      </c>
      <c r="G154" s="63">
        <v>330</v>
      </c>
      <c r="H154" s="63">
        <v>0</v>
      </c>
      <c r="I154" s="64">
        <v>100</v>
      </c>
      <c r="J154" s="62">
        <v>50</v>
      </c>
      <c r="K154" s="64">
        <v>0.5</v>
      </c>
      <c r="L154" s="64">
        <v>0.66</v>
      </c>
      <c r="M154" s="64">
        <v>0.68</v>
      </c>
      <c r="N154" s="62">
        <v>400</v>
      </c>
      <c r="O154" s="64">
        <v>4</v>
      </c>
      <c r="P154" s="62">
        <v>200</v>
      </c>
      <c r="Q154" s="62">
        <v>200</v>
      </c>
      <c r="R154" s="64">
        <v>1.65</v>
      </c>
      <c r="T154" s="68"/>
      <c r="U154" s="66">
        <f t="shared" si="66"/>
        <v>1.69604454839799</v>
      </c>
      <c r="V154" s="66">
        <f t="shared" si="67"/>
        <v>0.972851804841163</v>
      </c>
      <c r="W154" s="66">
        <f t="shared" si="68"/>
        <v>1</v>
      </c>
      <c r="X154" s="65">
        <f t="shared" si="69"/>
        <v>2.06460661550454</v>
      </c>
      <c r="Y154" s="65">
        <f t="shared" si="70"/>
        <v>0.799183722268942</v>
      </c>
      <c r="Z154" s="65">
        <f t="shared" si="61"/>
        <v>1</v>
      </c>
      <c r="AA154" s="65">
        <f t="shared" si="71"/>
        <v>0.558924977665734</v>
      </c>
      <c r="AB154" s="65">
        <f t="shared" si="72"/>
        <v>2.95209565851034</v>
      </c>
      <c r="AC154" s="65">
        <f t="shared" si="62"/>
        <v>0</v>
      </c>
      <c r="AD154" s="65">
        <f t="shared" si="73"/>
        <v>0.549382686582286</v>
      </c>
      <c r="AE154" s="65">
        <f t="shared" si="74"/>
        <v>3.00337094760788</v>
      </c>
      <c r="AF154" s="65">
        <f t="shared" si="63"/>
        <v>0</v>
      </c>
    </row>
    <row r="155" spans="1:32">
      <c r="A155" s="62" t="s">
        <v>32</v>
      </c>
      <c r="B155" s="63">
        <v>75.01</v>
      </c>
      <c r="C155" s="63">
        <f t="shared" si="64"/>
        <v>60.008</v>
      </c>
      <c r="D155" s="64">
        <f t="shared" si="65"/>
        <v>4.17992051557076</v>
      </c>
      <c r="E155" s="64">
        <v>0.1178</v>
      </c>
      <c r="F155" s="64">
        <v>5.59765625</v>
      </c>
      <c r="G155" s="63">
        <v>330</v>
      </c>
      <c r="H155" s="63">
        <v>0</v>
      </c>
      <c r="I155" s="64">
        <v>100</v>
      </c>
      <c r="J155" s="62">
        <v>30</v>
      </c>
      <c r="K155" s="64">
        <v>0.3</v>
      </c>
      <c r="L155" s="64">
        <v>0.46</v>
      </c>
      <c r="M155" s="64">
        <v>0.68</v>
      </c>
      <c r="N155" s="62">
        <v>400</v>
      </c>
      <c r="O155" s="64">
        <v>4</v>
      </c>
      <c r="P155" s="62">
        <v>160</v>
      </c>
      <c r="Q155" s="62">
        <v>160</v>
      </c>
      <c r="R155" s="64">
        <v>1.28</v>
      </c>
      <c r="T155" s="68"/>
      <c r="U155" s="66">
        <f t="shared" si="66"/>
        <v>1.42083858165281</v>
      </c>
      <c r="V155" s="66">
        <f t="shared" si="67"/>
        <v>0.90087643770978</v>
      </c>
      <c r="W155" s="66">
        <f t="shared" si="68"/>
        <v>1</v>
      </c>
      <c r="X155" s="65">
        <f t="shared" si="69"/>
        <v>1.48701536748992</v>
      </c>
      <c r="Y155" s="65">
        <f t="shared" si="70"/>
        <v>0.860784648218289</v>
      </c>
      <c r="Z155" s="65">
        <f t="shared" si="61"/>
        <v>1</v>
      </c>
      <c r="AA155" s="65">
        <f t="shared" si="71"/>
        <v>0.548794794465734</v>
      </c>
      <c r="AB155" s="65">
        <f t="shared" si="72"/>
        <v>2.33238363940043</v>
      </c>
      <c r="AC155" s="65">
        <f t="shared" si="62"/>
        <v>0</v>
      </c>
      <c r="AD155" s="65">
        <f t="shared" si="73"/>
        <v>0.538542487405077</v>
      </c>
      <c r="AE155" s="65">
        <f t="shared" si="74"/>
        <v>2.37678554605334</v>
      </c>
      <c r="AF155" s="65">
        <f t="shared" si="63"/>
        <v>0</v>
      </c>
    </row>
    <row r="156" spans="1:32">
      <c r="A156" s="62" t="s">
        <v>32</v>
      </c>
      <c r="B156" s="63">
        <v>75.01</v>
      </c>
      <c r="C156" s="63">
        <f t="shared" si="64"/>
        <v>60.008</v>
      </c>
      <c r="D156" s="64">
        <f t="shared" si="65"/>
        <v>4.17992051557076</v>
      </c>
      <c r="E156" s="64">
        <v>0.1178</v>
      </c>
      <c r="F156" s="64">
        <v>3.5825</v>
      </c>
      <c r="G156" s="63">
        <v>330</v>
      </c>
      <c r="H156" s="63">
        <v>0</v>
      </c>
      <c r="I156" s="64">
        <v>100</v>
      </c>
      <c r="J156" s="62">
        <v>50</v>
      </c>
      <c r="K156" s="64">
        <v>0.5</v>
      </c>
      <c r="L156" s="64">
        <v>0.66</v>
      </c>
      <c r="M156" s="64">
        <v>0.68</v>
      </c>
      <c r="N156" s="62">
        <v>450</v>
      </c>
      <c r="O156" s="64">
        <v>4.5</v>
      </c>
      <c r="P156" s="62">
        <v>200</v>
      </c>
      <c r="Q156" s="62">
        <v>200</v>
      </c>
      <c r="R156" s="64">
        <v>1.68</v>
      </c>
      <c r="T156" s="68"/>
      <c r="U156" s="66">
        <f t="shared" si="66"/>
        <v>1.65798637210372</v>
      </c>
      <c r="V156" s="66">
        <f t="shared" si="67"/>
        <v>1.0132773274055</v>
      </c>
      <c r="W156" s="66">
        <f t="shared" si="68"/>
        <v>0</v>
      </c>
      <c r="X156" s="65">
        <f t="shared" si="69"/>
        <v>2.10229966738194</v>
      </c>
      <c r="Y156" s="65">
        <f t="shared" si="70"/>
        <v>0.799124894545675</v>
      </c>
      <c r="Z156" s="65">
        <f t="shared" si="61"/>
        <v>1</v>
      </c>
      <c r="AA156" s="65">
        <f t="shared" si="71"/>
        <v>0.532244794465734</v>
      </c>
      <c r="AB156" s="65">
        <f t="shared" si="72"/>
        <v>3.15644233155231</v>
      </c>
      <c r="AC156" s="65">
        <f t="shared" si="62"/>
        <v>0</v>
      </c>
      <c r="AD156" s="65">
        <f t="shared" si="73"/>
        <v>0.520192636341722</v>
      </c>
      <c r="AE156" s="65">
        <f t="shared" si="74"/>
        <v>3.22957282097393</v>
      </c>
      <c r="AF156" s="65">
        <f t="shared" si="63"/>
        <v>0</v>
      </c>
    </row>
    <row r="157" spans="1:32">
      <c r="A157" s="62" t="s">
        <v>33</v>
      </c>
      <c r="B157" s="63">
        <v>44.25</v>
      </c>
      <c r="C157" s="63">
        <f t="shared" si="64"/>
        <v>35.4</v>
      </c>
      <c r="D157" s="64">
        <f t="shared" si="65"/>
        <v>2.7266012528735</v>
      </c>
      <c r="E157" s="64">
        <v>0.2</v>
      </c>
      <c r="F157" s="64">
        <v>10.5</v>
      </c>
      <c r="G157" s="63">
        <v>351.931880108992</v>
      </c>
      <c r="H157" s="63">
        <v>291</v>
      </c>
      <c r="I157" s="64">
        <v>112</v>
      </c>
      <c r="J157" s="62">
        <v>40</v>
      </c>
      <c r="K157" s="64">
        <v>0.357142857142857</v>
      </c>
      <c r="L157" s="64">
        <v>0.357142857142857</v>
      </c>
      <c r="M157" s="64">
        <v>0.857142857142857</v>
      </c>
      <c r="N157" s="62">
        <v>540</v>
      </c>
      <c r="O157" s="64">
        <v>4.82142857142857</v>
      </c>
      <c r="P157" s="62">
        <v>176</v>
      </c>
      <c r="Q157" s="62">
        <v>192</v>
      </c>
      <c r="R157" s="64">
        <v>0.8749</v>
      </c>
      <c r="T157" s="68"/>
      <c r="U157" s="66">
        <f t="shared" si="66"/>
        <v>0.937332476775779</v>
      </c>
      <c r="V157" s="66">
        <f t="shared" si="67"/>
        <v>0.933393456086646</v>
      </c>
      <c r="W157" s="66">
        <f t="shared" si="68"/>
        <v>1</v>
      </c>
      <c r="X157" s="65">
        <f t="shared" si="69"/>
        <v>1.12728758004588</v>
      </c>
      <c r="Y157" s="65">
        <f t="shared" si="70"/>
        <v>0.776110741825428</v>
      </c>
      <c r="Z157" s="65">
        <f t="shared" si="61"/>
        <v>1</v>
      </c>
      <c r="AA157" s="65">
        <f t="shared" si="71"/>
        <v>0.427502515374052</v>
      </c>
      <c r="AB157" s="65">
        <f t="shared" si="72"/>
        <v>2.0465376659468</v>
      </c>
      <c r="AC157" s="65">
        <f t="shared" si="62"/>
        <v>0</v>
      </c>
      <c r="AD157" s="65">
        <f t="shared" si="73"/>
        <v>0.322349628616824</v>
      </c>
      <c r="AE157" s="65">
        <f t="shared" si="74"/>
        <v>2.71413373036639</v>
      </c>
      <c r="AF157" s="65">
        <f t="shared" si="63"/>
        <v>0</v>
      </c>
    </row>
    <row r="158" spans="1:32">
      <c r="A158" s="62" t="s">
        <v>33</v>
      </c>
      <c r="B158" s="63">
        <v>44.25</v>
      </c>
      <c r="C158" s="63">
        <f t="shared" si="64"/>
        <v>35.4</v>
      </c>
      <c r="D158" s="64">
        <f t="shared" si="65"/>
        <v>2.7266012528735</v>
      </c>
      <c r="E158" s="64">
        <v>0.25</v>
      </c>
      <c r="F158" s="64">
        <v>7.74</v>
      </c>
      <c r="G158" s="63">
        <v>351.931880108992</v>
      </c>
      <c r="H158" s="63">
        <v>291</v>
      </c>
      <c r="I158" s="64">
        <v>112</v>
      </c>
      <c r="J158" s="62">
        <v>55</v>
      </c>
      <c r="K158" s="64">
        <v>0.491071428571429</v>
      </c>
      <c r="L158" s="64">
        <v>0.491071428571429</v>
      </c>
      <c r="M158" s="64">
        <v>0.857142857142857</v>
      </c>
      <c r="N158" s="62">
        <v>740</v>
      </c>
      <c r="O158" s="64">
        <v>6.60714285714286</v>
      </c>
      <c r="P158" s="62">
        <v>206</v>
      </c>
      <c r="Q158" s="62">
        <v>222</v>
      </c>
      <c r="R158" s="64">
        <v>1.1978</v>
      </c>
      <c r="T158" s="68"/>
      <c r="U158" s="66">
        <f t="shared" si="66"/>
        <v>0.968883148416173</v>
      </c>
      <c r="V158" s="66">
        <f t="shared" si="67"/>
        <v>1.23626879253503</v>
      </c>
      <c r="W158" s="66">
        <f t="shared" si="68"/>
        <v>0</v>
      </c>
      <c r="X158" s="65">
        <f t="shared" si="69"/>
        <v>1.47858911769754</v>
      </c>
      <c r="Y158" s="65">
        <f t="shared" si="70"/>
        <v>0.810096588472946</v>
      </c>
      <c r="Z158" s="65">
        <f t="shared" si="61"/>
        <v>1</v>
      </c>
      <c r="AA158" s="65">
        <f t="shared" si="71"/>
        <v>0.339543565374052</v>
      </c>
      <c r="AB158" s="65">
        <f t="shared" si="72"/>
        <v>3.52767692322623</v>
      </c>
      <c r="AC158" s="65">
        <f t="shared" si="62"/>
        <v>0</v>
      </c>
      <c r="AD158" s="65">
        <f t="shared" si="73"/>
        <v>0.259461817165583</v>
      </c>
      <c r="AE158" s="65">
        <f t="shared" si="74"/>
        <v>4.61647888342502</v>
      </c>
      <c r="AF158" s="65">
        <f t="shared" si="63"/>
        <v>0</v>
      </c>
    </row>
    <row r="159" spans="1:32">
      <c r="A159" s="62" t="s">
        <v>33</v>
      </c>
      <c r="B159" s="63">
        <v>44.25</v>
      </c>
      <c r="C159" s="63">
        <f t="shared" si="64"/>
        <v>35.4</v>
      </c>
      <c r="D159" s="64">
        <f t="shared" si="65"/>
        <v>2.7266012528735</v>
      </c>
      <c r="E159" s="64">
        <v>0.3</v>
      </c>
      <c r="F159" s="64">
        <v>5.95</v>
      </c>
      <c r="G159" s="63">
        <v>351.931880108992</v>
      </c>
      <c r="H159" s="63">
        <v>360</v>
      </c>
      <c r="I159" s="64">
        <v>112</v>
      </c>
      <c r="J159" s="62">
        <v>70</v>
      </c>
      <c r="K159" s="64">
        <v>0.625</v>
      </c>
      <c r="L159" s="64">
        <v>0.758928571428572</v>
      </c>
      <c r="M159" s="64">
        <v>0.857142857142857</v>
      </c>
      <c r="N159" s="62">
        <v>940</v>
      </c>
      <c r="O159" s="64">
        <v>8.39285714285714</v>
      </c>
      <c r="P159" s="62">
        <v>266</v>
      </c>
      <c r="Q159" s="62">
        <v>282</v>
      </c>
      <c r="R159" s="64">
        <v>1.2841</v>
      </c>
      <c r="T159" s="68"/>
      <c r="U159" s="66">
        <f t="shared" si="66"/>
        <v>0.979302660346796</v>
      </c>
      <c r="V159" s="66">
        <f t="shared" si="67"/>
        <v>1.31123916230889</v>
      </c>
      <c r="W159" s="66">
        <f t="shared" si="68"/>
        <v>0</v>
      </c>
      <c r="X159" s="65">
        <f t="shared" si="69"/>
        <v>1.82989065534919</v>
      </c>
      <c r="Y159" s="65">
        <f t="shared" si="70"/>
        <v>0.70173591861693</v>
      </c>
      <c r="Z159" s="65">
        <f t="shared" si="61"/>
        <v>1</v>
      </c>
      <c r="AA159" s="65">
        <f t="shared" si="71"/>
        <v>0.251584615374052</v>
      </c>
      <c r="AB159" s="65">
        <f t="shared" si="72"/>
        <v>5.10404818709133</v>
      </c>
      <c r="AC159" s="65">
        <f t="shared" si="62"/>
        <v>0</v>
      </c>
      <c r="AD159" s="65">
        <f t="shared" si="73"/>
        <v>0.196574005714343</v>
      </c>
      <c r="AE159" s="65">
        <f t="shared" si="74"/>
        <v>6.53239982231437</v>
      </c>
      <c r="AF159" s="65">
        <f t="shared" si="63"/>
        <v>0</v>
      </c>
    </row>
    <row r="160" spans="1:32">
      <c r="A160" s="62" t="s">
        <v>33</v>
      </c>
      <c r="B160" s="63">
        <v>44.25</v>
      </c>
      <c r="C160" s="63">
        <f t="shared" si="64"/>
        <v>35.4</v>
      </c>
      <c r="D160" s="64">
        <f t="shared" si="65"/>
        <v>2.7266012528735</v>
      </c>
      <c r="E160" s="64">
        <v>0.35</v>
      </c>
      <c r="F160" s="64">
        <v>4.71</v>
      </c>
      <c r="G160" s="63">
        <v>351.931880108992</v>
      </c>
      <c r="H160" s="63">
        <v>360</v>
      </c>
      <c r="I160" s="64">
        <v>112</v>
      </c>
      <c r="J160" s="62">
        <v>85</v>
      </c>
      <c r="K160" s="64">
        <v>0.758928571428571</v>
      </c>
      <c r="L160" s="64">
        <v>0.758928571428572</v>
      </c>
      <c r="M160" s="64">
        <v>0.857142857142857</v>
      </c>
      <c r="N160" s="62">
        <v>1140</v>
      </c>
      <c r="O160" s="64">
        <v>10.1785714285714</v>
      </c>
      <c r="P160" s="62">
        <v>266</v>
      </c>
      <c r="Q160" s="62">
        <v>282</v>
      </c>
      <c r="R160" s="64">
        <v>1.2556</v>
      </c>
      <c r="T160" s="68"/>
      <c r="U160" s="66">
        <f t="shared" si="66"/>
        <v>0.890639430320322</v>
      </c>
      <c r="V160" s="66">
        <f t="shared" si="67"/>
        <v>1.40977364941997</v>
      </c>
      <c r="W160" s="66">
        <f t="shared" si="68"/>
        <v>0</v>
      </c>
      <c r="X160" s="65">
        <f t="shared" si="69"/>
        <v>2.18119219300085</v>
      </c>
      <c r="Y160" s="65">
        <f t="shared" si="70"/>
        <v>0.575648493529846</v>
      </c>
      <c r="Z160" s="65">
        <f t="shared" si="61"/>
        <v>1</v>
      </c>
      <c r="AA160" s="65">
        <f t="shared" si="71"/>
        <v>0.163625665374054</v>
      </c>
      <c r="AB160" s="65">
        <f t="shared" si="72"/>
        <v>7.673612798638</v>
      </c>
      <c r="AC160" s="65">
        <f t="shared" si="62"/>
        <v>0</v>
      </c>
      <c r="AD160" s="65">
        <f t="shared" si="73"/>
        <v>0.133686194263104</v>
      </c>
      <c r="AE160" s="65">
        <f t="shared" si="74"/>
        <v>9.39214409476635</v>
      </c>
      <c r="AF160" s="65">
        <f t="shared" si="63"/>
        <v>0</v>
      </c>
    </row>
    <row r="161" spans="1:32">
      <c r="A161" s="62" t="s">
        <v>33</v>
      </c>
      <c r="B161" s="63">
        <v>48.4</v>
      </c>
      <c r="C161" s="63">
        <f t="shared" si="64"/>
        <v>38.72</v>
      </c>
      <c r="D161" s="64">
        <f t="shared" si="65"/>
        <v>2.94262822039124</v>
      </c>
      <c r="E161" s="64">
        <v>0.35</v>
      </c>
      <c r="F161" s="64">
        <v>10.5</v>
      </c>
      <c r="G161" s="63">
        <v>351.931880108992</v>
      </c>
      <c r="H161" s="63">
        <v>360</v>
      </c>
      <c r="I161" s="64">
        <v>112</v>
      </c>
      <c r="J161" s="62">
        <v>40</v>
      </c>
      <c r="K161" s="64">
        <v>0.357142857142857</v>
      </c>
      <c r="L161" s="64">
        <v>0.357142857142857</v>
      </c>
      <c r="M161" s="64">
        <v>0.857142857142857</v>
      </c>
      <c r="N161" s="62">
        <v>740</v>
      </c>
      <c r="O161" s="64">
        <v>6.60714285714286</v>
      </c>
      <c r="P161" s="62">
        <v>176</v>
      </c>
      <c r="Q161" s="62">
        <v>192</v>
      </c>
      <c r="R161" s="64">
        <v>0.8427</v>
      </c>
      <c r="T161" s="68"/>
      <c r="U161" s="66">
        <f t="shared" si="66"/>
        <v>0.915908797676526</v>
      </c>
      <c r="V161" s="66">
        <f t="shared" si="67"/>
        <v>0.920069773472815</v>
      </c>
      <c r="W161" s="66">
        <f t="shared" si="68"/>
        <v>1</v>
      </c>
      <c r="X161" s="65">
        <f t="shared" si="69"/>
        <v>1.33275709743482</v>
      </c>
      <c r="Y161" s="65">
        <f t="shared" si="70"/>
        <v>0.632298264719024</v>
      </c>
      <c r="Z161" s="65">
        <f t="shared" si="61"/>
        <v>1</v>
      </c>
      <c r="AA161" s="65">
        <f t="shared" si="71"/>
        <v>0.34519033619661</v>
      </c>
      <c r="AB161" s="65">
        <f t="shared" si="72"/>
        <v>2.44126185363435</v>
      </c>
      <c r="AC161" s="65">
        <f t="shared" si="62"/>
        <v>0</v>
      </c>
      <c r="AD161" s="65">
        <f t="shared" si="73"/>
        <v>0.275225026354297</v>
      </c>
      <c r="AE161" s="65">
        <f t="shared" si="74"/>
        <v>3.06185818623628</v>
      </c>
      <c r="AF161" s="65">
        <f t="shared" si="63"/>
        <v>0</v>
      </c>
    </row>
    <row r="162" spans="1:32">
      <c r="A162" s="62" t="s">
        <v>33</v>
      </c>
      <c r="B162" s="63">
        <v>48.4</v>
      </c>
      <c r="C162" s="63">
        <f t="shared" si="64"/>
        <v>38.72</v>
      </c>
      <c r="D162" s="64">
        <f t="shared" si="65"/>
        <v>2.94262822039124</v>
      </c>
      <c r="E162" s="64">
        <v>0.25</v>
      </c>
      <c r="F162" s="64">
        <v>5.95</v>
      </c>
      <c r="G162" s="63">
        <v>351.931880108992</v>
      </c>
      <c r="H162" s="63">
        <v>291</v>
      </c>
      <c r="I162" s="64">
        <v>112</v>
      </c>
      <c r="J162" s="62">
        <v>70</v>
      </c>
      <c r="K162" s="64">
        <v>0.625</v>
      </c>
      <c r="L162" s="64">
        <v>0.758928571428572</v>
      </c>
      <c r="M162" s="64">
        <v>0.857142857142857</v>
      </c>
      <c r="N162" s="62">
        <v>1140</v>
      </c>
      <c r="O162" s="64">
        <v>10.1785714285714</v>
      </c>
      <c r="P162" s="62">
        <v>266</v>
      </c>
      <c r="Q162" s="62">
        <v>282</v>
      </c>
      <c r="R162" s="64">
        <v>0.8709</v>
      </c>
      <c r="T162" s="68"/>
      <c r="U162" s="66">
        <f t="shared" si="66"/>
        <v>0.96120425349755</v>
      </c>
      <c r="V162" s="66">
        <f t="shared" si="67"/>
        <v>0.906050921883712</v>
      </c>
      <c r="W162" s="66">
        <f t="shared" si="68"/>
        <v>1</v>
      </c>
      <c r="X162" s="65">
        <f t="shared" si="69"/>
        <v>2.07627853663935</v>
      </c>
      <c r="Y162" s="65">
        <f t="shared" si="70"/>
        <v>0.419452392649414</v>
      </c>
      <c r="Z162" s="65">
        <f t="shared" si="61"/>
        <v>1</v>
      </c>
      <c r="AA162" s="65">
        <f t="shared" si="71"/>
        <v>0.168608236196612</v>
      </c>
      <c r="AB162" s="65">
        <f t="shared" si="72"/>
        <v>5.16522810299999</v>
      </c>
      <c r="AC162" s="65">
        <f t="shared" si="62"/>
        <v>0</v>
      </c>
      <c r="AD162" s="65">
        <f t="shared" si="73"/>
        <v>0.13898285310184</v>
      </c>
      <c r="AE162" s="65">
        <f t="shared" si="74"/>
        <v>6.26624062294827</v>
      </c>
      <c r="AF162" s="65">
        <f t="shared" si="63"/>
        <v>0</v>
      </c>
    </row>
    <row r="163" spans="1:32">
      <c r="A163" s="62" t="s">
        <v>33</v>
      </c>
      <c r="B163" s="63">
        <v>37.2</v>
      </c>
      <c r="C163" s="63">
        <f t="shared" ref="C163:C178" si="75">B163*0.8</f>
        <v>29.76</v>
      </c>
      <c r="D163" s="64">
        <f t="shared" ref="D163:D178" si="76">(C163-8)^(2/3)*0.3</f>
        <v>2.33826564450375</v>
      </c>
      <c r="E163" s="64">
        <v>0.25</v>
      </c>
      <c r="F163" s="64">
        <v>10.5</v>
      </c>
      <c r="G163" s="63">
        <v>351.931880108992</v>
      </c>
      <c r="H163" s="63">
        <v>291</v>
      </c>
      <c r="I163" s="64">
        <v>112</v>
      </c>
      <c r="J163" s="62">
        <v>40</v>
      </c>
      <c r="K163" s="64">
        <v>0.357142857142857</v>
      </c>
      <c r="L163" s="64">
        <v>0.357142857142857</v>
      </c>
      <c r="M163" s="64">
        <v>0.857142857142857</v>
      </c>
      <c r="N163" s="62">
        <v>940</v>
      </c>
      <c r="O163" s="64">
        <v>8.39285714285714</v>
      </c>
      <c r="P163" s="62">
        <v>176</v>
      </c>
      <c r="Q163" s="62">
        <v>192</v>
      </c>
      <c r="R163" s="64">
        <v>0.7039</v>
      </c>
      <c r="T163" s="68"/>
      <c r="U163" s="66">
        <f t="shared" ref="U163:U178" si="77">IF(K163&lt;0.6,(0.314+0.3292*K163-0.01821*O163)*D163,(0.512-0.01821*O163)*D163)</f>
        <v>0.651762320084864</v>
      </c>
      <c r="V163" s="66">
        <f t="shared" ref="V163:V180" si="78">R163/U163</f>
        <v>1.07999492807186</v>
      </c>
      <c r="W163" s="66">
        <f t="shared" ref="W163:W180" si="79">IF(V163&gt;=1,0,1)</f>
        <v>0</v>
      </c>
      <c r="X163" s="65">
        <f t="shared" ref="X163:X178" si="80">(0.067+0.686*K163+0.02*O163+2.506*E163/100)*D163</f>
        <v>1.1366827056754</v>
      </c>
      <c r="Y163" s="65">
        <f t="shared" ref="Y163:Y178" si="81">R163/X163</f>
        <v>0.619258124088158</v>
      </c>
      <c r="Z163" s="65">
        <f t="shared" si="61"/>
        <v>1</v>
      </c>
      <c r="AA163" s="65">
        <f t="shared" ref="AA163:AA178" si="82">0.5134+0.0556*D163+0.3321*E163/100+0.05*K163-0.0531*O163</f>
        <v>0.216434248405837</v>
      </c>
      <c r="AB163" s="65">
        <f t="shared" ref="AB163:AB178" si="83">R163/AA163</f>
        <v>3.25225792675895</v>
      </c>
      <c r="AC163" s="65">
        <f t="shared" si="62"/>
        <v>0</v>
      </c>
      <c r="AD163" s="65">
        <f t="shared" ref="AD163:AD178" si="84">(0.1805+0.0852*E163/100+0.0128*K163-0.0139*O163)*D163</f>
        <v>0.160460473512527</v>
      </c>
      <c r="AE163" s="65">
        <f t="shared" ref="AE163:AE178" si="85">R163/AD163</f>
        <v>4.38675011104867</v>
      </c>
      <c r="AF163" s="65">
        <f t="shared" si="63"/>
        <v>0</v>
      </c>
    </row>
    <row r="164" spans="1:32">
      <c r="A164" s="62" t="s">
        <v>33</v>
      </c>
      <c r="B164" s="63">
        <v>37.2</v>
      </c>
      <c r="C164" s="63">
        <f t="shared" si="75"/>
        <v>29.76</v>
      </c>
      <c r="D164" s="64">
        <f t="shared" si="76"/>
        <v>2.33826564450375</v>
      </c>
      <c r="E164" s="64">
        <v>0.2</v>
      </c>
      <c r="F164" s="64">
        <v>7.74</v>
      </c>
      <c r="G164" s="63">
        <v>351.931880108992</v>
      </c>
      <c r="H164" s="63">
        <v>291</v>
      </c>
      <c r="I164" s="64">
        <v>112</v>
      </c>
      <c r="J164" s="62">
        <v>55</v>
      </c>
      <c r="K164" s="64">
        <v>0.491071428571429</v>
      </c>
      <c r="L164" s="64">
        <v>0.491071428571429</v>
      </c>
      <c r="M164" s="64">
        <v>0.857142857142857</v>
      </c>
      <c r="N164" s="62">
        <v>1140</v>
      </c>
      <c r="O164" s="64">
        <v>10.1785714285714</v>
      </c>
      <c r="P164" s="62">
        <v>206</v>
      </c>
      <c r="Q164" s="62">
        <v>222</v>
      </c>
      <c r="R164" s="64">
        <v>0.9048</v>
      </c>
      <c r="T164" s="68"/>
      <c r="U164" s="66">
        <f t="shared" si="77"/>
        <v>0.678819393971267</v>
      </c>
      <c r="V164" s="66">
        <f t="shared" si="78"/>
        <v>1.33290240089737</v>
      </c>
      <c r="W164" s="66">
        <f t="shared" si="79"/>
        <v>0</v>
      </c>
      <c r="X164" s="65">
        <f t="shared" si="80"/>
        <v>1.43209050221533</v>
      </c>
      <c r="Y164" s="65">
        <f t="shared" si="81"/>
        <v>0.631803645510075</v>
      </c>
      <c r="Z164" s="65">
        <f t="shared" si="61"/>
        <v>1</v>
      </c>
      <c r="AA164" s="65">
        <f t="shared" si="82"/>
        <v>0.128143198405839</v>
      </c>
      <c r="AB164" s="65">
        <f t="shared" si="83"/>
        <v>7.0608507611495</v>
      </c>
      <c r="AC164" s="65">
        <f t="shared" si="62"/>
        <v>0</v>
      </c>
      <c r="AD164" s="65">
        <f t="shared" si="84"/>
        <v>0.106330225110575</v>
      </c>
      <c r="AE164" s="65">
        <f t="shared" si="85"/>
        <v>8.50933964504527</v>
      </c>
      <c r="AF164" s="65">
        <f t="shared" si="63"/>
        <v>0</v>
      </c>
    </row>
    <row r="165" spans="1:32">
      <c r="A165" s="62" t="s">
        <v>33</v>
      </c>
      <c r="B165" s="63">
        <v>37.2</v>
      </c>
      <c r="C165" s="63">
        <f t="shared" si="75"/>
        <v>29.76</v>
      </c>
      <c r="D165" s="64">
        <f t="shared" si="76"/>
        <v>2.33826564450375</v>
      </c>
      <c r="E165" s="64">
        <v>0.35</v>
      </c>
      <c r="F165" s="64">
        <v>5.95</v>
      </c>
      <c r="G165" s="63">
        <v>351.931880108992</v>
      </c>
      <c r="H165" s="63">
        <v>360</v>
      </c>
      <c r="I165" s="64">
        <v>112</v>
      </c>
      <c r="J165" s="62">
        <v>70</v>
      </c>
      <c r="K165" s="64">
        <v>0.625</v>
      </c>
      <c r="L165" s="64">
        <v>0.758928571428572</v>
      </c>
      <c r="M165" s="64">
        <v>0.857142857142857</v>
      </c>
      <c r="N165" s="62">
        <v>540</v>
      </c>
      <c r="O165" s="64">
        <v>4.82142857142857</v>
      </c>
      <c r="P165" s="62">
        <v>266</v>
      </c>
      <c r="Q165" s="62">
        <v>282</v>
      </c>
      <c r="R165" s="64">
        <v>1.3048</v>
      </c>
      <c r="T165" s="68"/>
      <c r="U165" s="66">
        <f t="shared" si="77"/>
        <v>0.991896461872857</v>
      </c>
      <c r="V165" s="66">
        <f t="shared" si="78"/>
        <v>1.31545987928653</v>
      </c>
      <c r="W165" s="66">
        <f t="shared" si="79"/>
        <v>0</v>
      </c>
      <c r="X165" s="65">
        <f t="shared" si="80"/>
        <v>1.40517973695068</v>
      </c>
      <c r="Y165" s="65">
        <f t="shared" si="81"/>
        <v>0.928564485872455</v>
      </c>
      <c r="Z165" s="65">
        <f t="shared" si="61"/>
        <v>1</v>
      </c>
      <c r="AA165" s="65">
        <f t="shared" si="82"/>
        <v>0.419802062691552</v>
      </c>
      <c r="AB165" s="65">
        <f t="shared" si="83"/>
        <v>3.10813146470578</v>
      </c>
      <c r="AC165" s="65">
        <f t="shared" si="62"/>
        <v>0</v>
      </c>
      <c r="AD165" s="65">
        <f t="shared" si="84"/>
        <v>0.284754791878745</v>
      </c>
      <c r="AE165" s="65">
        <f t="shared" si="85"/>
        <v>4.58218803410203</v>
      </c>
      <c r="AF165" s="65">
        <f t="shared" si="63"/>
        <v>0</v>
      </c>
    </row>
    <row r="166" spans="1:32">
      <c r="A166" s="62" t="s">
        <v>33</v>
      </c>
      <c r="B166" s="63">
        <v>37.2</v>
      </c>
      <c r="C166" s="63">
        <f t="shared" si="75"/>
        <v>29.76</v>
      </c>
      <c r="D166" s="64">
        <f t="shared" si="76"/>
        <v>2.33826564450375</v>
      </c>
      <c r="E166" s="64">
        <v>0.3</v>
      </c>
      <c r="F166" s="64">
        <v>4.71</v>
      </c>
      <c r="G166" s="63">
        <v>351.931880108992</v>
      </c>
      <c r="H166" s="63">
        <v>360</v>
      </c>
      <c r="I166" s="64">
        <v>112</v>
      </c>
      <c r="J166" s="62">
        <v>85</v>
      </c>
      <c r="K166" s="64">
        <v>0.758928571428571</v>
      </c>
      <c r="L166" s="64">
        <v>0.758928571428572</v>
      </c>
      <c r="M166" s="64">
        <v>0.857142857142857</v>
      </c>
      <c r="N166" s="62">
        <v>740</v>
      </c>
      <c r="O166" s="64">
        <v>6.60714285714286</v>
      </c>
      <c r="P166" s="62">
        <v>266</v>
      </c>
      <c r="Q166" s="62">
        <v>282</v>
      </c>
      <c r="R166" s="64">
        <v>1.2145</v>
      </c>
      <c r="T166" s="68"/>
      <c r="U166" s="66">
        <f t="shared" si="77"/>
        <v>0.915861073682833</v>
      </c>
      <c r="V166" s="66">
        <f t="shared" si="78"/>
        <v>1.32607448323608</v>
      </c>
      <c r="W166" s="66">
        <f t="shared" si="79"/>
        <v>0</v>
      </c>
      <c r="X166" s="65">
        <f t="shared" si="80"/>
        <v>1.70058753349061</v>
      </c>
      <c r="Y166" s="65">
        <f t="shared" si="81"/>
        <v>0.714164943633997</v>
      </c>
      <c r="Z166" s="65">
        <f t="shared" si="61"/>
        <v>1</v>
      </c>
      <c r="AA166" s="65">
        <f t="shared" si="82"/>
        <v>0.331511012691551</v>
      </c>
      <c r="AB166" s="65">
        <f t="shared" si="83"/>
        <v>3.66352837011183</v>
      </c>
      <c r="AC166" s="65">
        <f t="shared" si="62"/>
        <v>0</v>
      </c>
      <c r="AD166" s="65">
        <f t="shared" si="84"/>
        <v>0.230624543476791</v>
      </c>
      <c r="AE166" s="65">
        <f t="shared" si="85"/>
        <v>5.26613508558433</v>
      </c>
      <c r="AF166" s="65">
        <f t="shared" si="63"/>
        <v>0</v>
      </c>
    </row>
    <row r="167" spans="1:32">
      <c r="A167" s="62" t="s">
        <v>33</v>
      </c>
      <c r="B167" s="63">
        <v>36.4</v>
      </c>
      <c r="C167" s="63">
        <f t="shared" si="75"/>
        <v>29.12</v>
      </c>
      <c r="D167" s="64">
        <f t="shared" si="76"/>
        <v>2.29218956245815</v>
      </c>
      <c r="E167" s="64">
        <v>0.35</v>
      </c>
      <c r="F167" s="64">
        <v>7.74</v>
      </c>
      <c r="G167" s="63">
        <v>351.931880108992</v>
      </c>
      <c r="H167" s="63">
        <v>360</v>
      </c>
      <c r="I167" s="64">
        <v>112</v>
      </c>
      <c r="J167" s="62">
        <v>55</v>
      </c>
      <c r="K167" s="64">
        <v>0.491071428571429</v>
      </c>
      <c r="L167" s="64">
        <v>0.491071428571429</v>
      </c>
      <c r="M167" s="64">
        <v>0.857142857142857</v>
      </c>
      <c r="N167" s="62">
        <v>940</v>
      </c>
      <c r="O167" s="64">
        <v>8.39285714285714</v>
      </c>
      <c r="P167" s="62">
        <v>206</v>
      </c>
      <c r="Q167" s="62">
        <v>222</v>
      </c>
      <c r="R167" s="64">
        <v>0.7014</v>
      </c>
      <c r="T167" s="68"/>
      <c r="U167" s="66">
        <f t="shared" si="77"/>
        <v>0.739980188696201</v>
      </c>
      <c r="V167" s="66">
        <f t="shared" si="78"/>
        <v>0.947863214062289</v>
      </c>
      <c r="W167" s="66">
        <f t="shared" si="79"/>
        <v>1</v>
      </c>
      <c r="X167" s="65">
        <f t="shared" si="80"/>
        <v>1.3306232450313</v>
      </c>
      <c r="Y167" s="65">
        <f t="shared" si="81"/>
        <v>0.527121409173564</v>
      </c>
      <c r="Z167" s="65">
        <f t="shared" si="61"/>
        <v>1</v>
      </c>
      <c r="AA167" s="65">
        <f t="shared" si="82"/>
        <v>0.220900946815531</v>
      </c>
      <c r="AB167" s="65">
        <f t="shared" si="83"/>
        <v>3.17517878538439</v>
      </c>
      <c r="AC167" s="65">
        <f t="shared" si="62"/>
        <v>0</v>
      </c>
      <c r="AD167" s="65">
        <f t="shared" si="84"/>
        <v>0.161423323994903</v>
      </c>
      <c r="AE167" s="65">
        <f t="shared" si="85"/>
        <v>4.34509699491845</v>
      </c>
      <c r="AF167" s="65">
        <f t="shared" si="63"/>
        <v>0</v>
      </c>
    </row>
    <row r="168" spans="1:32">
      <c r="A168" s="62" t="s">
        <v>33</v>
      </c>
      <c r="B168" s="63">
        <v>36.4</v>
      </c>
      <c r="C168" s="63">
        <f t="shared" si="75"/>
        <v>29.12</v>
      </c>
      <c r="D168" s="64">
        <f t="shared" si="76"/>
        <v>2.29218956245815</v>
      </c>
      <c r="E168" s="64">
        <v>0.2</v>
      </c>
      <c r="F168" s="64">
        <v>5.95</v>
      </c>
      <c r="G168" s="63">
        <v>351.931880108992</v>
      </c>
      <c r="H168" s="63">
        <v>291</v>
      </c>
      <c r="I168" s="64">
        <v>112</v>
      </c>
      <c r="J168" s="62">
        <v>70</v>
      </c>
      <c r="K168" s="64">
        <v>0.625</v>
      </c>
      <c r="L168" s="64">
        <v>0.758928571428572</v>
      </c>
      <c r="M168" s="64">
        <v>0.857142857142857</v>
      </c>
      <c r="N168" s="62">
        <v>740</v>
      </c>
      <c r="O168" s="64">
        <v>6.60714285714286</v>
      </c>
      <c r="P168" s="62">
        <v>266</v>
      </c>
      <c r="Q168" s="62">
        <v>282</v>
      </c>
      <c r="R168" s="64">
        <v>1.2133</v>
      </c>
      <c r="T168" s="68"/>
      <c r="U168" s="66">
        <f t="shared" si="77"/>
        <v>0.897813812854033</v>
      </c>
      <c r="V168" s="66">
        <f t="shared" si="78"/>
        <v>1.35139377745045</v>
      </c>
      <c r="W168" s="66">
        <f t="shared" si="79"/>
        <v>0</v>
      </c>
      <c r="X168" s="65">
        <f t="shared" si="80"/>
        <v>1.45073790757193</v>
      </c>
      <c r="Y168" s="65">
        <f t="shared" si="81"/>
        <v>0.836333009337762</v>
      </c>
      <c r="Z168" s="65">
        <f t="shared" si="61"/>
        <v>1</v>
      </c>
      <c r="AA168" s="65">
        <f t="shared" si="82"/>
        <v>0.321920653958387</v>
      </c>
      <c r="AB168" s="65">
        <f t="shared" si="83"/>
        <v>3.76894115081177</v>
      </c>
      <c r="AC168" s="65">
        <f t="shared" si="62"/>
        <v>0</v>
      </c>
      <c r="AD168" s="65">
        <f t="shared" si="84"/>
        <v>0.221955269486906</v>
      </c>
      <c r="AE168" s="65">
        <f t="shared" si="85"/>
        <v>5.46641673705149</v>
      </c>
      <c r="AF168" s="65">
        <f t="shared" si="63"/>
        <v>0</v>
      </c>
    </row>
    <row r="169" spans="1:32">
      <c r="A169" s="62" t="s">
        <v>33</v>
      </c>
      <c r="B169" s="63">
        <v>36.4</v>
      </c>
      <c r="C169" s="63">
        <f t="shared" si="75"/>
        <v>29.12</v>
      </c>
      <c r="D169" s="64">
        <f t="shared" si="76"/>
        <v>2.29218956245815</v>
      </c>
      <c r="E169" s="64">
        <v>0.25</v>
      </c>
      <c r="F169" s="64">
        <v>4.71</v>
      </c>
      <c r="G169" s="63">
        <v>351.931880108992</v>
      </c>
      <c r="H169" s="63">
        <v>360</v>
      </c>
      <c r="I169" s="64">
        <v>112</v>
      </c>
      <c r="J169" s="62">
        <v>85</v>
      </c>
      <c r="K169" s="64">
        <v>0.758928571428571</v>
      </c>
      <c r="L169" s="64">
        <v>0.758928571428572</v>
      </c>
      <c r="M169" s="64">
        <v>0.857142857142857</v>
      </c>
      <c r="N169" s="62">
        <v>540</v>
      </c>
      <c r="O169" s="64">
        <v>4.82142857142857</v>
      </c>
      <c r="P169" s="62">
        <v>266</v>
      </c>
      <c r="Q169" s="62">
        <v>282</v>
      </c>
      <c r="R169" s="64">
        <v>1.3214</v>
      </c>
      <c r="T169" s="68"/>
      <c r="U169" s="66">
        <f t="shared" si="77"/>
        <v>0.972350905590396</v>
      </c>
      <c r="V169" s="66">
        <f t="shared" si="78"/>
        <v>1.35897441181244</v>
      </c>
      <c r="W169" s="66">
        <f t="shared" si="79"/>
        <v>0</v>
      </c>
      <c r="X169" s="65">
        <f t="shared" si="80"/>
        <v>1.58234102419959</v>
      </c>
      <c r="Y169" s="65">
        <f t="shared" si="81"/>
        <v>0.835091791081139</v>
      </c>
      <c r="Z169" s="65">
        <f t="shared" si="61"/>
        <v>1</v>
      </c>
      <c r="AA169" s="65">
        <f t="shared" si="82"/>
        <v>0.423604561101245</v>
      </c>
      <c r="AB169" s="65">
        <f t="shared" si="83"/>
        <v>3.11941872524874</v>
      </c>
      <c r="AC169" s="65">
        <f t="shared" si="62"/>
        <v>0</v>
      </c>
      <c r="AD169" s="65">
        <f t="shared" si="84"/>
        <v>0.282877804080353</v>
      </c>
      <c r="AE169" s="65">
        <f t="shared" si="85"/>
        <v>4.67127494960562</v>
      </c>
      <c r="AF169" s="65">
        <f t="shared" si="63"/>
        <v>0</v>
      </c>
    </row>
    <row r="170" spans="1:32">
      <c r="A170" s="62" t="s">
        <v>34</v>
      </c>
      <c r="B170" s="63">
        <v>34</v>
      </c>
      <c r="C170" s="63">
        <f t="shared" si="75"/>
        <v>27.2</v>
      </c>
      <c r="D170" s="64">
        <f t="shared" si="76"/>
        <v>2.15107427834744</v>
      </c>
      <c r="E170" s="64">
        <v>0.94993006993007</v>
      </c>
      <c r="F170" s="64">
        <v>5.296875</v>
      </c>
      <c r="G170" s="63">
        <v>322</v>
      </c>
      <c r="H170" s="63">
        <v>235</v>
      </c>
      <c r="I170" s="64">
        <v>160</v>
      </c>
      <c r="J170" s="62">
        <v>100</v>
      </c>
      <c r="K170" s="64">
        <v>0.625</v>
      </c>
      <c r="L170" s="64">
        <v>0.625</v>
      </c>
      <c r="M170" s="64">
        <v>0.75</v>
      </c>
      <c r="N170" s="62">
        <v>150</v>
      </c>
      <c r="O170" s="64">
        <v>0.9375</v>
      </c>
      <c r="P170" s="62">
        <v>320</v>
      </c>
      <c r="Q170" s="62">
        <v>360</v>
      </c>
      <c r="R170" s="64">
        <v>0.51</v>
      </c>
      <c r="T170" s="68"/>
      <c r="U170" s="66">
        <f t="shared" si="77"/>
        <v>1.06462715931823</v>
      </c>
      <c r="V170" s="66">
        <f t="shared" si="78"/>
        <v>0.47904094455621</v>
      </c>
      <c r="W170" s="66">
        <f t="shared" si="79"/>
        <v>1</v>
      </c>
      <c r="X170" s="65">
        <f t="shared" si="80"/>
        <v>1.15793457190952</v>
      </c>
      <c r="Y170" s="65">
        <f t="shared" si="81"/>
        <v>0.440439393012484</v>
      </c>
      <c r="Z170" s="65">
        <f t="shared" si="61"/>
        <v>1</v>
      </c>
      <c r="AA170" s="65">
        <f t="shared" si="82"/>
        <v>0.617623197638355</v>
      </c>
      <c r="AB170" s="65">
        <f t="shared" si="83"/>
        <v>0.82574618626716</v>
      </c>
      <c r="AC170" s="65">
        <f t="shared" si="62"/>
        <v>1</v>
      </c>
      <c r="AD170" s="65">
        <f t="shared" si="84"/>
        <v>0.379187266137764</v>
      </c>
      <c r="AE170" s="65">
        <f t="shared" si="85"/>
        <v>1.34498187450923</v>
      </c>
      <c r="AF170" s="65">
        <f t="shared" si="63"/>
        <v>0</v>
      </c>
    </row>
    <row r="171" spans="1:32">
      <c r="A171" s="62" t="s">
        <v>34</v>
      </c>
      <c r="B171" s="63">
        <v>34</v>
      </c>
      <c r="C171" s="63">
        <f t="shared" si="75"/>
        <v>27.2</v>
      </c>
      <c r="D171" s="64">
        <f t="shared" si="76"/>
        <v>2.15107427834744</v>
      </c>
      <c r="E171" s="64">
        <v>0</v>
      </c>
      <c r="F171" s="64">
        <v>5.296875</v>
      </c>
      <c r="G171" s="63">
        <v>322</v>
      </c>
      <c r="H171" s="63" t="s">
        <v>23</v>
      </c>
      <c r="I171" s="64">
        <v>160</v>
      </c>
      <c r="J171" s="62">
        <v>100</v>
      </c>
      <c r="K171" s="64">
        <v>0.625</v>
      </c>
      <c r="L171" s="64">
        <v>0.625</v>
      </c>
      <c r="M171" s="64">
        <v>0.75</v>
      </c>
      <c r="N171" s="62">
        <v>150</v>
      </c>
      <c r="O171" s="64">
        <v>0.9375</v>
      </c>
      <c r="P171" s="62">
        <v>320</v>
      </c>
      <c r="Q171" s="62">
        <v>360</v>
      </c>
      <c r="R171" s="64">
        <v>0.89</v>
      </c>
      <c r="T171" s="68"/>
      <c r="U171" s="66">
        <f t="shared" si="77"/>
        <v>1.06462715931823</v>
      </c>
      <c r="V171" s="66">
        <f t="shared" si="78"/>
        <v>0.835973413049073</v>
      </c>
      <c r="W171" s="66">
        <f t="shared" si="79"/>
        <v>1</v>
      </c>
      <c r="X171" s="65">
        <f t="shared" si="80"/>
        <v>1.10672771620976</v>
      </c>
      <c r="Y171" s="65">
        <f t="shared" si="81"/>
        <v>0.804172505092767</v>
      </c>
      <c r="Z171" s="65">
        <f t="shared" si="61"/>
        <v>1</v>
      </c>
      <c r="AA171" s="65">
        <f t="shared" si="82"/>
        <v>0.614468479876118</v>
      </c>
      <c r="AB171" s="65">
        <f t="shared" si="83"/>
        <v>1.44840627167635</v>
      </c>
      <c r="AC171" s="65">
        <f t="shared" si="62"/>
        <v>0</v>
      </c>
      <c r="AD171" s="65">
        <f t="shared" si="84"/>
        <v>0.377446314778777</v>
      </c>
      <c r="AE171" s="65">
        <f t="shared" si="85"/>
        <v>2.35795122419365</v>
      </c>
      <c r="AF171" s="65">
        <f t="shared" si="63"/>
        <v>0</v>
      </c>
    </row>
    <row r="172" spans="1:32">
      <c r="A172" s="62" t="s">
        <v>34</v>
      </c>
      <c r="B172" s="63">
        <v>34</v>
      </c>
      <c r="C172" s="63">
        <f t="shared" si="75"/>
        <v>27.2</v>
      </c>
      <c r="D172" s="64">
        <f t="shared" si="76"/>
        <v>2.15107427834744</v>
      </c>
      <c r="E172" s="64">
        <v>0.712447552447553</v>
      </c>
      <c r="F172" s="64">
        <v>5.296875</v>
      </c>
      <c r="G172" s="63">
        <v>322</v>
      </c>
      <c r="H172" s="63">
        <v>235</v>
      </c>
      <c r="I172" s="64">
        <v>160</v>
      </c>
      <c r="J172" s="62">
        <v>100</v>
      </c>
      <c r="K172" s="64">
        <v>0.625</v>
      </c>
      <c r="L172" s="64">
        <v>0.625</v>
      </c>
      <c r="M172" s="64">
        <v>0.75</v>
      </c>
      <c r="N172" s="62">
        <v>200</v>
      </c>
      <c r="O172" s="64">
        <v>1.25</v>
      </c>
      <c r="P172" s="62">
        <v>320</v>
      </c>
      <c r="Q172" s="62">
        <v>360</v>
      </c>
      <c r="R172" s="64">
        <v>0.67</v>
      </c>
      <c r="T172" s="68"/>
      <c r="U172" s="66">
        <f t="shared" si="77"/>
        <v>1.05238620225301</v>
      </c>
      <c r="V172" s="66">
        <f t="shared" si="78"/>
        <v>0.636648407747674</v>
      </c>
      <c r="W172" s="66">
        <f t="shared" si="79"/>
        <v>1</v>
      </c>
      <c r="X172" s="65">
        <f t="shared" si="80"/>
        <v>1.15857707222425</v>
      </c>
      <c r="Y172" s="65">
        <f t="shared" si="81"/>
        <v>0.578295580037439</v>
      </c>
      <c r="Z172" s="65">
        <f t="shared" si="61"/>
        <v>1</v>
      </c>
      <c r="AA172" s="65">
        <f t="shared" si="82"/>
        <v>0.600240768197796</v>
      </c>
      <c r="AB172" s="65">
        <f t="shared" si="83"/>
        <v>1.11621875003868</v>
      </c>
      <c r="AC172" s="65">
        <f t="shared" si="62"/>
        <v>0</v>
      </c>
      <c r="AD172" s="65">
        <f t="shared" si="84"/>
        <v>0.369408299401445</v>
      </c>
      <c r="AE172" s="65">
        <f t="shared" si="85"/>
        <v>1.81371128121811</v>
      </c>
      <c r="AF172" s="65">
        <f t="shared" si="63"/>
        <v>0</v>
      </c>
    </row>
    <row r="173" spans="1:32">
      <c r="A173" s="62" t="s">
        <v>34</v>
      </c>
      <c r="B173" s="63">
        <v>34</v>
      </c>
      <c r="C173" s="63">
        <f t="shared" si="75"/>
        <v>27.2</v>
      </c>
      <c r="D173" s="64">
        <f t="shared" si="76"/>
        <v>2.15107427834744</v>
      </c>
      <c r="E173" s="64">
        <v>0</v>
      </c>
      <c r="F173" s="64">
        <v>5.296875</v>
      </c>
      <c r="G173" s="63">
        <v>322</v>
      </c>
      <c r="H173" s="63" t="s">
        <v>23</v>
      </c>
      <c r="I173" s="64">
        <v>160</v>
      </c>
      <c r="J173" s="62">
        <v>100</v>
      </c>
      <c r="K173" s="64">
        <v>0.625</v>
      </c>
      <c r="L173" s="64">
        <v>0.625</v>
      </c>
      <c r="M173" s="64">
        <v>0.75</v>
      </c>
      <c r="N173" s="62">
        <v>200</v>
      </c>
      <c r="O173" s="64">
        <v>1.25</v>
      </c>
      <c r="P173" s="62">
        <v>320</v>
      </c>
      <c r="Q173" s="62">
        <v>360</v>
      </c>
      <c r="R173" s="64">
        <v>0.74</v>
      </c>
      <c r="T173" s="68"/>
      <c r="U173" s="66">
        <f t="shared" si="77"/>
        <v>1.05238620225301</v>
      </c>
      <c r="V173" s="66">
        <f t="shared" si="78"/>
        <v>0.703163913034744</v>
      </c>
      <c r="W173" s="66">
        <f t="shared" si="79"/>
        <v>1</v>
      </c>
      <c r="X173" s="65">
        <f t="shared" si="80"/>
        <v>1.12017193044943</v>
      </c>
      <c r="Y173" s="65">
        <f t="shared" si="81"/>
        <v>0.660612875474483</v>
      </c>
      <c r="Z173" s="65">
        <f t="shared" si="61"/>
        <v>1</v>
      </c>
      <c r="AA173" s="65">
        <f t="shared" si="82"/>
        <v>0.597874729876118</v>
      </c>
      <c r="AB173" s="65">
        <f t="shared" si="83"/>
        <v>1.23771747327961</v>
      </c>
      <c r="AC173" s="65">
        <f t="shared" si="62"/>
        <v>0</v>
      </c>
      <c r="AD173" s="65">
        <f t="shared" si="84"/>
        <v>0.368102585882206</v>
      </c>
      <c r="AE173" s="65">
        <f t="shared" si="85"/>
        <v>2.01030915940591</v>
      </c>
      <c r="AF173" s="65">
        <f t="shared" si="63"/>
        <v>0</v>
      </c>
    </row>
    <row r="174" spans="1:32">
      <c r="A174" s="62" t="s">
        <v>34</v>
      </c>
      <c r="B174" s="63">
        <v>34</v>
      </c>
      <c r="C174" s="63">
        <f t="shared" si="75"/>
        <v>27.2</v>
      </c>
      <c r="D174" s="64">
        <f t="shared" si="76"/>
        <v>2.15107427834744</v>
      </c>
      <c r="E174" s="64">
        <v>0.569958041958042</v>
      </c>
      <c r="F174" s="64">
        <v>5.296875</v>
      </c>
      <c r="G174" s="63">
        <v>322</v>
      </c>
      <c r="H174" s="63">
        <v>235</v>
      </c>
      <c r="I174" s="64">
        <v>160</v>
      </c>
      <c r="J174" s="62">
        <v>100</v>
      </c>
      <c r="K174" s="64">
        <v>0.625</v>
      </c>
      <c r="L174" s="64">
        <v>0.625</v>
      </c>
      <c r="M174" s="64">
        <v>0.75</v>
      </c>
      <c r="N174" s="62">
        <v>250</v>
      </c>
      <c r="O174" s="64">
        <v>1.5625</v>
      </c>
      <c r="P174" s="62">
        <v>320</v>
      </c>
      <c r="Q174" s="62">
        <v>360</v>
      </c>
      <c r="R174" s="64">
        <v>0.95</v>
      </c>
      <c r="T174" s="68"/>
      <c r="U174" s="66">
        <f t="shared" si="77"/>
        <v>1.04014524518778</v>
      </c>
      <c r="V174" s="66">
        <f t="shared" si="78"/>
        <v>0.913333983302009</v>
      </c>
      <c r="W174" s="66">
        <f t="shared" si="79"/>
        <v>1</v>
      </c>
      <c r="X174" s="65">
        <f t="shared" si="80"/>
        <v>1.16434025810896</v>
      </c>
      <c r="Y174" s="65">
        <f t="shared" si="81"/>
        <v>0.815912696811603</v>
      </c>
      <c r="Z174" s="65">
        <f t="shared" si="61"/>
        <v>1</v>
      </c>
      <c r="AA174" s="65">
        <f t="shared" si="82"/>
        <v>0.58317381053346</v>
      </c>
      <c r="AB174" s="65">
        <f t="shared" si="83"/>
        <v>1.62901691200945</v>
      </c>
      <c r="AC174" s="65">
        <f t="shared" si="62"/>
        <v>0</v>
      </c>
      <c r="AD174" s="65">
        <f t="shared" si="84"/>
        <v>0.359803427801026</v>
      </c>
      <c r="AE174" s="65">
        <f t="shared" si="85"/>
        <v>2.64033059886622</v>
      </c>
      <c r="AF174" s="65">
        <f t="shared" si="63"/>
        <v>0</v>
      </c>
    </row>
    <row r="175" spans="1:32">
      <c r="A175" s="62" t="s">
        <v>34</v>
      </c>
      <c r="B175" s="63">
        <v>34</v>
      </c>
      <c r="C175" s="63">
        <f t="shared" si="75"/>
        <v>27.2</v>
      </c>
      <c r="D175" s="64">
        <f t="shared" si="76"/>
        <v>2.15107427834744</v>
      </c>
      <c r="E175" s="64">
        <v>0.474965034965035</v>
      </c>
      <c r="F175" s="64">
        <v>5.296875</v>
      </c>
      <c r="G175" s="63">
        <v>322</v>
      </c>
      <c r="H175" s="63">
        <v>235</v>
      </c>
      <c r="I175" s="64">
        <v>160</v>
      </c>
      <c r="J175" s="62">
        <v>100</v>
      </c>
      <c r="K175" s="64">
        <v>0.625</v>
      </c>
      <c r="L175" s="64">
        <v>0.625</v>
      </c>
      <c r="M175" s="64">
        <v>0.75</v>
      </c>
      <c r="N175" s="62">
        <v>300</v>
      </c>
      <c r="O175" s="64">
        <v>1.875</v>
      </c>
      <c r="P175" s="62">
        <v>320</v>
      </c>
      <c r="Q175" s="62">
        <v>360</v>
      </c>
      <c r="R175" s="64">
        <v>0.87</v>
      </c>
      <c r="T175" s="68"/>
      <c r="U175" s="66">
        <f t="shared" si="77"/>
        <v>1.02790428812256</v>
      </c>
      <c r="V175" s="66">
        <f t="shared" si="78"/>
        <v>0.846382304318461</v>
      </c>
      <c r="W175" s="66">
        <f t="shared" si="79"/>
        <v>1</v>
      </c>
      <c r="X175" s="65">
        <f t="shared" si="80"/>
        <v>1.17266378677865</v>
      </c>
      <c r="Y175" s="65">
        <f t="shared" si="81"/>
        <v>0.741900628133083</v>
      </c>
      <c r="Z175" s="65">
        <f t="shared" si="61"/>
        <v>1</v>
      </c>
      <c r="AA175" s="65">
        <f t="shared" si="82"/>
        <v>0.566264588757237</v>
      </c>
      <c r="AB175" s="65">
        <f t="shared" si="83"/>
        <v>1.53638425794797</v>
      </c>
      <c r="AC175" s="65">
        <f t="shared" si="62"/>
        <v>0</v>
      </c>
      <c r="AD175" s="65">
        <f t="shared" si="84"/>
        <v>0.350285603768555</v>
      </c>
      <c r="AE175" s="65">
        <f t="shared" si="85"/>
        <v>2.48368756991462</v>
      </c>
      <c r="AF175" s="65">
        <f t="shared" si="63"/>
        <v>0</v>
      </c>
    </row>
    <row r="176" spans="1:32">
      <c r="A176" s="62" t="s">
        <v>34</v>
      </c>
      <c r="B176" s="63">
        <v>34</v>
      </c>
      <c r="C176" s="63">
        <f t="shared" si="75"/>
        <v>27.2</v>
      </c>
      <c r="D176" s="64">
        <f t="shared" si="76"/>
        <v>2.15107427834744</v>
      </c>
      <c r="E176" s="64">
        <v>0</v>
      </c>
      <c r="F176" s="64">
        <v>5.296875</v>
      </c>
      <c r="G176" s="63">
        <v>322</v>
      </c>
      <c r="H176" s="63" t="s">
        <v>23</v>
      </c>
      <c r="I176" s="64">
        <v>160</v>
      </c>
      <c r="J176" s="62">
        <v>100</v>
      </c>
      <c r="K176" s="64">
        <v>0.625</v>
      </c>
      <c r="L176" s="64">
        <v>0.625</v>
      </c>
      <c r="M176" s="64">
        <v>0.75</v>
      </c>
      <c r="N176" s="62">
        <v>300</v>
      </c>
      <c r="O176" s="64">
        <v>1.875</v>
      </c>
      <c r="P176" s="62">
        <v>320</v>
      </c>
      <c r="Q176" s="62">
        <v>360</v>
      </c>
      <c r="R176" s="64">
        <v>1.03</v>
      </c>
      <c r="T176" s="68"/>
      <c r="U176" s="66">
        <f t="shared" si="77"/>
        <v>1.02790428812256</v>
      </c>
      <c r="V176" s="66">
        <f t="shared" si="78"/>
        <v>1.00203882005519</v>
      </c>
      <c r="W176" s="66">
        <f t="shared" si="79"/>
        <v>0</v>
      </c>
      <c r="X176" s="65">
        <f t="shared" si="80"/>
        <v>1.14706035892877</v>
      </c>
      <c r="Y176" s="65">
        <f t="shared" si="81"/>
        <v>0.897947515998119</v>
      </c>
      <c r="Z176" s="65">
        <f t="shared" si="61"/>
        <v>1</v>
      </c>
      <c r="AA176" s="65">
        <f t="shared" si="82"/>
        <v>0.564687229876118</v>
      </c>
      <c r="AB176" s="65">
        <f t="shared" si="83"/>
        <v>1.82401858144723</v>
      </c>
      <c r="AC176" s="65">
        <f t="shared" si="62"/>
        <v>0</v>
      </c>
      <c r="AD176" s="65">
        <f t="shared" si="84"/>
        <v>0.349415128089062</v>
      </c>
      <c r="AE176" s="65">
        <f t="shared" si="85"/>
        <v>2.9477830729111</v>
      </c>
      <c r="AF176" s="65">
        <f t="shared" si="63"/>
        <v>0</v>
      </c>
    </row>
    <row r="177" spans="1:32">
      <c r="A177" s="62" t="s">
        <v>34</v>
      </c>
      <c r="B177" s="63">
        <v>34</v>
      </c>
      <c r="C177" s="63">
        <f t="shared" si="75"/>
        <v>27.2</v>
      </c>
      <c r="D177" s="64">
        <f t="shared" si="76"/>
        <v>2.15107427834744</v>
      </c>
      <c r="E177" s="64">
        <v>0.407112887112887</v>
      </c>
      <c r="F177" s="64">
        <v>5.296875</v>
      </c>
      <c r="G177" s="63">
        <v>322</v>
      </c>
      <c r="H177" s="63">
        <v>235</v>
      </c>
      <c r="I177" s="64">
        <v>160</v>
      </c>
      <c r="J177" s="62">
        <v>100</v>
      </c>
      <c r="K177" s="64">
        <v>0.625</v>
      </c>
      <c r="L177" s="64">
        <v>0.625</v>
      </c>
      <c r="M177" s="64">
        <v>0.75</v>
      </c>
      <c r="N177" s="62">
        <v>350</v>
      </c>
      <c r="O177" s="64">
        <v>2.1875</v>
      </c>
      <c r="P177" s="62">
        <v>320</v>
      </c>
      <c r="Q177" s="62">
        <v>360</v>
      </c>
      <c r="R177" s="64">
        <v>1.06</v>
      </c>
      <c r="T177" s="68"/>
      <c r="U177" s="66">
        <f t="shared" si="77"/>
        <v>1.01566333105734</v>
      </c>
      <c r="V177" s="66">
        <f t="shared" si="78"/>
        <v>1.04365291882351</v>
      </c>
      <c r="W177" s="66">
        <f t="shared" si="79"/>
        <v>0</v>
      </c>
      <c r="X177" s="65">
        <f t="shared" si="80"/>
        <v>1.18245036846834</v>
      </c>
      <c r="Y177" s="65">
        <f t="shared" si="81"/>
        <v>0.896443544918546</v>
      </c>
      <c r="Z177" s="65">
        <f t="shared" si="61"/>
        <v>1</v>
      </c>
      <c r="AA177" s="65">
        <f t="shared" si="82"/>
        <v>0.54944550177422</v>
      </c>
      <c r="AB177" s="65">
        <f t="shared" si="83"/>
        <v>1.92921772328128</v>
      </c>
      <c r="AC177" s="65">
        <f t="shared" si="62"/>
        <v>0</v>
      </c>
      <c r="AD177" s="65">
        <f t="shared" si="84"/>
        <v>0.340817521203485</v>
      </c>
      <c r="AE177" s="65">
        <f t="shared" si="85"/>
        <v>3.11016873855827</v>
      </c>
      <c r="AF177" s="65">
        <f t="shared" si="63"/>
        <v>0</v>
      </c>
    </row>
    <row r="178" spans="1:32">
      <c r="A178" s="62" t="s">
        <v>34</v>
      </c>
      <c r="B178" s="63">
        <v>34</v>
      </c>
      <c r="C178" s="63">
        <f t="shared" si="75"/>
        <v>27.2</v>
      </c>
      <c r="D178" s="64">
        <f t="shared" si="76"/>
        <v>2.15107427834744</v>
      </c>
      <c r="E178" s="64">
        <v>0</v>
      </c>
      <c r="F178" s="64">
        <v>5.296875</v>
      </c>
      <c r="G178" s="63">
        <v>322</v>
      </c>
      <c r="H178" s="63" t="s">
        <v>23</v>
      </c>
      <c r="I178" s="64">
        <v>160</v>
      </c>
      <c r="J178" s="62">
        <v>100</v>
      </c>
      <c r="K178" s="64">
        <v>0.625</v>
      </c>
      <c r="L178" s="64">
        <v>0.625</v>
      </c>
      <c r="M178" s="64">
        <v>0.75</v>
      </c>
      <c r="N178" s="62">
        <v>350</v>
      </c>
      <c r="O178" s="64">
        <v>2.1875</v>
      </c>
      <c r="P178" s="62">
        <v>320</v>
      </c>
      <c r="Q178" s="62">
        <v>360</v>
      </c>
      <c r="R178" s="64">
        <v>0.88</v>
      </c>
      <c r="T178" s="68"/>
      <c r="U178" s="66">
        <f t="shared" si="77"/>
        <v>1.01566333105734</v>
      </c>
      <c r="V178" s="66">
        <f t="shared" si="78"/>
        <v>0.866428838268573</v>
      </c>
      <c r="W178" s="66">
        <f t="shared" si="79"/>
        <v>1</v>
      </c>
      <c r="X178" s="65">
        <f t="shared" si="80"/>
        <v>1.16050457316844</v>
      </c>
      <c r="Y178" s="65">
        <f t="shared" si="81"/>
        <v>0.758290850674893</v>
      </c>
      <c r="Z178" s="65">
        <f t="shared" si="61"/>
        <v>1</v>
      </c>
      <c r="AA178" s="65">
        <f t="shared" si="82"/>
        <v>0.548093479876118</v>
      </c>
      <c r="AB178" s="65">
        <f t="shared" si="83"/>
        <v>1.60556553272427</v>
      </c>
      <c r="AC178" s="65">
        <f t="shared" si="62"/>
        <v>0</v>
      </c>
      <c r="AD178" s="65">
        <f t="shared" si="84"/>
        <v>0.340071399192491</v>
      </c>
      <c r="AE178" s="65">
        <f t="shared" si="85"/>
        <v>2.58769188496764</v>
      </c>
      <c r="AF178" s="65">
        <f t="shared" si="63"/>
        <v>0</v>
      </c>
    </row>
    <row r="179" spans="20:20">
      <c r="T179" s="68"/>
    </row>
    <row r="180" spans="20:32">
      <c r="T180" s="68"/>
      <c r="U180" s="66" t="s">
        <v>35</v>
      </c>
      <c r="V180" s="80">
        <f>AVERAGE(V2:V178)</f>
        <v>0.801891099518767</v>
      </c>
      <c r="W180" s="66">
        <f>COUNTIF(W2:W178,0)</f>
        <v>42</v>
      </c>
      <c r="X180" s="66" t="s">
        <v>35</v>
      </c>
      <c r="Y180" s="80">
        <f>AVERAGE(Y2:Y178)</f>
        <v>0.559271935800417</v>
      </c>
      <c r="Z180" s="66">
        <f>COUNTIF(Z2:Z178,0)</f>
        <v>13</v>
      </c>
      <c r="AA180" s="66" t="s">
        <v>35</v>
      </c>
      <c r="AB180" s="80">
        <f>AVERAGE(AB2:AB178)</f>
        <v>2.01719000995133</v>
      </c>
      <c r="AC180" s="66">
        <f>COUNTIF(AC2:AC178,0)</f>
        <v>164</v>
      </c>
      <c r="AD180" s="66" t="s">
        <v>35</v>
      </c>
      <c r="AE180" s="80">
        <f>AVERAGE(AE2:AE178)</f>
        <v>2.84991486563822</v>
      </c>
      <c r="AF180" s="66">
        <f>COUNTIF(AF2:AF178,0)</f>
        <v>170</v>
      </c>
    </row>
    <row r="181" spans="20:32">
      <c r="T181" s="68"/>
      <c r="U181" s="66" t="s">
        <v>36</v>
      </c>
      <c r="V181" s="80">
        <f>STDEV(V3:V180)</f>
        <v>0.365570505647414</v>
      </c>
      <c r="W181" s="66">
        <f>COUNTIF(W2:W178,1)</f>
        <v>135</v>
      </c>
      <c r="X181" s="66" t="s">
        <v>36</v>
      </c>
      <c r="Y181" s="80">
        <f>STDEV(Y2:Y178)</f>
        <v>0.261177713511502</v>
      </c>
      <c r="Z181" s="66">
        <f>COUNTIF(Z2:Z178,1)</f>
        <v>164</v>
      </c>
      <c r="AA181" s="66" t="s">
        <v>36</v>
      </c>
      <c r="AB181" s="80">
        <f>STDEV(AB2:AB178)</f>
        <v>1.12674341917234</v>
      </c>
      <c r="AC181" s="66">
        <f>COUNTIF(AC2:AC178,1)</f>
        <v>13</v>
      </c>
      <c r="AD181" s="66" t="s">
        <v>36</v>
      </c>
      <c r="AE181" s="80">
        <f>STDEV(AE2:AE178)</f>
        <v>1.57851176757702</v>
      </c>
      <c r="AF181" s="66">
        <f>COUNTIF(AF2:AF178,1)</f>
        <v>7</v>
      </c>
    </row>
    <row r="182" spans="20:32">
      <c r="T182" s="68"/>
      <c r="X182" s="66"/>
      <c r="Y182" s="66"/>
      <c r="Z182" s="66"/>
      <c r="AA182" s="66"/>
      <c r="AB182" s="66"/>
      <c r="AC182" s="66"/>
      <c r="AD182" s="66"/>
      <c r="AE182" s="66"/>
      <c r="AF182" s="66"/>
    </row>
    <row r="183" spans="20:32">
      <c r="T183" s="68"/>
      <c r="V183" s="66" t="s">
        <v>37</v>
      </c>
      <c r="W183" s="66">
        <f>W180/(W180+W181)</f>
        <v>0.23728813559322</v>
      </c>
      <c r="X183" s="66"/>
      <c r="Y183" s="66"/>
      <c r="Z183" s="66">
        <f>Z180/(Z180+Z181)</f>
        <v>0.0734463276836158</v>
      </c>
      <c r="AA183" s="66"/>
      <c r="AB183" s="66"/>
      <c r="AC183" s="66">
        <f>AC180/(AC180+AC181)</f>
        <v>0.926553672316384</v>
      </c>
      <c r="AD183" s="66"/>
      <c r="AE183" s="66"/>
      <c r="AF183" s="66">
        <f>AF180/(AF180+AF181)</f>
        <v>0.96045197740113</v>
      </c>
    </row>
    <row r="184" spans="20:32">
      <c r="T184" s="68"/>
      <c r="V184" s="66" t="s">
        <v>38</v>
      </c>
      <c r="W184" s="66">
        <f>1-W183</f>
        <v>0.76271186440678</v>
      </c>
      <c r="X184" s="66"/>
      <c r="Y184" s="66"/>
      <c r="Z184" s="66">
        <f>1-Z183</f>
        <v>0.926553672316384</v>
      </c>
      <c r="AA184" s="66"/>
      <c r="AB184" s="66"/>
      <c r="AC184" s="66">
        <f>1-AC183</f>
        <v>0.0734463276836158</v>
      </c>
      <c r="AD184" s="66"/>
      <c r="AE184" s="66"/>
      <c r="AF184" s="66">
        <f>1-AF183</f>
        <v>0.03954802259887</v>
      </c>
    </row>
    <row r="185" spans="20:20">
      <c r="T185" s="68"/>
    </row>
    <row r="186" spans="20:20">
      <c r="T186" s="68"/>
    </row>
    <row r="187" spans="20:20">
      <c r="T187" s="68"/>
    </row>
    <row r="188" spans="20:20">
      <c r="T188" s="68"/>
    </row>
    <row r="189" spans="20:20">
      <c r="T189" s="68"/>
    </row>
    <row r="190" spans="20:20">
      <c r="T190" s="68"/>
    </row>
    <row r="191" spans="20:20">
      <c r="T191" s="68"/>
    </row>
    <row r="192" spans="20:20">
      <c r="T192" s="68"/>
    </row>
    <row r="193" spans="20:20">
      <c r="T193" s="68"/>
    </row>
    <row r="194" spans="20:20">
      <c r="T194" s="68"/>
    </row>
    <row r="195" spans="20:20">
      <c r="T195" s="68"/>
    </row>
    <row r="196" spans="20:20">
      <c r="T196" s="68"/>
    </row>
    <row r="197" spans="20:20">
      <c r="T197" s="68"/>
    </row>
    <row r="198" spans="20:20">
      <c r="T198" s="68"/>
    </row>
    <row r="199" spans="20:20">
      <c r="T199" s="68"/>
    </row>
    <row r="200" spans="20:20">
      <c r="T200" s="68"/>
    </row>
    <row r="201" spans="20:20">
      <c r="T201" s="68"/>
    </row>
    <row r="202" spans="20:20">
      <c r="T202" s="68"/>
    </row>
    <row r="203" spans="20:20">
      <c r="T203" s="68"/>
    </row>
    <row r="204" spans="20:20">
      <c r="T204" s="68"/>
    </row>
    <row r="205" spans="20:20">
      <c r="T205" s="68"/>
    </row>
    <row r="206" spans="20:20">
      <c r="T206" s="68"/>
    </row>
    <row r="207" spans="20:20">
      <c r="T207" s="68"/>
    </row>
    <row r="208" spans="20:20">
      <c r="T208" s="68"/>
    </row>
    <row r="209" spans="20:20">
      <c r="T209" s="68"/>
    </row>
    <row r="210" spans="20:20">
      <c r="T210" s="68"/>
    </row>
    <row r="211" spans="20:20">
      <c r="T211" s="68"/>
    </row>
    <row r="212" spans="20:20">
      <c r="T212" s="68"/>
    </row>
    <row r="213" spans="20:20">
      <c r="T213" s="68"/>
    </row>
    <row r="214" spans="20:20">
      <c r="T214" s="68"/>
    </row>
    <row r="215" spans="20:20">
      <c r="T215" s="68"/>
    </row>
    <row r="216" spans="20:20">
      <c r="T216" s="68"/>
    </row>
    <row r="217" spans="20:20">
      <c r="T217" s="68"/>
    </row>
    <row r="218" spans="20:20">
      <c r="T218" s="68"/>
    </row>
    <row r="219" spans="20:20">
      <c r="T219" s="68"/>
    </row>
    <row r="220" spans="20:20">
      <c r="T220" s="68"/>
    </row>
    <row r="221" spans="20:20">
      <c r="T221" s="68"/>
    </row>
    <row r="222" spans="20:20">
      <c r="T222" s="68"/>
    </row>
    <row r="223" spans="20:20">
      <c r="T223" s="68"/>
    </row>
    <row r="224" spans="20:20">
      <c r="T224" s="68"/>
    </row>
    <row r="225" spans="20:20">
      <c r="T225" s="68"/>
    </row>
    <row r="226" spans="20:20">
      <c r="T226" s="68"/>
    </row>
    <row r="227" spans="20:20">
      <c r="T227" s="68"/>
    </row>
    <row r="228" spans="20:20">
      <c r="T228" s="68"/>
    </row>
    <row r="229" spans="20:20">
      <c r="T229" s="68"/>
    </row>
    <row r="230" spans="20:20">
      <c r="T230" s="68"/>
    </row>
    <row r="231" spans="20:20">
      <c r="T231" s="68"/>
    </row>
    <row r="232" spans="20:20">
      <c r="T232" s="68"/>
    </row>
    <row r="233" spans="20:20">
      <c r="T233" s="68"/>
    </row>
  </sheetData>
  <autoFilter ref="AF1:AF233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L199"/>
  <sheetViews>
    <sheetView zoomScale="115" zoomScaleNormal="115" topLeftCell="CC165" workbookViewId="0">
      <selection activeCell="CP182" sqref="CP182"/>
    </sheetView>
  </sheetViews>
  <sheetFormatPr defaultColWidth="9" defaultRowHeight="12"/>
  <cols>
    <col min="1" max="1" width="14.125" style="76" customWidth="1"/>
    <col min="2" max="2" width="4.25" style="9" customWidth="1"/>
    <col min="3" max="3" width="6.5" style="9" customWidth="1"/>
    <col min="4" max="4" width="5.75" style="9" customWidth="1"/>
    <col min="5" max="6" width="6.375" style="9" customWidth="1"/>
    <col min="7" max="7" width="5.375" style="9" customWidth="1"/>
    <col min="8" max="8" width="6.25" style="9" customWidth="1"/>
    <col min="9" max="9" width="5.375" style="9" customWidth="1"/>
    <col min="10" max="10" width="6" style="9" customWidth="1"/>
    <col min="11" max="11" width="5" style="4" customWidth="1"/>
    <col min="12" max="13" width="7.625" style="4" customWidth="1"/>
    <col min="14" max="14" width="9.25" style="5" customWidth="1"/>
    <col min="15" max="16" width="9" style="5" customWidth="1"/>
    <col min="17" max="17" width="9" style="1" customWidth="1"/>
    <col min="18" max="18" width="11.875" style="1" customWidth="1"/>
    <col min="19" max="20" width="7.375" style="1" customWidth="1"/>
    <col min="21" max="21" width="9.375" style="6" customWidth="1"/>
    <col min="22" max="22" width="9" style="1" customWidth="1"/>
    <col min="23" max="23" width="8.125" style="1" customWidth="1"/>
    <col min="24" max="24" width="9.125" style="7" customWidth="1"/>
    <col min="25" max="27" width="9" style="1" customWidth="1"/>
    <col min="28" max="28" width="10.375" style="1" customWidth="1"/>
    <col min="29" max="30" width="9.625" style="1" customWidth="1"/>
    <col min="31" max="31" width="9.25" style="5" customWidth="1"/>
    <col min="32" max="33" width="9" style="5" customWidth="1"/>
    <col min="34" max="34" width="9" style="1" customWidth="1"/>
    <col min="35" max="35" width="11.875" style="1" customWidth="1"/>
    <col min="36" max="36" width="7.375" style="6" customWidth="1"/>
    <col min="37" max="37" width="7.375" style="1" customWidth="1"/>
    <col min="38" max="38" width="9" style="7" customWidth="1"/>
    <col min="39" max="39" width="8.125" style="1" customWidth="1"/>
    <col min="40" max="40" width="9.125" style="1" customWidth="1"/>
    <col min="41" max="41" width="9" style="1" customWidth="1"/>
    <col min="42" max="42" width="9" style="7" customWidth="1"/>
    <col min="43" max="43" width="9" style="1" customWidth="1"/>
    <col min="44" max="46" width="9.625" style="8" customWidth="1"/>
    <col min="47" max="47" width="9.25" style="5" customWidth="1"/>
    <col min="48" max="49" width="9" style="5" customWidth="1"/>
    <col min="50" max="51" width="9" style="1" customWidth="1"/>
    <col min="52" max="52" width="11.875" style="7" customWidth="1"/>
    <col min="53" max="53" width="7.375" style="7" customWidth="1"/>
    <col min="54" max="54" width="7.375" style="6" customWidth="1"/>
    <col min="55" max="55" width="8.125" style="7" customWidth="1"/>
    <col min="56" max="56" width="9.125" style="7" customWidth="1"/>
    <col min="57" max="59" width="9" style="7" customWidth="1"/>
    <col min="60" max="62" width="9.625" style="1" customWidth="1"/>
    <col min="63" max="63" width="9.25" style="5" customWidth="1"/>
    <col min="64" max="65" width="9" style="5" customWidth="1"/>
    <col min="66" max="67" width="9" style="1" customWidth="1"/>
    <col min="68" max="68" width="11.875" style="7" customWidth="1"/>
    <col min="69" max="69" width="7.375" style="7" customWidth="1"/>
    <col min="70" max="70" width="8.125" style="7" customWidth="1"/>
    <col min="71" max="71" width="9.125" style="6" customWidth="1"/>
    <col min="72" max="74" width="9" style="7" customWidth="1"/>
    <col min="75" max="75" width="9.625" style="8" customWidth="1"/>
    <col min="76" max="77" width="9" style="8" customWidth="1"/>
    <col min="78" max="78" width="9.25" style="5" customWidth="1"/>
    <col min="79" max="80" width="9" style="5" customWidth="1"/>
    <col min="81" max="82" width="9" style="1" customWidth="1"/>
    <col min="83" max="83" width="11.875" style="10" customWidth="1"/>
    <col min="84" max="84" width="7.375" style="10" customWidth="1"/>
    <col min="85" max="85" width="9.125" style="10" customWidth="1"/>
    <col min="86" max="88" width="9" style="10" customWidth="1"/>
    <col min="89" max="91" width="9.625" style="11" customWidth="1"/>
    <col min="92" max="92" width="9.25" style="12" customWidth="1"/>
    <col min="93" max="94" width="9" style="12" customWidth="1"/>
    <col min="95" max="95" width="9" style="1"/>
    <col min="96" max="96" width="15" style="8" customWidth="1"/>
    <col min="97" max="97" width="9.625" style="1"/>
    <col min="98" max="98" width="11.875" style="7" customWidth="1"/>
    <col min="99" max="99" width="7.375" style="7" customWidth="1"/>
    <col min="100" max="100" width="9.125" style="6" customWidth="1"/>
    <col min="101" max="102" width="9" style="7" customWidth="1"/>
    <col min="103" max="105" width="9.625" style="1"/>
    <col min="106" max="106" width="9.25" style="5"/>
    <col min="107" max="108" width="9" style="5"/>
    <col min="109" max="110" width="9" style="1"/>
    <col min="111" max="111" width="11.875" style="7" customWidth="1"/>
    <col min="112" max="112" width="7.375" style="7" customWidth="1"/>
    <col min="113" max="113" width="9" style="6" customWidth="1"/>
    <col min="114" max="114" width="9" style="7" customWidth="1"/>
    <col min="115" max="115" width="9.625" style="8"/>
    <col min="116" max="117" width="9" style="8"/>
    <col min="118" max="118" width="9.25" style="5"/>
    <col min="119" max="120" width="9" style="5"/>
    <col min="121" max="122" width="9" style="1"/>
    <col min="123" max="123" width="11.875" style="7" customWidth="1"/>
    <col min="124" max="124" width="7.375" style="7" customWidth="1"/>
    <col min="125" max="125" width="9" style="6" customWidth="1"/>
    <col min="126" max="128" width="9.625" style="8"/>
    <col min="129" max="129" width="9.25" style="5"/>
    <col min="130" max="131" width="9" style="5"/>
    <col min="132" max="133" width="9" style="1"/>
    <col min="134" max="134" width="11.875" style="1" customWidth="1"/>
    <col min="135" max="135" width="7.375" style="1" customWidth="1"/>
    <col min="136" max="138" width="9.625" style="8"/>
    <col min="139" max="139" width="9.25" style="5"/>
    <col min="140" max="141" width="9" style="5"/>
    <col min="142" max="16383" width="9" style="1"/>
  </cols>
  <sheetData>
    <row r="1" ht="15" spans="1:142">
      <c r="A1" s="77" t="s">
        <v>0</v>
      </c>
      <c r="B1" s="77" t="s">
        <v>39</v>
      </c>
      <c r="C1" s="77" t="s">
        <v>40</v>
      </c>
      <c r="D1" s="77" t="s">
        <v>41</v>
      </c>
      <c r="E1" s="77" t="s">
        <v>42</v>
      </c>
      <c r="F1" s="77" t="s">
        <v>43</v>
      </c>
      <c r="G1" s="77" t="s">
        <v>44</v>
      </c>
      <c r="H1" s="77" t="s">
        <v>45</v>
      </c>
      <c r="I1" s="77" t="s">
        <v>46</v>
      </c>
      <c r="J1" s="77" t="s">
        <v>17</v>
      </c>
      <c r="K1" s="15" t="s">
        <v>47</v>
      </c>
      <c r="L1" s="15" t="s">
        <v>48</v>
      </c>
      <c r="M1" s="15" t="s">
        <v>49</v>
      </c>
      <c r="N1" s="16" t="s">
        <v>50</v>
      </c>
      <c r="O1" s="16" t="s">
        <v>51</v>
      </c>
      <c r="P1" s="16" t="s">
        <v>52</v>
      </c>
      <c r="Q1" s="18">
        <f>AVERAGE(O2:O178)</f>
        <v>0.63327938362322</v>
      </c>
      <c r="R1" s="19" t="s">
        <v>53</v>
      </c>
      <c r="S1" s="19" t="s">
        <v>54</v>
      </c>
      <c r="T1" s="19" t="s">
        <v>55</v>
      </c>
      <c r="U1" s="20" t="s">
        <v>56</v>
      </c>
      <c r="V1" s="19" t="s">
        <v>57</v>
      </c>
      <c r="W1" s="19" t="s">
        <v>58</v>
      </c>
      <c r="X1" s="19" t="s">
        <v>59</v>
      </c>
      <c r="Y1" s="19" t="s">
        <v>60</v>
      </c>
      <c r="Z1" s="19" t="s">
        <v>61</v>
      </c>
      <c r="AA1" s="19" t="s">
        <v>62</v>
      </c>
      <c r="AB1" s="23" t="s">
        <v>63</v>
      </c>
      <c r="AC1" s="24" t="s">
        <v>48</v>
      </c>
      <c r="AD1" s="24" t="s">
        <v>49</v>
      </c>
      <c r="AE1" s="16" t="s">
        <v>50</v>
      </c>
      <c r="AF1" s="16" t="s">
        <v>51</v>
      </c>
      <c r="AG1" s="16" t="s">
        <v>52</v>
      </c>
      <c r="AH1" s="18">
        <f>AVERAGE(AF2:AF178)</f>
        <v>0.32711339177497</v>
      </c>
      <c r="AI1" s="19" t="s">
        <v>53</v>
      </c>
      <c r="AJ1" s="20" t="s">
        <v>54</v>
      </c>
      <c r="AK1" s="19" t="s">
        <v>55</v>
      </c>
      <c r="AL1" s="19" t="s">
        <v>64</v>
      </c>
      <c r="AM1" s="19" t="s">
        <v>65</v>
      </c>
      <c r="AN1" s="19" t="s">
        <v>66</v>
      </c>
      <c r="AO1" s="19" t="s">
        <v>67</v>
      </c>
      <c r="AP1" s="19" t="s">
        <v>68</v>
      </c>
      <c r="AQ1" s="19" t="s">
        <v>69</v>
      </c>
      <c r="AR1" s="27" t="s">
        <v>63</v>
      </c>
      <c r="AS1" s="24" t="s">
        <v>48</v>
      </c>
      <c r="AT1" s="24" t="s">
        <v>49</v>
      </c>
      <c r="AU1" s="16" t="s">
        <v>50</v>
      </c>
      <c r="AV1" s="16" t="s">
        <v>51</v>
      </c>
      <c r="AW1" s="16" t="s">
        <v>52</v>
      </c>
      <c r="AX1" s="18">
        <f>AVERAGE(AV2:AV178)</f>
        <v>0.327154936152954</v>
      </c>
      <c r="AZ1" s="19" t="s">
        <v>53</v>
      </c>
      <c r="BA1" s="19" t="s">
        <v>55</v>
      </c>
      <c r="BB1" s="20" t="s">
        <v>64</v>
      </c>
      <c r="BC1" s="19" t="s">
        <v>65</v>
      </c>
      <c r="BD1" s="19" t="s">
        <v>66</v>
      </c>
      <c r="BE1" s="19" t="s">
        <v>67</v>
      </c>
      <c r="BF1" s="19" t="s">
        <v>68</v>
      </c>
      <c r="BG1" s="19" t="s">
        <v>69</v>
      </c>
      <c r="BH1" s="23" t="s">
        <v>63</v>
      </c>
      <c r="BI1" s="24" t="s">
        <v>48</v>
      </c>
      <c r="BJ1" s="24" t="s">
        <v>49</v>
      </c>
      <c r="BK1" s="16" t="s">
        <v>50</v>
      </c>
      <c r="BL1" s="16" t="s">
        <v>51</v>
      </c>
      <c r="BM1" s="16" t="s">
        <v>52</v>
      </c>
      <c r="BN1" s="18">
        <f>AVERAGE(BL2:BL178)</f>
        <v>0.328259299999853</v>
      </c>
      <c r="BP1" s="19" t="s">
        <v>53</v>
      </c>
      <c r="BQ1" s="19" t="s">
        <v>55</v>
      </c>
      <c r="BR1" s="19" t="s">
        <v>65</v>
      </c>
      <c r="BS1" s="20" t="s">
        <v>66</v>
      </c>
      <c r="BT1" s="19" t="s">
        <v>67</v>
      </c>
      <c r="BU1" s="19" t="s">
        <v>68</v>
      </c>
      <c r="BV1" s="19" t="s">
        <v>69</v>
      </c>
      <c r="BW1" s="27" t="s">
        <v>63</v>
      </c>
      <c r="BX1" s="24" t="s">
        <v>48</v>
      </c>
      <c r="BY1" s="24" t="s">
        <v>49</v>
      </c>
      <c r="BZ1" s="16" t="s">
        <v>50</v>
      </c>
      <c r="CA1" s="16" t="s">
        <v>51</v>
      </c>
      <c r="CB1" s="16" t="s">
        <v>52</v>
      </c>
      <c r="CC1" s="18">
        <f>AVERAGE(CA2:CA178)</f>
        <v>0.328833781127785</v>
      </c>
      <c r="CE1" s="30" t="s">
        <v>53</v>
      </c>
      <c r="CF1" s="30" t="s">
        <v>55</v>
      </c>
      <c r="CG1" s="30" t="s">
        <v>65</v>
      </c>
      <c r="CH1" s="30" t="s">
        <v>67</v>
      </c>
      <c r="CI1" s="30" t="s">
        <v>68</v>
      </c>
      <c r="CJ1" s="30" t="s">
        <v>69</v>
      </c>
      <c r="CK1" s="32" t="s">
        <v>63</v>
      </c>
      <c r="CL1" s="33" t="s">
        <v>48</v>
      </c>
      <c r="CM1" s="33" t="s">
        <v>49</v>
      </c>
      <c r="CN1" s="32" t="s">
        <v>50</v>
      </c>
      <c r="CO1" s="32" t="s">
        <v>51</v>
      </c>
      <c r="CP1" s="32" t="s">
        <v>52</v>
      </c>
      <c r="CQ1" s="18">
        <f>AVERAGE(CO2:CO178)</f>
        <v>0.328575778224649</v>
      </c>
      <c r="CR1" s="32" t="s">
        <v>70</v>
      </c>
      <c r="CS1" s="35"/>
      <c r="CT1" s="19" t="s">
        <v>53</v>
      </c>
      <c r="CU1" s="19" t="s">
        <v>55</v>
      </c>
      <c r="CV1" s="20" t="s">
        <v>67</v>
      </c>
      <c r="CW1" s="19" t="s">
        <v>68</v>
      </c>
      <c r="CX1" s="19" t="s">
        <v>69</v>
      </c>
      <c r="CY1" s="23" t="s">
        <v>63</v>
      </c>
      <c r="CZ1" s="24" t="s">
        <v>48</v>
      </c>
      <c r="DA1" s="24" t="s">
        <v>49</v>
      </c>
      <c r="DB1" s="16" t="s">
        <v>50</v>
      </c>
      <c r="DC1" s="16" t="s">
        <v>51</v>
      </c>
      <c r="DD1" s="16" t="s">
        <v>52</v>
      </c>
      <c r="DE1" s="18">
        <f>AVERAGE(DC2:DC178)</f>
        <v>0.330824393594526</v>
      </c>
      <c r="DG1" s="19" t="s">
        <v>53</v>
      </c>
      <c r="DH1" s="19" t="s">
        <v>55</v>
      </c>
      <c r="DI1" s="20" t="s">
        <v>68</v>
      </c>
      <c r="DJ1" s="19" t="s">
        <v>69</v>
      </c>
      <c r="DK1" s="27" t="s">
        <v>63</v>
      </c>
      <c r="DL1" s="24" t="s">
        <v>48</v>
      </c>
      <c r="DM1" s="24" t="s">
        <v>49</v>
      </c>
      <c r="DN1" s="16" t="s">
        <v>50</v>
      </c>
      <c r="DO1" s="16" t="s">
        <v>51</v>
      </c>
      <c r="DP1" s="16" t="s">
        <v>52</v>
      </c>
      <c r="DQ1" s="18">
        <f>AVERAGE(DO2:DO178)</f>
        <v>0.334128437280314</v>
      </c>
      <c r="DS1" s="19" t="s">
        <v>53</v>
      </c>
      <c r="DT1" s="19" t="s">
        <v>55</v>
      </c>
      <c r="DU1" s="20" t="s">
        <v>69</v>
      </c>
      <c r="DV1" s="27" t="s">
        <v>63</v>
      </c>
      <c r="DW1" s="24" t="s">
        <v>48</v>
      </c>
      <c r="DX1" s="24" t="s">
        <v>49</v>
      </c>
      <c r="DY1" s="16" t="s">
        <v>50</v>
      </c>
      <c r="DZ1" s="16" t="s">
        <v>51</v>
      </c>
      <c r="EA1" s="16" t="s">
        <v>52</v>
      </c>
      <c r="EB1" s="18">
        <f>AVERAGE(DZ2:DZ178)</f>
        <v>0.35233455489559</v>
      </c>
      <c r="ED1" s="19" t="s">
        <v>53</v>
      </c>
      <c r="EE1" s="19" t="s">
        <v>55</v>
      </c>
      <c r="EF1" s="27" t="s">
        <v>63</v>
      </c>
      <c r="EG1" s="24" t="s">
        <v>48</v>
      </c>
      <c r="EH1" s="24" t="s">
        <v>49</v>
      </c>
      <c r="EI1" s="16" t="s">
        <v>50</v>
      </c>
      <c r="EJ1" s="16" t="s">
        <v>51</v>
      </c>
      <c r="EK1" s="16" t="s">
        <v>52</v>
      </c>
      <c r="EL1" s="18">
        <f>AVERAGE(EJ2:EJ178)</f>
        <v>0.359229322227385</v>
      </c>
    </row>
    <row r="2" spans="1:141">
      <c r="A2" s="77" t="s">
        <v>19</v>
      </c>
      <c r="B2" s="77">
        <v>3.05898620780009</v>
      </c>
      <c r="C2" s="78">
        <v>0.0028</v>
      </c>
      <c r="D2" s="78">
        <v>0.04373</v>
      </c>
      <c r="E2" s="77">
        <v>320</v>
      </c>
      <c r="F2" s="77">
        <v>0.28125</v>
      </c>
      <c r="G2" s="77">
        <v>0.265625</v>
      </c>
      <c r="H2" s="77">
        <v>0.40625</v>
      </c>
      <c r="I2" s="77">
        <v>1.6875</v>
      </c>
      <c r="J2" s="77">
        <v>0.65</v>
      </c>
      <c r="K2" s="17">
        <f>(MIN(0.314+0.3292*F2,0.512)-0.01821*I2)*B2</f>
        <v>1.1497448204646</v>
      </c>
      <c r="L2" s="17">
        <f>J2/K2</f>
        <v>0.565342838193731</v>
      </c>
      <c r="M2" s="17">
        <f>1/L2</f>
        <v>1.76883818533016</v>
      </c>
      <c r="N2" s="16">
        <f>(K2-J2)^2</f>
        <v>0.249744885581197</v>
      </c>
      <c r="O2" s="16">
        <f>ABS(K2/J2-1)</f>
        <v>0.768838185330157</v>
      </c>
      <c r="P2" s="16">
        <f>(O2-$Q$1)^2</f>
        <v>0.0183761887202206</v>
      </c>
      <c r="R2" s="21">
        <f>LN(L2)</f>
        <v>-0.570322938597048</v>
      </c>
      <c r="S2" s="21">
        <f>1</f>
        <v>1</v>
      </c>
      <c r="T2" s="21">
        <f>LN(B2)</f>
        <v>1.11808355643029</v>
      </c>
      <c r="U2" s="22">
        <f>LN(1+C2)</f>
        <v>0.00279608730200119</v>
      </c>
      <c r="V2" s="21">
        <f>LN(1+D2)</f>
        <v>0.0428008353226943</v>
      </c>
      <c r="W2" s="21">
        <f t="shared" ref="W2:AA2" si="0">LN(E2)</f>
        <v>5.76832099579377</v>
      </c>
      <c r="X2" s="25">
        <f t="shared" si="0"/>
        <v>-1.26851132546351</v>
      </c>
      <c r="Y2" s="21">
        <f t="shared" si="0"/>
        <v>-1.32566973930346</v>
      </c>
      <c r="Z2" s="21">
        <f t="shared" si="0"/>
        <v>-0.90078654533819</v>
      </c>
      <c r="AA2" s="21">
        <f t="shared" si="0"/>
        <v>0.523248143764548</v>
      </c>
      <c r="AB2" s="26">
        <f>K2*EXP($S$181)*POWER(EXP(T2),$T$181)*POWER(EXP(U2),$U$181)*POWER(EXP(V2),$V$181)*POWER(EXP(W2),$W$181)*POWER(EXP(X2),$X$181)*POWER(EXP(Y2),$Y$181)*POWER(EXP(Z2),$Z$181)*POWER(EXP(AA2),$AA$181)</f>
        <v>0.667895013697142</v>
      </c>
      <c r="AC2" s="26">
        <f>J2/AB2</f>
        <v>0.973206846390297</v>
      </c>
      <c r="AD2" s="26">
        <f>1/AC2</f>
        <v>1.0275307903033</v>
      </c>
      <c r="AE2" s="16">
        <f>(AB2-J2)^2</f>
        <v>0.000320231515220911</v>
      </c>
      <c r="AF2" s="16">
        <f>ABS(AB2/J2-1)</f>
        <v>0.0275307903032957</v>
      </c>
      <c r="AG2" s="16">
        <f>(AF2-$AH$1)^2</f>
        <v>0.0897497351045362</v>
      </c>
      <c r="AI2" s="21">
        <v>-0.570322938597048</v>
      </c>
      <c r="AJ2" s="22">
        <v>1</v>
      </c>
      <c r="AK2" s="21">
        <v>1.11808355643029</v>
      </c>
      <c r="AL2" s="25">
        <v>0.0428008353226943</v>
      </c>
      <c r="AM2" s="21">
        <v>5.76832099579377</v>
      </c>
      <c r="AN2" s="21">
        <v>-1.26851132546351</v>
      </c>
      <c r="AO2" s="21">
        <v>-1.32566973930346</v>
      </c>
      <c r="AP2" s="25">
        <v>-0.90078654533819</v>
      </c>
      <c r="AQ2" s="21">
        <v>0.523248143764548</v>
      </c>
      <c r="AR2" s="26">
        <f>K2*EXP($AJ$181)*POWER(EXP(AK2),$AK$181)*POWER(EXP(AL2),$AL$181)*POWER(EXP(AM2),$AM$181)*POWER(EXP(AN2),$AN$181)*POWER(EXP(AO2),$AO$181)*POWER(EXP(AP2),$AP$181)*POWER(EXP(AQ2),$AQ$181)</f>
        <v>0.668444356447732</v>
      </c>
      <c r="AS2" s="26">
        <f>J2/AR2</f>
        <v>0.972407042905187</v>
      </c>
      <c r="AT2" s="26">
        <f>1/AS2</f>
        <v>1.02837593299651</v>
      </c>
      <c r="AU2" s="16">
        <f>(AR2-J2)^2</f>
        <v>0.000340194284771006</v>
      </c>
      <c r="AV2" s="16">
        <f>ABS(AR2/J2-1)</f>
        <v>0.0283759329965112</v>
      </c>
      <c r="AW2" s="16">
        <f>(AV2-$AX$1)^2</f>
        <v>0.0892688927271574</v>
      </c>
      <c r="AZ2" s="25">
        <v>-0.570322938597048</v>
      </c>
      <c r="BA2" s="25">
        <v>1.11808355643029</v>
      </c>
      <c r="BB2" s="22">
        <v>0.0428008353226943</v>
      </c>
      <c r="BC2" s="25">
        <v>5.76832099579377</v>
      </c>
      <c r="BD2" s="25">
        <v>-1.26851132546351</v>
      </c>
      <c r="BE2" s="25">
        <v>-1.32566973930346</v>
      </c>
      <c r="BF2" s="25">
        <v>-0.90078654533819</v>
      </c>
      <c r="BG2" s="25">
        <v>0.523248143764548</v>
      </c>
      <c r="BH2" s="26">
        <f>K2*POWER(EXP(BA2),$BA$181)*POWER(EXP(BB2),$BB$181)*POWER(EXP(BC2),$BC$181)*POWER(EXP(BD2),$BD$181)*POWER(EXP(BE2),$BE$181)*POWER(EXP(BF2),$BF$181)*POWER(EXP(BG2),$BG$181)</f>
        <v>0.650406110631625</v>
      </c>
      <c r="BI2" s="26">
        <f>J2/BH2</f>
        <v>0.999375604526177</v>
      </c>
      <c r="BJ2" s="26">
        <f>1/BI2</f>
        <v>1.00062478558712</v>
      </c>
      <c r="BK2" s="16">
        <f>(BH2-J2)^2</f>
        <v>1.64925845118848e-7</v>
      </c>
      <c r="BL2" s="16">
        <f>ABS(BH2/J2-1)</f>
        <v>0.000624785587115317</v>
      </c>
      <c r="BM2" s="16">
        <f>(BL2-$BN$1)^2</f>
        <v>0.107344375034471</v>
      </c>
      <c r="BP2" s="25">
        <v>-0.570322938597048</v>
      </c>
      <c r="BQ2" s="25">
        <v>1.11808355643029</v>
      </c>
      <c r="BR2" s="25">
        <v>5.76832099579377</v>
      </c>
      <c r="BS2" s="22">
        <v>-1.26851132546351</v>
      </c>
      <c r="BT2" s="25">
        <v>-1.32566973930346</v>
      </c>
      <c r="BU2" s="25">
        <v>-0.90078654533819</v>
      </c>
      <c r="BV2" s="25">
        <v>0.523248143764548</v>
      </c>
      <c r="BW2" s="26">
        <f>K2*POWER(EXP(BQ2),$BQ$181)*POWER(EXP(BR2),$BR$181)*POWER(EXP(BS2),$BS$181)*POWER(EXP(BT2),$BT$181)*POWER(EXP(BU2),$BU$181)*POWER(EXP(BV2),$BV$181)</f>
        <v>0.674138169449796</v>
      </c>
      <c r="BX2" s="26">
        <f>J2/BW2</f>
        <v>0.964194032405112</v>
      </c>
      <c r="BY2" s="26">
        <f>1/BX2</f>
        <v>1.03713564530738</v>
      </c>
      <c r="BZ2" s="16">
        <f>(BW2-J2)^2</f>
        <v>0.000582651224387079</v>
      </c>
      <c r="CA2" s="16">
        <f>ABS(BW2/J2-1)</f>
        <v>0.037135645307379</v>
      </c>
      <c r="CB2" s="16">
        <f>(CA2-$CC$1)^2</f>
        <v>0.0850878024411002</v>
      </c>
      <c r="CE2" s="31">
        <v>-0.570322938597048</v>
      </c>
      <c r="CF2" s="31">
        <v>1.11808355643029</v>
      </c>
      <c r="CG2" s="31">
        <v>5.76832099579377</v>
      </c>
      <c r="CH2" s="31">
        <v>-1.32566973930346</v>
      </c>
      <c r="CI2" s="31">
        <v>-0.90078654533819</v>
      </c>
      <c r="CJ2" s="31">
        <v>0.523248143764548</v>
      </c>
      <c r="CK2" s="34">
        <f>K2*POWER(EXP(CF2),$CF$181)*POWER(EXP(CG2),$CG$181)*POWER(EXP(CH2),$CH$181)*POWER(EXP(CI2),$CI$181)*POWER(EXP(CJ2),$CJ$181)</f>
        <v>0.774331270679671</v>
      </c>
      <c r="CL2" s="34">
        <f>J2/CK2</f>
        <v>0.839434005331414</v>
      </c>
      <c r="CM2" s="34">
        <f>1/CL2</f>
        <v>1.19127887796872</v>
      </c>
      <c r="CN2" s="32">
        <f>(CK2-J2)^2</f>
        <v>0.0154582648688217</v>
      </c>
      <c r="CO2" s="32">
        <f>ABS(CK2/J2-1)</f>
        <v>0.191278877968725</v>
      </c>
      <c r="CP2" s="32">
        <f>(CO2-$CQ$1)^2</f>
        <v>0.0188504388198852</v>
      </c>
      <c r="CR2" s="8">
        <f>(MIN(0.314+0.3292*F2,0.512)-0.01821*I2)*B2^0.0674*E2^0.0438*G2^0.2427*H2^-0.6695*I2^0.2168</f>
        <v>0.774331270679673</v>
      </c>
      <c r="CT2" s="25">
        <v>-0.570322938597048</v>
      </c>
      <c r="CU2" s="25">
        <v>1.11808355643029</v>
      </c>
      <c r="CV2" s="22">
        <v>-1.32566973930346</v>
      </c>
      <c r="CW2" s="25">
        <v>-0.90078654533819</v>
      </c>
      <c r="CX2" s="25">
        <v>0.523248143764548</v>
      </c>
      <c r="CY2" s="26">
        <f>K2*POWER(EXP(CU2),$CU$181)*POWER(EXP(CV2),$CV$181)*POWER(EXP(CW2),$CW$181)*POWER(EXP(CX2),$CX$181)</f>
        <v>0.802275576122722</v>
      </c>
      <c r="CZ2" s="26">
        <f>J2/CY2</f>
        <v>0.810195423299999</v>
      </c>
      <c r="DA2" s="26">
        <f>1/CZ2</f>
        <v>1.23427011711188</v>
      </c>
      <c r="DB2" s="16">
        <f>(CY2-J2)^2</f>
        <v>0.023187851083507</v>
      </c>
      <c r="DC2" s="16">
        <f>ABS(CY2/J2-1)</f>
        <v>0.234270117111881</v>
      </c>
      <c r="DD2" s="16">
        <f>(DC2-$DE$1)^2</f>
        <v>0.00932272830708705</v>
      </c>
      <c r="DG2" s="25">
        <v>-0.570322938597048</v>
      </c>
      <c r="DH2" s="25">
        <v>1.11808355643029</v>
      </c>
      <c r="DI2" s="22">
        <v>-0.90078654533819</v>
      </c>
      <c r="DJ2" s="25">
        <v>0.523248143764548</v>
      </c>
      <c r="DK2" s="26">
        <f>K2*POWER(EXP(DH2),$DH$181)*POWER(EXP(DI2),$DI$181)*POWER(EXP(DJ2),$DJ$181)</f>
        <v>0.971603191978667</v>
      </c>
      <c r="DL2" s="26">
        <f>J2/DK2</f>
        <v>0.668997390463773</v>
      </c>
      <c r="DM2" s="26">
        <f>1/DL2</f>
        <v>1.49477414150564</v>
      </c>
      <c r="DN2" s="16">
        <f>(DK2-J2)^2</f>
        <v>0.103428613090867</v>
      </c>
      <c r="DO2" s="16">
        <f>ABS(DK2/J2-1)</f>
        <v>0.494774141505641</v>
      </c>
      <c r="DP2" s="16">
        <f>(DO2-$DQ$1)^2</f>
        <v>0.0258070422860512</v>
      </c>
      <c r="DS2" s="25">
        <v>-0.570322938597048</v>
      </c>
      <c r="DT2" s="25">
        <v>1.11808355643029</v>
      </c>
      <c r="DU2" s="22">
        <v>0.523248143764548</v>
      </c>
      <c r="DV2" s="26">
        <f>K2*POWER(EXP(DT2),$DT$181)*POWER(EXP(DU2),$DU$181)</f>
        <v>0.610970279710283</v>
      </c>
      <c r="DW2" s="26">
        <f>J2/DV2</f>
        <v>1.06388153660801</v>
      </c>
      <c r="DX2" s="26">
        <f>1/DW2</f>
        <v>0.939954276477359</v>
      </c>
      <c r="DY2" s="16">
        <f>(DV2-J2)^2</f>
        <v>0.00152331906589354</v>
      </c>
      <c r="DZ2" s="16">
        <f>ABS(DV2/J2-1)</f>
        <v>0.0600457235226415</v>
      </c>
      <c r="EA2" s="16">
        <f>(DZ2-$EB$1)^2</f>
        <v>0.085432760945364</v>
      </c>
      <c r="ED2" s="25">
        <v>-0.570322938597048</v>
      </c>
      <c r="EE2" s="25">
        <v>1.11808355643029</v>
      </c>
      <c r="EF2" s="26">
        <f>K2*POWER(EXP(EE2),$EE$181)</f>
        <v>0.760472393571641</v>
      </c>
      <c r="EG2" s="26">
        <f>J2/EF2</f>
        <v>0.854731881781013</v>
      </c>
      <c r="EH2" s="26">
        <f>1/EG2</f>
        <v>1.16995752857176</v>
      </c>
      <c r="EI2" s="16">
        <f>(EF2-J2)^2</f>
        <v>0.0122041497414476</v>
      </c>
      <c r="EJ2" s="16">
        <f>ABS(EF2/J2-1)</f>
        <v>0.169957528571755</v>
      </c>
      <c r="EK2" s="16">
        <f>(EJ2-$EL$1)^2</f>
        <v>0.0358238118736192</v>
      </c>
    </row>
    <row r="3" spans="1:141">
      <c r="A3" s="77" t="s">
        <v>19</v>
      </c>
      <c r="B3" s="77">
        <v>3.05898620780009</v>
      </c>
      <c r="C3" s="78">
        <v>0.0028</v>
      </c>
      <c r="D3" s="78">
        <v>0.04347</v>
      </c>
      <c r="E3" s="77">
        <v>220</v>
      </c>
      <c r="F3" s="77">
        <v>0.636363636363636</v>
      </c>
      <c r="G3" s="77">
        <v>0.386363636363636</v>
      </c>
      <c r="H3" s="77">
        <v>0.590909090909091</v>
      </c>
      <c r="I3" s="77">
        <v>2.45454545454545</v>
      </c>
      <c r="J3" s="77">
        <v>0.89</v>
      </c>
      <c r="K3" s="17">
        <f t="shared" ref="K3:K34" si="1">(MIN(0.314+0.3292*F3,0.512)-0.01821*I3)*B3</f>
        <v>1.42947259759464</v>
      </c>
      <c r="L3" s="17">
        <f t="shared" ref="L3:L34" si="2">J3/K3</f>
        <v>0.622607247944168</v>
      </c>
      <c r="M3" s="17">
        <f t="shared" ref="M3:M34" si="3">1/L3</f>
        <v>1.60614898606139</v>
      </c>
      <c r="N3" s="16">
        <f t="shared" ref="N3:N66" si="4">(K3-J3)^2</f>
        <v>0.291030683555508</v>
      </c>
      <c r="O3" s="16">
        <f t="shared" ref="O3:O66" si="5">ABS(K3/J3-1)</f>
        <v>0.606148986061393</v>
      </c>
      <c r="P3" s="16">
        <f t="shared" ref="P3:P34" si="6">(O3-$Q$1)^2</f>
        <v>0.000736058471862789</v>
      </c>
      <c r="R3" s="21">
        <f t="shared" ref="R3:R34" si="7">LN(L3)</f>
        <v>-0.473839379628693</v>
      </c>
      <c r="S3" s="21">
        <f t="shared" ref="S3:S12" si="8">1</f>
        <v>1</v>
      </c>
      <c r="T3" s="21">
        <f t="shared" ref="T3:T34" si="9">LN(B3)</f>
        <v>1.11808355643029</v>
      </c>
      <c r="U3" s="22">
        <f t="shared" ref="U3:U34" si="10">LN(1+C3)</f>
        <v>0.00279608730200119</v>
      </c>
      <c r="V3" s="21">
        <f t="shared" ref="V3:V34" si="11">LN(1+D3)</f>
        <v>0.0425516977207922</v>
      </c>
      <c r="W3" s="21">
        <f t="shared" ref="W3:W34" si="12">LN(E3)</f>
        <v>5.39362754635236</v>
      </c>
      <c r="X3" s="25">
        <f t="shared" ref="X3:X34" si="13">LN(F3)</f>
        <v>-0.451985123743058</v>
      </c>
      <c r="Y3" s="21">
        <f t="shared" ref="Y3:Y34" si="14">LN(G3)</f>
        <v>-0.950976289862046</v>
      </c>
      <c r="Z3" s="21">
        <f t="shared" ref="Z3:Z34" si="15">LN(H3)</f>
        <v>-0.526093095896779</v>
      </c>
      <c r="AA3" s="21">
        <f t="shared" ref="AA3:AA34" si="16">LN(I3)</f>
        <v>0.897941593205957</v>
      </c>
      <c r="AB3" s="26">
        <f t="shared" ref="AB3:AB34" si="17">K3*EXP($S$181)*POWER(EXP(T3),$T$181)*POWER(EXP(U3),$U$181)*POWER(EXP(V3),$V$181)*POWER(EXP(W3),$W$181)*POWER(EXP(X3),$X$181)*POWER(EXP(Y3),$Y$181)*POWER(EXP(Z3),$Z$181)*POWER(EXP(AA3),$AA$181)</f>
        <v>0.73281730096894</v>
      </c>
      <c r="AC3" s="26">
        <f t="shared" ref="AC3:AC34" si="18">J3/AB3</f>
        <v>1.21449097725072</v>
      </c>
      <c r="AD3" s="26">
        <f t="shared" ref="AD3:AD34" si="19">1/AC3</f>
        <v>0.823390225807798</v>
      </c>
      <c r="AE3" s="16">
        <f t="shared" ref="AE3:AE34" si="20">(AB3-J3)^2</f>
        <v>0.0247064008746887</v>
      </c>
      <c r="AF3" s="16">
        <f t="shared" ref="AF3:AF34" si="21">ABS(AB3/J3-1)</f>
        <v>0.176609774192202</v>
      </c>
      <c r="AG3" s="16">
        <f t="shared" ref="AG3:AG34" si="22">(AF3-$AH$1)^2</f>
        <v>0.0226513389055001</v>
      </c>
      <c r="AI3" s="21">
        <v>-0.473839379628693</v>
      </c>
      <c r="AJ3" s="22">
        <v>1</v>
      </c>
      <c r="AK3" s="21">
        <v>1.11808355643029</v>
      </c>
      <c r="AL3" s="25">
        <v>0.0425516977207922</v>
      </c>
      <c r="AM3" s="21">
        <v>5.39362754635236</v>
      </c>
      <c r="AN3" s="21">
        <v>-0.451985123743058</v>
      </c>
      <c r="AO3" s="21">
        <v>-0.950976289862046</v>
      </c>
      <c r="AP3" s="25">
        <v>-0.526093095896779</v>
      </c>
      <c r="AQ3" s="21">
        <v>0.897941593205957</v>
      </c>
      <c r="AR3" s="26">
        <f t="shared" ref="AR3:AR34" si="23">K3*EXP($AJ$181)*POWER(EXP(AK3),$AK$181)*POWER(EXP(AL3),$AL$181)*POWER(EXP(AM3),$AM$181)*POWER(EXP(AN3),$AN$181)*POWER(EXP(AO3),$AO$181)*POWER(EXP(AP3),$AP$181)*POWER(EXP(AQ3),$AQ$181)</f>
        <v>0.732142948736108</v>
      </c>
      <c r="AS3" s="26">
        <f t="shared" ref="AS3:AS34" si="24">J3/AR3</f>
        <v>1.21560960402118</v>
      </c>
      <c r="AT3" s="26">
        <f>1/AS3</f>
        <v>0.822632526669784</v>
      </c>
      <c r="AU3" s="16">
        <f t="shared" ref="AU3:AU34" si="25">(AR3-J3)^2</f>
        <v>0.0249188486337312</v>
      </c>
      <c r="AV3" s="16">
        <f t="shared" ref="AV3:AV34" si="26">ABS(AR3/J3-1)</f>
        <v>0.177367473330216</v>
      </c>
      <c r="AW3" s="16">
        <f t="shared" ref="AW3:AW34" si="27">(AV3-$AX$1)^2</f>
        <v>0.0224362840188729</v>
      </c>
      <c r="AZ3" s="25">
        <v>-0.473839379628693</v>
      </c>
      <c r="BA3" s="25">
        <v>1.11808355643029</v>
      </c>
      <c r="BB3" s="22">
        <v>0.0425516977207922</v>
      </c>
      <c r="BC3" s="25">
        <v>5.39362754635236</v>
      </c>
      <c r="BD3" s="25">
        <v>-0.451985123743058</v>
      </c>
      <c r="BE3" s="25">
        <v>-0.950976289862046</v>
      </c>
      <c r="BF3" s="25">
        <v>-0.526093095896779</v>
      </c>
      <c r="BG3" s="25">
        <v>0.897941593205957</v>
      </c>
      <c r="BH3" s="26">
        <f t="shared" ref="BH3:BH34" si="28">K3*POWER(EXP(BA3),$BA$181)*POWER(EXP(BB3),$BB$181)*POWER(EXP(BC3),$BC$181)*POWER(EXP(BD3),$BD$181)*POWER(EXP(BE3),$BE$181)*POWER(EXP(BF3),$BF$181)*POWER(EXP(BG3),$BG$181)</f>
        <v>0.724979321735377</v>
      </c>
      <c r="BI3" s="26">
        <f t="shared" ref="BI3:BI34" si="29">J3/BH3</f>
        <v>1.22762122079512</v>
      </c>
      <c r="BJ3" s="26">
        <f>1/BI3</f>
        <v>0.814583507567839</v>
      </c>
      <c r="BK3" s="16">
        <f t="shared" ref="BK3:BK34" si="30">(BH3-J3)^2</f>
        <v>0.0272318242549163</v>
      </c>
      <c r="BL3" s="16">
        <f t="shared" ref="BL3:BL34" si="31">ABS(BH3/J3-1)</f>
        <v>0.185416492432161</v>
      </c>
      <c r="BM3" s="16">
        <f t="shared" ref="BM3:BM34" si="32">(BL3-$BN$1)^2</f>
        <v>0.0204040676738208</v>
      </c>
      <c r="BP3" s="25">
        <v>-0.473839379628693</v>
      </c>
      <c r="BQ3" s="25">
        <v>1.11808355643029</v>
      </c>
      <c r="BR3" s="25">
        <v>5.39362754635236</v>
      </c>
      <c r="BS3" s="22">
        <v>-0.451985123743058</v>
      </c>
      <c r="BT3" s="25">
        <v>-0.950976289862046</v>
      </c>
      <c r="BU3" s="25">
        <v>-0.526093095896779</v>
      </c>
      <c r="BV3" s="25">
        <v>0.897941593205957</v>
      </c>
      <c r="BW3" s="26">
        <f t="shared" ref="BW3:BW34" si="33">K3*POWER(EXP(BQ3),$BQ$181)*POWER(EXP(BR3),$BR$181)*POWER(EXP(BS3),$BS$181)*POWER(EXP(BT3),$BT$181)*POWER(EXP(BU3),$BU$181)*POWER(EXP(BV3),$BV$181)</f>
        <v>0.736538875624782</v>
      </c>
      <c r="BX3" s="26">
        <f t="shared" ref="BX3:BX34" si="34">J3/BW3</f>
        <v>1.20835441203975</v>
      </c>
      <c r="BY3" s="26">
        <f>1/BX3</f>
        <v>0.827571770364924</v>
      </c>
      <c r="BZ3" s="16">
        <f t="shared" ref="BZ3:BZ34" si="35">(BW3-J3)^2</f>
        <v>0.0235503166945061</v>
      </c>
      <c r="CA3" s="16">
        <f t="shared" ref="CA3:CA34" si="36">ABS(BW3/J3-1)</f>
        <v>0.172428229635076</v>
      </c>
      <c r="CB3" s="16">
        <f t="shared" ref="CB3:CB34" si="37">(CA3-$CC$1)^2</f>
        <v>0.0244626965377385</v>
      </c>
      <c r="CE3" s="31">
        <v>-0.473839379628693</v>
      </c>
      <c r="CF3" s="31">
        <v>1.11808355643029</v>
      </c>
      <c r="CG3" s="31">
        <v>5.39362754635236</v>
      </c>
      <c r="CH3" s="31">
        <v>-0.950976289862046</v>
      </c>
      <c r="CI3" s="31">
        <v>-0.526093095896779</v>
      </c>
      <c r="CJ3" s="31">
        <v>0.897941593205957</v>
      </c>
      <c r="CK3" s="34">
        <f t="shared" ref="CK3:CK34" si="38">K3*POWER(EXP(CF3),$CF$181)*POWER(EXP(CG3),$CG$181)*POWER(EXP(CH3),$CH$181)*POWER(EXP(CI3),$CI$181)*POWER(EXP(CJ3),$CJ$181)</f>
        <v>0.875388794042931</v>
      </c>
      <c r="CL3" s="34">
        <f t="shared" ref="CL3:CL34" si="39">J3/CK3</f>
        <v>1.01669110463431</v>
      </c>
      <c r="CM3" s="34">
        <f t="shared" ref="CM3:CM34" si="40">1/CL3</f>
        <v>0.983582914654974</v>
      </c>
      <c r="CN3" s="32">
        <f t="shared" ref="CN3:CN34" si="41">(CK3-J3)^2</f>
        <v>0.000213487339519888</v>
      </c>
      <c r="CO3" s="32">
        <f t="shared" ref="CO3:CO34" si="42">ABS(CK3/J3-1)</f>
        <v>0.0164170853450214</v>
      </c>
      <c r="CP3" s="32">
        <f t="shared" ref="CP3:CP34" si="43">(CO3-$CQ$1)^2</f>
        <v>0.0974430495403178</v>
      </c>
      <c r="CR3" s="8">
        <f t="shared" ref="CR3:CR34" si="44">(MIN(0.314+0.3292*F3,0.512)-0.01821*I3)*B3^0.0674*E3^0.0438*G3^0.2427*H3^-0.6695*I3^0.2168</f>
        <v>0.875388794042932</v>
      </c>
      <c r="CT3" s="25">
        <v>-0.473839379628693</v>
      </c>
      <c r="CU3" s="25">
        <v>1.11808355643029</v>
      </c>
      <c r="CV3" s="22">
        <v>-0.950976289862046</v>
      </c>
      <c r="CW3" s="25">
        <v>-0.526093095896779</v>
      </c>
      <c r="CX3" s="25">
        <v>0.897941593205957</v>
      </c>
      <c r="CY3" s="26">
        <f t="shared" ref="CY3:CY34" si="45">K3*POWER(EXP(CU3),$CU$181)*POWER(EXP(CV3),$CV$181)*POWER(EXP(CW3),$CW$181)*POWER(EXP(CX3),$CX$181)</f>
        <v>0.881549602272821</v>
      </c>
      <c r="CZ3" s="26">
        <f t="shared" ref="CZ3:CZ34" si="46">J3/CY3</f>
        <v>1.00958584486385</v>
      </c>
      <c r="DA3" s="26">
        <f>1/CZ3</f>
        <v>0.990505171093057</v>
      </c>
      <c r="DB3" s="16">
        <f t="shared" ref="DB3:DB34" si="47">(CY3-J3)^2</f>
        <v>7.14092217475164e-5</v>
      </c>
      <c r="DC3" s="16">
        <f t="shared" ref="DC3:DC34" si="48">ABS(CY3/J3-1)</f>
        <v>0.00949482890694298</v>
      </c>
      <c r="DD3" s="16">
        <f t="shared" ref="DD3:DD34" si="49">(DC3-$DE$1)^2</f>
        <v>0.103252689142311</v>
      </c>
      <c r="DG3" s="25">
        <v>-0.473839379628693</v>
      </c>
      <c r="DH3" s="25">
        <v>1.11808355643029</v>
      </c>
      <c r="DI3" s="22">
        <v>-0.526093095896779</v>
      </c>
      <c r="DJ3" s="25">
        <v>0.897941593205957</v>
      </c>
      <c r="DK3" s="26">
        <f t="shared" ref="DK3:DK34" si="50">K3*POWER(EXP(DH3),$DH$181)*POWER(EXP(DI3),$DI$181)*POWER(EXP(DJ3),$DJ$181)</f>
        <v>0.969342581868424</v>
      </c>
      <c r="DL3" s="26">
        <f t="shared" ref="DL3:DL34" si="51">J3/DK3</f>
        <v>0.918148048633652</v>
      </c>
      <c r="DM3" s="26">
        <f>1/DL3</f>
        <v>1.08914896839149</v>
      </c>
      <c r="DN3" s="16">
        <f t="shared" ref="DN3:DN34" si="52">(DK3-J3)^2</f>
        <v>0.00629524529754757</v>
      </c>
      <c r="DO3" s="16">
        <f t="shared" ref="DO3:DO34" si="53">ABS(DK3/J3-1)</f>
        <v>0.0891489683914877</v>
      </c>
      <c r="DP3" s="16">
        <f t="shared" ref="DP3:DP34" si="54">(DO3-$DQ$1)^2</f>
        <v>0.0600149401770515</v>
      </c>
      <c r="DS3" s="25">
        <v>-0.473839379628693</v>
      </c>
      <c r="DT3" s="25">
        <v>1.11808355643029</v>
      </c>
      <c r="DU3" s="22">
        <v>0.897941593205957</v>
      </c>
      <c r="DV3" s="26">
        <f t="shared" ref="DV3:DV34" si="55">K3*POWER(EXP(DT3),$DT$181)*POWER(EXP(DU3),$DU$181)</f>
        <v>0.808455289921997</v>
      </c>
      <c r="DW3" s="26">
        <f t="shared" ref="DW3:DW34" si="56">J3/DV3</f>
        <v>1.10086483581036</v>
      </c>
      <c r="DX3" s="26">
        <f>1/DW3</f>
        <v>0.908376730249435</v>
      </c>
      <c r="DY3" s="16">
        <f t="shared" ref="DY3:DY34" si="57">(DV3-J3)^2</f>
        <v>0.00664953974170549</v>
      </c>
      <c r="DZ3" s="16">
        <f t="shared" ref="DZ3:DZ34" si="58">ABS(DV3/J3-1)</f>
        <v>0.0916232697505647</v>
      </c>
      <c r="EA3" s="16">
        <f t="shared" ref="EA3:EA34" si="59">(DZ3-$EB$1)^2</f>
        <v>0.0679703742019708</v>
      </c>
      <c r="ED3" s="25">
        <v>-0.473839379628693</v>
      </c>
      <c r="EE3" s="25">
        <v>1.11808355643029</v>
      </c>
      <c r="EF3" s="26">
        <f t="shared" ref="EF3:EF34" si="60">K3*POWER(EXP(EE3),$EE$181)</f>
        <v>0.945491928720835</v>
      </c>
      <c r="EG3" s="26">
        <f t="shared" ref="EG3:EG34" si="61">J3/EF3</f>
        <v>0.941308934497293</v>
      </c>
      <c r="EH3" s="26">
        <f t="shared" ref="EH3:EH34" si="62">1/EG3</f>
        <v>1.0623504817088</v>
      </c>
      <c r="EI3" s="16">
        <f t="shared" ref="EI3:EI34" si="63">(EF3-J3)^2</f>
        <v>0.00307935415315827</v>
      </c>
      <c r="EJ3" s="16">
        <f t="shared" ref="EJ3:EJ34" si="64">ABS(EF3/J3-1)</f>
        <v>0.0623504817088036</v>
      </c>
      <c r="EK3" s="16">
        <f t="shared" ref="EK3:EK34" si="65">(EJ3-$EL$1)^2</f>
        <v>0.0881370459476572</v>
      </c>
    </row>
    <row r="4" spans="1:141">
      <c r="A4" s="77" t="s">
        <v>19</v>
      </c>
      <c r="B4" s="77">
        <v>3.05898620780009</v>
      </c>
      <c r="C4" s="78">
        <v>0.0028</v>
      </c>
      <c r="D4" s="78">
        <v>0.04267</v>
      </c>
      <c r="E4" s="77">
        <v>160</v>
      </c>
      <c r="F4" s="77">
        <v>1.0625</v>
      </c>
      <c r="G4" s="77">
        <v>0.53125</v>
      </c>
      <c r="H4" s="77">
        <v>0.8125</v>
      </c>
      <c r="I4" s="77">
        <v>3.375</v>
      </c>
      <c r="J4" s="77">
        <v>1.15</v>
      </c>
      <c r="K4" s="17">
        <f t="shared" si="1"/>
        <v>1.37819946979501</v>
      </c>
      <c r="L4" s="17">
        <f t="shared" si="2"/>
        <v>0.834422030485214</v>
      </c>
      <c r="M4" s="17">
        <f t="shared" si="3"/>
        <v>1.19843432156088</v>
      </c>
      <c r="N4" s="16">
        <f t="shared" si="4"/>
        <v>0.0520749980147248</v>
      </c>
      <c r="O4" s="16">
        <f t="shared" si="5"/>
        <v>0.19843432156088</v>
      </c>
      <c r="P4" s="16">
        <f t="shared" si="6"/>
        <v>0.189090228</v>
      </c>
      <c r="R4" s="21">
        <f t="shared" si="7"/>
        <v>-0.181015972857432</v>
      </c>
      <c r="S4" s="21">
        <f t="shared" si="8"/>
        <v>1</v>
      </c>
      <c r="T4" s="21">
        <f t="shared" si="9"/>
        <v>1.11808355643029</v>
      </c>
      <c r="U4" s="22">
        <f t="shared" si="10"/>
        <v>0.00279608730200119</v>
      </c>
      <c r="V4" s="21">
        <f t="shared" si="11"/>
        <v>0.0417847309407911</v>
      </c>
      <c r="W4" s="21">
        <f t="shared" si="12"/>
        <v>5.07517381523383</v>
      </c>
      <c r="X4" s="25">
        <f t="shared" si="13"/>
        <v>0.0606246218164348</v>
      </c>
      <c r="Y4" s="21">
        <f t="shared" si="14"/>
        <v>-0.63252255874351</v>
      </c>
      <c r="Z4" s="21">
        <f t="shared" si="15"/>
        <v>-0.207639364778245</v>
      </c>
      <c r="AA4" s="21">
        <f t="shared" si="16"/>
        <v>1.21639532432449</v>
      </c>
      <c r="AB4" s="26">
        <f t="shared" si="17"/>
        <v>0.664149112175852</v>
      </c>
      <c r="AC4" s="26">
        <f t="shared" si="18"/>
        <v>1.73153886516904</v>
      </c>
      <c r="AD4" s="26">
        <f t="shared" si="19"/>
        <v>0.577520967109436</v>
      </c>
      <c r="AE4" s="16">
        <f t="shared" si="20"/>
        <v>0.236051085199513</v>
      </c>
      <c r="AF4" s="16">
        <f t="shared" si="21"/>
        <v>0.422479032890564</v>
      </c>
      <c r="AG4" s="16">
        <f t="shared" si="22"/>
        <v>0.00909460550538815</v>
      </c>
      <c r="AI4" s="21">
        <v>-0.181015972857432</v>
      </c>
      <c r="AJ4" s="22">
        <v>1</v>
      </c>
      <c r="AK4" s="21">
        <v>1.11808355643029</v>
      </c>
      <c r="AL4" s="25">
        <v>0.0417847309407911</v>
      </c>
      <c r="AM4" s="21">
        <v>5.07517381523383</v>
      </c>
      <c r="AN4" s="21">
        <v>0.0606246218164348</v>
      </c>
      <c r="AO4" s="21">
        <v>-0.63252255874351</v>
      </c>
      <c r="AP4" s="25">
        <v>-0.207639364778245</v>
      </c>
      <c r="AQ4" s="21">
        <v>1.21639532432449</v>
      </c>
      <c r="AR4" s="26">
        <f t="shared" si="23"/>
        <v>0.66311578703246</v>
      </c>
      <c r="AS4" s="26">
        <f t="shared" si="24"/>
        <v>1.73423710080319</v>
      </c>
      <c r="AT4" s="26">
        <f>1/AS4</f>
        <v>0.576622423506487</v>
      </c>
      <c r="AU4" s="16">
        <f t="shared" si="25"/>
        <v>0.237056236837021</v>
      </c>
      <c r="AV4" s="16">
        <f t="shared" si="26"/>
        <v>0.423377576493513</v>
      </c>
      <c r="AW4" s="16">
        <f t="shared" si="27"/>
        <v>0.00925879651410867</v>
      </c>
      <c r="AZ4" s="25">
        <v>-0.181015972857432</v>
      </c>
      <c r="BA4" s="25">
        <v>1.11808355643029</v>
      </c>
      <c r="BB4" s="22">
        <v>0.0417847309407911</v>
      </c>
      <c r="BC4" s="25">
        <v>5.07517381523383</v>
      </c>
      <c r="BD4" s="25">
        <v>0.0606246218164348</v>
      </c>
      <c r="BE4" s="25">
        <v>-0.63252255874351</v>
      </c>
      <c r="BF4" s="25">
        <v>-0.207639364778245</v>
      </c>
      <c r="BG4" s="25">
        <v>1.21639532432449</v>
      </c>
      <c r="BH4" s="26">
        <f t="shared" si="28"/>
        <v>0.663458556492469</v>
      </c>
      <c r="BI4" s="26">
        <f t="shared" si="29"/>
        <v>1.73334112394261</v>
      </c>
      <c r="BJ4" s="26">
        <f t="shared" ref="BJ4:BJ35" si="66">1/BI4</f>
        <v>0.576920483906495</v>
      </c>
      <c r="BK4" s="16">
        <f t="shared" si="30"/>
        <v>0.236722576250392</v>
      </c>
      <c r="BL4" s="16">
        <f t="shared" si="31"/>
        <v>0.423079516093505</v>
      </c>
      <c r="BM4" s="16">
        <f t="shared" si="32"/>
        <v>0.0089908733800468</v>
      </c>
      <c r="BP4" s="25">
        <v>-0.181015972857432</v>
      </c>
      <c r="BQ4" s="25">
        <v>1.11808355643029</v>
      </c>
      <c r="BR4" s="25">
        <v>5.07517381523383</v>
      </c>
      <c r="BS4" s="22">
        <v>0.0606246218164348</v>
      </c>
      <c r="BT4" s="25">
        <v>-0.63252255874351</v>
      </c>
      <c r="BU4" s="25">
        <v>-0.207639364778245</v>
      </c>
      <c r="BV4" s="25">
        <v>1.21639532432449</v>
      </c>
      <c r="BW4" s="26">
        <f t="shared" si="33"/>
        <v>0.663087933350298</v>
      </c>
      <c r="BX4" s="26">
        <f t="shared" si="34"/>
        <v>1.73430994919414</v>
      </c>
      <c r="BY4" s="26">
        <f t="shared" ref="BY4:BY35" si="67">1/BX4</f>
        <v>0.576598202913302</v>
      </c>
      <c r="BZ4" s="16">
        <f t="shared" si="35"/>
        <v>0.237083360649084</v>
      </c>
      <c r="CA4" s="16">
        <f t="shared" si="36"/>
        <v>0.423401797086698</v>
      </c>
      <c r="CB4" s="16">
        <f t="shared" si="37"/>
        <v>0.00894310964240507</v>
      </c>
      <c r="CE4" s="31">
        <v>-0.181015972857432</v>
      </c>
      <c r="CF4" s="31">
        <v>1.11808355643029</v>
      </c>
      <c r="CG4" s="31">
        <v>5.07517381523383</v>
      </c>
      <c r="CH4" s="31">
        <v>-0.63252255874351</v>
      </c>
      <c r="CI4" s="31">
        <v>-0.207639364778245</v>
      </c>
      <c r="CJ4" s="31">
        <v>1.21639532432449</v>
      </c>
      <c r="CK4" s="34">
        <f t="shared" si="38"/>
        <v>0.778459462494756</v>
      </c>
      <c r="CL4" s="34">
        <f t="shared" si="39"/>
        <v>1.47727666680877</v>
      </c>
      <c r="CM4" s="34">
        <f t="shared" si="40"/>
        <v>0.676921271734571</v>
      </c>
      <c r="CN4" s="32">
        <f t="shared" si="41"/>
        <v>0.138042371009686</v>
      </c>
      <c r="CO4" s="32">
        <f t="shared" si="42"/>
        <v>0.32307872826543</v>
      </c>
      <c r="CP4" s="32">
        <f t="shared" si="43"/>
        <v>3.02175582541571e-5</v>
      </c>
      <c r="CR4" s="8">
        <f t="shared" si="44"/>
        <v>0.778459462494757</v>
      </c>
      <c r="CT4" s="25">
        <v>-0.181015972857432</v>
      </c>
      <c r="CU4" s="25">
        <v>1.11808355643029</v>
      </c>
      <c r="CV4" s="22">
        <v>-0.63252255874351</v>
      </c>
      <c r="CW4" s="25">
        <v>-0.207639364778245</v>
      </c>
      <c r="CX4" s="25">
        <v>1.21639532432449</v>
      </c>
      <c r="CY4" s="26">
        <f t="shared" si="45"/>
        <v>0.765216979748821</v>
      </c>
      <c r="CZ4" s="26">
        <f t="shared" si="46"/>
        <v>1.50284171736163</v>
      </c>
      <c r="DA4" s="26">
        <f t="shared" ref="DA4:DA35" si="68">1/CZ4</f>
        <v>0.665406069346801</v>
      </c>
      <c r="DB4" s="16">
        <f t="shared" si="47"/>
        <v>0.148057972673619</v>
      </c>
      <c r="DC4" s="16">
        <f t="shared" si="48"/>
        <v>0.334593930653199</v>
      </c>
      <c r="DD4" s="16">
        <f t="shared" si="49"/>
        <v>1.42094096367137e-5</v>
      </c>
      <c r="DG4" s="25">
        <v>-0.181015972857432</v>
      </c>
      <c r="DH4" s="25">
        <v>1.11808355643029</v>
      </c>
      <c r="DI4" s="22">
        <v>-0.207639364778245</v>
      </c>
      <c r="DJ4" s="25">
        <v>1.21639532432449</v>
      </c>
      <c r="DK4" s="26">
        <f t="shared" si="50"/>
        <v>0.775129972133005</v>
      </c>
      <c r="DL4" s="26">
        <f t="shared" si="51"/>
        <v>1.48362215543727</v>
      </c>
      <c r="DM4" s="26">
        <f t="shared" ref="DM4:DM35" si="69">1/DL4</f>
        <v>0.674026062724352</v>
      </c>
      <c r="DN4" s="16">
        <f t="shared" si="52"/>
        <v>0.140527537793002</v>
      </c>
      <c r="DO4" s="16">
        <f t="shared" si="53"/>
        <v>0.325973937275648</v>
      </c>
      <c r="DP4" s="16">
        <f t="shared" si="54"/>
        <v>6.64958703260996e-5</v>
      </c>
      <c r="DS4" s="25">
        <v>-0.181015972857432</v>
      </c>
      <c r="DT4" s="25">
        <v>1.11808355643029</v>
      </c>
      <c r="DU4" s="22">
        <v>1.21639532432449</v>
      </c>
      <c r="DV4" s="26">
        <f t="shared" si="55"/>
        <v>0.821848921853292</v>
      </c>
      <c r="DW4" s="26">
        <f t="shared" si="56"/>
        <v>1.39928394309591</v>
      </c>
      <c r="DX4" s="26">
        <f t="shared" ref="DX4:DX35" si="70">1/DW4</f>
        <v>0.714651236394167</v>
      </c>
      <c r="DY4" s="16">
        <f t="shared" si="57"/>
        <v>0.107683130088847</v>
      </c>
      <c r="DZ4" s="16">
        <f t="shared" si="58"/>
        <v>0.285348763605833</v>
      </c>
      <c r="EA4" s="16">
        <f t="shared" si="59"/>
        <v>0.00448709623471489</v>
      </c>
      <c r="ED4" s="25">
        <v>-0.181015972857432</v>
      </c>
      <c r="EE4" s="25">
        <v>1.11808355643029</v>
      </c>
      <c r="EF4" s="26">
        <f t="shared" si="60"/>
        <v>0.911578491991517</v>
      </c>
      <c r="EG4" s="26">
        <f t="shared" si="61"/>
        <v>1.26154797431388</v>
      </c>
      <c r="EH4" s="26">
        <f t="shared" si="62"/>
        <v>0.792676949557841</v>
      </c>
      <c r="EI4" s="16">
        <f t="shared" si="63"/>
        <v>0.056844815481039</v>
      </c>
      <c r="EJ4" s="16">
        <f t="shared" si="64"/>
        <v>0.207323050442159</v>
      </c>
      <c r="EK4" s="16">
        <f t="shared" si="65"/>
        <v>0.023075515407687</v>
      </c>
    </row>
    <row r="5" spans="1:141">
      <c r="A5" s="77" t="s">
        <v>20</v>
      </c>
      <c r="B5" s="77">
        <v>1.89852635502419</v>
      </c>
      <c r="C5" s="78">
        <v>0.002</v>
      </c>
      <c r="D5" s="78">
        <v>0.0787982156914196</v>
      </c>
      <c r="E5" s="77">
        <v>112</v>
      </c>
      <c r="F5" s="77">
        <v>0.491071428571429</v>
      </c>
      <c r="G5" s="77">
        <v>0.491071428571429</v>
      </c>
      <c r="H5" s="77">
        <v>0.857142857142857</v>
      </c>
      <c r="I5" s="77">
        <v>6.60714285714286</v>
      </c>
      <c r="J5" s="77">
        <v>0.63</v>
      </c>
      <c r="K5" s="17">
        <f t="shared" si="1"/>
        <v>0.674631169580944</v>
      </c>
      <c r="L5" s="17">
        <f t="shared" si="2"/>
        <v>0.933843599890786</v>
      </c>
      <c r="M5" s="17">
        <f t="shared" si="3"/>
        <v>1.07084312631896</v>
      </c>
      <c r="N5" s="16">
        <f t="shared" si="4"/>
        <v>0.00199194129816299</v>
      </c>
      <c r="O5" s="16">
        <f t="shared" si="5"/>
        <v>0.0708431263189591</v>
      </c>
      <c r="P5" s="16">
        <f t="shared" si="6"/>
        <v>0.316334543530425</v>
      </c>
      <c r="R5" s="21">
        <f t="shared" si="7"/>
        <v>-0.0684463067119957</v>
      </c>
      <c r="S5" s="21">
        <f t="shared" si="8"/>
        <v>1</v>
      </c>
      <c r="T5" s="21">
        <f t="shared" si="9"/>
        <v>0.641077982618222</v>
      </c>
      <c r="U5" s="22">
        <f t="shared" si="10"/>
        <v>0.00199800266267306</v>
      </c>
      <c r="V5" s="21">
        <f t="shared" si="11"/>
        <v>0.0758476583067452</v>
      </c>
      <c r="W5" s="21">
        <f t="shared" si="12"/>
        <v>4.71849887129509</v>
      </c>
      <c r="X5" s="25">
        <f t="shared" si="13"/>
        <v>-0.711165686062623</v>
      </c>
      <c r="Y5" s="21">
        <f t="shared" si="14"/>
        <v>-0.711165686062623</v>
      </c>
      <c r="Z5" s="21">
        <f t="shared" si="15"/>
        <v>-0.154150679827258</v>
      </c>
      <c r="AA5" s="21">
        <f t="shared" si="16"/>
        <v>1.88815131490312</v>
      </c>
      <c r="AB5" s="26">
        <f t="shared" si="17"/>
        <v>0.639145264411945</v>
      </c>
      <c r="AC5" s="26">
        <f t="shared" si="18"/>
        <v>0.98569141489242</v>
      </c>
      <c r="AD5" s="26">
        <f t="shared" si="19"/>
        <v>1.01451629271737</v>
      </c>
      <c r="AE5" s="16">
        <f t="shared" si="20"/>
        <v>8.36358611643932e-5</v>
      </c>
      <c r="AF5" s="16">
        <f t="shared" si="21"/>
        <v>0.0145162927173734</v>
      </c>
      <c r="AG5" s="16">
        <f t="shared" si="22"/>
        <v>0.097716946339225</v>
      </c>
      <c r="AI5" s="21">
        <v>-0.0684463067119957</v>
      </c>
      <c r="AJ5" s="22">
        <v>1</v>
      </c>
      <c r="AK5" s="21">
        <v>0.641077982618222</v>
      </c>
      <c r="AL5" s="25">
        <v>0.0758476583067452</v>
      </c>
      <c r="AM5" s="21">
        <v>4.71849887129509</v>
      </c>
      <c r="AN5" s="21">
        <v>-0.711165686062623</v>
      </c>
      <c r="AO5" s="21">
        <v>-0.711165686062623</v>
      </c>
      <c r="AP5" s="25">
        <v>-0.154150679827258</v>
      </c>
      <c r="AQ5" s="21">
        <v>1.88815131490312</v>
      </c>
      <c r="AR5" s="26">
        <f t="shared" si="23"/>
        <v>0.638653939879158</v>
      </c>
      <c r="AS5" s="26">
        <f t="shared" si="24"/>
        <v>0.986449719732731</v>
      </c>
      <c r="AT5" s="26">
        <f t="shared" ref="AT5:AT36" si="71">1/AS5</f>
        <v>1.0137364125066</v>
      </c>
      <c r="AU5" s="16">
        <f t="shared" si="25"/>
        <v>7.48906754320787e-5</v>
      </c>
      <c r="AV5" s="16">
        <f t="shared" si="26"/>
        <v>0.0137364125065997</v>
      </c>
      <c r="AW5" s="16">
        <f t="shared" si="27"/>
        <v>0.0982311709646601</v>
      </c>
      <c r="AZ5" s="25">
        <v>-0.0684463067119957</v>
      </c>
      <c r="BA5" s="25">
        <v>0.641077982618222</v>
      </c>
      <c r="BB5" s="22">
        <v>0.0758476583067452</v>
      </c>
      <c r="BC5" s="25">
        <v>4.71849887129509</v>
      </c>
      <c r="BD5" s="25">
        <v>-0.711165686062623</v>
      </c>
      <c r="BE5" s="25">
        <v>-0.711165686062623</v>
      </c>
      <c r="BF5" s="25">
        <v>-0.154150679827258</v>
      </c>
      <c r="BG5" s="25">
        <v>1.88815131490312</v>
      </c>
      <c r="BH5" s="26">
        <f t="shared" si="28"/>
        <v>0.638430070000763</v>
      </c>
      <c r="BI5" s="26">
        <f t="shared" si="29"/>
        <v>0.986795625085841</v>
      </c>
      <c r="BJ5" s="26">
        <f t="shared" si="66"/>
        <v>1.01338106349327</v>
      </c>
      <c r="BK5" s="16">
        <f t="shared" si="30"/>
        <v>7.10660802177664e-5</v>
      </c>
      <c r="BL5" s="16">
        <f t="shared" si="31"/>
        <v>0.0133810634932747</v>
      </c>
      <c r="BM5" s="16">
        <f t="shared" si="32"/>
        <v>0.0991483038254929</v>
      </c>
      <c r="BP5" s="25">
        <v>-0.0684463067119957</v>
      </c>
      <c r="BQ5" s="25">
        <v>0.641077982618222</v>
      </c>
      <c r="BR5" s="25">
        <v>4.71849887129509</v>
      </c>
      <c r="BS5" s="22">
        <v>-0.711165686062623</v>
      </c>
      <c r="BT5" s="25">
        <v>-0.711165686062623</v>
      </c>
      <c r="BU5" s="25">
        <v>-0.154150679827258</v>
      </c>
      <c r="BV5" s="25">
        <v>1.88815131490312</v>
      </c>
      <c r="BW5" s="26">
        <f t="shared" si="33"/>
        <v>0.634482191374168</v>
      </c>
      <c r="BX5" s="26">
        <f t="shared" si="34"/>
        <v>0.992935670322819</v>
      </c>
      <c r="BY5" s="26">
        <f t="shared" si="67"/>
        <v>1.00711458948281</v>
      </c>
      <c r="BZ5" s="16">
        <f t="shared" si="35"/>
        <v>2.00900395146625e-5</v>
      </c>
      <c r="CA5" s="16">
        <f t="shared" si="36"/>
        <v>0.00711458948280574</v>
      </c>
      <c r="CB5" s="16">
        <f t="shared" si="37"/>
        <v>0.103503238272699</v>
      </c>
      <c r="CE5" s="31">
        <v>-0.0684463067119957</v>
      </c>
      <c r="CF5" s="31">
        <v>0.641077982618222</v>
      </c>
      <c r="CG5" s="31">
        <v>4.71849887129509</v>
      </c>
      <c r="CH5" s="31">
        <v>-0.711165686062623</v>
      </c>
      <c r="CI5" s="31">
        <v>-0.154150679827258</v>
      </c>
      <c r="CJ5" s="31">
        <v>1.88815131490312</v>
      </c>
      <c r="CK5" s="34">
        <f t="shared" si="38"/>
        <v>0.640931266920679</v>
      </c>
      <c r="CL5" s="34">
        <f t="shared" si="39"/>
        <v>0.982944712662876</v>
      </c>
      <c r="CM5" s="34">
        <f t="shared" si="40"/>
        <v>1.01735121733441</v>
      </c>
      <c r="CN5" s="32">
        <f t="shared" si="41"/>
        <v>0.000119492596491132</v>
      </c>
      <c r="CO5" s="32">
        <f t="shared" si="42"/>
        <v>0.0173512173344113</v>
      </c>
      <c r="CP5" s="32">
        <f t="shared" si="43"/>
        <v>0.0968607273013215</v>
      </c>
      <c r="CR5" s="8">
        <f t="shared" si="44"/>
        <v>0.64093126692068</v>
      </c>
      <c r="CT5" s="25">
        <v>-0.0684463067119957</v>
      </c>
      <c r="CU5" s="25">
        <v>0.641077982618222</v>
      </c>
      <c r="CV5" s="22">
        <v>-0.711165686062623</v>
      </c>
      <c r="CW5" s="25">
        <v>-0.154150679827258</v>
      </c>
      <c r="CX5" s="25">
        <v>1.88815131490312</v>
      </c>
      <c r="CY5" s="26">
        <f t="shared" si="45"/>
        <v>0.637882612863138</v>
      </c>
      <c r="CZ5" s="26">
        <f t="shared" si="46"/>
        <v>0.987642533744952</v>
      </c>
      <c r="DA5" s="26">
        <f t="shared" si="68"/>
        <v>1.01251208390974</v>
      </c>
      <c r="DB5" s="16">
        <f t="shared" si="47"/>
        <v>6.21355855501045e-5</v>
      </c>
      <c r="DC5" s="16">
        <f t="shared" si="48"/>
        <v>0.0125120839097423</v>
      </c>
      <c r="DD5" s="16">
        <f t="shared" si="49"/>
        <v>0.101322726496861</v>
      </c>
      <c r="DG5" s="25">
        <v>-0.0684463067119957</v>
      </c>
      <c r="DH5" s="25">
        <v>0.641077982618222</v>
      </c>
      <c r="DI5" s="22">
        <v>-0.154150679827258</v>
      </c>
      <c r="DJ5" s="25">
        <v>1.88815131490312</v>
      </c>
      <c r="DK5" s="26">
        <f t="shared" si="50"/>
        <v>0.656540015427078</v>
      </c>
      <c r="DL5" s="26">
        <f t="shared" si="51"/>
        <v>0.959575936266712</v>
      </c>
      <c r="DM5" s="26">
        <f t="shared" si="69"/>
        <v>1.04212700861441</v>
      </c>
      <c r="DN5" s="16">
        <f t="shared" si="52"/>
        <v>0.000704372418869536</v>
      </c>
      <c r="DO5" s="16">
        <f t="shared" si="53"/>
        <v>0.0421270086144094</v>
      </c>
      <c r="DP5" s="16">
        <f t="shared" si="54"/>
        <v>0.0852648343429294</v>
      </c>
      <c r="DS5" s="25">
        <v>-0.0684463067119957</v>
      </c>
      <c r="DT5" s="25">
        <v>0.641077982618222</v>
      </c>
      <c r="DU5" s="22">
        <v>1.88815131490312</v>
      </c>
      <c r="DV5" s="26">
        <f t="shared" si="55"/>
        <v>0.611405388958942</v>
      </c>
      <c r="DW5" s="26">
        <f t="shared" si="56"/>
        <v>1.0304129001426</v>
      </c>
      <c r="DX5" s="26">
        <f t="shared" si="70"/>
        <v>0.970484744379273</v>
      </c>
      <c r="DY5" s="16">
        <f t="shared" si="57"/>
        <v>0.000345759559768239</v>
      </c>
      <c r="DZ5" s="16">
        <f t="shared" si="58"/>
        <v>0.0295152556207271</v>
      </c>
      <c r="EA5" s="16">
        <f t="shared" si="59"/>
        <v>0.104212299984314</v>
      </c>
      <c r="ED5" s="25">
        <v>-0.0684463067119957</v>
      </c>
      <c r="EE5" s="25">
        <v>0.641077982618222</v>
      </c>
      <c r="EF5" s="26">
        <f t="shared" si="60"/>
        <v>0.532274639567158</v>
      </c>
      <c r="EG5" s="26">
        <f t="shared" si="61"/>
        <v>1.1835995051583</v>
      </c>
      <c r="EH5" s="26">
        <f t="shared" si="62"/>
        <v>0.844880380265329</v>
      </c>
      <c r="EI5" s="16">
        <f t="shared" si="63"/>
        <v>0.00955024607172896</v>
      </c>
      <c r="EJ5" s="16">
        <f t="shared" si="64"/>
        <v>0.15511961973467</v>
      </c>
      <c r="EK5" s="16">
        <f t="shared" si="65"/>
        <v>0.0416607706516644</v>
      </c>
    </row>
    <row r="6" spans="1:141">
      <c r="A6" s="77" t="s">
        <v>20</v>
      </c>
      <c r="B6" s="77">
        <v>2.05620981774689</v>
      </c>
      <c r="C6" s="78">
        <v>0.002</v>
      </c>
      <c r="D6" s="78">
        <v>0.0787982156914196</v>
      </c>
      <c r="E6" s="77">
        <v>112</v>
      </c>
      <c r="F6" s="77">
        <v>0.491071428571429</v>
      </c>
      <c r="G6" s="77">
        <v>0.491071428571429</v>
      </c>
      <c r="H6" s="77">
        <v>0.857142857142857</v>
      </c>
      <c r="I6" s="77">
        <v>4.82142857142857</v>
      </c>
      <c r="J6" s="77">
        <v>0.71</v>
      </c>
      <c r="K6" s="17">
        <f t="shared" si="1"/>
        <v>0.797526680435854</v>
      </c>
      <c r="L6" s="17">
        <f t="shared" si="2"/>
        <v>0.890252348187249</v>
      </c>
      <c r="M6" s="17">
        <f t="shared" si="3"/>
        <v>1.12327701469839</v>
      </c>
      <c r="N6" s="16">
        <f t="shared" si="4"/>
        <v>0.00766091978812003</v>
      </c>
      <c r="O6" s="16">
        <f t="shared" si="5"/>
        <v>0.123277014698385</v>
      </c>
      <c r="P6" s="16">
        <f t="shared" si="6"/>
        <v>0.260102416308944</v>
      </c>
      <c r="R6" s="21">
        <f t="shared" si="7"/>
        <v>-0.116250319156009</v>
      </c>
      <c r="S6" s="21">
        <f t="shared" si="8"/>
        <v>1</v>
      </c>
      <c r="T6" s="21">
        <f t="shared" si="9"/>
        <v>0.720864393819338</v>
      </c>
      <c r="U6" s="22">
        <f t="shared" si="10"/>
        <v>0.00199800266267306</v>
      </c>
      <c r="V6" s="21">
        <f t="shared" si="11"/>
        <v>0.0758476583067452</v>
      </c>
      <c r="W6" s="21">
        <f t="shared" si="12"/>
        <v>4.71849887129509</v>
      </c>
      <c r="X6" s="25">
        <f t="shared" si="13"/>
        <v>-0.711165686062623</v>
      </c>
      <c r="Y6" s="21">
        <f t="shared" si="14"/>
        <v>-0.711165686062623</v>
      </c>
      <c r="Z6" s="21">
        <f t="shared" si="15"/>
        <v>-0.154150679827258</v>
      </c>
      <c r="AA6" s="21">
        <f t="shared" si="16"/>
        <v>1.57307026826323</v>
      </c>
      <c r="AB6" s="26">
        <f t="shared" si="17"/>
        <v>0.656659283524366</v>
      </c>
      <c r="AC6" s="26">
        <f t="shared" si="18"/>
        <v>1.08123043077888</v>
      </c>
      <c r="AD6" s="26">
        <f t="shared" si="19"/>
        <v>0.924872230316008</v>
      </c>
      <c r="AE6" s="16">
        <f t="shared" si="20"/>
        <v>0.00284523203413401</v>
      </c>
      <c r="AF6" s="16">
        <f t="shared" si="21"/>
        <v>0.075127769683992</v>
      </c>
      <c r="AG6" s="16">
        <f t="shared" si="22"/>
        <v>0.0634967537405773</v>
      </c>
      <c r="AI6" s="21">
        <v>-0.116250319156009</v>
      </c>
      <c r="AJ6" s="22">
        <v>1</v>
      </c>
      <c r="AK6" s="21">
        <v>0.720864393819338</v>
      </c>
      <c r="AL6" s="25">
        <v>0.0758476583067452</v>
      </c>
      <c r="AM6" s="21">
        <v>4.71849887129509</v>
      </c>
      <c r="AN6" s="21">
        <v>-0.711165686062623</v>
      </c>
      <c r="AO6" s="21">
        <v>-0.711165686062623</v>
      </c>
      <c r="AP6" s="25">
        <v>-0.154150679827258</v>
      </c>
      <c r="AQ6" s="21">
        <v>1.57307026826323</v>
      </c>
      <c r="AR6" s="26">
        <f t="shared" si="23"/>
        <v>0.656477024949519</v>
      </c>
      <c r="AS6" s="26">
        <f t="shared" si="24"/>
        <v>1.08153061419719</v>
      </c>
      <c r="AT6" s="26">
        <f t="shared" si="71"/>
        <v>0.924615528097915</v>
      </c>
      <c r="AU6" s="16">
        <f t="shared" si="25"/>
        <v>0.00286470885825437</v>
      </c>
      <c r="AV6" s="16">
        <f t="shared" si="26"/>
        <v>0.0753844719020854</v>
      </c>
      <c r="AW6" s="16">
        <f t="shared" si="27"/>
        <v>0.0633883666690977</v>
      </c>
      <c r="AZ6" s="25">
        <v>-0.116250319156009</v>
      </c>
      <c r="BA6" s="25">
        <v>0.720864393819338</v>
      </c>
      <c r="BB6" s="22">
        <v>0.0758476583067452</v>
      </c>
      <c r="BC6" s="25">
        <v>4.71849887129509</v>
      </c>
      <c r="BD6" s="25">
        <v>-0.711165686062623</v>
      </c>
      <c r="BE6" s="25">
        <v>-0.711165686062623</v>
      </c>
      <c r="BF6" s="25">
        <v>-0.154150679827258</v>
      </c>
      <c r="BG6" s="25">
        <v>1.57307026826323</v>
      </c>
      <c r="BH6" s="26">
        <f t="shared" si="28"/>
        <v>0.65782015077495</v>
      </c>
      <c r="BI6" s="26">
        <f t="shared" si="29"/>
        <v>1.07932236366365</v>
      </c>
      <c r="BJ6" s="26">
        <f t="shared" si="66"/>
        <v>0.926507254612606</v>
      </c>
      <c r="BK6" s="16">
        <f t="shared" si="30"/>
        <v>0.00272273666514895</v>
      </c>
      <c r="BL6" s="16">
        <f t="shared" si="31"/>
        <v>0.0734927453873944</v>
      </c>
      <c r="BM6" s="16">
        <f t="shared" si="32"/>
        <v>0.0649059973491031</v>
      </c>
      <c r="BP6" s="25">
        <v>-0.116250319156009</v>
      </c>
      <c r="BQ6" s="25">
        <v>0.720864393819338</v>
      </c>
      <c r="BR6" s="25">
        <v>4.71849887129509</v>
      </c>
      <c r="BS6" s="22">
        <v>-0.711165686062623</v>
      </c>
      <c r="BT6" s="25">
        <v>-0.711165686062623</v>
      </c>
      <c r="BU6" s="25">
        <v>-0.154150679827258</v>
      </c>
      <c r="BV6" s="25">
        <v>1.57307026826323</v>
      </c>
      <c r="BW6" s="26">
        <f t="shared" si="33"/>
        <v>0.653264102415317</v>
      </c>
      <c r="BX6" s="26">
        <f t="shared" si="34"/>
        <v>1.08684986267409</v>
      </c>
      <c r="BY6" s="26">
        <f t="shared" si="67"/>
        <v>0.920090285091996</v>
      </c>
      <c r="BZ6" s="16">
        <f t="shared" si="35"/>
        <v>0.00321896207473959</v>
      </c>
      <c r="CA6" s="16">
        <f t="shared" si="36"/>
        <v>0.0799097149080036</v>
      </c>
      <c r="CB6" s="16">
        <f t="shared" si="37"/>
        <v>0.0619631907433903</v>
      </c>
      <c r="CE6" s="31">
        <v>-0.116250319156009</v>
      </c>
      <c r="CF6" s="31">
        <v>0.720864393819338</v>
      </c>
      <c r="CG6" s="31">
        <v>4.71849887129509</v>
      </c>
      <c r="CH6" s="31">
        <v>-0.711165686062623</v>
      </c>
      <c r="CI6" s="31">
        <v>-0.154150679827258</v>
      </c>
      <c r="CJ6" s="31">
        <v>1.57307026826323</v>
      </c>
      <c r="CK6" s="34">
        <f t="shared" si="38"/>
        <v>0.656913931995735</v>
      </c>
      <c r="CL6" s="34">
        <f t="shared" si="39"/>
        <v>1.08081129873892</v>
      </c>
      <c r="CM6" s="34">
        <f t="shared" si="40"/>
        <v>0.925230890134837</v>
      </c>
      <c r="CN6" s="32">
        <f t="shared" si="41"/>
        <v>0.00281813061615344</v>
      </c>
      <c r="CO6" s="32">
        <f t="shared" si="42"/>
        <v>0.0747691098651619</v>
      </c>
      <c r="CP6" s="32">
        <f t="shared" si="43"/>
        <v>0.0644178249037428</v>
      </c>
      <c r="CR6" s="8">
        <f t="shared" si="44"/>
        <v>0.656913931995735</v>
      </c>
      <c r="CT6" s="25">
        <v>-0.116250319156009</v>
      </c>
      <c r="CU6" s="25">
        <v>0.720864393819338</v>
      </c>
      <c r="CV6" s="22">
        <v>-0.711165686062623</v>
      </c>
      <c r="CW6" s="25">
        <v>-0.154150679827258</v>
      </c>
      <c r="CX6" s="25">
        <v>1.57307026826323</v>
      </c>
      <c r="CY6" s="26">
        <f t="shared" si="45"/>
        <v>0.648212811264344</v>
      </c>
      <c r="CZ6" s="26">
        <f t="shared" si="46"/>
        <v>1.0953192958577</v>
      </c>
      <c r="DA6" s="26">
        <f t="shared" si="68"/>
        <v>0.912975790513161</v>
      </c>
      <c r="DB6" s="16">
        <f t="shared" si="47"/>
        <v>0.00381765669185555</v>
      </c>
      <c r="DC6" s="16">
        <f t="shared" si="48"/>
        <v>0.0870242094868392</v>
      </c>
      <c r="DD6" s="16">
        <f t="shared" si="49"/>
        <v>0.0594385297709418</v>
      </c>
      <c r="DG6" s="25">
        <v>-0.116250319156009</v>
      </c>
      <c r="DH6" s="25">
        <v>0.720864393819338</v>
      </c>
      <c r="DI6" s="22">
        <v>-0.154150679827258</v>
      </c>
      <c r="DJ6" s="25">
        <v>1.57307026826323</v>
      </c>
      <c r="DK6" s="26">
        <f t="shared" si="50"/>
        <v>0.670911349759041</v>
      </c>
      <c r="DL6" s="26">
        <f t="shared" si="51"/>
        <v>1.05826201964685</v>
      </c>
      <c r="DM6" s="26">
        <f t="shared" si="69"/>
        <v>0.944945563040903</v>
      </c>
      <c r="DN6" s="16">
        <f t="shared" si="52"/>
        <v>0.00152792257766003</v>
      </c>
      <c r="DO6" s="16">
        <f t="shared" si="53"/>
        <v>0.0550544369590973</v>
      </c>
      <c r="DP6" s="16">
        <f t="shared" si="54"/>
        <v>0.0778822976552866</v>
      </c>
      <c r="DS6" s="25">
        <v>-0.116250319156009</v>
      </c>
      <c r="DT6" s="25">
        <v>0.720864393819338</v>
      </c>
      <c r="DU6" s="22">
        <v>1.57307026826323</v>
      </c>
      <c r="DV6" s="26">
        <f t="shared" si="55"/>
        <v>0.651569983780615</v>
      </c>
      <c r="DW6" s="26">
        <f t="shared" si="56"/>
        <v>1.08967573349582</v>
      </c>
      <c r="DX6" s="26">
        <f t="shared" si="70"/>
        <v>0.917704202507909</v>
      </c>
      <c r="DY6" s="16">
        <f t="shared" si="57"/>
        <v>0.00341406679539756</v>
      </c>
      <c r="DZ6" s="16">
        <f t="shared" si="58"/>
        <v>0.0822957974920911</v>
      </c>
      <c r="EA6" s="16">
        <f t="shared" si="59"/>
        <v>0.0729209305000258</v>
      </c>
      <c r="ED6" s="25">
        <v>-0.116250319156009</v>
      </c>
      <c r="EE6" s="25">
        <v>0.720864393819338</v>
      </c>
      <c r="EF6" s="26">
        <f t="shared" si="60"/>
        <v>0.610947922794199</v>
      </c>
      <c r="EG6" s="26">
        <f t="shared" si="61"/>
        <v>1.16212851130221</v>
      </c>
      <c r="EH6" s="26">
        <f t="shared" si="62"/>
        <v>0.860490032104506</v>
      </c>
      <c r="EI6" s="16">
        <f t="shared" si="63"/>
        <v>0.0098113139987839</v>
      </c>
      <c r="EJ6" s="16">
        <f t="shared" si="64"/>
        <v>0.139509967895494</v>
      </c>
      <c r="EK6" s="16">
        <f t="shared" si="65"/>
        <v>0.0482765946680231</v>
      </c>
    </row>
    <row r="7" spans="1:141">
      <c r="A7" s="77" t="s">
        <v>20</v>
      </c>
      <c r="B7" s="77">
        <v>2.05620981774689</v>
      </c>
      <c r="C7" s="78">
        <v>0.002</v>
      </c>
      <c r="D7" s="78">
        <v>0.106640625</v>
      </c>
      <c r="E7" s="77">
        <v>112</v>
      </c>
      <c r="F7" s="77">
        <v>0.357142857142857</v>
      </c>
      <c r="G7" s="77">
        <v>0.357142857142857</v>
      </c>
      <c r="H7" s="77">
        <v>0.857142857142857</v>
      </c>
      <c r="I7" s="77">
        <v>6.60714285714286</v>
      </c>
      <c r="J7" s="77">
        <v>0.52</v>
      </c>
      <c r="K7" s="17">
        <f t="shared" si="1"/>
        <v>0.640006321183457</v>
      </c>
      <c r="L7" s="17">
        <f t="shared" si="2"/>
        <v>0.812491975139324</v>
      </c>
      <c r="M7" s="17">
        <f t="shared" si="3"/>
        <v>1.23078138689126</v>
      </c>
      <c r="N7" s="16">
        <f t="shared" si="4"/>
        <v>0.0144015171239871</v>
      </c>
      <c r="O7" s="16">
        <f t="shared" si="5"/>
        <v>0.230781386891264</v>
      </c>
      <c r="P7" s="16">
        <f t="shared" si="6"/>
        <v>0.162004637373238</v>
      </c>
      <c r="R7" s="21">
        <f t="shared" si="7"/>
        <v>-0.207649241578621</v>
      </c>
      <c r="S7" s="21">
        <f t="shared" si="8"/>
        <v>1</v>
      </c>
      <c r="T7" s="21">
        <f t="shared" si="9"/>
        <v>0.720864393819338</v>
      </c>
      <c r="U7" s="22">
        <f t="shared" si="10"/>
        <v>0.00199800266267306</v>
      </c>
      <c r="V7" s="21">
        <f t="shared" si="11"/>
        <v>0.101328962356908</v>
      </c>
      <c r="W7" s="21">
        <f t="shared" si="12"/>
        <v>4.71849887129509</v>
      </c>
      <c r="X7" s="25">
        <f t="shared" si="13"/>
        <v>-1.02961941718116</v>
      </c>
      <c r="Y7" s="21">
        <f t="shared" si="14"/>
        <v>-1.02961941718116</v>
      </c>
      <c r="Z7" s="21">
        <f t="shared" si="15"/>
        <v>-0.154150679827258</v>
      </c>
      <c r="AA7" s="21">
        <f t="shared" si="16"/>
        <v>1.88815131490312</v>
      </c>
      <c r="AB7" s="26">
        <f t="shared" si="17"/>
        <v>0.514093190068753</v>
      </c>
      <c r="AC7" s="26">
        <f t="shared" si="18"/>
        <v>1.0114897649791</v>
      </c>
      <c r="AD7" s="26">
        <f t="shared" si="19"/>
        <v>0.988640750132217</v>
      </c>
      <c r="AE7" s="16">
        <f t="shared" si="20"/>
        <v>3.48904035638786e-5</v>
      </c>
      <c r="AF7" s="16">
        <f t="shared" si="21"/>
        <v>0.0113592498677828</v>
      </c>
      <c r="AG7" s="16">
        <f t="shared" si="22"/>
        <v>0.0997006781315443</v>
      </c>
      <c r="AI7" s="21">
        <v>-0.207649241578621</v>
      </c>
      <c r="AJ7" s="22">
        <v>1</v>
      </c>
      <c r="AK7" s="21">
        <v>0.720864393819338</v>
      </c>
      <c r="AL7" s="25">
        <v>0.101328962356908</v>
      </c>
      <c r="AM7" s="21">
        <v>4.71849887129509</v>
      </c>
      <c r="AN7" s="21">
        <v>-1.02961941718116</v>
      </c>
      <c r="AO7" s="21">
        <v>-1.02961941718116</v>
      </c>
      <c r="AP7" s="25">
        <v>-0.154150679827258</v>
      </c>
      <c r="AQ7" s="21">
        <v>1.88815131490312</v>
      </c>
      <c r="AR7" s="26">
        <f t="shared" si="23"/>
        <v>0.514098592441152</v>
      </c>
      <c r="AS7" s="26">
        <f t="shared" si="24"/>
        <v>1.01147913580316</v>
      </c>
      <c r="AT7" s="26">
        <f t="shared" si="71"/>
        <v>0.988651139309908</v>
      </c>
      <c r="AU7" s="16">
        <f t="shared" si="25"/>
        <v>3.48266111756276e-5</v>
      </c>
      <c r="AV7" s="16">
        <f t="shared" si="26"/>
        <v>0.0113488606900922</v>
      </c>
      <c r="AW7" s="16">
        <f t="shared" si="27"/>
        <v>0.0997334772992545</v>
      </c>
      <c r="AZ7" s="25">
        <v>-0.207649241578621</v>
      </c>
      <c r="BA7" s="25">
        <v>0.720864393819338</v>
      </c>
      <c r="BB7" s="22">
        <v>0.101328962356908</v>
      </c>
      <c r="BC7" s="25">
        <v>4.71849887129509</v>
      </c>
      <c r="BD7" s="25">
        <v>-1.02961941718116</v>
      </c>
      <c r="BE7" s="25">
        <v>-1.02961941718116</v>
      </c>
      <c r="BF7" s="25">
        <v>-0.154150679827258</v>
      </c>
      <c r="BG7" s="25">
        <v>1.88815131490312</v>
      </c>
      <c r="BH7" s="26">
        <f t="shared" si="28"/>
        <v>0.515287247168076</v>
      </c>
      <c r="BI7" s="26">
        <f t="shared" si="29"/>
        <v>1.0091458751557</v>
      </c>
      <c r="BJ7" s="26">
        <f t="shared" si="66"/>
        <v>0.990937013784762</v>
      </c>
      <c r="BK7" s="16">
        <f t="shared" si="30"/>
        <v>2.22100392548042e-5</v>
      </c>
      <c r="BL7" s="16">
        <f t="shared" si="31"/>
        <v>0.00906298621523771</v>
      </c>
      <c r="BM7" s="16">
        <f t="shared" si="32"/>
        <v>0.101886286733687</v>
      </c>
      <c r="BP7" s="25">
        <v>-0.207649241578621</v>
      </c>
      <c r="BQ7" s="25">
        <v>0.720864393819338</v>
      </c>
      <c r="BR7" s="25">
        <v>4.71849887129509</v>
      </c>
      <c r="BS7" s="22">
        <v>-1.02961941718116</v>
      </c>
      <c r="BT7" s="25">
        <v>-1.02961941718116</v>
      </c>
      <c r="BU7" s="25">
        <v>-0.154150679827258</v>
      </c>
      <c r="BV7" s="25">
        <v>1.88815131490312</v>
      </c>
      <c r="BW7" s="26">
        <f t="shared" si="33"/>
        <v>0.511305183851979</v>
      </c>
      <c r="BX7" s="26">
        <f t="shared" si="34"/>
        <v>1.01700513983159</v>
      </c>
      <c r="BY7" s="26">
        <f t="shared" si="67"/>
        <v>0.983279199715344</v>
      </c>
      <c r="BZ7" s="16">
        <f t="shared" si="35"/>
        <v>7.55998278478873e-5</v>
      </c>
      <c r="CA7" s="16">
        <f t="shared" si="36"/>
        <v>0.0167208002846558</v>
      </c>
      <c r="CB7" s="16">
        <f t="shared" si="37"/>
        <v>0.0974145128107838</v>
      </c>
      <c r="CE7" s="31">
        <v>-0.207649241578621</v>
      </c>
      <c r="CF7" s="31">
        <v>0.720864393819338</v>
      </c>
      <c r="CG7" s="31">
        <v>4.71849887129509</v>
      </c>
      <c r="CH7" s="31">
        <v>-1.02961941718116</v>
      </c>
      <c r="CI7" s="31">
        <v>-0.154150679827258</v>
      </c>
      <c r="CJ7" s="31">
        <v>1.88815131490312</v>
      </c>
      <c r="CK7" s="34">
        <f t="shared" si="38"/>
        <v>0.522453833347924</v>
      </c>
      <c r="CL7" s="34">
        <f t="shared" si="39"/>
        <v>0.995303253242111</v>
      </c>
      <c r="CM7" s="34">
        <f t="shared" si="40"/>
        <v>1.00471891028447</v>
      </c>
      <c r="CN7" s="32">
        <f t="shared" si="41"/>
        <v>6.02129809938355e-6</v>
      </c>
      <c r="CO7" s="32">
        <f t="shared" si="42"/>
        <v>0.00471891028446914</v>
      </c>
      <c r="CP7" s="32">
        <f t="shared" si="43"/>
        <v>0.104883270912023</v>
      </c>
      <c r="CR7" s="8">
        <f t="shared" si="44"/>
        <v>0.522453833347925</v>
      </c>
      <c r="CT7" s="25">
        <v>-0.207649241578621</v>
      </c>
      <c r="CU7" s="25">
        <v>0.720864393819338</v>
      </c>
      <c r="CV7" s="22">
        <v>-1.02961941718116</v>
      </c>
      <c r="CW7" s="25">
        <v>-0.154150679827258</v>
      </c>
      <c r="CX7" s="25">
        <v>1.88815131490312</v>
      </c>
      <c r="CY7" s="26">
        <f t="shared" si="45"/>
        <v>0.535857020570632</v>
      </c>
      <c r="CZ7" s="26">
        <f t="shared" si="46"/>
        <v>0.970408112683219</v>
      </c>
      <c r="DA7" s="26">
        <f t="shared" si="68"/>
        <v>1.03049427032814</v>
      </c>
      <c r="DB7" s="16">
        <f t="shared" si="47"/>
        <v>0.000251445101377453</v>
      </c>
      <c r="DC7" s="16">
        <f t="shared" si="48"/>
        <v>0.0304942703281388</v>
      </c>
      <c r="DD7" s="16">
        <f t="shared" si="49"/>
        <v>0.0901981829412031</v>
      </c>
      <c r="DG7" s="25">
        <v>-0.207649241578621</v>
      </c>
      <c r="DH7" s="25">
        <v>0.720864393819338</v>
      </c>
      <c r="DI7" s="22">
        <v>-0.154150679827258</v>
      </c>
      <c r="DJ7" s="25">
        <v>1.88815131490312</v>
      </c>
      <c r="DK7" s="26">
        <f t="shared" si="50"/>
        <v>0.578900973394693</v>
      </c>
      <c r="DL7" s="26">
        <f t="shared" si="51"/>
        <v>0.898253801424282</v>
      </c>
      <c r="DM7" s="26">
        <f t="shared" si="69"/>
        <v>1.1132711026821</v>
      </c>
      <c r="DN7" s="16">
        <f t="shared" si="52"/>
        <v>0.00346932466684234</v>
      </c>
      <c r="DO7" s="16">
        <f t="shared" si="53"/>
        <v>0.113271102682102</v>
      </c>
      <c r="DP7" s="16">
        <f t="shared" si="54"/>
        <v>0.0487779622458266</v>
      </c>
      <c r="DS7" s="25">
        <v>-0.207649241578621</v>
      </c>
      <c r="DT7" s="25">
        <v>0.720864393819338</v>
      </c>
      <c r="DU7" s="22">
        <v>1.88815131490312</v>
      </c>
      <c r="DV7" s="26">
        <f t="shared" si="55"/>
        <v>0.551005919493996</v>
      </c>
      <c r="DW7" s="26">
        <f t="shared" si="56"/>
        <v>0.943728518338842</v>
      </c>
      <c r="DX7" s="26">
        <f t="shared" si="70"/>
        <v>1.05962676825768</v>
      </c>
      <c r="DY7" s="16">
        <f t="shared" si="57"/>
        <v>0.000961367043668154</v>
      </c>
      <c r="DZ7" s="16">
        <f t="shared" si="58"/>
        <v>0.0596267682576843</v>
      </c>
      <c r="EA7" s="16">
        <f t="shared" si="59"/>
        <v>0.0856778483584618</v>
      </c>
      <c r="ED7" s="25">
        <v>-0.207649241578621</v>
      </c>
      <c r="EE7" s="25">
        <v>0.720864393819338</v>
      </c>
      <c r="EF7" s="26">
        <f t="shared" si="60"/>
        <v>0.490278936233833</v>
      </c>
      <c r="EG7" s="26">
        <f t="shared" si="61"/>
        <v>1.06062072336714</v>
      </c>
      <c r="EH7" s="26">
        <f t="shared" si="62"/>
        <v>0.942844108141986</v>
      </c>
      <c r="EI7" s="16">
        <f t="shared" si="63"/>
        <v>0.000883341631392566</v>
      </c>
      <c r="EJ7" s="16">
        <f t="shared" si="64"/>
        <v>0.0571558918580135</v>
      </c>
      <c r="EK7" s="16">
        <f t="shared" si="65"/>
        <v>0.0912483573351195</v>
      </c>
    </row>
    <row r="8" spans="1:141">
      <c r="A8" s="77" t="s">
        <v>20</v>
      </c>
      <c r="B8" s="77">
        <v>2.05620981774689</v>
      </c>
      <c r="C8" s="78">
        <v>0.002</v>
      </c>
      <c r="D8" s="78">
        <v>0.060593220338983</v>
      </c>
      <c r="E8" s="77">
        <v>112</v>
      </c>
      <c r="F8" s="77">
        <v>0.625</v>
      </c>
      <c r="G8" s="77">
        <v>0.625</v>
      </c>
      <c r="H8" s="77">
        <v>0.857142857142857</v>
      </c>
      <c r="I8" s="77">
        <v>6.60714285714286</v>
      </c>
      <c r="J8" s="77">
        <v>1.288</v>
      </c>
      <c r="K8" s="17">
        <f t="shared" si="1"/>
        <v>0.805384339382243</v>
      </c>
      <c r="L8" s="17">
        <f t="shared" si="2"/>
        <v>1.5992364601824</v>
      </c>
      <c r="M8" s="17">
        <f t="shared" si="3"/>
        <v>0.625298400141493</v>
      </c>
      <c r="N8" s="16">
        <f t="shared" si="4"/>
        <v>0.232917875873514</v>
      </c>
      <c r="O8" s="16">
        <f t="shared" si="5"/>
        <v>0.374701599858507</v>
      </c>
      <c r="P8" s="16">
        <f t="shared" si="6"/>
        <v>0.0668624702566708</v>
      </c>
      <c r="R8" s="21">
        <f t="shared" si="7"/>
        <v>0.469526302957667</v>
      </c>
      <c r="S8" s="21">
        <f t="shared" si="8"/>
        <v>1</v>
      </c>
      <c r="T8" s="21">
        <f t="shared" si="9"/>
        <v>0.720864393819338</v>
      </c>
      <c r="U8" s="22">
        <f t="shared" si="10"/>
        <v>0.00199800266267306</v>
      </c>
      <c r="V8" s="21">
        <f t="shared" si="11"/>
        <v>0.0588283934121184</v>
      </c>
      <c r="W8" s="21">
        <f t="shared" si="12"/>
        <v>4.71849887129509</v>
      </c>
      <c r="X8" s="25">
        <f t="shared" si="13"/>
        <v>-0.470003629245736</v>
      </c>
      <c r="Y8" s="21">
        <f t="shared" si="14"/>
        <v>-0.470003629245736</v>
      </c>
      <c r="Z8" s="21">
        <f t="shared" si="15"/>
        <v>-0.154150679827258</v>
      </c>
      <c r="AA8" s="21">
        <f t="shared" si="16"/>
        <v>1.88815131490312</v>
      </c>
      <c r="AB8" s="26">
        <f t="shared" si="17"/>
        <v>0.75999502364243</v>
      </c>
      <c r="AC8" s="26">
        <f t="shared" si="18"/>
        <v>1.69474793904176</v>
      </c>
      <c r="AD8" s="26">
        <f t="shared" si="19"/>
        <v>0.590058248169589</v>
      </c>
      <c r="AE8" s="16">
        <f t="shared" si="20"/>
        <v>0.278789255058358</v>
      </c>
      <c r="AF8" s="16">
        <f t="shared" si="21"/>
        <v>0.409941751830411</v>
      </c>
      <c r="AG8" s="16">
        <f t="shared" si="22"/>
        <v>0.00686053722947377</v>
      </c>
      <c r="AI8" s="21">
        <v>0.469526302957667</v>
      </c>
      <c r="AJ8" s="22">
        <v>1</v>
      </c>
      <c r="AK8" s="21">
        <v>0.720864393819338</v>
      </c>
      <c r="AL8" s="25">
        <v>0.0588283934121184</v>
      </c>
      <c r="AM8" s="21">
        <v>4.71849887129509</v>
      </c>
      <c r="AN8" s="21">
        <v>-0.470003629245736</v>
      </c>
      <c r="AO8" s="21">
        <v>-0.470003629245736</v>
      </c>
      <c r="AP8" s="25">
        <v>-0.154150679827258</v>
      </c>
      <c r="AQ8" s="21">
        <v>1.88815131490312</v>
      </c>
      <c r="AR8" s="26">
        <f t="shared" si="23"/>
        <v>0.759305626756722</v>
      </c>
      <c r="AS8" s="26">
        <f t="shared" si="24"/>
        <v>1.69628665271655</v>
      </c>
      <c r="AT8" s="26">
        <f t="shared" si="71"/>
        <v>0.589523002140312</v>
      </c>
      <c r="AU8" s="16">
        <f t="shared" si="25"/>
        <v>0.279517740299103</v>
      </c>
      <c r="AV8" s="16">
        <f t="shared" si="26"/>
        <v>0.410476997859688</v>
      </c>
      <c r="AW8" s="16">
        <f t="shared" si="27"/>
        <v>0.00694256596706085</v>
      </c>
      <c r="AZ8" s="25">
        <v>0.469526302957667</v>
      </c>
      <c r="BA8" s="25">
        <v>0.720864393819338</v>
      </c>
      <c r="BB8" s="22">
        <v>0.0588283934121184</v>
      </c>
      <c r="BC8" s="25">
        <v>4.71849887129509</v>
      </c>
      <c r="BD8" s="25">
        <v>-0.470003629245736</v>
      </c>
      <c r="BE8" s="25">
        <v>-0.470003629245736</v>
      </c>
      <c r="BF8" s="25">
        <v>-0.154150679827258</v>
      </c>
      <c r="BG8" s="25">
        <v>1.88815131490312</v>
      </c>
      <c r="BH8" s="26">
        <f t="shared" si="28"/>
        <v>0.756704235838498</v>
      </c>
      <c r="BI8" s="26">
        <f t="shared" si="29"/>
        <v>1.7021181314953</v>
      </c>
      <c r="BJ8" s="26">
        <f t="shared" si="66"/>
        <v>0.587503288694486</v>
      </c>
      <c r="BK8" s="16">
        <f t="shared" si="30"/>
        <v>0.282275189015954</v>
      </c>
      <c r="BL8" s="16">
        <f t="shared" si="31"/>
        <v>0.412496711305514</v>
      </c>
      <c r="BM8" s="16">
        <f t="shared" si="32"/>
        <v>0.00709594146347897</v>
      </c>
      <c r="BP8" s="25">
        <v>0.469526302957667</v>
      </c>
      <c r="BQ8" s="25">
        <v>0.720864393819338</v>
      </c>
      <c r="BR8" s="25">
        <v>4.71849887129509</v>
      </c>
      <c r="BS8" s="22">
        <v>-0.470003629245736</v>
      </c>
      <c r="BT8" s="25">
        <v>-0.470003629245736</v>
      </c>
      <c r="BU8" s="25">
        <v>-0.154150679827258</v>
      </c>
      <c r="BV8" s="25">
        <v>1.88815131490312</v>
      </c>
      <c r="BW8" s="26">
        <f t="shared" si="33"/>
        <v>0.75164899803163</v>
      </c>
      <c r="BX8" s="26">
        <f t="shared" si="34"/>
        <v>1.71356577787362</v>
      </c>
      <c r="BY8" s="26">
        <f t="shared" si="67"/>
        <v>0.58357841462083</v>
      </c>
      <c r="BZ8" s="16">
        <f t="shared" si="35"/>
        <v>0.287672397312475</v>
      </c>
      <c r="CA8" s="16">
        <f t="shared" si="36"/>
        <v>0.41642158537917</v>
      </c>
      <c r="CB8" s="16">
        <f t="shared" si="37"/>
        <v>0.0076716234535788</v>
      </c>
      <c r="CE8" s="31">
        <v>0.469526302957667</v>
      </c>
      <c r="CF8" s="31">
        <v>0.720864393819338</v>
      </c>
      <c r="CG8" s="31">
        <v>4.71849887129509</v>
      </c>
      <c r="CH8" s="31">
        <v>-0.470003629245736</v>
      </c>
      <c r="CI8" s="31">
        <v>-0.154150679827258</v>
      </c>
      <c r="CJ8" s="31">
        <v>1.88815131490312</v>
      </c>
      <c r="CK8" s="34">
        <f t="shared" si="38"/>
        <v>0.753099174515148</v>
      </c>
      <c r="CL8" s="34">
        <f t="shared" si="39"/>
        <v>1.71026611578645</v>
      </c>
      <c r="CM8" s="34">
        <f t="shared" si="40"/>
        <v>0.584704328039709</v>
      </c>
      <c r="CN8" s="32">
        <f t="shared" si="41"/>
        <v>0.286118893104376</v>
      </c>
      <c r="CO8" s="32">
        <f t="shared" si="42"/>
        <v>0.415295671960289</v>
      </c>
      <c r="CP8" s="32">
        <f t="shared" si="43"/>
        <v>0.00752033996952061</v>
      </c>
      <c r="CR8" s="8">
        <f t="shared" si="44"/>
        <v>0.753099174515148</v>
      </c>
      <c r="CT8" s="25">
        <v>0.469526302957667</v>
      </c>
      <c r="CU8" s="25">
        <v>0.720864393819338</v>
      </c>
      <c r="CV8" s="22">
        <v>-0.470003629245736</v>
      </c>
      <c r="CW8" s="25">
        <v>-0.154150679827258</v>
      </c>
      <c r="CX8" s="25">
        <v>1.88815131490312</v>
      </c>
      <c r="CY8" s="26">
        <f t="shared" si="45"/>
        <v>0.740256594353234</v>
      </c>
      <c r="CZ8" s="26">
        <f t="shared" si="46"/>
        <v>1.73993721883063</v>
      </c>
      <c r="DA8" s="26">
        <f t="shared" si="68"/>
        <v>0.574733380709033</v>
      </c>
      <c r="DB8" s="16">
        <f t="shared" si="47"/>
        <v>0.300022838429517</v>
      </c>
      <c r="DC8" s="16">
        <f t="shared" si="48"/>
        <v>0.425266619290967</v>
      </c>
      <c r="DD8" s="16">
        <f t="shared" si="49"/>
        <v>0.0089193339944976</v>
      </c>
      <c r="DG8" s="25">
        <v>0.469526302957667</v>
      </c>
      <c r="DH8" s="25">
        <v>0.720864393819338</v>
      </c>
      <c r="DI8" s="22">
        <v>-0.154150679827258</v>
      </c>
      <c r="DJ8" s="25">
        <v>1.88815131490312</v>
      </c>
      <c r="DK8" s="26">
        <f t="shared" si="50"/>
        <v>0.728489332985159</v>
      </c>
      <c r="DL8" s="26">
        <f t="shared" si="51"/>
        <v>1.76804236065079</v>
      </c>
      <c r="DM8" s="26">
        <f t="shared" si="69"/>
        <v>0.565597308218291</v>
      </c>
      <c r="DN8" s="16">
        <f t="shared" si="52"/>
        <v>0.313052186503392</v>
      </c>
      <c r="DO8" s="16">
        <f t="shared" si="53"/>
        <v>0.434402691781709</v>
      </c>
      <c r="DP8" s="16">
        <f t="shared" si="54"/>
        <v>0.0100549261158105</v>
      </c>
      <c r="DS8" s="25">
        <v>0.469526302957667</v>
      </c>
      <c r="DT8" s="25">
        <v>0.720864393819338</v>
      </c>
      <c r="DU8" s="22">
        <v>1.88815131490312</v>
      </c>
      <c r="DV8" s="26">
        <f t="shared" si="55"/>
        <v>0.693386180384569</v>
      </c>
      <c r="DW8" s="26">
        <f t="shared" si="56"/>
        <v>1.85755072200263</v>
      </c>
      <c r="DX8" s="26">
        <f t="shared" si="70"/>
        <v>0.538343307751995</v>
      </c>
      <c r="DY8" s="16">
        <f t="shared" si="57"/>
        <v>0.353565594477652</v>
      </c>
      <c r="DZ8" s="16">
        <f t="shared" si="58"/>
        <v>0.461656692248005</v>
      </c>
      <c r="EA8" s="16">
        <f t="shared" si="59"/>
        <v>0.0119513297153003</v>
      </c>
      <c r="ED8" s="25">
        <v>0.469526302957667</v>
      </c>
      <c r="EE8" s="25">
        <v>0.720864393819338</v>
      </c>
      <c r="EF8" s="26">
        <f t="shared" si="60"/>
        <v>0.61696730813777</v>
      </c>
      <c r="EG8" s="26">
        <f t="shared" si="61"/>
        <v>2.08763087283774</v>
      </c>
      <c r="EH8" s="26">
        <f t="shared" si="62"/>
        <v>0.479011885200132</v>
      </c>
      <c r="EI8" s="16">
        <f t="shared" si="63"/>
        <v>0.450284873547871</v>
      </c>
      <c r="EJ8" s="16">
        <f t="shared" si="64"/>
        <v>0.520988114799868</v>
      </c>
      <c r="EK8" s="16">
        <f t="shared" si="65"/>
        <v>0.0261659069745077</v>
      </c>
    </row>
    <row r="9" spans="1:141">
      <c r="A9" s="77" t="s">
        <v>20</v>
      </c>
      <c r="B9" s="77">
        <v>2.7725810517108</v>
      </c>
      <c r="C9" s="78">
        <v>0.002</v>
      </c>
      <c r="D9" s="78">
        <v>0.0787982156914196</v>
      </c>
      <c r="E9" s="77">
        <v>112</v>
      </c>
      <c r="F9" s="77">
        <v>0.491071428571429</v>
      </c>
      <c r="G9" s="77">
        <v>0.491071428571429</v>
      </c>
      <c r="H9" s="77">
        <v>0.857142857142857</v>
      </c>
      <c r="I9" s="77">
        <v>6.60714285714286</v>
      </c>
      <c r="J9" s="77">
        <v>0.724</v>
      </c>
      <c r="K9" s="17">
        <f t="shared" si="1"/>
        <v>0.985221823612656</v>
      </c>
      <c r="L9" s="17">
        <f t="shared" si="2"/>
        <v>0.73485988906052</v>
      </c>
      <c r="M9" s="17">
        <f t="shared" si="3"/>
        <v>1.36080362377439</v>
      </c>
      <c r="N9" s="16">
        <f t="shared" si="4"/>
        <v>0.0682368411315216</v>
      </c>
      <c r="O9" s="16">
        <f t="shared" si="5"/>
        <v>0.360803623774387</v>
      </c>
      <c r="P9" s="16">
        <f t="shared" si="6"/>
        <v>0.0742430397051992</v>
      </c>
      <c r="R9" s="21">
        <f t="shared" si="7"/>
        <v>-0.308075425069505</v>
      </c>
      <c r="S9" s="21">
        <f t="shared" si="8"/>
        <v>1</v>
      </c>
      <c r="T9" s="21">
        <f t="shared" si="9"/>
        <v>1.01977867397587</v>
      </c>
      <c r="U9" s="22">
        <f t="shared" si="10"/>
        <v>0.00199800266267306</v>
      </c>
      <c r="V9" s="21">
        <f t="shared" si="11"/>
        <v>0.0758476583067452</v>
      </c>
      <c r="W9" s="21">
        <f t="shared" si="12"/>
        <v>4.71849887129509</v>
      </c>
      <c r="X9" s="25">
        <f t="shared" si="13"/>
        <v>-0.711165686062623</v>
      </c>
      <c r="Y9" s="21">
        <f t="shared" si="14"/>
        <v>-0.711165686062623</v>
      </c>
      <c r="Z9" s="21">
        <f t="shared" si="15"/>
        <v>-0.154150679827258</v>
      </c>
      <c r="AA9" s="21">
        <f t="shared" si="16"/>
        <v>1.88815131490312</v>
      </c>
      <c r="AB9" s="26">
        <f t="shared" si="17"/>
        <v>0.657658494659143</v>
      </c>
      <c r="AC9" s="26">
        <f t="shared" si="18"/>
        <v>1.10087531124378</v>
      </c>
      <c r="AD9" s="26">
        <f t="shared" si="19"/>
        <v>0.908368086545778</v>
      </c>
      <c r="AE9" s="16">
        <f t="shared" si="20"/>
        <v>0.0044011953308909</v>
      </c>
      <c r="AF9" s="16">
        <f t="shared" si="21"/>
        <v>0.0916319134542218</v>
      </c>
      <c r="AG9" s="16">
        <f t="shared" si="22"/>
        <v>0.0554515266321251</v>
      </c>
      <c r="AI9" s="21">
        <v>-0.308075425069505</v>
      </c>
      <c r="AJ9" s="22">
        <v>1</v>
      </c>
      <c r="AK9" s="21">
        <v>1.01977867397587</v>
      </c>
      <c r="AL9" s="25">
        <v>0.0758476583067452</v>
      </c>
      <c r="AM9" s="21">
        <v>4.71849887129509</v>
      </c>
      <c r="AN9" s="21">
        <v>-0.711165686062623</v>
      </c>
      <c r="AO9" s="21">
        <v>-0.711165686062623</v>
      </c>
      <c r="AP9" s="25">
        <v>-0.154150679827258</v>
      </c>
      <c r="AQ9" s="21">
        <v>1.88815131490312</v>
      </c>
      <c r="AR9" s="26">
        <f t="shared" si="23"/>
        <v>0.657899955693278</v>
      </c>
      <c r="AS9" s="26">
        <f t="shared" si="24"/>
        <v>1.10047127034242</v>
      </c>
      <c r="AT9" s="26">
        <f t="shared" si="71"/>
        <v>0.908701596261433</v>
      </c>
      <c r="AU9" s="16">
        <f t="shared" si="25"/>
        <v>0.00436921585735066</v>
      </c>
      <c r="AV9" s="16">
        <f t="shared" si="26"/>
        <v>0.0912984037385668</v>
      </c>
      <c r="AW9" s="16">
        <f t="shared" si="27"/>
        <v>0.0556283038825387</v>
      </c>
      <c r="AZ9" s="25">
        <v>-0.308075425069505</v>
      </c>
      <c r="BA9" s="25">
        <v>1.01977867397587</v>
      </c>
      <c r="BB9" s="22">
        <v>0.0758476583067452</v>
      </c>
      <c r="BC9" s="25">
        <v>4.71849887129509</v>
      </c>
      <c r="BD9" s="25">
        <v>-0.711165686062623</v>
      </c>
      <c r="BE9" s="25">
        <v>-0.711165686062623</v>
      </c>
      <c r="BF9" s="25">
        <v>-0.154150679827258</v>
      </c>
      <c r="BG9" s="25">
        <v>1.88815131490312</v>
      </c>
      <c r="BH9" s="26">
        <f t="shared" si="28"/>
        <v>0.655704707043923</v>
      </c>
      <c r="BI9" s="26">
        <f t="shared" si="29"/>
        <v>1.10415556304906</v>
      </c>
      <c r="BJ9" s="26">
        <f t="shared" si="66"/>
        <v>0.905669484867297</v>
      </c>
      <c r="BK9" s="16">
        <f t="shared" si="30"/>
        <v>0.00466424703995637</v>
      </c>
      <c r="BL9" s="16">
        <f t="shared" si="31"/>
        <v>0.094330515132703</v>
      </c>
      <c r="BM9" s="16">
        <f t="shared" si="32"/>
        <v>0.0547226763894216</v>
      </c>
      <c r="BP9" s="25">
        <v>-0.308075425069505</v>
      </c>
      <c r="BQ9" s="25">
        <v>1.01977867397587</v>
      </c>
      <c r="BR9" s="25">
        <v>4.71849887129509</v>
      </c>
      <c r="BS9" s="22">
        <v>-0.711165686062623</v>
      </c>
      <c r="BT9" s="25">
        <v>-0.711165686062623</v>
      </c>
      <c r="BU9" s="25">
        <v>-0.154150679827258</v>
      </c>
      <c r="BV9" s="25">
        <v>1.88815131490312</v>
      </c>
      <c r="BW9" s="26">
        <f t="shared" si="33"/>
        <v>0.650023290481735</v>
      </c>
      <c r="BX9" s="26">
        <f t="shared" si="34"/>
        <v>1.11380624448616</v>
      </c>
      <c r="BY9" s="26">
        <f t="shared" si="67"/>
        <v>0.897822224422286</v>
      </c>
      <c r="BZ9" s="16">
        <f t="shared" si="35"/>
        <v>0.00547255355114975</v>
      </c>
      <c r="CA9" s="16">
        <f t="shared" si="36"/>
        <v>0.102177775577714</v>
      </c>
      <c r="CB9" s="16">
        <f t="shared" si="37"/>
        <v>0.051372944851914</v>
      </c>
      <c r="CE9" s="31">
        <v>-0.308075425069505</v>
      </c>
      <c r="CF9" s="31">
        <v>1.01977867397587</v>
      </c>
      <c r="CG9" s="31">
        <v>4.71849887129509</v>
      </c>
      <c r="CH9" s="31">
        <v>-0.711165686062623</v>
      </c>
      <c r="CI9" s="31">
        <v>-0.154150679827258</v>
      </c>
      <c r="CJ9" s="31">
        <v>1.88815131490312</v>
      </c>
      <c r="CK9" s="34">
        <f t="shared" si="38"/>
        <v>0.6575012399305</v>
      </c>
      <c r="CL9" s="34">
        <f t="shared" si="39"/>
        <v>1.10113860785499</v>
      </c>
      <c r="CM9" s="34">
        <f t="shared" si="40"/>
        <v>0.908150883881905</v>
      </c>
      <c r="CN9" s="32">
        <f t="shared" si="41"/>
        <v>0.00442208509078092</v>
      </c>
      <c r="CO9" s="32">
        <f t="shared" si="42"/>
        <v>0.0918491161180939</v>
      </c>
      <c r="CP9" s="32">
        <f t="shared" si="43"/>
        <v>0.0560395125521113</v>
      </c>
      <c r="CR9" s="8">
        <f t="shared" si="44"/>
        <v>0.657501239930501</v>
      </c>
      <c r="CT9" s="25">
        <v>-0.308075425069505</v>
      </c>
      <c r="CU9" s="25">
        <v>1.01977867397587</v>
      </c>
      <c r="CV9" s="22">
        <v>-0.711165686062623</v>
      </c>
      <c r="CW9" s="25">
        <v>-0.154150679827258</v>
      </c>
      <c r="CX9" s="25">
        <v>1.88815131490312</v>
      </c>
      <c r="CY9" s="26">
        <f t="shared" si="45"/>
        <v>0.67294572614022</v>
      </c>
      <c r="CZ9" s="26">
        <f t="shared" si="46"/>
        <v>1.07586685207529</v>
      </c>
      <c r="DA9" s="26">
        <f t="shared" si="68"/>
        <v>0.929483047155</v>
      </c>
      <c r="DB9" s="16">
        <f t="shared" si="47"/>
        <v>0.00260653887934938</v>
      </c>
      <c r="DC9" s="16">
        <f t="shared" si="48"/>
        <v>0.0705169528449996</v>
      </c>
      <c r="DD9" s="16">
        <f t="shared" si="49"/>
        <v>0.067759963709568</v>
      </c>
      <c r="DG9" s="25">
        <v>-0.308075425069505</v>
      </c>
      <c r="DH9" s="25">
        <v>1.01977867397587</v>
      </c>
      <c r="DI9" s="22">
        <v>-0.154150679827258</v>
      </c>
      <c r="DJ9" s="25">
        <v>1.88815131490312</v>
      </c>
      <c r="DK9" s="26">
        <f t="shared" si="50"/>
        <v>0.677504233834682</v>
      </c>
      <c r="DL9" s="26">
        <f t="shared" si="51"/>
        <v>1.06862800827406</v>
      </c>
      <c r="DM9" s="26">
        <f t="shared" si="69"/>
        <v>0.935779328500942</v>
      </c>
      <c r="DN9" s="16">
        <f t="shared" si="52"/>
        <v>0.00216185627129993</v>
      </c>
      <c r="DO9" s="16">
        <f t="shared" si="53"/>
        <v>0.0642206714990581</v>
      </c>
      <c r="DP9" s="16">
        <f t="shared" si="54"/>
        <v>0.0728502020290294</v>
      </c>
      <c r="DS9" s="25">
        <v>-0.308075425069505</v>
      </c>
      <c r="DT9" s="25">
        <v>1.01977867397587</v>
      </c>
      <c r="DU9" s="22">
        <v>1.88815131490312</v>
      </c>
      <c r="DV9" s="26">
        <f t="shared" si="55"/>
        <v>0.699833717331145</v>
      </c>
      <c r="DW9" s="26">
        <f t="shared" si="56"/>
        <v>1.03453146378973</v>
      </c>
      <c r="DX9" s="26">
        <f t="shared" si="70"/>
        <v>0.96662115653473</v>
      </c>
      <c r="DY9" s="16">
        <f t="shared" si="57"/>
        <v>0.000584009218031013</v>
      </c>
      <c r="DZ9" s="16">
        <f t="shared" si="58"/>
        <v>0.0333788434652696</v>
      </c>
      <c r="EA9" s="16">
        <f t="shared" si="59"/>
        <v>0.101732745854022</v>
      </c>
      <c r="ED9" s="25">
        <v>-0.308075425069505</v>
      </c>
      <c r="EE9" s="25">
        <v>1.01977867397587</v>
      </c>
      <c r="EF9" s="26">
        <f t="shared" si="60"/>
        <v>0.675771257084337</v>
      </c>
      <c r="EG9" s="26">
        <f t="shared" si="61"/>
        <v>1.07136844370053</v>
      </c>
      <c r="EH9" s="26">
        <f t="shared" si="62"/>
        <v>0.933385714204886</v>
      </c>
      <c r="EI9" s="16">
        <f t="shared" si="63"/>
        <v>0.00232601164322509</v>
      </c>
      <c r="EJ9" s="16">
        <f t="shared" si="64"/>
        <v>0.0666142857951142</v>
      </c>
      <c r="EK9" s="16">
        <f t="shared" si="65"/>
        <v>0.0856235595462592</v>
      </c>
    </row>
    <row r="10" spans="1:141">
      <c r="A10" s="77" t="s">
        <v>20</v>
      </c>
      <c r="B10" s="77">
        <v>1.32480890563222</v>
      </c>
      <c r="C10" s="78">
        <v>0.002</v>
      </c>
      <c r="D10" s="78">
        <v>0.0787982156914196</v>
      </c>
      <c r="E10" s="77">
        <v>112</v>
      </c>
      <c r="F10" s="77">
        <v>0.491071428571429</v>
      </c>
      <c r="G10" s="77">
        <v>0.491071428571429</v>
      </c>
      <c r="H10" s="77">
        <v>0.857142857142857</v>
      </c>
      <c r="I10" s="77">
        <v>6.60714285714286</v>
      </c>
      <c r="J10" s="77">
        <v>0.617</v>
      </c>
      <c r="K10" s="17">
        <f t="shared" si="1"/>
        <v>0.470763747425844</v>
      </c>
      <c r="L10" s="17">
        <f t="shared" si="2"/>
        <v>1.31063618083122</v>
      </c>
      <c r="M10" s="17">
        <f t="shared" si="3"/>
        <v>0.762988245422761</v>
      </c>
      <c r="N10" s="16">
        <f t="shared" si="4"/>
        <v>0.0213850415669324</v>
      </c>
      <c r="O10" s="16">
        <f t="shared" si="5"/>
        <v>0.237011754577239</v>
      </c>
      <c r="P10" s="16">
        <f t="shared" si="6"/>
        <v>0.157028033829724</v>
      </c>
      <c r="R10" s="21">
        <f t="shared" si="7"/>
        <v>0.270512653553229</v>
      </c>
      <c r="S10" s="21">
        <f t="shared" si="8"/>
        <v>1</v>
      </c>
      <c r="T10" s="21">
        <f t="shared" si="9"/>
        <v>0.281268226872807</v>
      </c>
      <c r="U10" s="22">
        <f t="shared" si="10"/>
        <v>0.00199800266267306</v>
      </c>
      <c r="V10" s="21">
        <f t="shared" si="11"/>
        <v>0.0758476583067452</v>
      </c>
      <c r="W10" s="21">
        <f t="shared" si="12"/>
        <v>4.71849887129509</v>
      </c>
      <c r="X10" s="25">
        <f t="shared" si="13"/>
        <v>-0.711165686062623</v>
      </c>
      <c r="Y10" s="21">
        <f t="shared" si="14"/>
        <v>-0.711165686062623</v>
      </c>
      <c r="Z10" s="21">
        <f t="shared" si="15"/>
        <v>-0.154150679827258</v>
      </c>
      <c r="AA10" s="21">
        <f t="shared" si="16"/>
        <v>1.88815131490312</v>
      </c>
      <c r="AB10" s="26">
        <f t="shared" si="17"/>
        <v>0.622038572079936</v>
      </c>
      <c r="AC10" s="26">
        <f t="shared" si="18"/>
        <v>0.991899904111914</v>
      </c>
      <c r="AD10" s="26">
        <f t="shared" si="19"/>
        <v>1.00816624324139</v>
      </c>
      <c r="AE10" s="16">
        <f t="shared" si="20"/>
        <v>2.53872086047069e-5</v>
      </c>
      <c r="AF10" s="16">
        <f t="shared" si="21"/>
        <v>0.00816624324138671</v>
      </c>
      <c r="AG10" s="16">
        <f t="shared" si="22"/>
        <v>0.101727283557704</v>
      </c>
      <c r="AI10" s="21">
        <v>0.270512653553229</v>
      </c>
      <c r="AJ10" s="22">
        <v>1</v>
      </c>
      <c r="AK10" s="21">
        <v>0.281268226872807</v>
      </c>
      <c r="AL10" s="25">
        <v>0.0758476583067452</v>
      </c>
      <c r="AM10" s="21">
        <v>4.71849887129509</v>
      </c>
      <c r="AN10" s="21">
        <v>-0.711165686062623</v>
      </c>
      <c r="AO10" s="21">
        <v>-0.711165686062623</v>
      </c>
      <c r="AP10" s="25">
        <v>-0.154150679827258</v>
      </c>
      <c r="AQ10" s="21">
        <v>1.88815131490312</v>
      </c>
      <c r="AR10" s="26">
        <f t="shared" si="23"/>
        <v>0.620889829320669</v>
      </c>
      <c r="AS10" s="26">
        <f t="shared" si="24"/>
        <v>0.993735073217538</v>
      </c>
      <c r="AT10" s="26">
        <f t="shared" si="71"/>
        <v>1.00630442353431</v>
      </c>
      <c r="AU10" s="16">
        <f t="shared" si="25"/>
        <v>1.51307721439393e-5</v>
      </c>
      <c r="AV10" s="16">
        <f t="shared" si="26"/>
        <v>0.00630442353431016</v>
      </c>
      <c r="AW10" s="16">
        <f t="shared" si="27"/>
        <v>0.102945051447646</v>
      </c>
      <c r="AZ10" s="25">
        <v>0.270512653553229</v>
      </c>
      <c r="BA10" s="25">
        <v>0.281268226872807</v>
      </c>
      <c r="BB10" s="22">
        <v>0.0758476583067452</v>
      </c>
      <c r="BC10" s="25">
        <v>4.71849887129509</v>
      </c>
      <c r="BD10" s="25">
        <v>-0.711165686062623</v>
      </c>
      <c r="BE10" s="25">
        <v>-0.711165686062623</v>
      </c>
      <c r="BF10" s="25">
        <v>-0.154150679827258</v>
      </c>
      <c r="BG10" s="25">
        <v>1.88815131490312</v>
      </c>
      <c r="BH10" s="26">
        <f t="shared" si="28"/>
        <v>0.622438955065093</v>
      </c>
      <c r="BI10" s="26">
        <f t="shared" si="29"/>
        <v>0.991261865889284</v>
      </c>
      <c r="BJ10" s="26">
        <f t="shared" si="66"/>
        <v>1.00881516218005</v>
      </c>
      <c r="BK10" s="16">
        <f t="shared" si="30"/>
        <v>2.95822322000991e-5</v>
      </c>
      <c r="BL10" s="16">
        <f t="shared" si="31"/>
        <v>0.00881516218005318</v>
      </c>
      <c r="BM10" s="16">
        <f t="shared" si="32"/>
        <v>0.102044557187436</v>
      </c>
      <c r="BP10" s="25">
        <v>0.270512653553229</v>
      </c>
      <c r="BQ10" s="25">
        <v>0.281268226872807</v>
      </c>
      <c r="BR10" s="25">
        <v>4.71849887129509</v>
      </c>
      <c r="BS10" s="22">
        <v>-0.711165686062623</v>
      </c>
      <c r="BT10" s="25">
        <v>-0.711165686062623</v>
      </c>
      <c r="BU10" s="25">
        <v>-0.154150679827258</v>
      </c>
      <c r="BV10" s="25">
        <v>1.88815131490312</v>
      </c>
      <c r="BW10" s="26">
        <f t="shared" si="33"/>
        <v>0.620060699823587</v>
      </c>
      <c r="BX10" s="26">
        <f t="shared" si="34"/>
        <v>0.995063870642893</v>
      </c>
      <c r="BY10" s="26">
        <f t="shared" si="67"/>
        <v>1.00496061559739</v>
      </c>
      <c r="BZ10" s="16">
        <f t="shared" si="35"/>
        <v>9.36788341010705e-6</v>
      </c>
      <c r="CA10" s="16">
        <f t="shared" si="36"/>
        <v>0.00496061559738625</v>
      </c>
      <c r="CB10" s="16">
        <f t="shared" si="37"/>
        <v>0.104893827350681</v>
      </c>
      <c r="CE10" s="31">
        <v>0.270512653553229</v>
      </c>
      <c r="CF10" s="31">
        <v>0.281268226872807</v>
      </c>
      <c r="CG10" s="31">
        <v>4.71849887129509</v>
      </c>
      <c r="CH10" s="31">
        <v>-0.711165686062623</v>
      </c>
      <c r="CI10" s="31">
        <v>-0.154150679827258</v>
      </c>
      <c r="CJ10" s="31">
        <v>1.88815131490312</v>
      </c>
      <c r="CK10" s="34">
        <f t="shared" si="38"/>
        <v>0.62557488673682</v>
      </c>
      <c r="CL10" s="34">
        <f t="shared" si="39"/>
        <v>0.986292789370831</v>
      </c>
      <c r="CM10" s="34">
        <f t="shared" si="40"/>
        <v>1.01389770946</v>
      </c>
      <c r="CN10" s="32">
        <f t="shared" si="41"/>
        <v>7.35286825492925e-5</v>
      </c>
      <c r="CO10" s="32">
        <f t="shared" si="42"/>
        <v>0.0138977094600001</v>
      </c>
      <c r="CP10" s="32">
        <f t="shared" si="43"/>
        <v>0.0990222869614493</v>
      </c>
      <c r="CR10" s="8">
        <f t="shared" si="44"/>
        <v>0.625574886736821</v>
      </c>
      <c r="CT10" s="25">
        <v>0.270512653553229</v>
      </c>
      <c r="CU10" s="25">
        <v>0.281268226872807</v>
      </c>
      <c r="CV10" s="22">
        <v>-0.711165686062623</v>
      </c>
      <c r="CW10" s="25">
        <v>-0.154150679827258</v>
      </c>
      <c r="CX10" s="25">
        <v>1.88815131490312</v>
      </c>
      <c r="CY10" s="26">
        <f t="shared" si="45"/>
        <v>0.606262557568221</v>
      </c>
      <c r="CZ10" s="26">
        <f t="shared" si="46"/>
        <v>1.01771087839376</v>
      </c>
      <c r="DA10" s="26">
        <f t="shared" si="68"/>
        <v>0.982597338036014</v>
      </c>
      <c r="DB10" s="16">
        <f t="shared" si="47"/>
        <v>0.000115292669975777</v>
      </c>
      <c r="DC10" s="16">
        <f t="shared" si="48"/>
        <v>0.0174026619639861</v>
      </c>
      <c r="DD10" s="16">
        <f t="shared" si="49"/>
        <v>0.0982331818582859</v>
      </c>
      <c r="DG10" s="25">
        <v>0.270512653553229</v>
      </c>
      <c r="DH10" s="25">
        <v>0.281268226872807</v>
      </c>
      <c r="DI10" s="22">
        <v>-0.154150679827258</v>
      </c>
      <c r="DJ10" s="25">
        <v>1.88815131490312</v>
      </c>
      <c r="DK10" s="26">
        <f t="shared" si="50"/>
        <v>0.63722284835709</v>
      </c>
      <c r="DL10" s="26">
        <f t="shared" si="51"/>
        <v>0.968264087816014</v>
      </c>
      <c r="DM10" s="26">
        <f t="shared" si="69"/>
        <v>1.0327760913405</v>
      </c>
      <c r="DN10" s="16">
        <f t="shared" si="52"/>
        <v>0.000408963595673871</v>
      </c>
      <c r="DO10" s="16">
        <f t="shared" si="53"/>
        <v>0.0327760913405029</v>
      </c>
      <c r="DP10" s="16">
        <f t="shared" si="54"/>
        <v>0.0908132364034277</v>
      </c>
      <c r="DS10" s="25">
        <v>0.270512653553229</v>
      </c>
      <c r="DT10" s="25">
        <v>0.281268226872807</v>
      </c>
      <c r="DU10" s="22">
        <v>1.88815131490312</v>
      </c>
      <c r="DV10" s="26">
        <f t="shared" si="55"/>
        <v>0.537762000307697</v>
      </c>
      <c r="DW10" s="26">
        <f t="shared" si="56"/>
        <v>1.14734771078463</v>
      </c>
      <c r="DX10" s="26">
        <f t="shared" si="70"/>
        <v>0.871575365166446</v>
      </c>
      <c r="DY10" s="16">
        <f t="shared" si="57"/>
        <v>0.00627866059523742</v>
      </c>
      <c r="DZ10" s="16">
        <f t="shared" si="58"/>
        <v>0.128424634833554</v>
      </c>
      <c r="EA10" s="16">
        <f t="shared" si="59"/>
        <v>0.0501356523021872</v>
      </c>
      <c r="ED10" s="25">
        <v>0.270512653553229</v>
      </c>
      <c r="EE10" s="25">
        <v>0.281268226872807</v>
      </c>
      <c r="EF10" s="26">
        <f t="shared" si="60"/>
        <v>0.424270620223276</v>
      </c>
      <c r="EG10" s="26">
        <f t="shared" si="61"/>
        <v>1.4542604898621</v>
      </c>
      <c r="EH10" s="26">
        <f t="shared" si="62"/>
        <v>0.687634716731403</v>
      </c>
      <c r="EI10" s="16">
        <f t="shared" si="63"/>
        <v>0.0371446138291207</v>
      </c>
      <c r="EJ10" s="16">
        <f t="shared" si="64"/>
        <v>0.312365283268596</v>
      </c>
      <c r="EK10" s="16">
        <f t="shared" si="65"/>
        <v>0.00219623814753085</v>
      </c>
    </row>
    <row r="11" spans="1:141">
      <c r="A11" s="77" t="s">
        <v>20</v>
      </c>
      <c r="B11" s="77">
        <v>1.89852635502419</v>
      </c>
      <c r="C11" s="78">
        <v>0.0025</v>
      </c>
      <c r="D11" s="78">
        <v>0.0787982156914196</v>
      </c>
      <c r="E11" s="77">
        <v>112</v>
      </c>
      <c r="F11" s="77">
        <v>0.491071428571429</v>
      </c>
      <c r="G11" s="77">
        <v>0.491071428571429</v>
      </c>
      <c r="H11" s="77">
        <v>0.857142857142857</v>
      </c>
      <c r="I11" s="77">
        <v>6.60714285714286</v>
      </c>
      <c r="J11" s="77">
        <v>0.972</v>
      </c>
      <c r="K11" s="17">
        <f t="shared" si="1"/>
        <v>0.674631169580944</v>
      </c>
      <c r="L11" s="17">
        <f t="shared" si="2"/>
        <v>1.44078726840293</v>
      </c>
      <c r="M11" s="17">
        <f t="shared" si="3"/>
        <v>0.694064989280807</v>
      </c>
      <c r="N11" s="16">
        <f t="shared" si="4"/>
        <v>0.0884282213047972</v>
      </c>
      <c r="O11" s="16">
        <f t="shared" si="5"/>
        <v>0.305935010719193</v>
      </c>
      <c r="P11" s="16">
        <f t="shared" si="6"/>
        <v>0.107154338471931</v>
      </c>
      <c r="R11" s="21">
        <f t="shared" si="7"/>
        <v>0.365189678362865</v>
      </c>
      <c r="S11" s="21">
        <f t="shared" si="8"/>
        <v>1</v>
      </c>
      <c r="T11" s="21">
        <f t="shared" si="9"/>
        <v>0.641077982618222</v>
      </c>
      <c r="U11" s="22">
        <f t="shared" si="10"/>
        <v>0.00249688019858715</v>
      </c>
      <c r="V11" s="21">
        <f t="shared" si="11"/>
        <v>0.0758476583067452</v>
      </c>
      <c r="W11" s="21">
        <f t="shared" si="12"/>
        <v>4.71849887129509</v>
      </c>
      <c r="X11" s="25">
        <f t="shared" si="13"/>
        <v>-0.711165686062623</v>
      </c>
      <c r="Y11" s="21">
        <f t="shared" si="14"/>
        <v>-0.711165686062623</v>
      </c>
      <c r="Z11" s="21">
        <f t="shared" si="15"/>
        <v>-0.154150679827258</v>
      </c>
      <c r="AA11" s="21">
        <f t="shared" si="16"/>
        <v>1.88815131490312</v>
      </c>
      <c r="AB11" s="26">
        <f t="shared" si="17"/>
        <v>0.639090264254018</v>
      </c>
      <c r="AC11" s="26">
        <f t="shared" si="18"/>
        <v>1.52091191865452</v>
      </c>
      <c r="AD11" s="26">
        <f t="shared" si="19"/>
        <v>0.657500271866273</v>
      </c>
      <c r="AE11" s="16">
        <f t="shared" si="20"/>
        <v>0.11082889215446</v>
      </c>
      <c r="AF11" s="16">
        <f t="shared" si="21"/>
        <v>0.342499728133727</v>
      </c>
      <c r="AG11" s="16">
        <f t="shared" si="22"/>
        <v>0.000236739346544788</v>
      </c>
      <c r="AI11" s="21">
        <v>0.365189678362865</v>
      </c>
      <c r="AJ11" s="22">
        <v>1</v>
      </c>
      <c r="AK11" s="21">
        <v>0.641077982618222</v>
      </c>
      <c r="AL11" s="25">
        <v>0.0758476583067452</v>
      </c>
      <c r="AM11" s="21">
        <v>4.71849887129509</v>
      </c>
      <c r="AN11" s="21">
        <v>-0.711165686062623</v>
      </c>
      <c r="AO11" s="21">
        <v>-0.711165686062623</v>
      </c>
      <c r="AP11" s="25">
        <v>-0.154150679827258</v>
      </c>
      <c r="AQ11" s="21">
        <v>1.88815131490312</v>
      </c>
      <c r="AR11" s="26">
        <f t="shared" si="23"/>
        <v>0.638653939879158</v>
      </c>
      <c r="AS11" s="26">
        <f t="shared" si="24"/>
        <v>1.52195099615907</v>
      </c>
      <c r="AT11" s="26">
        <f t="shared" si="71"/>
        <v>0.6570513784765</v>
      </c>
      <c r="AU11" s="16">
        <f t="shared" si="25"/>
        <v>0.111119595798088</v>
      </c>
      <c r="AV11" s="16">
        <f t="shared" si="26"/>
        <v>0.3429486215235</v>
      </c>
      <c r="AW11" s="16">
        <f t="shared" si="27"/>
        <v>0.000249440497583814</v>
      </c>
      <c r="AZ11" s="25">
        <v>0.365189678362865</v>
      </c>
      <c r="BA11" s="25">
        <v>0.641077982618222</v>
      </c>
      <c r="BB11" s="22">
        <v>0.0758476583067452</v>
      </c>
      <c r="BC11" s="25">
        <v>4.71849887129509</v>
      </c>
      <c r="BD11" s="25">
        <v>-0.711165686062623</v>
      </c>
      <c r="BE11" s="25">
        <v>-0.711165686062623</v>
      </c>
      <c r="BF11" s="25">
        <v>-0.154150679827258</v>
      </c>
      <c r="BG11" s="25">
        <v>1.88815131490312</v>
      </c>
      <c r="BH11" s="26">
        <f t="shared" si="28"/>
        <v>0.638430070000763</v>
      </c>
      <c r="BI11" s="26">
        <f t="shared" si="29"/>
        <v>1.52248467870387</v>
      </c>
      <c r="BJ11" s="26">
        <f t="shared" si="66"/>
        <v>0.656821059671567</v>
      </c>
      <c r="BK11" s="16">
        <f t="shared" si="30"/>
        <v>0.111268898199696</v>
      </c>
      <c r="BL11" s="16">
        <f t="shared" si="31"/>
        <v>0.343178940328433</v>
      </c>
      <c r="BM11" s="16">
        <f t="shared" si="32"/>
        <v>0.000222595667534176</v>
      </c>
      <c r="BP11" s="25">
        <v>0.365189678362865</v>
      </c>
      <c r="BQ11" s="25">
        <v>0.641077982618222</v>
      </c>
      <c r="BR11" s="25">
        <v>4.71849887129509</v>
      </c>
      <c r="BS11" s="22">
        <v>-0.711165686062623</v>
      </c>
      <c r="BT11" s="25">
        <v>-0.711165686062623</v>
      </c>
      <c r="BU11" s="25">
        <v>-0.154150679827258</v>
      </c>
      <c r="BV11" s="25">
        <v>1.88815131490312</v>
      </c>
      <c r="BW11" s="26">
        <f t="shared" si="33"/>
        <v>0.634482191374168</v>
      </c>
      <c r="BX11" s="26">
        <f t="shared" si="34"/>
        <v>1.53195789135521</v>
      </c>
      <c r="BY11" s="26">
        <f t="shared" si="67"/>
        <v>0.652759456146263</v>
      </c>
      <c r="BZ11" s="16">
        <f t="shared" si="35"/>
        <v>0.113918271139584</v>
      </c>
      <c r="CA11" s="16">
        <f t="shared" si="36"/>
        <v>0.347240543853737</v>
      </c>
      <c r="CB11" s="16">
        <f t="shared" si="37"/>
        <v>0.000338808914049483</v>
      </c>
      <c r="CE11" s="31">
        <v>0.365189678362865</v>
      </c>
      <c r="CF11" s="31">
        <v>0.641077982618222</v>
      </c>
      <c r="CG11" s="31">
        <v>4.71849887129509</v>
      </c>
      <c r="CH11" s="31">
        <v>-0.711165686062623</v>
      </c>
      <c r="CI11" s="31">
        <v>-0.154150679827258</v>
      </c>
      <c r="CJ11" s="31">
        <v>1.88815131490312</v>
      </c>
      <c r="CK11" s="34">
        <f t="shared" si="38"/>
        <v>0.640931266920679</v>
      </c>
      <c r="CL11" s="34">
        <f t="shared" si="39"/>
        <v>1.51654327096558</v>
      </c>
      <c r="CM11" s="34">
        <f t="shared" si="40"/>
        <v>0.659394307531563</v>
      </c>
      <c r="CN11" s="32">
        <f t="shared" si="41"/>
        <v>0.109606506022747</v>
      </c>
      <c r="CO11" s="32">
        <f t="shared" si="42"/>
        <v>0.340605692468437</v>
      </c>
      <c r="CP11" s="32">
        <f t="shared" si="43"/>
        <v>0.000144718836712891</v>
      </c>
      <c r="CR11" s="8">
        <f t="shared" si="44"/>
        <v>0.64093126692068</v>
      </c>
      <c r="CT11" s="25">
        <v>0.365189678362865</v>
      </c>
      <c r="CU11" s="25">
        <v>0.641077982618222</v>
      </c>
      <c r="CV11" s="22">
        <v>-0.711165686062623</v>
      </c>
      <c r="CW11" s="25">
        <v>-0.154150679827258</v>
      </c>
      <c r="CX11" s="25">
        <v>1.88815131490312</v>
      </c>
      <c r="CY11" s="26">
        <f t="shared" si="45"/>
        <v>0.637882612863138</v>
      </c>
      <c r="CZ11" s="26">
        <f t="shared" si="46"/>
        <v>1.52379133777793</v>
      </c>
      <c r="DA11" s="26">
        <f t="shared" si="68"/>
        <v>0.656257832163722</v>
      </c>
      <c r="DB11" s="16">
        <f t="shared" si="47"/>
        <v>0.111634428387164</v>
      </c>
      <c r="DC11" s="16">
        <f t="shared" si="48"/>
        <v>0.343742167836278</v>
      </c>
      <c r="DD11" s="16">
        <f t="shared" si="49"/>
        <v>0.000166868891360882</v>
      </c>
      <c r="DG11" s="25">
        <v>0.365189678362865</v>
      </c>
      <c r="DH11" s="25">
        <v>0.641077982618222</v>
      </c>
      <c r="DI11" s="22">
        <v>-0.154150679827258</v>
      </c>
      <c r="DJ11" s="25">
        <v>1.88815131490312</v>
      </c>
      <c r="DK11" s="26">
        <f t="shared" si="50"/>
        <v>0.656540015427078</v>
      </c>
      <c r="DL11" s="26">
        <f t="shared" si="51"/>
        <v>1.48048858738293</v>
      </c>
      <c r="DM11" s="26">
        <f t="shared" si="69"/>
        <v>0.675452690768599</v>
      </c>
      <c r="DN11" s="16">
        <f t="shared" si="52"/>
        <v>0.0995150018667482</v>
      </c>
      <c r="DO11" s="16">
        <f t="shared" si="53"/>
        <v>0.324547309231401</v>
      </c>
      <c r="DP11" s="16">
        <f t="shared" si="54"/>
        <v>9.17980146896649e-5</v>
      </c>
      <c r="DS11" s="25">
        <v>0.365189678362865</v>
      </c>
      <c r="DT11" s="25">
        <v>0.641077982618222</v>
      </c>
      <c r="DU11" s="22">
        <v>1.88815131490312</v>
      </c>
      <c r="DV11" s="26">
        <f t="shared" si="55"/>
        <v>0.611405388958942</v>
      </c>
      <c r="DW11" s="26">
        <f t="shared" si="56"/>
        <v>1.58977990307716</v>
      </c>
      <c r="DX11" s="26">
        <f t="shared" si="70"/>
        <v>0.629017889875455</v>
      </c>
      <c r="DY11" s="16">
        <f t="shared" si="57"/>
        <v>0.130028473511852</v>
      </c>
      <c r="DZ11" s="16">
        <f t="shared" si="58"/>
        <v>0.370982110124545</v>
      </c>
      <c r="EA11" s="16">
        <f t="shared" si="59"/>
        <v>0.000347731316016933</v>
      </c>
      <c r="ED11" s="25">
        <v>0.365189678362865</v>
      </c>
      <c r="EE11" s="25">
        <v>0.641077982618222</v>
      </c>
      <c r="EF11" s="26">
        <f t="shared" si="60"/>
        <v>0.532274639567158</v>
      </c>
      <c r="EG11" s="26">
        <f t="shared" si="61"/>
        <v>1.82612495081566</v>
      </c>
      <c r="EH11" s="26">
        <f t="shared" si="62"/>
        <v>0.547607653875677</v>
      </c>
      <c r="EI11" s="16">
        <f t="shared" si="63"/>
        <v>0.193358392607793</v>
      </c>
      <c r="EJ11" s="16">
        <f t="shared" si="64"/>
        <v>0.452392346124323</v>
      </c>
      <c r="EK11" s="16">
        <f t="shared" si="65"/>
        <v>0.00867934902162153</v>
      </c>
    </row>
    <row r="12" spans="1:141">
      <c r="A12" s="77" t="s">
        <v>20</v>
      </c>
      <c r="B12" s="77">
        <v>1.89852635502419</v>
      </c>
      <c r="C12" s="78">
        <v>0.003</v>
      </c>
      <c r="D12" s="78">
        <v>0.0787982156914196</v>
      </c>
      <c r="E12" s="77">
        <v>112</v>
      </c>
      <c r="F12" s="77">
        <v>0.491071428571429</v>
      </c>
      <c r="G12" s="77">
        <v>0.491071428571429</v>
      </c>
      <c r="H12" s="77">
        <v>0.857142857142857</v>
      </c>
      <c r="I12" s="77">
        <v>6.60714285714286</v>
      </c>
      <c r="J12" s="77">
        <v>1.14</v>
      </c>
      <c r="K12" s="17">
        <f t="shared" si="1"/>
        <v>0.674631169580944</v>
      </c>
      <c r="L12" s="17">
        <f t="shared" si="2"/>
        <v>1.6898122283738</v>
      </c>
      <c r="M12" s="17">
        <f t="shared" si="3"/>
        <v>0.591781727702583</v>
      </c>
      <c r="N12" s="16">
        <f t="shared" si="4"/>
        <v>0.2165681483256</v>
      </c>
      <c r="O12" s="16">
        <f t="shared" si="5"/>
        <v>0.408218272297417</v>
      </c>
      <c r="P12" s="16">
        <f t="shared" si="6"/>
        <v>0.0506525038312055</v>
      </c>
      <c r="R12" s="21">
        <f t="shared" si="7"/>
        <v>0.524617415290967</v>
      </c>
      <c r="S12" s="21">
        <f t="shared" si="8"/>
        <v>1</v>
      </c>
      <c r="T12" s="21">
        <f t="shared" si="9"/>
        <v>0.641077982618222</v>
      </c>
      <c r="U12" s="22">
        <f t="shared" si="10"/>
        <v>0.00299550897979837</v>
      </c>
      <c r="V12" s="21">
        <f t="shared" si="11"/>
        <v>0.0758476583067452</v>
      </c>
      <c r="W12" s="21">
        <f t="shared" si="12"/>
        <v>4.71849887129509</v>
      </c>
      <c r="X12" s="25">
        <f t="shared" si="13"/>
        <v>-0.711165686062623</v>
      </c>
      <c r="Y12" s="21">
        <f t="shared" si="14"/>
        <v>-0.711165686062623</v>
      </c>
      <c r="Z12" s="21">
        <f t="shared" si="15"/>
        <v>-0.154150679827258</v>
      </c>
      <c r="AA12" s="21">
        <f t="shared" si="16"/>
        <v>1.88815131490312</v>
      </c>
      <c r="AB12" s="26">
        <f t="shared" si="17"/>
        <v>0.639035296250124</v>
      </c>
      <c r="AC12" s="26">
        <f t="shared" si="18"/>
        <v>1.78393901978428</v>
      </c>
      <c r="AD12" s="26">
        <f t="shared" si="19"/>
        <v>0.560557277412389</v>
      </c>
      <c r="AE12" s="16">
        <f t="shared" si="20"/>
        <v>0.250965634403201</v>
      </c>
      <c r="AF12" s="16">
        <f t="shared" si="21"/>
        <v>0.439442722587611</v>
      </c>
      <c r="AG12" s="16">
        <f t="shared" si="22"/>
        <v>0.0126178785608156</v>
      </c>
      <c r="AI12" s="21">
        <v>0.524617415290967</v>
      </c>
      <c r="AJ12" s="22">
        <v>1</v>
      </c>
      <c r="AK12" s="21">
        <v>0.641077982618222</v>
      </c>
      <c r="AL12" s="25">
        <v>0.0758476583067452</v>
      </c>
      <c r="AM12" s="21">
        <v>4.71849887129509</v>
      </c>
      <c r="AN12" s="21">
        <v>-0.711165686062623</v>
      </c>
      <c r="AO12" s="21">
        <v>-0.711165686062623</v>
      </c>
      <c r="AP12" s="25">
        <v>-0.154150679827258</v>
      </c>
      <c r="AQ12" s="21">
        <v>1.88815131490312</v>
      </c>
      <c r="AR12" s="26">
        <f t="shared" si="23"/>
        <v>0.638653939879158</v>
      </c>
      <c r="AS12" s="26">
        <f t="shared" si="24"/>
        <v>1.78500425475447</v>
      </c>
      <c r="AT12" s="26">
        <f t="shared" si="71"/>
        <v>0.560222754279963</v>
      </c>
      <c r="AU12" s="16">
        <f t="shared" si="25"/>
        <v>0.251347871998691</v>
      </c>
      <c r="AV12" s="16">
        <f t="shared" si="26"/>
        <v>0.439777245720037</v>
      </c>
      <c r="AW12" s="16">
        <f t="shared" si="27"/>
        <v>0.0126837846122239</v>
      </c>
      <c r="AZ12" s="25">
        <v>0.524617415290967</v>
      </c>
      <c r="BA12" s="25">
        <v>0.641077982618222</v>
      </c>
      <c r="BB12" s="22">
        <v>0.0758476583067452</v>
      </c>
      <c r="BC12" s="25">
        <v>4.71849887129509</v>
      </c>
      <c r="BD12" s="25">
        <v>-0.711165686062623</v>
      </c>
      <c r="BE12" s="25">
        <v>-0.711165686062623</v>
      </c>
      <c r="BF12" s="25">
        <v>-0.154150679827258</v>
      </c>
      <c r="BG12" s="25">
        <v>1.88815131490312</v>
      </c>
      <c r="BH12" s="26">
        <f t="shared" si="28"/>
        <v>0.638430070000763</v>
      </c>
      <c r="BI12" s="26">
        <f t="shared" si="29"/>
        <v>1.78563017872676</v>
      </c>
      <c r="BJ12" s="26">
        <f t="shared" si="66"/>
        <v>0.560026377193652</v>
      </c>
      <c r="BK12" s="16">
        <f t="shared" si="30"/>
        <v>0.251572394679439</v>
      </c>
      <c r="BL12" s="16">
        <f t="shared" si="31"/>
        <v>0.439973622806348</v>
      </c>
      <c r="BM12" s="16">
        <f t="shared" si="32"/>
        <v>0.0124800899201137</v>
      </c>
      <c r="BP12" s="25">
        <v>0.524617415290967</v>
      </c>
      <c r="BQ12" s="25">
        <v>0.641077982618222</v>
      </c>
      <c r="BR12" s="25">
        <v>4.71849887129509</v>
      </c>
      <c r="BS12" s="22">
        <v>-0.711165686062623</v>
      </c>
      <c r="BT12" s="25">
        <v>-0.711165686062623</v>
      </c>
      <c r="BU12" s="25">
        <v>-0.154150679827258</v>
      </c>
      <c r="BV12" s="25">
        <v>1.88815131490312</v>
      </c>
      <c r="BW12" s="26">
        <f t="shared" si="33"/>
        <v>0.634482191374168</v>
      </c>
      <c r="BX12" s="26">
        <f t="shared" si="34"/>
        <v>1.79674073677462</v>
      </c>
      <c r="BY12" s="26">
        <f t="shared" si="67"/>
        <v>0.556563325766814</v>
      </c>
      <c r="BZ12" s="16">
        <f t="shared" si="35"/>
        <v>0.255548254837864</v>
      </c>
      <c r="CA12" s="16">
        <f t="shared" si="36"/>
        <v>0.443436674233186</v>
      </c>
      <c r="CB12" s="16">
        <f t="shared" si="37"/>
        <v>0.0131338231081279</v>
      </c>
      <c r="CE12" s="31">
        <v>0.524617415290967</v>
      </c>
      <c r="CF12" s="31">
        <v>0.641077982618222</v>
      </c>
      <c r="CG12" s="31">
        <v>4.71849887129509</v>
      </c>
      <c r="CH12" s="31">
        <v>-0.711165686062623</v>
      </c>
      <c r="CI12" s="31">
        <v>-0.154150679827258</v>
      </c>
      <c r="CJ12" s="31">
        <v>1.88815131490312</v>
      </c>
      <c r="CK12" s="34">
        <f t="shared" si="38"/>
        <v>0.640931266920679</v>
      </c>
      <c r="CL12" s="34">
        <f t="shared" si="39"/>
        <v>1.77866186100901</v>
      </c>
      <c r="CM12" s="34">
        <f t="shared" si="40"/>
        <v>0.562220409579544</v>
      </c>
      <c r="CN12" s="32">
        <f t="shared" si="41"/>
        <v>0.249069600337398</v>
      </c>
      <c r="CO12" s="32">
        <f t="shared" si="42"/>
        <v>0.437779590420457</v>
      </c>
      <c r="CP12" s="32">
        <f t="shared" si="43"/>
        <v>0.0119254725980972</v>
      </c>
      <c r="CR12" s="8">
        <f t="shared" si="44"/>
        <v>0.64093126692068</v>
      </c>
      <c r="CT12" s="25">
        <v>0.524617415290967</v>
      </c>
      <c r="CU12" s="25">
        <v>0.641077982618222</v>
      </c>
      <c r="CV12" s="22">
        <v>-0.711165686062623</v>
      </c>
      <c r="CW12" s="25">
        <v>-0.154150679827258</v>
      </c>
      <c r="CX12" s="25">
        <v>1.88815131490312</v>
      </c>
      <c r="CY12" s="26">
        <f t="shared" si="45"/>
        <v>0.637882612863138</v>
      </c>
      <c r="CZ12" s="26">
        <f t="shared" si="46"/>
        <v>1.78716268010991</v>
      </c>
      <c r="DA12" s="26">
        <f t="shared" si="68"/>
        <v>0.559546151634331</v>
      </c>
      <c r="DB12" s="16">
        <f t="shared" si="47"/>
        <v>0.25212187046515</v>
      </c>
      <c r="DC12" s="16">
        <f t="shared" si="48"/>
        <v>0.440453848365669</v>
      </c>
      <c r="DD12" s="16">
        <f t="shared" si="49"/>
        <v>0.0120186173534181</v>
      </c>
      <c r="DG12" s="25">
        <v>0.524617415290967</v>
      </c>
      <c r="DH12" s="25">
        <v>0.641077982618222</v>
      </c>
      <c r="DI12" s="22">
        <v>-0.154150679827258</v>
      </c>
      <c r="DJ12" s="25">
        <v>1.88815131490312</v>
      </c>
      <c r="DK12" s="26">
        <f t="shared" si="50"/>
        <v>0.656540015427078</v>
      </c>
      <c r="DL12" s="26">
        <f t="shared" si="51"/>
        <v>1.73637550372072</v>
      </c>
      <c r="DM12" s="26">
        <f t="shared" si="69"/>
        <v>0.575912294234279</v>
      </c>
      <c r="DN12" s="16">
        <f t="shared" si="52"/>
        <v>0.23373355668325</v>
      </c>
      <c r="DO12" s="16">
        <f t="shared" si="53"/>
        <v>0.424087705765721</v>
      </c>
      <c r="DP12" s="16">
        <f t="shared" si="54"/>
        <v>0.00809266998642953</v>
      </c>
      <c r="DS12" s="25">
        <v>0.524617415290967</v>
      </c>
      <c r="DT12" s="25">
        <v>0.641077982618222</v>
      </c>
      <c r="DU12" s="22">
        <v>1.88815131490312</v>
      </c>
      <c r="DV12" s="26">
        <f t="shared" si="55"/>
        <v>0.611405388958942</v>
      </c>
      <c r="DW12" s="26">
        <f t="shared" si="56"/>
        <v>1.86455667644852</v>
      </c>
      <c r="DX12" s="26">
        <f t="shared" si="70"/>
        <v>0.536320516630651</v>
      </c>
      <c r="DY12" s="16">
        <f t="shared" si="57"/>
        <v>0.279412262821647</v>
      </c>
      <c r="DZ12" s="16">
        <f t="shared" si="58"/>
        <v>0.463679483369349</v>
      </c>
      <c r="EA12" s="16">
        <f t="shared" si="59"/>
        <v>0.0123976930968265</v>
      </c>
      <c r="ED12" s="25">
        <v>0.524617415290967</v>
      </c>
      <c r="EE12" s="25">
        <v>0.641077982618222</v>
      </c>
      <c r="EF12" s="26">
        <f t="shared" si="60"/>
        <v>0.532274639567158</v>
      </c>
      <c r="EG12" s="26">
        <f t="shared" si="61"/>
        <v>2.14175148552454</v>
      </c>
      <c r="EH12" s="26">
        <f t="shared" si="62"/>
        <v>0.466907578567682</v>
      </c>
      <c r="EI12" s="16">
        <f t="shared" si="63"/>
        <v>0.369330113713228</v>
      </c>
      <c r="EJ12" s="16">
        <f t="shared" si="64"/>
        <v>0.533092421432318</v>
      </c>
      <c r="EK12" s="16">
        <f t="shared" si="65"/>
        <v>0.0302283772651443</v>
      </c>
    </row>
    <row r="13" spans="1:141">
      <c r="A13" s="77" t="s">
        <v>20</v>
      </c>
      <c r="B13" s="77">
        <v>1.89852635502419</v>
      </c>
      <c r="C13" s="78">
        <v>0.002</v>
      </c>
      <c r="D13" s="78">
        <v>0.0787982156914196</v>
      </c>
      <c r="E13" s="77">
        <v>112</v>
      </c>
      <c r="F13" s="77">
        <v>0.491071428571429</v>
      </c>
      <c r="G13" s="77">
        <v>0.491071428571429</v>
      </c>
      <c r="H13" s="77">
        <v>0.857142857142857</v>
      </c>
      <c r="I13" s="77">
        <v>8.39285714285714</v>
      </c>
      <c r="J13" s="77">
        <v>0.602</v>
      </c>
      <c r="K13" s="17">
        <f t="shared" si="1"/>
        <v>0.612895160786318</v>
      </c>
      <c r="L13" s="17">
        <f t="shared" si="2"/>
        <v>0.982223451116272</v>
      </c>
      <c r="M13" s="17">
        <f t="shared" si="3"/>
        <v>1.01809827373143</v>
      </c>
      <c r="N13" s="16">
        <f t="shared" si="4"/>
        <v>0.000118704528559732</v>
      </c>
      <c r="O13" s="16">
        <f t="shared" si="5"/>
        <v>0.0180982737314261</v>
      </c>
      <c r="P13" s="16">
        <f t="shared" si="6"/>
        <v>0.3784477979677</v>
      </c>
      <c r="R13" s="21">
        <f t="shared" si="7"/>
        <v>-0.0179364495509742</v>
      </c>
      <c r="S13" s="21">
        <f t="shared" ref="S13:S22" si="72">1</f>
        <v>1</v>
      </c>
      <c r="T13" s="21">
        <f t="shared" si="9"/>
        <v>0.641077982618222</v>
      </c>
      <c r="U13" s="22">
        <f t="shared" si="10"/>
        <v>0.00199800266267306</v>
      </c>
      <c r="V13" s="21">
        <f t="shared" si="11"/>
        <v>0.0758476583067452</v>
      </c>
      <c r="W13" s="21">
        <f t="shared" si="12"/>
        <v>4.71849887129509</v>
      </c>
      <c r="X13" s="25">
        <f t="shared" si="13"/>
        <v>-0.711165686062623</v>
      </c>
      <c r="Y13" s="21">
        <f t="shared" si="14"/>
        <v>-0.711165686062623</v>
      </c>
      <c r="Z13" s="21">
        <f t="shared" si="15"/>
        <v>-0.154150679827258</v>
      </c>
      <c r="AA13" s="21">
        <f t="shared" si="16"/>
        <v>2.12738100396895</v>
      </c>
      <c r="AB13" s="26">
        <f t="shared" si="17"/>
        <v>0.610748246139216</v>
      </c>
      <c r="AC13" s="26">
        <f t="shared" si="18"/>
        <v>0.985676182953423</v>
      </c>
      <c r="AD13" s="26">
        <f t="shared" si="19"/>
        <v>1.01453197033092</v>
      </c>
      <c r="AE13" s="16">
        <f t="shared" si="20"/>
        <v>7.65318105123113e-5</v>
      </c>
      <c r="AF13" s="16">
        <f t="shared" si="21"/>
        <v>0.0145319703309239</v>
      </c>
      <c r="AG13" s="16">
        <f t="shared" si="22"/>
        <v>0.0977071450319805</v>
      </c>
      <c r="AI13" s="21">
        <v>-0.0179364495509742</v>
      </c>
      <c r="AJ13" s="22">
        <v>1</v>
      </c>
      <c r="AK13" s="21">
        <v>0.641077982618222</v>
      </c>
      <c r="AL13" s="25">
        <v>0.0758476583067452</v>
      </c>
      <c r="AM13" s="21">
        <v>4.71849887129509</v>
      </c>
      <c r="AN13" s="21">
        <v>-0.711165686062623</v>
      </c>
      <c r="AO13" s="21">
        <v>-0.711165686062623</v>
      </c>
      <c r="AP13" s="25">
        <v>-0.154150679827258</v>
      </c>
      <c r="AQ13" s="21">
        <v>2.12738100396895</v>
      </c>
      <c r="AR13" s="26">
        <f t="shared" si="23"/>
        <v>0.610161964736376</v>
      </c>
      <c r="AS13" s="26">
        <f t="shared" si="24"/>
        <v>0.986623281672593</v>
      </c>
      <c r="AT13" s="26">
        <f t="shared" si="71"/>
        <v>1.01355808095743</v>
      </c>
      <c r="AU13" s="16">
        <f t="shared" si="25"/>
        <v>6.66176683578396e-5</v>
      </c>
      <c r="AV13" s="16">
        <f t="shared" si="26"/>
        <v>0.0135580809574347</v>
      </c>
      <c r="AW13" s="16">
        <f t="shared" si="27"/>
        <v>0.0983429875885193</v>
      </c>
      <c r="AZ13" s="25">
        <v>-0.0179364495509742</v>
      </c>
      <c r="BA13" s="25">
        <v>0.641077982618222</v>
      </c>
      <c r="BB13" s="22">
        <v>0.0758476583067452</v>
      </c>
      <c r="BC13" s="25">
        <v>4.71849887129509</v>
      </c>
      <c r="BD13" s="25">
        <v>-0.711165686062623</v>
      </c>
      <c r="BE13" s="25">
        <v>-0.711165686062623</v>
      </c>
      <c r="BF13" s="25">
        <v>-0.154150679827258</v>
      </c>
      <c r="BG13" s="25">
        <v>2.12738100396895</v>
      </c>
      <c r="BH13" s="26">
        <f t="shared" si="28"/>
        <v>0.608548879760237</v>
      </c>
      <c r="BI13" s="26">
        <f t="shared" si="29"/>
        <v>0.989238531237101</v>
      </c>
      <c r="BJ13" s="26">
        <f t="shared" si="66"/>
        <v>1.0108785378077</v>
      </c>
      <c r="BK13" s="16">
        <f t="shared" si="30"/>
        <v>4.28878261140403e-5</v>
      </c>
      <c r="BL13" s="16">
        <f t="shared" si="31"/>
        <v>0.0108785378077025</v>
      </c>
      <c r="BM13" s="16">
        <f t="shared" si="32"/>
        <v>0.100730548209671</v>
      </c>
      <c r="BP13" s="25">
        <v>-0.0179364495509742</v>
      </c>
      <c r="BQ13" s="25">
        <v>0.641077982618222</v>
      </c>
      <c r="BR13" s="25">
        <v>4.71849887129509</v>
      </c>
      <c r="BS13" s="22">
        <v>-0.711165686062623</v>
      </c>
      <c r="BT13" s="25">
        <v>-0.711165686062623</v>
      </c>
      <c r="BU13" s="25">
        <v>-0.154150679827258</v>
      </c>
      <c r="BV13" s="25">
        <v>2.12738100396895</v>
      </c>
      <c r="BW13" s="26">
        <f t="shared" si="33"/>
        <v>0.604887064700518</v>
      </c>
      <c r="BX13" s="26">
        <f t="shared" si="34"/>
        <v>0.995227101273943</v>
      </c>
      <c r="BY13" s="26">
        <f t="shared" si="67"/>
        <v>1.00479578853907</v>
      </c>
      <c r="BZ13" s="16">
        <f t="shared" si="35"/>
        <v>8.33514258497532e-6</v>
      </c>
      <c r="CA13" s="16">
        <f t="shared" si="36"/>
        <v>0.00479578853906593</v>
      </c>
      <c r="CB13" s="16">
        <f t="shared" si="37"/>
        <v>0.105000620640927</v>
      </c>
      <c r="CE13" s="31">
        <v>-0.0179364495509742</v>
      </c>
      <c r="CF13" s="31">
        <v>0.641077982618222</v>
      </c>
      <c r="CG13" s="31">
        <v>4.71849887129509</v>
      </c>
      <c r="CH13" s="31">
        <v>-0.711165686062623</v>
      </c>
      <c r="CI13" s="31">
        <v>-0.154150679827258</v>
      </c>
      <c r="CJ13" s="31">
        <v>2.12738100396895</v>
      </c>
      <c r="CK13" s="34">
        <f t="shared" si="38"/>
        <v>0.613275944391507</v>
      </c>
      <c r="CL13" s="34">
        <f t="shared" si="39"/>
        <v>0.981613587660454</v>
      </c>
      <c r="CM13" s="34">
        <f t="shared" si="40"/>
        <v>1.01873080463705</v>
      </c>
      <c r="CN13" s="32">
        <f t="shared" si="41"/>
        <v>0.000127146921920359</v>
      </c>
      <c r="CO13" s="32">
        <f t="shared" si="42"/>
        <v>0.0187308046370549</v>
      </c>
      <c r="CP13" s="32">
        <f t="shared" si="43"/>
        <v>0.0960039076574971</v>
      </c>
      <c r="CR13" s="8">
        <f t="shared" si="44"/>
        <v>0.613275944391508</v>
      </c>
      <c r="CT13" s="25">
        <v>-0.0179364495509742</v>
      </c>
      <c r="CU13" s="25">
        <v>0.641077982618222</v>
      </c>
      <c r="CV13" s="22">
        <v>-0.711165686062623</v>
      </c>
      <c r="CW13" s="25">
        <v>-0.154150679827258</v>
      </c>
      <c r="CX13" s="25">
        <v>2.12738100396895</v>
      </c>
      <c r="CY13" s="26">
        <f t="shared" si="45"/>
        <v>0.617097899883536</v>
      </c>
      <c r="CZ13" s="26">
        <f t="shared" si="46"/>
        <v>0.975534028091191</v>
      </c>
      <c r="DA13" s="26">
        <f t="shared" si="68"/>
        <v>1.02507956791285</v>
      </c>
      <c r="DB13" s="16">
        <f t="shared" si="47"/>
        <v>0.000227946580893264</v>
      </c>
      <c r="DC13" s="16">
        <f t="shared" si="48"/>
        <v>0.0250795679128499</v>
      </c>
      <c r="DD13" s="16">
        <f t="shared" si="49"/>
        <v>0.0934798984311182</v>
      </c>
      <c r="DG13" s="25">
        <v>-0.0179364495509742</v>
      </c>
      <c r="DH13" s="25">
        <v>0.641077982618222</v>
      </c>
      <c r="DI13" s="22">
        <v>-0.154150679827258</v>
      </c>
      <c r="DJ13" s="25">
        <v>2.12738100396895</v>
      </c>
      <c r="DK13" s="26">
        <f t="shared" si="50"/>
        <v>0.630228270407923</v>
      </c>
      <c r="DL13" s="26">
        <f t="shared" si="51"/>
        <v>0.955209450712752</v>
      </c>
      <c r="DM13" s="26">
        <f t="shared" si="69"/>
        <v>1.0468908146311</v>
      </c>
      <c r="DN13" s="16">
        <f t="shared" si="52"/>
        <v>0.000796835250222832</v>
      </c>
      <c r="DO13" s="16">
        <f t="shared" si="53"/>
        <v>0.0468908146311016</v>
      </c>
      <c r="DP13" s="16">
        <f t="shared" si="54"/>
        <v>0.0825054518651715</v>
      </c>
      <c r="DS13" s="25">
        <v>-0.0179364495509742</v>
      </c>
      <c r="DT13" s="25">
        <v>0.641077982618222</v>
      </c>
      <c r="DU13" s="22">
        <v>2.12738100396895</v>
      </c>
      <c r="DV13" s="26">
        <f t="shared" si="55"/>
        <v>0.577998856098182</v>
      </c>
      <c r="DW13" s="26">
        <f t="shared" si="56"/>
        <v>1.04152455259832</v>
      </c>
      <c r="DX13" s="26">
        <f t="shared" si="70"/>
        <v>0.960130990196315</v>
      </c>
      <c r="DY13" s="16">
        <f t="shared" si="57"/>
        <v>0.000576054908595784</v>
      </c>
      <c r="DZ13" s="16">
        <f t="shared" si="58"/>
        <v>0.0398690098036847</v>
      </c>
      <c r="EA13" s="16">
        <f t="shared" si="59"/>
        <v>0.0976347168695816</v>
      </c>
      <c r="ED13" s="25">
        <v>-0.0179364495509742</v>
      </c>
      <c r="EE13" s="25">
        <v>0.641077982618222</v>
      </c>
      <c r="EF13" s="26">
        <f t="shared" si="60"/>
        <v>0.483565784549554</v>
      </c>
      <c r="EG13" s="26">
        <f t="shared" si="61"/>
        <v>1.24491851829585</v>
      </c>
      <c r="EH13" s="26">
        <f t="shared" si="62"/>
        <v>0.803265422839791</v>
      </c>
      <c r="EI13" s="16">
        <f t="shared" si="63"/>
        <v>0.0140266633893626</v>
      </c>
      <c r="EJ13" s="16">
        <f t="shared" si="64"/>
        <v>0.196734577160209</v>
      </c>
      <c r="EK13" s="16">
        <f t="shared" si="65"/>
        <v>0.0264045421744466</v>
      </c>
    </row>
    <row r="14" spans="1:141">
      <c r="A14" s="77" t="s">
        <v>21</v>
      </c>
      <c r="B14" s="77">
        <v>1.99897280585975</v>
      </c>
      <c r="C14" s="78">
        <v>0.0036</v>
      </c>
      <c r="D14" s="78">
        <v>0.035825</v>
      </c>
      <c r="E14" s="77">
        <v>100</v>
      </c>
      <c r="F14" s="77">
        <v>0.5</v>
      </c>
      <c r="G14" s="77">
        <v>0.66</v>
      </c>
      <c r="H14" s="77">
        <v>0.68</v>
      </c>
      <c r="I14" s="77">
        <v>4</v>
      </c>
      <c r="J14" s="77">
        <v>1.283</v>
      </c>
      <c r="K14" s="17">
        <f t="shared" si="1"/>
        <v>0.811103205705652</v>
      </c>
      <c r="L14" s="17">
        <f t="shared" si="2"/>
        <v>1.58179623872131</v>
      </c>
      <c r="M14" s="17">
        <f t="shared" si="3"/>
        <v>0.632192677868786</v>
      </c>
      <c r="N14" s="16">
        <f t="shared" si="4"/>
        <v>0.222686584465282</v>
      </c>
      <c r="O14" s="16">
        <f t="shared" si="5"/>
        <v>0.367807322131214</v>
      </c>
      <c r="P14" s="16">
        <f t="shared" si="6"/>
        <v>0.0704754154328155</v>
      </c>
      <c r="R14" s="21">
        <f t="shared" si="7"/>
        <v>0.458561061253161</v>
      </c>
      <c r="S14" s="21">
        <f t="shared" si="72"/>
        <v>1</v>
      </c>
      <c r="T14" s="21">
        <f t="shared" si="9"/>
        <v>0.692633451553669</v>
      </c>
      <c r="U14" s="22">
        <f t="shared" si="10"/>
        <v>0.00359353551013022</v>
      </c>
      <c r="V14" s="21">
        <f t="shared" si="11"/>
        <v>0.035198210649965</v>
      </c>
      <c r="W14" s="21">
        <f t="shared" si="12"/>
        <v>4.60517018598809</v>
      </c>
      <c r="X14" s="25">
        <f t="shared" si="13"/>
        <v>-0.693147180559945</v>
      </c>
      <c r="Y14" s="21">
        <f t="shared" si="14"/>
        <v>-0.415515443961666</v>
      </c>
      <c r="Z14" s="21">
        <f t="shared" si="15"/>
        <v>-0.385662480811985</v>
      </c>
      <c r="AA14" s="21">
        <f t="shared" si="16"/>
        <v>1.38629436111989</v>
      </c>
      <c r="AB14" s="26">
        <f t="shared" si="17"/>
        <v>0.838720301429942</v>
      </c>
      <c r="AC14" s="26">
        <f t="shared" si="18"/>
        <v>1.52971139223958</v>
      </c>
      <c r="AD14" s="26">
        <f t="shared" si="19"/>
        <v>0.653718083733392</v>
      </c>
      <c r="AE14" s="16">
        <f t="shared" si="20"/>
        <v>0.197384450561501</v>
      </c>
      <c r="AF14" s="16">
        <f t="shared" si="21"/>
        <v>0.346281916266608</v>
      </c>
      <c r="AG14" s="16">
        <f t="shared" si="22"/>
        <v>0.000367432331186501</v>
      </c>
      <c r="AI14" s="21">
        <v>0.458561061253161</v>
      </c>
      <c r="AJ14" s="22">
        <v>1</v>
      </c>
      <c r="AK14" s="21">
        <v>0.692633451553669</v>
      </c>
      <c r="AL14" s="25">
        <v>0.035198210649965</v>
      </c>
      <c r="AM14" s="21">
        <v>4.60517018598809</v>
      </c>
      <c r="AN14" s="21">
        <v>-0.693147180559945</v>
      </c>
      <c r="AO14" s="21">
        <v>-0.415515443961666</v>
      </c>
      <c r="AP14" s="25">
        <v>-0.385662480811985</v>
      </c>
      <c r="AQ14" s="21">
        <v>1.38629436111989</v>
      </c>
      <c r="AR14" s="26">
        <f t="shared" si="23"/>
        <v>0.83785057648945</v>
      </c>
      <c r="AS14" s="26">
        <f t="shared" si="24"/>
        <v>1.53129929846883</v>
      </c>
      <c r="AT14" s="26">
        <f t="shared" si="71"/>
        <v>0.653040199913835</v>
      </c>
      <c r="AU14" s="16">
        <f t="shared" si="25"/>
        <v>0.198158009251775</v>
      </c>
      <c r="AV14" s="16">
        <f t="shared" si="26"/>
        <v>0.346959800086165</v>
      </c>
      <c r="AW14" s="16">
        <f t="shared" si="27"/>
        <v>0.000392232635413016</v>
      </c>
      <c r="AZ14" s="25">
        <v>0.458561061253161</v>
      </c>
      <c r="BA14" s="25">
        <v>0.692633451553669</v>
      </c>
      <c r="BB14" s="22">
        <v>0.035198210649965</v>
      </c>
      <c r="BC14" s="25">
        <v>4.60517018598809</v>
      </c>
      <c r="BD14" s="25">
        <v>-0.693147180559945</v>
      </c>
      <c r="BE14" s="25">
        <v>-0.415515443961666</v>
      </c>
      <c r="BF14" s="25">
        <v>-0.385662480811985</v>
      </c>
      <c r="BG14" s="25">
        <v>1.38629436111989</v>
      </c>
      <c r="BH14" s="26">
        <f t="shared" si="28"/>
        <v>0.840852295922113</v>
      </c>
      <c r="BI14" s="26">
        <f t="shared" si="29"/>
        <v>1.52583278445236</v>
      </c>
      <c r="BJ14" s="26">
        <f t="shared" si="66"/>
        <v>0.655379809760026</v>
      </c>
      <c r="BK14" s="16">
        <f t="shared" si="30"/>
        <v>0.195494592221347</v>
      </c>
      <c r="BL14" s="16">
        <f t="shared" si="31"/>
        <v>0.344620190239974</v>
      </c>
      <c r="BM14" s="16">
        <f t="shared" si="32"/>
        <v>0.000267678729449283</v>
      </c>
      <c r="BP14" s="25">
        <v>0.458561061253161</v>
      </c>
      <c r="BQ14" s="25">
        <v>0.692633451553669</v>
      </c>
      <c r="BR14" s="25">
        <v>4.60517018598809</v>
      </c>
      <c r="BS14" s="22">
        <v>-0.693147180559945</v>
      </c>
      <c r="BT14" s="25">
        <v>-0.415515443961666</v>
      </c>
      <c r="BU14" s="25">
        <v>-0.385662480811985</v>
      </c>
      <c r="BV14" s="25">
        <v>1.38629436111989</v>
      </c>
      <c r="BW14" s="26">
        <f t="shared" si="33"/>
        <v>0.846612161320272</v>
      </c>
      <c r="BX14" s="26">
        <f t="shared" si="34"/>
        <v>1.51545189003568</v>
      </c>
      <c r="BY14" s="26">
        <f t="shared" si="67"/>
        <v>0.659869182634663</v>
      </c>
      <c r="BZ14" s="16">
        <f t="shared" si="35"/>
        <v>0.190434345747564</v>
      </c>
      <c r="CA14" s="16">
        <f t="shared" si="36"/>
        <v>0.340130817365337</v>
      </c>
      <c r="CB14" s="16">
        <f t="shared" si="37"/>
        <v>0.000127623027752562</v>
      </c>
      <c r="CE14" s="31">
        <v>0.458561061253161</v>
      </c>
      <c r="CF14" s="31">
        <v>0.692633451553669</v>
      </c>
      <c r="CG14" s="31">
        <v>4.60517018598809</v>
      </c>
      <c r="CH14" s="31">
        <v>-0.415515443961666</v>
      </c>
      <c r="CI14" s="31">
        <v>-0.385662480811985</v>
      </c>
      <c r="CJ14" s="31">
        <v>1.38629436111989</v>
      </c>
      <c r="CK14" s="34">
        <f t="shared" si="38"/>
        <v>0.822259345471611</v>
      </c>
      <c r="CL14" s="34">
        <f t="shared" si="39"/>
        <v>1.56033495644142</v>
      </c>
      <c r="CM14" s="34">
        <f t="shared" si="40"/>
        <v>0.640888032323939</v>
      </c>
      <c r="CN14" s="32">
        <f t="shared" si="41"/>
        <v>0.212281950735248</v>
      </c>
      <c r="CO14" s="32">
        <f t="shared" si="42"/>
        <v>0.359111967676063</v>
      </c>
      <c r="CP14" s="32">
        <f t="shared" si="43"/>
        <v>0.000932458866212638</v>
      </c>
      <c r="CR14" s="8">
        <f t="shared" si="44"/>
        <v>0.822259345471612</v>
      </c>
      <c r="CT14" s="25">
        <v>0.458561061253161</v>
      </c>
      <c r="CU14" s="25">
        <v>0.692633451553669</v>
      </c>
      <c r="CV14" s="22">
        <v>-0.415515443961666</v>
      </c>
      <c r="CW14" s="25">
        <v>-0.385662480811985</v>
      </c>
      <c r="CX14" s="25">
        <v>1.38629436111989</v>
      </c>
      <c r="CY14" s="26">
        <f t="shared" si="45"/>
        <v>0.805368914928977</v>
      </c>
      <c r="CZ14" s="26">
        <f t="shared" si="46"/>
        <v>1.5930587538422</v>
      </c>
      <c r="DA14" s="26">
        <f t="shared" si="68"/>
        <v>0.627723238448151</v>
      </c>
      <c r="DB14" s="16">
        <f t="shared" si="47"/>
        <v>0.228131453426122</v>
      </c>
      <c r="DC14" s="16">
        <f t="shared" si="48"/>
        <v>0.372276761551849</v>
      </c>
      <c r="DD14" s="16">
        <f t="shared" si="49"/>
        <v>0.00171829880926936</v>
      </c>
      <c r="DG14" s="25">
        <v>0.458561061253161</v>
      </c>
      <c r="DH14" s="25">
        <v>0.692633451553669</v>
      </c>
      <c r="DI14" s="22">
        <v>-0.385662480811985</v>
      </c>
      <c r="DJ14" s="25">
        <v>1.38629436111989</v>
      </c>
      <c r="DK14" s="26">
        <f t="shared" si="50"/>
        <v>0.81053379316765</v>
      </c>
      <c r="DL14" s="26">
        <f t="shared" si="51"/>
        <v>1.58290747506764</v>
      </c>
      <c r="DM14" s="26">
        <f t="shared" si="69"/>
        <v>0.631748864511029</v>
      </c>
      <c r="DN14" s="16">
        <f t="shared" si="52"/>
        <v>0.223224316598549</v>
      </c>
      <c r="DO14" s="16">
        <f t="shared" si="53"/>
        <v>0.368251135488971</v>
      </c>
      <c r="DP14" s="16">
        <f t="shared" si="54"/>
        <v>0.00116435853303908</v>
      </c>
      <c r="DS14" s="25">
        <v>0.458561061253161</v>
      </c>
      <c r="DT14" s="25">
        <v>0.692633451553669</v>
      </c>
      <c r="DU14" s="22">
        <v>1.38629436111989</v>
      </c>
      <c r="DV14" s="26">
        <f t="shared" si="55"/>
        <v>0.654168495224531</v>
      </c>
      <c r="DW14" s="26">
        <f t="shared" si="56"/>
        <v>1.96126840311934</v>
      </c>
      <c r="DX14" s="26">
        <f t="shared" si="70"/>
        <v>0.509874119426758</v>
      </c>
      <c r="DY14" s="16">
        <f t="shared" si="57"/>
        <v>0.395429061398181</v>
      </c>
      <c r="DZ14" s="16">
        <f t="shared" si="58"/>
        <v>0.490125880573242</v>
      </c>
      <c r="EA14" s="16">
        <f t="shared" si="59"/>
        <v>0.0189864494320047</v>
      </c>
      <c r="ED14" s="25">
        <v>0.458561061253161</v>
      </c>
      <c r="EE14" s="25">
        <v>0.692633451553669</v>
      </c>
      <c r="EF14" s="26">
        <f t="shared" si="60"/>
        <v>0.627867223347184</v>
      </c>
      <c r="EG14" s="26">
        <f t="shared" si="61"/>
        <v>2.04342566754843</v>
      </c>
      <c r="EH14" s="26">
        <f t="shared" si="62"/>
        <v>0.489374297230852</v>
      </c>
      <c r="EI14" s="16">
        <f t="shared" si="63"/>
        <v>0.429198955044829</v>
      </c>
      <c r="EJ14" s="16">
        <f t="shared" si="64"/>
        <v>0.510625702769148</v>
      </c>
      <c r="EK14" s="16">
        <f t="shared" si="65"/>
        <v>0.0229208640411462</v>
      </c>
    </row>
    <row r="15" spans="1:141">
      <c r="A15" s="77" t="s">
        <v>21</v>
      </c>
      <c r="B15" s="77">
        <v>2.09695558858954</v>
      </c>
      <c r="C15" s="78">
        <v>0.0036</v>
      </c>
      <c r="D15" s="78">
        <v>0.035825</v>
      </c>
      <c r="E15" s="77">
        <v>100</v>
      </c>
      <c r="F15" s="77">
        <v>0.5</v>
      </c>
      <c r="G15" s="77">
        <v>0.66</v>
      </c>
      <c r="H15" s="77">
        <v>0.68</v>
      </c>
      <c r="I15" s="77">
        <v>4</v>
      </c>
      <c r="J15" s="77">
        <v>1.17</v>
      </c>
      <c r="K15" s="17">
        <f t="shared" si="1"/>
        <v>0.850860699626092</v>
      </c>
      <c r="L15" s="17">
        <f t="shared" si="2"/>
        <v>1.37507820083141</v>
      </c>
      <c r="M15" s="17">
        <f t="shared" si="3"/>
        <v>0.727231367201788</v>
      </c>
      <c r="N15" s="16">
        <f t="shared" si="4"/>
        <v>0.101849893043148</v>
      </c>
      <c r="O15" s="16">
        <f t="shared" si="5"/>
        <v>0.272768632798212</v>
      </c>
      <c r="P15" s="16">
        <f t="shared" si="6"/>
        <v>0.129968001460411</v>
      </c>
      <c r="R15" s="21">
        <f t="shared" si="7"/>
        <v>0.318510602833242</v>
      </c>
      <c r="S15" s="21">
        <f t="shared" si="72"/>
        <v>1</v>
      </c>
      <c r="T15" s="21">
        <f t="shared" si="9"/>
        <v>0.740486573149754</v>
      </c>
      <c r="U15" s="22">
        <f t="shared" si="10"/>
        <v>0.00359353551013022</v>
      </c>
      <c r="V15" s="21">
        <f t="shared" si="11"/>
        <v>0.035198210649965</v>
      </c>
      <c r="W15" s="21">
        <f t="shared" si="12"/>
        <v>4.60517018598809</v>
      </c>
      <c r="X15" s="25">
        <f t="shared" si="13"/>
        <v>-0.693147180559945</v>
      </c>
      <c r="Y15" s="21">
        <f t="shared" si="14"/>
        <v>-0.415515443961666</v>
      </c>
      <c r="Z15" s="21">
        <f t="shared" si="15"/>
        <v>-0.385662480811985</v>
      </c>
      <c r="AA15" s="21">
        <f t="shared" si="16"/>
        <v>1.38629436111989</v>
      </c>
      <c r="AB15" s="26">
        <f t="shared" si="17"/>
        <v>0.841751975467475</v>
      </c>
      <c r="AC15" s="26">
        <f t="shared" si="18"/>
        <v>1.38995812792744</v>
      </c>
      <c r="AD15" s="26">
        <f t="shared" si="19"/>
        <v>0.719446132878184</v>
      </c>
      <c r="AE15" s="16">
        <f t="shared" si="20"/>
        <v>0.107746765609505</v>
      </c>
      <c r="AF15" s="16">
        <f t="shared" si="21"/>
        <v>0.280553867121816</v>
      </c>
      <c r="AG15" s="16">
        <f t="shared" si="22"/>
        <v>0.0021677893359277</v>
      </c>
      <c r="AI15" s="21">
        <v>0.318510602833242</v>
      </c>
      <c r="AJ15" s="22">
        <v>1</v>
      </c>
      <c r="AK15" s="21">
        <v>0.740486573149754</v>
      </c>
      <c r="AL15" s="25">
        <v>0.035198210649965</v>
      </c>
      <c r="AM15" s="21">
        <v>4.60517018598809</v>
      </c>
      <c r="AN15" s="21">
        <v>-0.693147180559945</v>
      </c>
      <c r="AO15" s="21">
        <v>-0.415515443961666</v>
      </c>
      <c r="AP15" s="25">
        <v>-0.385662480811985</v>
      </c>
      <c r="AQ15" s="21">
        <v>1.38629436111989</v>
      </c>
      <c r="AR15" s="26">
        <f t="shared" si="23"/>
        <v>0.84099983151807</v>
      </c>
      <c r="AS15" s="26">
        <f t="shared" si="24"/>
        <v>1.39120122995514</v>
      </c>
      <c r="AT15" s="26">
        <f t="shared" si="71"/>
        <v>0.718803274801769</v>
      </c>
      <c r="AU15" s="16">
        <f t="shared" si="25"/>
        <v>0.108241110861139</v>
      </c>
      <c r="AV15" s="16">
        <f t="shared" si="26"/>
        <v>0.281196725198231</v>
      </c>
      <c r="AW15" s="16">
        <f t="shared" si="27"/>
        <v>0.00211215715415878</v>
      </c>
      <c r="AZ15" s="25">
        <v>0.318510602833242</v>
      </c>
      <c r="BA15" s="25">
        <v>0.740486573149754</v>
      </c>
      <c r="BB15" s="22">
        <v>0.035198210649965</v>
      </c>
      <c r="BC15" s="25">
        <v>4.60517018598809</v>
      </c>
      <c r="BD15" s="25">
        <v>-0.693147180559945</v>
      </c>
      <c r="BE15" s="25">
        <v>-0.415515443961666</v>
      </c>
      <c r="BF15" s="25">
        <v>-0.385662480811985</v>
      </c>
      <c r="BG15" s="25">
        <v>1.38629436111989</v>
      </c>
      <c r="BH15" s="26">
        <f t="shared" si="28"/>
        <v>0.843693823584804</v>
      </c>
      <c r="BI15" s="26">
        <f t="shared" si="29"/>
        <v>1.38675899632492</v>
      </c>
      <c r="BJ15" s="26">
        <f t="shared" si="66"/>
        <v>0.721105832123765</v>
      </c>
      <c r="BK15" s="16">
        <f t="shared" si="30"/>
        <v>0.106475720766705</v>
      </c>
      <c r="BL15" s="16">
        <f t="shared" si="31"/>
        <v>0.278894167876235</v>
      </c>
      <c r="BM15" s="16">
        <f t="shared" si="32"/>
        <v>0.00243691626958227</v>
      </c>
      <c r="BP15" s="25">
        <v>0.318510602833242</v>
      </c>
      <c r="BQ15" s="25">
        <v>0.740486573149754</v>
      </c>
      <c r="BR15" s="25">
        <v>4.60517018598809</v>
      </c>
      <c r="BS15" s="22">
        <v>-0.693147180559945</v>
      </c>
      <c r="BT15" s="25">
        <v>-0.415515443961666</v>
      </c>
      <c r="BU15" s="25">
        <v>-0.385662480811985</v>
      </c>
      <c r="BV15" s="25">
        <v>1.38629436111989</v>
      </c>
      <c r="BW15" s="26">
        <f t="shared" si="33"/>
        <v>0.849204906283931</v>
      </c>
      <c r="BX15" s="26">
        <f t="shared" si="34"/>
        <v>1.37775935035497</v>
      </c>
      <c r="BY15" s="26">
        <f t="shared" si="67"/>
        <v>0.725816159217035</v>
      </c>
      <c r="BZ15" s="16">
        <f t="shared" si="35"/>
        <v>0.102909492152301</v>
      </c>
      <c r="CA15" s="16">
        <f t="shared" si="36"/>
        <v>0.274183840782965</v>
      </c>
      <c r="CB15" s="16">
        <f t="shared" si="37"/>
        <v>0.00298661597969243</v>
      </c>
      <c r="CE15" s="31">
        <v>0.318510602833242</v>
      </c>
      <c r="CF15" s="31">
        <v>0.740486573149754</v>
      </c>
      <c r="CG15" s="31">
        <v>4.60517018598809</v>
      </c>
      <c r="CH15" s="31">
        <v>-0.415515443961666</v>
      </c>
      <c r="CI15" s="31">
        <v>-0.385662480811985</v>
      </c>
      <c r="CJ15" s="31">
        <v>1.38629436111989</v>
      </c>
      <c r="CK15" s="34">
        <f t="shared" si="38"/>
        <v>0.824915660267702</v>
      </c>
      <c r="CL15" s="34">
        <f t="shared" si="39"/>
        <v>1.41832681370155</v>
      </c>
      <c r="CM15" s="34">
        <f t="shared" si="40"/>
        <v>0.705056119886925</v>
      </c>
      <c r="CN15" s="32">
        <f t="shared" si="41"/>
        <v>0.119083201528476</v>
      </c>
      <c r="CO15" s="32">
        <f t="shared" si="42"/>
        <v>0.294943880113075</v>
      </c>
      <c r="CP15" s="32">
        <f t="shared" si="43"/>
        <v>0.0011311045705873</v>
      </c>
      <c r="CR15" s="8">
        <f t="shared" si="44"/>
        <v>0.824915660267702</v>
      </c>
      <c r="CT15" s="25">
        <v>0.318510602833242</v>
      </c>
      <c r="CU15" s="25">
        <v>0.740486573149754</v>
      </c>
      <c r="CV15" s="22">
        <v>-0.415515443961666</v>
      </c>
      <c r="CW15" s="25">
        <v>-0.385662480811985</v>
      </c>
      <c r="CX15" s="25">
        <v>1.38629436111989</v>
      </c>
      <c r="CY15" s="26">
        <f t="shared" si="45"/>
        <v>0.810832986738628</v>
      </c>
      <c r="CZ15" s="26">
        <f t="shared" si="46"/>
        <v>1.44296053458066</v>
      </c>
      <c r="DA15" s="26">
        <f t="shared" si="68"/>
        <v>0.693019646785152</v>
      </c>
      <c r="DB15" s="16">
        <f t="shared" si="47"/>
        <v>0.129000943415094</v>
      </c>
      <c r="DC15" s="16">
        <f t="shared" si="48"/>
        <v>0.306980353214848</v>
      </c>
      <c r="DD15" s="16">
        <f t="shared" si="49"/>
        <v>0.000568538261627703</v>
      </c>
      <c r="DG15" s="25">
        <v>0.318510602833242</v>
      </c>
      <c r="DH15" s="25">
        <v>0.740486573149754</v>
      </c>
      <c r="DI15" s="22">
        <v>-0.385662480811985</v>
      </c>
      <c r="DJ15" s="25">
        <v>1.38629436111989</v>
      </c>
      <c r="DK15" s="26">
        <f t="shared" si="50"/>
        <v>0.813759480323394</v>
      </c>
      <c r="DL15" s="26">
        <f t="shared" si="51"/>
        <v>1.4377712681578</v>
      </c>
      <c r="DM15" s="26">
        <f t="shared" si="69"/>
        <v>0.695520923353328</v>
      </c>
      <c r="DN15" s="16">
        <f t="shared" si="52"/>
        <v>0.126907307859458</v>
      </c>
      <c r="DO15" s="16">
        <f t="shared" si="53"/>
        <v>0.304479076646672</v>
      </c>
      <c r="DP15" s="16">
        <f t="shared" si="54"/>
        <v>0.000879084585983779</v>
      </c>
      <c r="DS15" s="25">
        <v>0.318510602833242</v>
      </c>
      <c r="DT15" s="25">
        <v>0.740486573149754</v>
      </c>
      <c r="DU15" s="22">
        <v>1.38629436111989</v>
      </c>
      <c r="DV15" s="26">
        <f t="shared" si="55"/>
        <v>0.665430476763966</v>
      </c>
      <c r="DW15" s="26">
        <f t="shared" si="56"/>
        <v>1.75826031547246</v>
      </c>
      <c r="DX15" s="26">
        <f t="shared" si="70"/>
        <v>0.568743997234159</v>
      </c>
      <c r="DY15" s="16">
        <f t="shared" si="57"/>
        <v>0.254590403778639</v>
      </c>
      <c r="DZ15" s="16">
        <f t="shared" si="58"/>
        <v>0.431256002765841</v>
      </c>
      <c r="EA15" s="16">
        <f t="shared" si="59"/>
        <v>0.00622859493393674</v>
      </c>
      <c r="ED15" s="25">
        <v>0.318510602833242</v>
      </c>
      <c r="EE15" s="25">
        <v>0.740486573149754</v>
      </c>
      <c r="EF15" s="26">
        <f t="shared" si="60"/>
        <v>0.64709333283484</v>
      </c>
      <c r="EG15" s="26">
        <f t="shared" si="61"/>
        <v>1.80808538835405</v>
      </c>
      <c r="EH15" s="26">
        <f t="shared" si="62"/>
        <v>0.553071224645163</v>
      </c>
      <c r="EI15" s="16">
        <f t="shared" si="63"/>
        <v>0.273431382565775</v>
      </c>
      <c r="EJ15" s="16">
        <f t="shared" si="64"/>
        <v>0.446928775354837</v>
      </c>
      <c r="EK15" s="16">
        <f t="shared" si="65"/>
        <v>0.00769119407885418</v>
      </c>
    </row>
    <row r="16" spans="1:141">
      <c r="A16" s="77" t="s">
        <v>21</v>
      </c>
      <c r="B16" s="77">
        <v>2.15704534289288</v>
      </c>
      <c r="C16" s="78">
        <v>0.0036</v>
      </c>
      <c r="D16" s="78">
        <v>0.035825</v>
      </c>
      <c r="E16" s="77">
        <v>100</v>
      </c>
      <c r="F16" s="77">
        <v>0.5</v>
      </c>
      <c r="G16" s="77">
        <v>0.66</v>
      </c>
      <c r="H16" s="77">
        <v>0.68</v>
      </c>
      <c r="I16" s="77">
        <v>4</v>
      </c>
      <c r="J16" s="77">
        <v>1.254</v>
      </c>
      <c r="K16" s="17">
        <f t="shared" si="1"/>
        <v>0.875242718332215</v>
      </c>
      <c r="L16" s="17">
        <f t="shared" si="2"/>
        <v>1.43274542448009</v>
      </c>
      <c r="M16" s="17">
        <f t="shared" si="3"/>
        <v>0.697960700424414</v>
      </c>
      <c r="N16" s="16">
        <f t="shared" si="4"/>
        <v>0.14345707841637</v>
      </c>
      <c r="O16" s="16">
        <f t="shared" si="5"/>
        <v>0.302039299575586</v>
      </c>
      <c r="P16" s="16">
        <f t="shared" si="6"/>
        <v>0.109719993279884</v>
      </c>
      <c r="R16" s="21">
        <f t="shared" si="7"/>
        <v>0.35959248092173</v>
      </c>
      <c r="S16" s="21">
        <f t="shared" si="72"/>
        <v>1</v>
      </c>
      <c r="T16" s="21">
        <f t="shared" si="9"/>
        <v>0.768739388462329</v>
      </c>
      <c r="U16" s="22">
        <f t="shared" si="10"/>
        <v>0.00359353551013022</v>
      </c>
      <c r="V16" s="21">
        <f t="shared" si="11"/>
        <v>0.035198210649965</v>
      </c>
      <c r="W16" s="21">
        <f t="shared" si="12"/>
        <v>4.60517018598809</v>
      </c>
      <c r="X16" s="25">
        <f t="shared" si="13"/>
        <v>-0.693147180559945</v>
      </c>
      <c r="Y16" s="21">
        <f t="shared" si="14"/>
        <v>-0.415515443961666</v>
      </c>
      <c r="Z16" s="21">
        <f t="shared" si="15"/>
        <v>-0.385662480811985</v>
      </c>
      <c r="AA16" s="21">
        <f t="shared" si="16"/>
        <v>1.38629436111989</v>
      </c>
      <c r="AB16" s="26">
        <f t="shared" si="17"/>
        <v>0.843547039244845</v>
      </c>
      <c r="AC16" s="26">
        <f t="shared" si="18"/>
        <v>1.48657981316916</v>
      </c>
      <c r="AD16" s="26">
        <f t="shared" si="19"/>
        <v>0.672685039270211</v>
      </c>
      <c r="AE16" s="16">
        <f t="shared" si="20"/>
        <v>0.168471632992673</v>
      </c>
      <c r="AF16" s="16">
        <f t="shared" si="21"/>
        <v>0.327314960729789</v>
      </c>
      <c r="AG16" s="16">
        <f t="shared" si="22"/>
        <v>4.06300435466845e-8</v>
      </c>
      <c r="AI16" s="21">
        <v>0.35959248092173</v>
      </c>
      <c r="AJ16" s="22">
        <v>1</v>
      </c>
      <c r="AK16" s="21">
        <v>0.768739388462329</v>
      </c>
      <c r="AL16" s="25">
        <v>0.035198210649965</v>
      </c>
      <c r="AM16" s="21">
        <v>4.60517018598809</v>
      </c>
      <c r="AN16" s="21">
        <v>-0.693147180559945</v>
      </c>
      <c r="AO16" s="21">
        <v>-0.415515443961666</v>
      </c>
      <c r="AP16" s="25">
        <v>-0.385662480811985</v>
      </c>
      <c r="AQ16" s="21">
        <v>1.38629436111989</v>
      </c>
      <c r="AR16" s="26">
        <f t="shared" si="23"/>
        <v>0.84286472820074</v>
      </c>
      <c r="AS16" s="26">
        <f t="shared" si="24"/>
        <v>1.48778322077483</v>
      </c>
      <c r="AT16" s="26">
        <f t="shared" si="71"/>
        <v>0.672140931579537</v>
      </c>
      <c r="AU16" s="16">
        <f t="shared" si="25"/>
        <v>0.169032211717451</v>
      </c>
      <c r="AV16" s="16">
        <f t="shared" si="26"/>
        <v>0.327859068420463</v>
      </c>
      <c r="AW16" s="16">
        <f t="shared" si="27"/>
        <v>4.95802250147186e-7</v>
      </c>
      <c r="AZ16" s="25">
        <v>0.35959248092173</v>
      </c>
      <c r="BA16" s="25">
        <v>0.768739388462329</v>
      </c>
      <c r="BB16" s="22">
        <v>0.035198210649965</v>
      </c>
      <c r="BC16" s="25">
        <v>4.60517018598809</v>
      </c>
      <c r="BD16" s="25">
        <v>-0.693147180559945</v>
      </c>
      <c r="BE16" s="25">
        <v>-0.415515443961666</v>
      </c>
      <c r="BF16" s="25">
        <v>-0.385662480811985</v>
      </c>
      <c r="BG16" s="25">
        <v>1.38629436111989</v>
      </c>
      <c r="BH16" s="26">
        <f t="shared" si="28"/>
        <v>0.84537598748279</v>
      </c>
      <c r="BI16" s="26">
        <f t="shared" si="29"/>
        <v>1.48336363768024</v>
      </c>
      <c r="BJ16" s="26">
        <f t="shared" si="66"/>
        <v>0.67414353068803</v>
      </c>
      <c r="BK16" s="16">
        <f t="shared" si="30"/>
        <v>0.166973583605665</v>
      </c>
      <c r="BL16" s="16">
        <f t="shared" si="31"/>
        <v>0.32585646931197</v>
      </c>
      <c r="BM16" s="16">
        <f t="shared" si="32"/>
        <v>5.77359531463467e-6</v>
      </c>
      <c r="BP16" s="25">
        <v>0.35959248092173</v>
      </c>
      <c r="BQ16" s="25">
        <v>0.768739388462329</v>
      </c>
      <c r="BR16" s="25">
        <v>4.60517018598809</v>
      </c>
      <c r="BS16" s="22">
        <v>-0.693147180559945</v>
      </c>
      <c r="BT16" s="25">
        <v>-0.415515443961666</v>
      </c>
      <c r="BU16" s="25">
        <v>-0.385662480811985</v>
      </c>
      <c r="BV16" s="25">
        <v>1.38629436111989</v>
      </c>
      <c r="BW16" s="26">
        <f t="shared" si="33"/>
        <v>0.850739407263945</v>
      </c>
      <c r="BX16" s="26">
        <f t="shared" si="34"/>
        <v>1.47401188812092</v>
      </c>
      <c r="BY16" s="26">
        <f t="shared" si="67"/>
        <v>0.678420579955299</v>
      </c>
      <c r="BZ16" s="16">
        <f t="shared" si="35"/>
        <v>0.162619105653834</v>
      </c>
      <c r="CA16" s="16">
        <f t="shared" si="36"/>
        <v>0.321579420044701</v>
      </c>
      <c r="CB16" s="16">
        <f t="shared" si="37"/>
        <v>5.26257547237745e-5</v>
      </c>
      <c r="CE16" s="31">
        <v>0.35959248092173</v>
      </c>
      <c r="CF16" s="31">
        <v>0.768739388462329</v>
      </c>
      <c r="CG16" s="31">
        <v>4.60517018598809</v>
      </c>
      <c r="CH16" s="31">
        <v>-0.415515443961666</v>
      </c>
      <c r="CI16" s="31">
        <v>-0.385662480811985</v>
      </c>
      <c r="CJ16" s="31">
        <v>1.38629436111989</v>
      </c>
      <c r="CK16" s="34">
        <f t="shared" si="38"/>
        <v>0.826487994035196</v>
      </c>
      <c r="CL16" s="34">
        <f t="shared" si="39"/>
        <v>1.5172634194933</v>
      </c>
      <c r="CM16" s="34">
        <f t="shared" si="40"/>
        <v>0.659081334956297</v>
      </c>
      <c r="CN16" s="32">
        <f t="shared" si="41"/>
        <v>0.182766515244051</v>
      </c>
      <c r="CO16" s="32">
        <f t="shared" si="42"/>
        <v>0.340918665043703</v>
      </c>
      <c r="CP16" s="32">
        <f t="shared" si="43"/>
        <v>0.000152346855027979</v>
      </c>
      <c r="CR16" s="8">
        <f t="shared" si="44"/>
        <v>0.826487994035195</v>
      </c>
      <c r="CT16" s="25">
        <v>0.35959248092173</v>
      </c>
      <c r="CU16" s="25">
        <v>0.768739388462329</v>
      </c>
      <c r="CV16" s="22">
        <v>-0.415515443961666</v>
      </c>
      <c r="CW16" s="25">
        <v>-0.385662480811985</v>
      </c>
      <c r="CX16" s="25">
        <v>1.38629436111989</v>
      </c>
      <c r="CY16" s="26">
        <f t="shared" si="45"/>
        <v>0.814076401342118</v>
      </c>
      <c r="CZ16" s="26">
        <f t="shared" si="46"/>
        <v>1.54039596029636</v>
      </c>
      <c r="DA16" s="26">
        <f t="shared" si="68"/>
        <v>0.649183733127686</v>
      </c>
      <c r="DB16" s="16">
        <f t="shared" si="47"/>
        <v>0.193532772656102</v>
      </c>
      <c r="DC16" s="16">
        <f t="shared" si="48"/>
        <v>0.350816266872314</v>
      </c>
      <c r="DD16" s="16">
        <f t="shared" si="49"/>
        <v>0.00039967499715517</v>
      </c>
      <c r="DG16" s="25">
        <v>0.35959248092173</v>
      </c>
      <c r="DH16" s="25">
        <v>0.768739388462329</v>
      </c>
      <c r="DI16" s="22">
        <v>-0.385662480811985</v>
      </c>
      <c r="DJ16" s="25">
        <v>1.38629436111989</v>
      </c>
      <c r="DK16" s="26">
        <f t="shared" si="50"/>
        <v>0.815669972177454</v>
      </c>
      <c r="DL16" s="26">
        <f t="shared" si="51"/>
        <v>1.53738649548715</v>
      </c>
      <c r="DM16" s="26">
        <f t="shared" si="69"/>
        <v>0.650454523267507</v>
      </c>
      <c r="DN16" s="16">
        <f t="shared" si="52"/>
        <v>0.192133213290914</v>
      </c>
      <c r="DO16" s="16">
        <f t="shared" si="53"/>
        <v>0.349545476732493</v>
      </c>
      <c r="DP16" s="16">
        <f t="shared" si="54"/>
        <v>0.000237685105470026</v>
      </c>
      <c r="DS16" s="25">
        <v>0.35959248092173</v>
      </c>
      <c r="DT16" s="25">
        <v>0.768739388462329</v>
      </c>
      <c r="DU16" s="22">
        <v>1.38629436111989</v>
      </c>
      <c r="DV16" s="26">
        <f t="shared" si="55"/>
        <v>0.672170443099324</v>
      </c>
      <c r="DW16" s="26">
        <f t="shared" si="56"/>
        <v>1.8655982465071</v>
      </c>
      <c r="DX16" s="26">
        <f t="shared" si="70"/>
        <v>0.536021087001056</v>
      </c>
      <c r="DY16" s="16">
        <f t="shared" si="57"/>
        <v>0.338525633283237</v>
      </c>
      <c r="DZ16" s="16">
        <f t="shared" si="58"/>
        <v>0.463978912998944</v>
      </c>
      <c r="EA16" s="16">
        <f t="shared" si="59"/>
        <v>0.01246446269631</v>
      </c>
      <c r="ED16" s="25">
        <v>0.35959248092173</v>
      </c>
      <c r="EE16" s="25">
        <v>0.768739388462329</v>
      </c>
      <c r="EF16" s="26">
        <f t="shared" si="60"/>
        <v>0.658719822366307</v>
      </c>
      <c r="EG16" s="26">
        <f t="shared" si="61"/>
        <v>1.90369252210337</v>
      </c>
      <c r="EH16" s="26">
        <f t="shared" si="62"/>
        <v>0.525294914167709</v>
      </c>
      <c r="EI16" s="16">
        <f t="shared" si="63"/>
        <v>0.354358489883601</v>
      </c>
      <c r="EJ16" s="16">
        <f t="shared" si="64"/>
        <v>0.474705085832291</v>
      </c>
      <c r="EK16" s="16">
        <f t="shared" si="65"/>
        <v>0.0133346519801361</v>
      </c>
    </row>
    <row r="17" spans="1:141">
      <c r="A17" s="77" t="s">
        <v>21</v>
      </c>
      <c r="B17" s="77">
        <v>2.09695558858954</v>
      </c>
      <c r="C17" s="78">
        <v>0.0036</v>
      </c>
      <c r="D17" s="78">
        <v>0.035825</v>
      </c>
      <c r="E17" s="77">
        <v>100</v>
      </c>
      <c r="F17" s="77">
        <v>0.5</v>
      </c>
      <c r="G17" s="77">
        <v>0.66</v>
      </c>
      <c r="H17" s="77">
        <v>0.68</v>
      </c>
      <c r="I17" s="77">
        <v>4</v>
      </c>
      <c r="J17" s="77">
        <v>0.973</v>
      </c>
      <c r="K17" s="17">
        <f t="shared" si="1"/>
        <v>0.850860699626092</v>
      </c>
      <c r="L17" s="17">
        <f t="shared" si="2"/>
        <v>1.14354793966578</v>
      </c>
      <c r="M17" s="17">
        <f t="shared" si="3"/>
        <v>0.874471428187145</v>
      </c>
      <c r="N17" s="16">
        <f t="shared" si="4"/>
        <v>0.0149180086958278</v>
      </c>
      <c r="O17" s="16">
        <f t="shared" si="5"/>
        <v>0.125528571812855</v>
      </c>
      <c r="P17" s="16">
        <f t="shared" si="6"/>
        <v>0.257810886894085</v>
      </c>
      <c r="R17" s="21">
        <f t="shared" si="7"/>
        <v>0.134135657227445</v>
      </c>
      <c r="S17" s="21">
        <f t="shared" si="72"/>
        <v>1</v>
      </c>
      <c r="T17" s="21">
        <f t="shared" si="9"/>
        <v>0.740486573149754</v>
      </c>
      <c r="U17" s="22">
        <f t="shared" si="10"/>
        <v>0.00359353551013022</v>
      </c>
      <c r="V17" s="21">
        <f t="shared" si="11"/>
        <v>0.035198210649965</v>
      </c>
      <c r="W17" s="21">
        <f t="shared" si="12"/>
        <v>4.60517018598809</v>
      </c>
      <c r="X17" s="25">
        <f t="shared" si="13"/>
        <v>-0.693147180559945</v>
      </c>
      <c r="Y17" s="21">
        <f t="shared" si="14"/>
        <v>-0.415515443961666</v>
      </c>
      <c r="Z17" s="21">
        <f t="shared" si="15"/>
        <v>-0.385662480811985</v>
      </c>
      <c r="AA17" s="21">
        <f t="shared" si="16"/>
        <v>1.38629436111989</v>
      </c>
      <c r="AB17" s="26">
        <f t="shared" si="17"/>
        <v>0.841751975467475</v>
      </c>
      <c r="AC17" s="26">
        <f t="shared" si="18"/>
        <v>1.15592244313966</v>
      </c>
      <c r="AD17" s="26">
        <f t="shared" si="19"/>
        <v>0.86510994395424</v>
      </c>
      <c r="AE17" s="16">
        <f t="shared" si="20"/>
        <v>0.0172260439436902</v>
      </c>
      <c r="AF17" s="16">
        <f t="shared" si="21"/>
        <v>0.13489005604576</v>
      </c>
      <c r="AG17" s="16">
        <f t="shared" si="22"/>
        <v>0.0369498107988647</v>
      </c>
      <c r="AI17" s="21">
        <v>0.134135657227445</v>
      </c>
      <c r="AJ17" s="22">
        <v>1</v>
      </c>
      <c r="AK17" s="21">
        <v>0.740486573149754</v>
      </c>
      <c r="AL17" s="25">
        <v>0.035198210649965</v>
      </c>
      <c r="AM17" s="21">
        <v>4.60517018598809</v>
      </c>
      <c r="AN17" s="21">
        <v>-0.693147180559945</v>
      </c>
      <c r="AO17" s="21">
        <v>-0.415515443961666</v>
      </c>
      <c r="AP17" s="25">
        <v>-0.385662480811985</v>
      </c>
      <c r="AQ17" s="21">
        <v>1.38629436111989</v>
      </c>
      <c r="AR17" s="26">
        <f t="shared" si="23"/>
        <v>0.84099983151807</v>
      </c>
      <c r="AS17" s="26">
        <f t="shared" si="24"/>
        <v>1.15695623653534</v>
      </c>
      <c r="AT17" s="26">
        <f t="shared" si="71"/>
        <v>0.86433692859</v>
      </c>
      <c r="AU17" s="16">
        <f t="shared" si="25"/>
        <v>0.017424044479258</v>
      </c>
      <c r="AV17" s="16">
        <f t="shared" si="26"/>
        <v>0.13566307141</v>
      </c>
      <c r="AW17" s="16">
        <f t="shared" si="27"/>
        <v>0.0366691342627335</v>
      </c>
      <c r="AZ17" s="25">
        <v>0.134135657227445</v>
      </c>
      <c r="BA17" s="25">
        <v>0.740486573149754</v>
      </c>
      <c r="BB17" s="22">
        <v>0.035198210649965</v>
      </c>
      <c r="BC17" s="25">
        <v>4.60517018598809</v>
      </c>
      <c r="BD17" s="25">
        <v>-0.693147180559945</v>
      </c>
      <c r="BE17" s="25">
        <v>-0.415515443961666</v>
      </c>
      <c r="BF17" s="25">
        <v>-0.385662480811985</v>
      </c>
      <c r="BG17" s="25">
        <v>1.38629436111989</v>
      </c>
      <c r="BH17" s="26">
        <f t="shared" si="28"/>
        <v>0.843693823584804</v>
      </c>
      <c r="BI17" s="26">
        <f t="shared" si="29"/>
        <v>1.15326196873859</v>
      </c>
      <c r="BJ17" s="26">
        <f t="shared" si="66"/>
        <v>0.867105676860025</v>
      </c>
      <c r="BK17" s="16">
        <f t="shared" si="30"/>
        <v>0.0167200872591177</v>
      </c>
      <c r="BL17" s="16">
        <f t="shared" si="31"/>
        <v>0.132894323139975</v>
      </c>
      <c r="BM17" s="16">
        <f t="shared" si="32"/>
        <v>0.0381674741834609</v>
      </c>
      <c r="BP17" s="25">
        <v>0.134135657227445</v>
      </c>
      <c r="BQ17" s="25">
        <v>0.740486573149754</v>
      </c>
      <c r="BR17" s="25">
        <v>4.60517018598809</v>
      </c>
      <c r="BS17" s="22">
        <v>-0.693147180559945</v>
      </c>
      <c r="BT17" s="25">
        <v>-0.415515443961666</v>
      </c>
      <c r="BU17" s="25">
        <v>-0.385662480811985</v>
      </c>
      <c r="BV17" s="25">
        <v>1.38629436111989</v>
      </c>
      <c r="BW17" s="26">
        <f t="shared" si="33"/>
        <v>0.849204906283931</v>
      </c>
      <c r="BX17" s="26">
        <f t="shared" si="34"/>
        <v>1.14577764777383</v>
      </c>
      <c r="BY17" s="26">
        <f t="shared" si="67"/>
        <v>0.872769687856044</v>
      </c>
      <c r="BZ17" s="16">
        <f t="shared" si="35"/>
        <v>0.0153252252281703</v>
      </c>
      <c r="CA17" s="16">
        <f t="shared" si="36"/>
        <v>0.127230312143956</v>
      </c>
      <c r="CB17" s="16">
        <f t="shared" si="37"/>
        <v>0.0406439587063139</v>
      </c>
      <c r="CE17" s="31">
        <v>0.134135657227445</v>
      </c>
      <c r="CF17" s="31">
        <v>0.740486573149754</v>
      </c>
      <c r="CG17" s="31">
        <v>4.60517018598809</v>
      </c>
      <c r="CH17" s="31">
        <v>-0.415515443961666</v>
      </c>
      <c r="CI17" s="31">
        <v>-0.385662480811985</v>
      </c>
      <c r="CJ17" s="31">
        <v>1.38629436111989</v>
      </c>
      <c r="CK17" s="34">
        <f t="shared" si="38"/>
        <v>0.824915660267702</v>
      </c>
      <c r="CL17" s="34">
        <f t="shared" si="39"/>
        <v>1.17951452113813</v>
      </c>
      <c r="CM17" s="34">
        <f t="shared" si="40"/>
        <v>0.847806433985303</v>
      </c>
      <c r="CN17" s="32">
        <f t="shared" si="41"/>
        <v>0.0219289716739506</v>
      </c>
      <c r="CO17" s="32">
        <f t="shared" si="42"/>
        <v>0.152193566014695</v>
      </c>
      <c r="CP17" s="32">
        <f t="shared" si="43"/>
        <v>0.0311106847840775</v>
      </c>
      <c r="CR17" s="8">
        <f t="shared" si="44"/>
        <v>0.824915660267702</v>
      </c>
      <c r="CT17" s="25">
        <v>0.134135657227445</v>
      </c>
      <c r="CU17" s="25">
        <v>0.740486573149754</v>
      </c>
      <c r="CV17" s="22">
        <v>-0.415515443961666</v>
      </c>
      <c r="CW17" s="25">
        <v>-0.385662480811985</v>
      </c>
      <c r="CX17" s="25">
        <v>1.38629436111989</v>
      </c>
      <c r="CY17" s="26">
        <f t="shared" si="45"/>
        <v>0.810832986738628</v>
      </c>
      <c r="CZ17" s="26">
        <f t="shared" si="46"/>
        <v>1.20000051294613</v>
      </c>
      <c r="DA17" s="26">
        <f t="shared" si="68"/>
        <v>0.833332977120892</v>
      </c>
      <c r="DB17" s="16">
        <f t="shared" si="47"/>
        <v>0.026298140190114</v>
      </c>
      <c r="DC17" s="16">
        <f t="shared" si="48"/>
        <v>0.166667022879108</v>
      </c>
      <c r="DD17" s="16">
        <f t="shared" si="49"/>
        <v>0.0269476423601991</v>
      </c>
      <c r="DG17" s="25">
        <v>0.134135657227445</v>
      </c>
      <c r="DH17" s="25">
        <v>0.740486573149754</v>
      </c>
      <c r="DI17" s="22">
        <v>-0.385662480811985</v>
      </c>
      <c r="DJ17" s="25">
        <v>1.38629436111989</v>
      </c>
      <c r="DK17" s="26">
        <f t="shared" si="50"/>
        <v>0.813759480323394</v>
      </c>
      <c r="DL17" s="26">
        <f t="shared" si="51"/>
        <v>1.19568499480132</v>
      </c>
      <c r="DM17" s="26">
        <f t="shared" si="69"/>
        <v>0.836340678646859</v>
      </c>
      <c r="DN17" s="16">
        <f t="shared" si="52"/>
        <v>0.0253575431068756</v>
      </c>
      <c r="DO17" s="16">
        <f t="shared" si="53"/>
        <v>0.163659321353141</v>
      </c>
      <c r="DP17" s="16">
        <f t="shared" si="54"/>
        <v>0.029059719484992</v>
      </c>
      <c r="DS17" s="25">
        <v>0.134135657227445</v>
      </c>
      <c r="DT17" s="25">
        <v>0.740486573149754</v>
      </c>
      <c r="DU17" s="22">
        <v>1.38629436111989</v>
      </c>
      <c r="DV17" s="26">
        <f t="shared" si="55"/>
        <v>0.665430476763966</v>
      </c>
      <c r="DW17" s="26">
        <f t="shared" si="56"/>
        <v>1.46221135637154</v>
      </c>
      <c r="DX17" s="26">
        <f t="shared" si="70"/>
        <v>0.683895659572421</v>
      </c>
      <c r="DY17" s="16">
        <f t="shared" si="57"/>
        <v>0.0945990116236413</v>
      </c>
      <c r="DZ17" s="16">
        <f t="shared" si="58"/>
        <v>0.316104340427579</v>
      </c>
      <c r="EA17" s="16">
        <f t="shared" si="59"/>
        <v>0.00131262844039811</v>
      </c>
      <c r="ED17" s="25">
        <v>0.134135657227445</v>
      </c>
      <c r="EE17" s="25">
        <v>0.740486573149754</v>
      </c>
      <c r="EF17" s="26">
        <f t="shared" si="60"/>
        <v>0.64709333283484</v>
      </c>
      <c r="EG17" s="26">
        <f t="shared" si="61"/>
        <v>1.50364707937478</v>
      </c>
      <c r="EH17" s="26">
        <f t="shared" si="62"/>
        <v>0.665049674033752</v>
      </c>
      <c r="EI17" s="16">
        <f t="shared" si="63"/>
        <v>0.106215155702702</v>
      </c>
      <c r="EJ17" s="16">
        <f t="shared" si="64"/>
        <v>0.334950325966248</v>
      </c>
      <c r="EK17" s="16">
        <f t="shared" si="65"/>
        <v>0.000589469659448294</v>
      </c>
    </row>
    <row r="18" spans="1:141">
      <c r="A18" s="77" t="s">
        <v>21</v>
      </c>
      <c r="B18" s="77">
        <v>2.26897726703587</v>
      </c>
      <c r="C18" s="78">
        <v>0.0036</v>
      </c>
      <c r="D18" s="78">
        <v>0.035825</v>
      </c>
      <c r="E18" s="77">
        <v>100</v>
      </c>
      <c r="F18" s="77">
        <v>0.5</v>
      </c>
      <c r="G18" s="77">
        <v>0.66</v>
      </c>
      <c r="H18" s="77">
        <v>0.68</v>
      </c>
      <c r="I18" s="77">
        <v>4</v>
      </c>
      <c r="J18" s="77">
        <v>1.081</v>
      </c>
      <c r="K18" s="17">
        <f t="shared" si="1"/>
        <v>0.920660215872475</v>
      </c>
      <c r="L18" s="17">
        <f t="shared" si="2"/>
        <v>1.17415739418649</v>
      </c>
      <c r="M18" s="17">
        <f t="shared" si="3"/>
        <v>0.851674575275185</v>
      </c>
      <c r="N18" s="16">
        <f t="shared" si="4"/>
        <v>0.0257088463740614</v>
      </c>
      <c r="O18" s="16">
        <f t="shared" si="5"/>
        <v>0.148325424724815</v>
      </c>
      <c r="P18" s="16">
        <f t="shared" si="6"/>
        <v>0.235180342251236</v>
      </c>
      <c r="R18" s="21">
        <f t="shared" si="7"/>
        <v>0.160550779018158</v>
      </c>
      <c r="S18" s="21">
        <f t="shared" si="72"/>
        <v>1</v>
      </c>
      <c r="T18" s="21">
        <f t="shared" si="9"/>
        <v>0.819329186812244</v>
      </c>
      <c r="U18" s="22">
        <f t="shared" si="10"/>
        <v>0.00359353551013022</v>
      </c>
      <c r="V18" s="21">
        <f t="shared" si="11"/>
        <v>0.035198210649965</v>
      </c>
      <c r="W18" s="21">
        <f t="shared" si="12"/>
        <v>4.60517018598809</v>
      </c>
      <c r="X18" s="25">
        <f t="shared" si="13"/>
        <v>-0.693147180559945</v>
      </c>
      <c r="Y18" s="21">
        <f t="shared" si="14"/>
        <v>-0.415515443961666</v>
      </c>
      <c r="Z18" s="21">
        <f t="shared" si="15"/>
        <v>-0.385662480811985</v>
      </c>
      <c r="AA18" s="21">
        <f t="shared" si="16"/>
        <v>1.38629436111989</v>
      </c>
      <c r="AB18" s="26">
        <f t="shared" si="17"/>
        <v>0.846770869484951</v>
      </c>
      <c r="AC18" s="26">
        <f t="shared" si="18"/>
        <v>1.27661453523728</v>
      </c>
      <c r="AD18" s="26">
        <f t="shared" si="19"/>
        <v>0.783321803408835</v>
      </c>
      <c r="AE18" s="16">
        <f t="shared" si="20"/>
        <v>0.0548632855818358</v>
      </c>
      <c r="AF18" s="16">
        <f t="shared" si="21"/>
        <v>0.216678196591165</v>
      </c>
      <c r="AG18" s="16">
        <f t="shared" si="22"/>
        <v>0.0121959323352853</v>
      </c>
      <c r="AI18" s="21">
        <v>0.160550779018158</v>
      </c>
      <c r="AJ18" s="22">
        <v>1</v>
      </c>
      <c r="AK18" s="21">
        <v>0.819329186812244</v>
      </c>
      <c r="AL18" s="25">
        <v>0.035198210649965</v>
      </c>
      <c r="AM18" s="21">
        <v>4.60517018598809</v>
      </c>
      <c r="AN18" s="21">
        <v>-0.693147180559945</v>
      </c>
      <c r="AO18" s="21">
        <v>-0.415515443961666</v>
      </c>
      <c r="AP18" s="25">
        <v>-0.385662480811985</v>
      </c>
      <c r="AQ18" s="21">
        <v>1.38629436111989</v>
      </c>
      <c r="AR18" s="26">
        <f t="shared" si="23"/>
        <v>0.84621437051286</v>
      </c>
      <c r="AS18" s="26">
        <f t="shared" si="24"/>
        <v>1.2774540798035</v>
      </c>
      <c r="AT18" s="26">
        <f t="shared" si="71"/>
        <v>0.782807003249639</v>
      </c>
      <c r="AU18" s="16">
        <f t="shared" si="25"/>
        <v>0.0551242918136725</v>
      </c>
      <c r="AV18" s="16">
        <f t="shared" si="26"/>
        <v>0.217192996750361</v>
      </c>
      <c r="AW18" s="16">
        <f t="shared" si="27"/>
        <v>0.0120916281171795</v>
      </c>
      <c r="AZ18" s="25">
        <v>0.160550779018158</v>
      </c>
      <c r="BA18" s="25">
        <v>0.819329186812244</v>
      </c>
      <c r="BB18" s="22">
        <v>0.035198210649965</v>
      </c>
      <c r="BC18" s="25">
        <v>4.60517018598809</v>
      </c>
      <c r="BD18" s="25">
        <v>-0.693147180559945</v>
      </c>
      <c r="BE18" s="25">
        <v>-0.415515443961666</v>
      </c>
      <c r="BF18" s="25">
        <v>-0.385662480811985</v>
      </c>
      <c r="BG18" s="25">
        <v>1.38629436111989</v>
      </c>
      <c r="BH18" s="26">
        <f t="shared" si="28"/>
        <v>0.848396472434675</v>
      </c>
      <c r="BI18" s="26">
        <f t="shared" si="29"/>
        <v>1.27416842846814</v>
      </c>
      <c r="BJ18" s="26">
        <f t="shared" si="66"/>
        <v>0.784825598921993</v>
      </c>
      <c r="BK18" s="16">
        <f t="shared" si="30"/>
        <v>0.054104401035833</v>
      </c>
      <c r="BL18" s="16">
        <f t="shared" si="31"/>
        <v>0.215174401078007</v>
      </c>
      <c r="BM18" s="16">
        <f t="shared" si="32"/>
        <v>0.0127881943641643</v>
      </c>
      <c r="BP18" s="25">
        <v>0.160550779018158</v>
      </c>
      <c r="BQ18" s="25">
        <v>0.819329186812244</v>
      </c>
      <c r="BR18" s="25">
        <v>4.60517018598809</v>
      </c>
      <c r="BS18" s="22">
        <v>-0.693147180559945</v>
      </c>
      <c r="BT18" s="25">
        <v>-0.415515443961666</v>
      </c>
      <c r="BU18" s="25">
        <v>-0.385662480811985</v>
      </c>
      <c r="BV18" s="25">
        <v>1.38629436111989</v>
      </c>
      <c r="BW18" s="26">
        <f t="shared" si="33"/>
        <v>0.853494032457574</v>
      </c>
      <c r="BX18" s="26">
        <f t="shared" si="34"/>
        <v>1.26655835763413</v>
      </c>
      <c r="BY18" s="26">
        <f t="shared" si="67"/>
        <v>0.789541195612927</v>
      </c>
      <c r="BZ18" s="16">
        <f t="shared" si="35"/>
        <v>0.0517589652674151</v>
      </c>
      <c r="CA18" s="16">
        <f t="shared" si="36"/>
        <v>0.210458804387073</v>
      </c>
      <c r="CB18" s="16">
        <f t="shared" si="37"/>
        <v>0.0140126351183643</v>
      </c>
      <c r="CE18" s="31">
        <v>0.160550779018158</v>
      </c>
      <c r="CF18" s="31">
        <v>0.819329186812244</v>
      </c>
      <c r="CG18" s="31">
        <v>4.60517018598809</v>
      </c>
      <c r="CH18" s="31">
        <v>-0.415515443961666</v>
      </c>
      <c r="CI18" s="31">
        <v>-0.385662480811985</v>
      </c>
      <c r="CJ18" s="31">
        <v>1.38629436111989</v>
      </c>
      <c r="CK18" s="34">
        <f t="shared" si="38"/>
        <v>0.82931092347387</v>
      </c>
      <c r="CL18" s="34">
        <f t="shared" si="39"/>
        <v>1.30349181398918</v>
      </c>
      <c r="CM18" s="34">
        <f t="shared" si="40"/>
        <v>0.76717014197398</v>
      </c>
      <c r="CN18" s="32">
        <f t="shared" si="41"/>
        <v>0.0633473912425761</v>
      </c>
      <c r="CO18" s="32">
        <f t="shared" si="42"/>
        <v>0.232829858026022</v>
      </c>
      <c r="CP18" s="32">
        <f t="shared" si="43"/>
        <v>0.00916728123468187</v>
      </c>
      <c r="CR18" s="8">
        <f t="shared" si="44"/>
        <v>0.82931092347387</v>
      </c>
      <c r="CT18" s="25">
        <v>0.160550779018158</v>
      </c>
      <c r="CU18" s="25">
        <v>0.819329186812244</v>
      </c>
      <c r="CV18" s="22">
        <v>-0.415515443961666</v>
      </c>
      <c r="CW18" s="25">
        <v>-0.385662480811985</v>
      </c>
      <c r="CX18" s="25">
        <v>1.38629436111989</v>
      </c>
      <c r="CY18" s="26">
        <f t="shared" si="45"/>
        <v>0.819916543818377</v>
      </c>
      <c r="CZ18" s="26">
        <f t="shared" si="46"/>
        <v>1.31842686691715</v>
      </c>
      <c r="DA18" s="26">
        <f t="shared" si="68"/>
        <v>0.758479689008674</v>
      </c>
      <c r="DB18" s="16">
        <f t="shared" si="47"/>
        <v>0.0681645710917416</v>
      </c>
      <c r="DC18" s="16">
        <f t="shared" si="48"/>
        <v>0.241520310991326</v>
      </c>
      <c r="DD18" s="16">
        <f t="shared" si="49"/>
        <v>0.0079752191695991</v>
      </c>
      <c r="DG18" s="25">
        <v>0.160550779018158</v>
      </c>
      <c r="DH18" s="25">
        <v>0.819329186812244</v>
      </c>
      <c r="DI18" s="22">
        <v>-0.385662480811985</v>
      </c>
      <c r="DJ18" s="25">
        <v>1.38629436111989</v>
      </c>
      <c r="DK18" s="26">
        <f t="shared" si="50"/>
        <v>0.819102132967308</v>
      </c>
      <c r="DL18" s="26">
        <f t="shared" si="51"/>
        <v>1.3197377426963</v>
      </c>
      <c r="DM18" s="26">
        <f t="shared" si="69"/>
        <v>0.757726302467445</v>
      </c>
      <c r="DN18" s="16">
        <f t="shared" si="52"/>
        <v>0.0685904927562736</v>
      </c>
      <c r="DO18" s="16">
        <f t="shared" si="53"/>
        <v>0.242273697532555</v>
      </c>
      <c r="DP18" s="16">
        <f t="shared" si="54"/>
        <v>0.00843729321412856</v>
      </c>
      <c r="DS18" s="25">
        <v>0.160550779018158</v>
      </c>
      <c r="DT18" s="25">
        <v>0.819329186812244</v>
      </c>
      <c r="DU18" s="22">
        <v>1.38629436111989</v>
      </c>
      <c r="DV18" s="26">
        <f t="shared" si="55"/>
        <v>0.684410117546934</v>
      </c>
      <c r="DW18" s="26">
        <f t="shared" si="56"/>
        <v>1.57946233155425</v>
      </c>
      <c r="DX18" s="26">
        <f t="shared" si="70"/>
        <v>0.633126843244157</v>
      </c>
      <c r="DY18" s="16">
        <f t="shared" si="57"/>
        <v>0.157283534864137</v>
      </c>
      <c r="DZ18" s="16">
        <f t="shared" si="58"/>
        <v>0.366873156755843</v>
      </c>
      <c r="EA18" s="16">
        <f t="shared" si="59"/>
        <v>0.000211370944050938</v>
      </c>
      <c r="ED18" s="25">
        <v>0.160550779018158</v>
      </c>
      <c r="EE18" s="25">
        <v>0.819329186812244</v>
      </c>
      <c r="EF18" s="26">
        <f t="shared" si="60"/>
        <v>0.680062726151648</v>
      </c>
      <c r="EG18" s="26">
        <f t="shared" si="61"/>
        <v>1.58955925450757</v>
      </c>
      <c r="EH18" s="26">
        <f t="shared" si="62"/>
        <v>0.629105204580618</v>
      </c>
      <c r="EI18" s="16">
        <f t="shared" si="63"/>
        <v>0.160750697560948</v>
      </c>
      <c r="EJ18" s="16">
        <f t="shared" si="64"/>
        <v>0.370894795419382</v>
      </c>
      <c r="EK18" s="16">
        <f t="shared" si="65"/>
        <v>0.000136083264793204</v>
      </c>
    </row>
    <row r="19" spans="1:141">
      <c r="A19" s="77" t="s">
        <v>21</v>
      </c>
      <c r="B19" s="77">
        <v>2.25148985770404</v>
      </c>
      <c r="C19" s="78">
        <v>0.0036</v>
      </c>
      <c r="D19" s="78">
        <v>0.035825</v>
      </c>
      <c r="E19" s="77">
        <v>100</v>
      </c>
      <c r="F19" s="77">
        <v>0.5</v>
      </c>
      <c r="G19" s="77">
        <v>0.66</v>
      </c>
      <c r="H19" s="77">
        <v>0.68</v>
      </c>
      <c r="I19" s="77">
        <v>4</v>
      </c>
      <c r="J19" s="77">
        <v>1.32</v>
      </c>
      <c r="K19" s="17">
        <f t="shared" si="1"/>
        <v>0.913564524661991</v>
      </c>
      <c r="L19" s="17">
        <f t="shared" si="2"/>
        <v>1.44488973068255</v>
      </c>
      <c r="M19" s="17">
        <f t="shared" si="3"/>
        <v>0.692094336865145</v>
      </c>
      <c r="N19" s="16">
        <f t="shared" si="4"/>
        <v>0.165189795613233</v>
      </c>
      <c r="O19" s="16">
        <f t="shared" si="5"/>
        <v>0.307905663134855</v>
      </c>
      <c r="P19" s="16">
        <f t="shared" si="6"/>
        <v>0.105868057984441</v>
      </c>
      <c r="R19" s="21">
        <f t="shared" si="7"/>
        <v>0.368033007706238</v>
      </c>
      <c r="S19" s="21">
        <f t="shared" si="72"/>
        <v>1</v>
      </c>
      <c r="T19" s="21">
        <f t="shared" si="9"/>
        <v>0.811592156065373</v>
      </c>
      <c r="U19" s="22">
        <f t="shared" si="10"/>
        <v>0.00359353551013022</v>
      </c>
      <c r="V19" s="21">
        <f t="shared" si="11"/>
        <v>0.035198210649965</v>
      </c>
      <c r="W19" s="21">
        <f t="shared" si="12"/>
        <v>4.60517018598809</v>
      </c>
      <c r="X19" s="25">
        <f t="shared" si="13"/>
        <v>-0.693147180559945</v>
      </c>
      <c r="Y19" s="21">
        <f t="shared" si="14"/>
        <v>-0.415515443961666</v>
      </c>
      <c r="Z19" s="21">
        <f t="shared" si="15"/>
        <v>-0.385662480811985</v>
      </c>
      <c r="AA19" s="21">
        <f t="shared" si="16"/>
        <v>1.38629436111989</v>
      </c>
      <c r="AB19" s="26">
        <f t="shared" si="17"/>
        <v>0.846277031028891</v>
      </c>
      <c r="AC19" s="26">
        <f t="shared" si="18"/>
        <v>1.55977292494299</v>
      </c>
      <c r="AD19" s="26">
        <f t="shared" si="19"/>
        <v>0.641118962900675</v>
      </c>
      <c r="AE19" s="16">
        <f t="shared" si="20"/>
        <v>0.224413451330802</v>
      </c>
      <c r="AF19" s="16">
        <f t="shared" si="21"/>
        <v>0.358881037099325</v>
      </c>
      <c r="AG19" s="16">
        <f t="shared" si="22"/>
        <v>0.00100918328945398</v>
      </c>
      <c r="AI19" s="21">
        <v>0.368033007706238</v>
      </c>
      <c r="AJ19" s="22">
        <v>1</v>
      </c>
      <c r="AK19" s="21">
        <v>0.811592156065373</v>
      </c>
      <c r="AL19" s="25">
        <v>0.035198210649965</v>
      </c>
      <c r="AM19" s="21">
        <v>4.60517018598809</v>
      </c>
      <c r="AN19" s="21">
        <v>-0.693147180559945</v>
      </c>
      <c r="AO19" s="21">
        <v>-0.415515443961666</v>
      </c>
      <c r="AP19" s="25">
        <v>-0.385662480811985</v>
      </c>
      <c r="AQ19" s="21">
        <v>1.38629436111989</v>
      </c>
      <c r="AR19" s="26">
        <f t="shared" si="23"/>
        <v>0.845701226731112</v>
      </c>
      <c r="AS19" s="26">
        <f t="shared" si="24"/>
        <v>1.56083491223277</v>
      </c>
      <c r="AT19" s="26">
        <f t="shared" si="71"/>
        <v>0.64068274752357</v>
      </c>
      <c r="AU19" s="16">
        <f t="shared" si="25"/>
        <v>0.224959326324372</v>
      </c>
      <c r="AV19" s="16">
        <f t="shared" si="26"/>
        <v>0.35931725247643</v>
      </c>
      <c r="AW19" s="16">
        <f t="shared" si="27"/>
        <v>0.00103441459129137</v>
      </c>
      <c r="AZ19" s="25">
        <v>0.368033007706238</v>
      </c>
      <c r="BA19" s="25">
        <v>0.811592156065373</v>
      </c>
      <c r="BB19" s="22">
        <v>0.035198210649965</v>
      </c>
      <c r="BC19" s="25">
        <v>4.60517018598809</v>
      </c>
      <c r="BD19" s="25">
        <v>-0.693147180559945</v>
      </c>
      <c r="BE19" s="25">
        <v>-0.415515443961666</v>
      </c>
      <c r="BF19" s="25">
        <v>-0.385662480811985</v>
      </c>
      <c r="BG19" s="25">
        <v>1.38629436111989</v>
      </c>
      <c r="BH19" s="26">
        <f t="shared" si="28"/>
        <v>0.847933831716013</v>
      </c>
      <c r="BI19" s="26">
        <f t="shared" si="29"/>
        <v>1.55672524273343</v>
      </c>
      <c r="BJ19" s="26">
        <f t="shared" si="66"/>
        <v>0.642374114936373</v>
      </c>
      <c r="BK19" s="16">
        <f t="shared" si="30"/>
        <v>0.222846467238326</v>
      </c>
      <c r="BL19" s="16">
        <f t="shared" si="31"/>
        <v>0.357625885063627</v>
      </c>
      <c r="BM19" s="16">
        <f t="shared" si="32"/>
        <v>0.000862396318307828</v>
      </c>
      <c r="BP19" s="25">
        <v>0.368033007706238</v>
      </c>
      <c r="BQ19" s="25">
        <v>0.811592156065373</v>
      </c>
      <c r="BR19" s="25">
        <v>4.60517018598809</v>
      </c>
      <c r="BS19" s="22">
        <v>-0.693147180559945</v>
      </c>
      <c r="BT19" s="25">
        <v>-0.415515443961666</v>
      </c>
      <c r="BU19" s="25">
        <v>-0.385662480811985</v>
      </c>
      <c r="BV19" s="25">
        <v>1.38629436111989</v>
      </c>
      <c r="BW19" s="26">
        <f t="shared" si="33"/>
        <v>0.853072172487552</v>
      </c>
      <c r="BX19" s="26">
        <f t="shared" si="34"/>
        <v>1.54734856272581</v>
      </c>
      <c r="BY19" s="26">
        <f t="shared" si="67"/>
        <v>0.646266797339054</v>
      </c>
      <c r="BZ19" s="16">
        <f t="shared" si="35"/>
        <v>0.218021596105495</v>
      </c>
      <c r="CA19" s="16">
        <f t="shared" si="36"/>
        <v>0.353733202660946</v>
      </c>
      <c r="CB19" s="16">
        <f t="shared" si="37"/>
        <v>0.000619981192686011</v>
      </c>
      <c r="CE19" s="31">
        <v>0.368033007706238</v>
      </c>
      <c r="CF19" s="31">
        <v>0.811592156065373</v>
      </c>
      <c r="CG19" s="31">
        <v>4.60517018598809</v>
      </c>
      <c r="CH19" s="31">
        <v>-0.415515443961666</v>
      </c>
      <c r="CI19" s="31">
        <v>-0.385662480811985</v>
      </c>
      <c r="CJ19" s="31">
        <v>1.38629436111989</v>
      </c>
      <c r="CK19" s="34">
        <f t="shared" si="38"/>
        <v>0.828878570577211</v>
      </c>
      <c r="CL19" s="34">
        <f t="shared" si="39"/>
        <v>1.59251312177221</v>
      </c>
      <c r="CM19" s="34">
        <f t="shared" si="40"/>
        <v>0.627938311043341</v>
      </c>
      <c r="CN19" s="32">
        <f t="shared" si="41"/>
        <v>0.241200258438284</v>
      </c>
      <c r="CO19" s="32">
        <f t="shared" si="42"/>
        <v>0.372061688956658</v>
      </c>
      <c r="CP19" s="32">
        <f t="shared" si="43"/>
        <v>0.00189102443219226</v>
      </c>
      <c r="CR19" s="8">
        <f t="shared" si="44"/>
        <v>0.828878570577211</v>
      </c>
      <c r="CT19" s="25">
        <v>0.368033007706238</v>
      </c>
      <c r="CU19" s="25">
        <v>0.811592156065373</v>
      </c>
      <c r="CV19" s="22">
        <v>-0.415515443961666</v>
      </c>
      <c r="CW19" s="25">
        <v>-0.385662480811985</v>
      </c>
      <c r="CX19" s="25">
        <v>1.38629436111989</v>
      </c>
      <c r="CY19" s="26">
        <f t="shared" si="45"/>
        <v>0.81902066604673</v>
      </c>
      <c r="CZ19" s="26">
        <f t="shared" si="46"/>
        <v>1.61168094374396</v>
      </c>
      <c r="DA19" s="26">
        <f t="shared" si="68"/>
        <v>0.620470201550553</v>
      </c>
      <c r="DB19" s="16">
        <f t="shared" si="47"/>
        <v>0.250980293048262</v>
      </c>
      <c r="DC19" s="16">
        <f t="shared" si="48"/>
        <v>0.379529798449447</v>
      </c>
      <c r="DD19" s="16">
        <f t="shared" si="49"/>
        <v>0.00237221646208181</v>
      </c>
      <c r="DG19" s="25">
        <v>0.368033007706238</v>
      </c>
      <c r="DH19" s="25">
        <v>0.811592156065373</v>
      </c>
      <c r="DI19" s="22">
        <v>-0.385662480811985</v>
      </c>
      <c r="DJ19" s="25">
        <v>1.38629436111989</v>
      </c>
      <c r="DK19" s="26">
        <f t="shared" si="50"/>
        <v>0.818576296098473</v>
      </c>
      <c r="DL19" s="26">
        <f t="shared" si="51"/>
        <v>1.61255585617545</v>
      </c>
      <c r="DM19" s="26">
        <f t="shared" si="69"/>
        <v>0.620133557650358</v>
      </c>
      <c r="DN19" s="16">
        <f t="shared" si="52"/>
        <v>0.251425730834326</v>
      </c>
      <c r="DO19" s="16">
        <f t="shared" si="53"/>
        <v>0.379866442349642</v>
      </c>
      <c r="DP19" s="16">
        <f t="shared" si="54"/>
        <v>0.00209196510772182</v>
      </c>
      <c r="DS19" s="25">
        <v>0.368033007706238</v>
      </c>
      <c r="DT19" s="25">
        <v>0.811592156065373</v>
      </c>
      <c r="DU19" s="22">
        <v>1.38629436111989</v>
      </c>
      <c r="DV19" s="26">
        <f t="shared" si="55"/>
        <v>0.682523887284959</v>
      </c>
      <c r="DW19" s="26">
        <f t="shared" si="56"/>
        <v>1.93399824473673</v>
      </c>
      <c r="DX19" s="26">
        <f t="shared" si="70"/>
        <v>0.517063550973454</v>
      </c>
      <c r="DY19" s="16">
        <f t="shared" si="57"/>
        <v>0.40637579428228</v>
      </c>
      <c r="DZ19" s="16">
        <f t="shared" si="58"/>
        <v>0.482936449026546</v>
      </c>
      <c r="EA19" s="16">
        <f t="shared" si="59"/>
        <v>0.0170568547505934</v>
      </c>
      <c r="ED19" s="25">
        <v>0.368033007706238</v>
      </c>
      <c r="EE19" s="25">
        <v>0.811592156065373</v>
      </c>
      <c r="EF19" s="26">
        <f t="shared" si="60"/>
        <v>0.676754371333482</v>
      </c>
      <c r="EG19" s="26">
        <f t="shared" si="61"/>
        <v>1.9504861082745</v>
      </c>
      <c r="EH19" s="26">
        <f t="shared" si="62"/>
        <v>0.512692705555668</v>
      </c>
      <c r="EI19" s="16">
        <f t="shared" si="63"/>
        <v>0.413764938798584</v>
      </c>
      <c r="EJ19" s="16">
        <f t="shared" si="64"/>
        <v>0.487307294444332</v>
      </c>
      <c r="EK19" s="16">
        <f t="shared" si="65"/>
        <v>0.016403966967205</v>
      </c>
    </row>
    <row r="20" spans="1:141">
      <c r="A20" s="77" t="s">
        <v>21</v>
      </c>
      <c r="B20" s="77">
        <v>2.32678946523443</v>
      </c>
      <c r="C20" s="78">
        <v>0.0036</v>
      </c>
      <c r="D20" s="78">
        <v>0.035825</v>
      </c>
      <c r="E20" s="77">
        <v>100</v>
      </c>
      <c r="F20" s="77">
        <v>0.5</v>
      </c>
      <c r="G20" s="77">
        <v>0.66</v>
      </c>
      <c r="H20" s="77">
        <v>0.68</v>
      </c>
      <c r="I20" s="77">
        <v>4</v>
      </c>
      <c r="J20" s="77">
        <v>1.084</v>
      </c>
      <c r="K20" s="17">
        <f t="shared" si="1"/>
        <v>0.944118093413522</v>
      </c>
      <c r="L20" s="17">
        <f t="shared" si="2"/>
        <v>1.14816145094808</v>
      </c>
      <c r="M20" s="17">
        <f t="shared" si="3"/>
        <v>0.870957650750482</v>
      </c>
      <c r="N20" s="16">
        <f t="shared" si="4"/>
        <v>0.0195669477902681</v>
      </c>
      <c r="O20" s="16">
        <f t="shared" si="5"/>
        <v>0.129042349249518</v>
      </c>
      <c r="P20" s="16">
        <f t="shared" si="6"/>
        <v>0.254254986833986</v>
      </c>
      <c r="R20" s="21">
        <f t="shared" si="7"/>
        <v>0.13816192472331</v>
      </c>
      <c r="S20" s="21">
        <f t="shared" si="72"/>
        <v>1</v>
      </c>
      <c r="T20" s="21">
        <f t="shared" si="9"/>
        <v>0.844489405467475</v>
      </c>
      <c r="U20" s="22">
        <f t="shared" si="10"/>
        <v>0.00359353551013022</v>
      </c>
      <c r="V20" s="21">
        <f t="shared" si="11"/>
        <v>0.035198210649965</v>
      </c>
      <c r="W20" s="21">
        <f t="shared" si="12"/>
        <v>4.60517018598809</v>
      </c>
      <c r="X20" s="25">
        <f t="shared" si="13"/>
        <v>-0.693147180559945</v>
      </c>
      <c r="Y20" s="21">
        <f t="shared" si="14"/>
        <v>-0.415515443961666</v>
      </c>
      <c r="Z20" s="21">
        <f t="shared" si="15"/>
        <v>-0.385662480811985</v>
      </c>
      <c r="AA20" s="21">
        <f t="shared" si="16"/>
        <v>1.38629436111989</v>
      </c>
      <c r="AB20" s="26">
        <f t="shared" si="17"/>
        <v>0.848378786670005</v>
      </c>
      <c r="AC20" s="26">
        <f t="shared" si="18"/>
        <v>1.27773114678508</v>
      </c>
      <c r="AD20" s="26">
        <f t="shared" si="19"/>
        <v>0.78263725707565</v>
      </c>
      <c r="AE20" s="16">
        <f t="shared" si="20"/>
        <v>0.0555173561710992</v>
      </c>
      <c r="AF20" s="16">
        <f t="shared" si="21"/>
        <v>0.21736274292435</v>
      </c>
      <c r="AG20" s="16">
        <f t="shared" si="22"/>
        <v>0.0120452049231322</v>
      </c>
      <c r="AI20" s="21">
        <v>0.13816192472331</v>
      </c>
      <c r="AJ20" s="22">
        <v>1</v>
      </c>
      <c r="AK20" s="21">
        <v>0.844489405467475</v>
      </c>
      <c r="AL20" s="25">
        <v>0.035198210649965</v>
      </c>
      <c r="AM20" s="21">
        <v>4.60517018598809</v>
      </c>
      <c r="AN20" s="21">
        <v>-0.693147180559945</v>
      </c>
      <c r="AO20" s="21">
        <v>-0.415515443961666</v>
      </c>
      <c r="AP20" s="25">
        <v>-0.385662480811985</v>
      </c>
      <c r="AQ20" s="21">
        <v>1.38629436111989</v>
      </c>
      <c r="AR20" s="26">
        <f t="shared" si="23"/>
        <v>0.847885227490418</v>
      </c>
      <c r="AS20" s="26">
        <f t="shared" si="24"/>
        <v>1.27847492190475</v>
      </c>
      <c r="AT20" s="26">
        <f t="shared" si="71"/>
        <v>0.782181944179352</v>
      </c>
      <c r="AU20" s="16">
        <f t="shared" si="25"/>
        <v>0.0557501857972518</v>
      </c>
      <c r="AV20" s="16">
        <f t="shared" si="26"/>
        <v>0.217818055820648</v>
      </c>
      <c r="AW20" s="16">
        <f t="shared" si="27"/>
        <v>0.0119545534008009</v>
      </c>
      <c r="AZ20" s="25">
        <v>0.13816192472331</v>
      </c>
      <c r="BA20" s="25">
        <v>0.844489405467475</v>
      </c>
      <c r="BB20" s="22">
        <v>0.035198210649965</v>
      </c>
      <c r="BC20" s="25">
        <v>4.60517018598809</v>
      </c>
      <c r="BD20" s="25">
        <v>-0.693147180559945</v>
      </c>
      <c r="BE20" s="25">
        <v>-0.415515443961666</v>
      </c>
      <c r="BF20" s="25">
        <v>-0.385662480811985</v>
      </c>
      <c r="BG20" s="25">
        <v>1.38629436111989</v>
      </c>
      <c r="BH20" s="26">
        <f t="shared" si="28"/>
        <v>0.849902689673439</v>
      </c>
      <c r="BI20" s="26">
        <f t="shared" si="29"/>
        <v>1.27544013352459</v>
      </c>
      <c r="BJ20" s="26">
        <f t="shared" si="66"/>
        <v>0.784043071654464</v>
      </c>
      <c r="BK20" s="16">
        <f t="shared" si="30"/>
        <v>0.0548015507021304</v>
      </c>
      <c r="BL20" s="16">
        <f t="shared" si="31"/>
        <v>0.215956928345536</v>
      </c>
      <c r="BM20" s="16">
        <f t="shared" si="32"/>
        <v>0.0126118226791844</v>
      </c>
      <c r="BP20" s="25">
        <v>0.13816192472331</v>
      </c>
      <c r="BQ20" s="25">
        <v>0.844489405467475</v>
      </c>
      <c r="BR20" s="25">
        <v>4.60517018598809</v>
      </c>
      <c r="BS20" s="22">
        <v>-0.693147180559945</v>
      </c>
      <c r="BT20" s="25">
        <v>-0.415515443961666</v>
      </c>
      <c r="BU20" s="25">
        <v>-0.385662480811985</v>
      </c>
      <c r="BV20" s="25">
        <v>1.38629436111989</v>
      </c>
      <c r="BW20" s="26">
        <f t="shared" si="33"/>
        <v>0.85486733087869</v>
      </c>
      <c r="BX20" s="26">
        <f t="shared" si="34"/>
        <v>1.26803301617082</v>
      </c>
      <c r="BY20" s="26">
        <f t="shared" si="67"/>
        <v>0.788622998965581</v>
      </c>
      <c r="BZ20" s="16">
        <f t="shared" si="35"/>
        <v>0.0525017800586559</v>
      </c>
      <c r="CA20" s="16">
        <f t="shared" si="36"/>
        <v>0.211377001034419</v>
      </c>
      <c r="CB20" s="16">
        <f t="shared" si="37"/>
        <v>0.0137960951899014</v>
      </c>
      <c r="CE20" s="31">
        <v>0.13816192472331</v>
      </c>
      <c r="CF20" s="31">
        <v>0.844489405467475</v>
      </c>
      <c r="CG20" s="31">
        <v>4.60517018598809</v>
      </c>
      <c r="CH20" s="31">
        <v>-0.415515443961666</v>
      </c>
      <c r="CI20" s="31">
        <v>-0.385662480811985</v>
      </c>
      <c r="CJ20" s="31">
        <v>1.38629436111989</v>
      </c>
      <c r="CK20" s="34">
        <f t="shared" si="38"/>
        <v>0.830718461003653</v>
      </c>
      <c r="CL20" s="34">
        <f t="shared" si="39"/>
        <v>1.30489455921124</v>
      </c>
      <c r="CM20" s="34">
        <f t="shared" si="40"/>
        <v>0.766345443730306</v>
      </c>
      <c r="CN20" s="32">
        <f t="shared" si="41"/>
        <v>0.0641515379963581</v>
      </c>
      <c r="CO20" s="32">
        <f t="shared" si="42"/>
        <v>0.233654556269693</v>
      </c>
      <c r="CP20" s="32">
        <f t="shared" si="43"/>
        <v>0.0090100383774221</v>
      </c>
      <c r="CR20" s="8">
        <f t="shared" si="44"/>
        <v>0.830718461003652</v>
      </c>
      <c r="CT20" s="25">
        <v>0.13816192472331</v>
      </c>
      <c r="CU20" s="25">
        <v>0.844489405467475</v>
      </c>
      <c r="CV20" s="22">
        <v>-0.415515443961666</v>
      </c>
      <c r="CW20" s="25">
        <v>-0.385662480811985</v>
      </c>
      <c r="CX20" s="25">
        <v>1.38629436111989</v>
      </c>
      <c r="CY20" s="26">
        <f t="shared" si="45"/>
        <v>0.822836648628259</v>
      </c>
      <c r="CZ20" s="26">
        <f t="shared" si="46"/>
        <v>1.31739392236251</v>
      </c>
      <c r="DA20" s="26">
        <f t="shared" si="68"/>
        <v>0.75907439910356</v>
      </c>
      <c r="DB20" s="16">
        <f t="shared" si="47"/>
        <v>0.0682062960997197</v>
      </c>
      <c r="DC20" s="16">
        <f t="shared" si="48"/>
        <v>0.24092560089644</v>
      </c>
      <c r="DD20" s="16">
        <f t="shared" si="49"/>
        <v>0.00808179292857329</v>
      </c>
      <c r="DG20" s="25">
        <v>0.13816192472331</v>
      </c>
      <c r="DH20" s="25">
        <v>0.844489405467475</v>
      </c>
      <c r="DI20" s="22">
        <v>-0.385662480811985</v>
      </c>
      <c r="DJ20" s="25">
        <v>1.38629436111989</v>
      </c>
      <c r="DK20" s="26">
        <f t="shared" si="50"/>
        <v>0.820814449726597</v>
      </c>
      <c r="DL20" s="26">
        <f t="shared" si="51"/>
        <v>1.3206395189084</v>
      </c>
      <c r="DM20" s="26">
        <f t="shared" si="69"/>
        <v>0.757208901961806</v>
      </c>
      <c r="DN20" s="16">
        <f t="shared" si="52"/>
        <v>0.0692666338727138</v>
      </c>
      <c r="DO20" s="16">
        <f t="shared" si="53"/>
        <v>0.242791098038194</v>
      </c>
      <c r="DP20" s="16">
        <f t="shared" si="54"/>
        <v>0.00834250953983006</v>
      </c>
      <c r="DS20" s="25">
        <v>0.13816192472331</v>
      </c>
      <c r="DT20" s="25">
        <v>0.844489405467475</v>
      </c>
      <c r="DU20" s="22">
        <v>1.38629436111989</v>
      </c>
      <c r="DV20" s="26">
        <f t="shared" si="55"/>
        <v>0.69058010412643</v>
      </c>
      <c r="DW20" s="26">
        <f t="shared" si="56"/>
        <v>1.56969480227241</v>
      </c>
      <c r="DX20" s="26">
        <f t="shared" si="70"/>
        <v>0.637066516721799</v>
      </c>
      <c r="DY20" s="16">
        <f t="shared" si="57"/>
        <v>0.154779214469171</v>
      </c>
      <c r="DZ20" s="16">
        <f t="shared" si="58"/>
        <v>0.362933483278201</v>
      </c>
      <c r="EA20" s="16">
        <f t="shared" si="59"/>
        <v>0.000112337282859721</v>
      </c>
      <c r="ED20" s="25">
        <v>0.13816192472331</v>
      </c>
      <c r="EE20" s="25">
        <v>0.844489405467475</v>
      </c>
      <c r="EF20" s="26">
        <f t="shared" si="60"/>
        <v>0.690933460116271</v>
      </c>
      <c r="EG20" s="26">
        <f t="shared" si="61"/>
        <v>1.56889203168361</v>
      </c>
      <c r="EH20" s="26">
        <f t="shared" si="62"/>
        <v>0.637392490882169</v>
      </c>
      <c r="EI20" s="16">
        <f t="shared" si="63"/>
        <v>0.154501304776167</v>
      </c>
      <c r="EJ20" s="16">
        <f t="shared" si="64"/>
        <v>0.362607509117831</v>
      </c>
      <c r="EK20" s="16">
        <f t="shared" si="65"/>
        <v>1.14121466667816e-5</v>
      </c>
    </row>
    <row r="21" spans="1:141">
      <c r="A21" s="77" t="s">
        <v>21</v>
      </c>
      <c r="B21" s="77">
        <v>2.47386342671765</v>
      </c>
      <c r="C21" s="78">
        <v>0.0036</v>
      </c>
      <c r="D21" s="78">
        <v>0.035825</v>
      </c>
      <c r="E21" s="77">
        <v>100</v>
      </c>
      <c r="F21" s="77">
        <v>0.5</v>
      </c>
      <c r="G21" s="77">
        <v>0.66</v>
      </c>
      <c r="H21" s="77">
        <v>0.68</v>
      </c>
      <c r="I21" s="77">
        <v>4</v>
      </c>
      <c r="J21" s="77">
        <v>1.227</v>
      </c>
      <c r="K21" s="17">
        <f t="shared" si="1"/>
        <v>1.00379482402495</v>
      </c>
      <c r="L21" s="17">
        <f t="shared" si="2"/>
        <v>1.22236135376755</v>
      </c>
      <c r="M21" s="17">
        <f t="shared" si="3"/>
        <v>0.818088691136881</v>
      </c>
      <c r="N21" s="16">
        <f t="shared" si="4"/>
        <v>0.0498205505820514</v>
      </c>
      <c r="O21" s="16">
        <f t="shared" si="5"/>
        <v>0.181911308863118</v>
      </c>
      <c r="P21" s="16">
        <f t="shared" si="6"/>
        <v>0.203733138912641</v>
      </c>
      <c r="R21" s="21">
        <f t="shared" si="7"/>
        <v>0.200784523884172</v>
      </c>
      <c r="S21" s="21">
        <f t="shared" si="72"/>
        <v>1</v>
      </c>
      <c r="T21" s="21">
        <f t="shared" si="9"/>
        <v>0.905781069017933</v>
      </c>
      <c r="U21" s="22">
        <f t="shared" si="10"/>
        <v>0.00359353551013022</v>
      </c>
      <c r="V21" s="21">
        <f t="shared" si="11"/>
        <v>0.035198210649965</v>
      </c>
      <c r="W21" s="21">
        <f t="shared" si="12"/>
        <v>4.60517018598809</v>
      </c>
      <c r="X21" s="25">
        <f t="shared" si="13"/>
        <v>-0.693147180559945</v>
      </c>
      <c r="Y21" s="21">
        <f t="shared" si="14"/>
        <v>-0.415515443961666</v>
      </c>
      <c r="Z21" s="21">
        <f t="shared" si="15"/>
        <v>-0.385662480811985</v>
      </c>
      <c r="AA21" s="21">
        <f t="shared" si="16"/>
        <v>1.38629436111989</v>
      </c>
      <c r="AB21" s="26">
        <f t="shared" si="17"/>
        <v>0.852308550620206</v>
      </c>
      <c r="AC21" s="26">
        <f t="shared" si="18"/>
        <v>1.43961948886602</v>
      </c>
      <c r="AD21" s="26">
        <f t="shared" si="19"/>
        <v>0.69462799561549</v>
      </c>
      <c r="AE21" s="16">
        <f t="shared" si="20"/>
        <v>0.140393682238331</v>
      </c>
      <c r="AF21" s="16">
        <f t="shared" si="21"/>
        <v>0.30537200438451</v>
      </c>
      <c r="AG21" s="16">
        <f t="shared" si="22"/>
        <v>0.000472687925662063</v>
      </c>
      <c r="AI21" s="21">
        <v>0.200784523884172</v>
      </c>
      <c r="AJ21" s="22">
        <v>1</v>
      </c>
      <c r="AK21" s="21">
        <v>0.905781069017933</v>
      </c>
      <c r="AL21" s="25">
        <v>0.035198210649965</v>
      </c>
      <c r="AM21" s="21">
        <v>4.60517018598809</v>
      </c>
      <c r="AN21" s="21">
        <v>-0.693147180559945</v>
      </c>
      <c r="AO21" s="21">
        <v>-0.415515443961666</v>
      </c>
      <c r="AP21" s="25">
        <v>-0.385662480811985</v>
      </c>
      <c r="AQ21" s="21">
        <v>1.38629436111989</v>
      </c>
      <c r="AR21" s="26">
        <f t="shared" si="23"/>
        <v>0.851969346685784</v>
      </c>
      <c r="AS21" s="26">
        <f t="shared" si="24"/>
        <v>1.44019266042037</v>
      </c>
      <c r="AT21" s="26">
        <f t="shared" si="71"/>
        <v>0.694351545791185</v>
      </c>
      <c r="AU21" s="16">
        <f t="shared" si="25"/>
        <v>0.140647990925288</v>
      </c>
      <c r="AV21" s="16">
        <f t="shared" si="26"/>
        <v>0.305648454208815</v>
      </c>
      <c r="AW21" s="16">
        <f t="shared" si="27"/>
        <v>0.00046252876561357</v>
      </c>
      <c r="AZ21" s="25">
        <v>0.200784523884172</v>
      </c>
      <c r="BA21" s="25">
        <v>0.905781069017933</v>
      </c>
      <c r="BB21" s="22">
        <v>0.035198210649965</v>
      </c>
      <c r="BC21" s="25">
        <v>4.60517018598809</v>
      </c>
      <c r="BD21" s="25">
        <v>-0.693147180559945</v>
      </c>
      <c r="BE21" s="25">
        <v>-0.415515443961666</v>
      </c>
      <c r="BF21" s="25">
        <v>-0.385662480811985</v>
      </c>
      <c r="BG21" s="25">
        <v>1.38629436111989</v>
      </c>
      <c r="BH21" s="26">
        <f t="shared" si="28"/>
        <v>0.853583118081287</v>
      </c>
      <c r="BI21" s="26">
        <f t="shared" si="29"/>
        <v>1.43746985385336</v>
      </c>
      <c r="BJ21" s="26">
        <f t="shared" si="66"/>
        <v>0.695666762902434</v>
      </c>
      <c r="BK21" s="16">
        <f t="shared" si="30"/>
        <v>0.139440167701894</v>
      </c>
      <c r="BL21" s="16">
        <f t="shared" si="31"/>
        <v>0.304333237097566</v>
      </c>
      <c r="BM21" s="16">
        <f t="shared" si="32"/>
        <v>0.000572456486004234</v>
      </c>
      <c r="BP21" s="25">
        <v>0.200784523884172</v>
      </c>
      <c r="BQ21" s="25">
        <v>0.905781069017933</v>
      </c>
      <c r="BR21" s="25">
        <v>4.60517018598809</v>
      </c>
      <c r="BS21" s="22">
        <v>-0.693147180559945</v>
      </c>
      <c r="BT21" s="25">
        <v>-0.415515443961666</v>
      </c>
      <c r="BU21" s="25">
        <v>-0.385662480811985</v>
      </c>
      <c r="BV21" s="25">
        <v>1.38629436111989</v>
      </c>
      <c r="BW21" s="26">
        <f t="shared" si="33"/>
        <v>0.858222015753399</v>
      </c>
      <c r="BX21" s="26">
        <f t="shared" si="34"/>
        <v>1.42969998144695</v>
      </c>
      <c r="BY21" s="26">
        <f t="shared" si="67"/>
        <v>0.699447445601792</v>
      </c>
      <c r="BZ21" s="16">
        <f t="shared" si="35"/>
        <v>0.135997201664987</v>
      </c>
      <c r="CA21" s="16">
        <f t="shared" si="36"/>
        <v>0.300552554398208</v>
      </c>
      <c r="CB21" s="16">
        <f t="shared" si="37"/>
        <v>0.00079982778532976</v>
      </c>
      <c r="CE21" s="31">
        <v>0.200784523884172</v>
      </c>
      <c r="CF21" s="31">
        <v>0.905781069017933</v>
      </c>
      <c r="CG21" s="31">
        <v>4.60517018598809</v>
      </c>
      <c r="CH21" s="31">
        <v>-0.415515443961666</v>
      </c>
      <c r="CI21" s="31">
        <v>-0.385662480811985</v>
      </c>
      <c r="CJ21" s="31">
        <v>1.38629436111989</v>
      </c>
      <c r="CK21" s="34">
        <f t="shared" si="38"/>
        <v>0.834157305392677</v>
      </c>
      <c r="CL21" s="34">
        <f t="shared" si="39"/>
        <v>1.47094557833117</v>
      </c>
      <c r="CM21" s="34">
        <f t="shared" si="40"/>
        <v>0.679834804721007</v>
      </c>
      <c r="CN21" s="32">
        <f t="shared" si="41"/>
        <v>0.154325382706343</v>
      </c>
      <c r="CO21" s="32">
        <f t="shared" si="42"/>
        <v>0.320165195278992</v>
      </c>
      <c r="CP21" s="32">
        <f t="shared" si="43"/>
        <v>7.07379054857829e-5</v>
      </c>
      <c r="CR21" s="8">
        <f t="shared" si="44"/>
        <v>0.834157305392676</v>
      </c>
      <c r="CT21" s="25">
        <v>0.200784523884172</v>
      </c>
      <c r="CU21" s="25">
        <v>0.905781069017933</v>
      </c>
      <c r="CV21" s="22">
        <v>-0.415515443961666</v>
      </c>
      <c r="CW21" s="25">
        <v>-0.385662480811985</v>
      </c>
      <c r="CX21" s="25">
        <v>1.38629436111989</v>
      </c>
      <c r="CY21" s="26">
        <f t="shared" si="45"/>
        <v>0.82999378283571</v>
      </c>
      <c r="CZ21" s="26">
        <f t="shared" si="46"/>
        <v>1.47832432648821</v>
      </c>
      <c r="DA21" s="26">
        <f t="shared" si="68"/>
        <v>0.67644155080335</v>
      </c>
      <c r="DB21" s="16">
        <f t="shared" si="47"/>
        <v>0.157613936467099</v>
      </c>
      <c r="DC21" s="16">
        <f t="shared" si="48"/>
        <v>0.32355844919665</v>
      </c>
      <c r="DD21" s="16">
        <f t="shared" si="49"/>
        <v>5.27939479930197e-5</v>
      </c>
      <c r="DG21" s="25">
        <v>0.200784523884172</v>
      </c>
      <c r="DH21" s="25">
        <v>0.905781069017933</v>
      </c>
      <c r="DI21" s="22">
        <v>-0.385662480811985</v>
      </c>
      <c r="DJ21" s="25">
        <v>1.38629436111989</v>
      </c>
      <c r="DK21" s="26">
        <f t="shared" si="50"/>
        <v>0.825000742866875</v>
      </c>
      <c r="DL21" s="26">
        <f t="shared" si="51"/>
        <v>1.48727138806709</v>
      </c>
      <c r="DM21" s="26">
        <f t="shared" si="69"/>
        <v>0.672372243575285</v>
      </c>
      <c r="DN21" s="16">
        <f t="shared" si="52"/>
        <v>0.161603402735584</v>
      </c>
      <c r="DO21" s="16">
        <f t="shared" si="53"/>
        <v>0.327627756424715</v>
      </c>
      <c r="DP21" s="16">
        <f t="shared" si="54"/>
        <v>4.22588515863595e-5</v>
      </c>
      <c r="DS21" s="25">
        <v>0.200784523884172</v>
      </c>
      <c r="DT21" s="25">
        <v>0.905781069017933</v>
      </c>
      <c r="DU21" s="22">
        <v>1.38629436111989</v>
      </c>
      <c r="DV21" s="26">
        <f t="shared" si="55"/>
        <v>0.705844325731032</v>
      </c>
      <c r="DW21" s="26">
        <f t="shared" si="56"/>
        <v>1.7383436478422</v>
      </c>
      <c r="DX21" s="26">
        <f t="shared" si="70"/>
        <v>0.575260249169545</v>
      </c>
      <c r="DY21" s="16">
        <f t="shared" si="57"/>
        <v>0.271603236822743</v>
      </c>
      <c r="DZ21" s="16">
        <f t="shared" si="58"/>
        <v>0.424739750830455</v>
      </c>
      <c r="EA21" s="16">
        <f t="shared" si="59"/>
        <v>0.00524251239836616</v>
      </c>
      <c r="ED21" s="25">
        <v>0.200784523884172</v>
      </c>
      <c r="EE21" s="25">
        <v>0.905781069017933</v>
      </c>
      <c r="EF21" s="26">
        <f t="shared" si="60"/>
        <v>0.718147988272906</v>
      </c>
      <c r="EG21" s="26">
        <f t="shared" si="61"/>
        <v>1.70856149433886</v>
      </c>
      <c r="EH21" s="26">
        <f t="shared" si="62"/>
        <v>0.585287684003998</v>
      </c>
      <c r="EI21" s="16">
        <f t="shared" si="63"/>
        <v>0.258930369838711</v>
      </c>
      <c r="EJ21" s="16">
        <f t="shared" si="64"/>
        <v>0.414712315996002</v>
      </c>
      <c r="EK21" s="16">
        <f t="shared" si="65"/>
        <v>0.00307836259752836</v>
      </c>
    </row>
    <row r="22" spans="1:141">
      <c r="A22" s="77" t="s">
        <v>21</v>
      </c>
      <c r="B22" s="77">
        <v>2.540280788187</v>
      </c>
      <c r="C22" s="78">
        <v>0.0036</v>
      </c>
      <c r="D22" s="78">
        <v>0.035825</v>
      </c>
      <c r="E22" s="77">
        <v>100</v>
      </c>
      <c r="F22" s="77">
        <v>0.5</v>
      </c>
      <c r="G22" s="77">
        <v>0.66</v>
      </c>
      <c r="H22" s="77">
        <v>0.68</v>
      </c>
      <c r="I22" s="77">
        <v>4</v>
      </c>
      <c r="J22" s="77">
        <v>0.847</v>
      </c>
      <c r="K22" s="17">
        <f t="shared" si="1"/>
        <v>1.03074433261476</v>
      </c>
      <c r="L22" s="17">
        <f t="shared" si="2"/>
        <v>0.821736266889151</v>
      </c>
      <c r="M22" s="17">
        <f t="shared" si="3"/>
        <v>1.21693545763254</v>
      </c>
      <c r="N22" s="16">
        <f t="shared" si="4"/>
        <v>0.0337619797680425</v>
      </c>
      <c r="O22" s="16">
        <f t="shared" si="5"/>
        <v>0.216935457632535</v>
      </c>
      <c r="P22" s="16">
        <f t="shared" si="6"/>
        <v>0.173342264709337</v>
      </c>
      <c r="R22" s="21">
        <f t="shared" si="7"/>
        <v>-0.196335778607695</v>
      </c>
      <c r="S22" s="21">
        <f t="shared" si="72"/>
        <v>1</v>
      </c>
      <c r="T22" s="21">
        <f t="shared" si="9"/>
        <v>0.932274621450943</v>
      </c>
      <c r="U22" s="22">
        <f t="shared" si="10"/>
        <v>0.00359353551013022</v>
      </c>
      <c r="V22" s="21">
        <f t="shared" si="11"/>
        <v>0.035198210649965</v>
      </c>
      <c r="W22" s="21">
        <f t="shared" si="12"/>
        <v>4.60517018598809</v>
      </c>
      <c r="X22" s="25">
        <f t="shared" si="13"/>
        <v>-0.693147180559945</v>
      </c>
      <c r="Y22" s="21">
        <f t="shared" si="14"/>
        <v>-0.415515443961666</v>
      </c>
      <c r="Z22" s="21">
        <f t="shared" si="15"/>
        <v>-0.385662480811985</v>
      </c>
      <c r="AA22" s="21">
        <f t="shared" si="16"/>
        <v>1.38629436111989</v>
      </c>
      <c r="AB22" s="26">
        <f t="shared" si="17"/>
        <v>0.854012835673314</v>
      </c>
      <c r="AC22" s="26">
        <f t="shared" si="18"/>
        <v>0.991788372047377</v>
      </c>
      <c r="AD22" s="26">
        <f t="shared" si="19"/>
        <v>1.00827961708774</v>
      </c>
      <c r="AE22" s="16">
        <f t="shared" si="20"/>
        <v>4.91798641808993e-5</v>
      </c>
      <c r="AF22" s="16">
        <f t="shared" si="21"/>
        <v>0.00827961708773728</v>
      </c>
      <c r="AG22" s="16">
        <f t="shared" si="22"/>
        <v>0.101654975881309</v>
      </c>
      <c r="AI22" s="21">
        <v>-0.196335778607695</v>
      </c>
      <c r="AJ22" s="22">
        <v>1</v>
      </c>
      <c r="AK22" s="21">
        <v>0.932274621450943</v>
      </c>
      <c r="AL22" s="25">
        <v>0.035198210649965</v>
      </c>
      <c r="AM22" s="21">
        <v>4.60517018598809</v>
      </c>
      <c r="AN22" s="21">
        <v>-0.693147180559945</v>
      </c>
      <c r="AO22" s="21">
        <v>-0.415515443961666</v>
      </c>
      <c r="AP22" s="25">
        <v>-0.385662480811985</v>
      </c>
      <c r="AQ22" s="21">
        <v>1.38629436111989</v>
      </c>
      <c r="AR22" s="26">
        <f t="shared" si="23"/>
        <v>0.853740806647104</v>
      </c>
      <c r="AS22" s="26">
        <f t="shared" si="24"/>
        <v>0.992104387426932</v>
      </c>
      <c r="AT22" s="26">
        <f t="shared" si="71"/>
        <v>1.00795844940626</v>
      </c>
      <c r="AU22" s="16">
        <f t="shared" si="25"/>
        <v>4.54384742536411e-5</v>
      </c>
      <c r="AV22" s="16">
        <f t="shared" si="26"/>
        <v>0.00795844940626211</v>
      </c>
      <c r="AW22" s="16">
        <f t="shared" si="27"/>
        <v>0.101886397151431</v>
      </c>
      <c r="AZ22" s="25">
        <v>-0.196335778607695</v>
      </c>
      <c r="BA22" s="25">
        <v>0.932274621450943</v>
      </c>
      <c r="BB22" s="22">
        <v>0.035198210649965</v>
      </c>
      <c r="BC22" s="25">
        <v>4.60517018598809</v>
      </c>
      <c r="BD22" s="25">
        <v>-0.693147180559945</v>
      </c>
      <c r="BE22" s="25">
        <v>-0.415515443961666</v>
      </c>
      <c r="BF22" s="25">
        <v>-0.385662480811985</v>
      </c>
      <c r="BG22" s="25">
        <v>1.38629436111989</v>
      </c>
      <c r="BH22" s="26">
        <f t="shared" si="28"/>
        <v>0.855178926600478</v>
      </c>
      <c r="BI22" s="26">
        <f t="shared" si="29"/>
        <v>0.990436005441585</v>
      </c>
      <c r="BJ22" s="26">
        <f t="shared" si="66"/>
        <v>1.00965634781638</v>
      </c>
      <c r="BK22" s="16">
        <f t="shared" si="30"/>
        <v>6.68948403360071e-5</v>
      </c>
      <c r="BL22" s="16">
        <f t="shared" si="31"/>
        <v>0.00965634781638491</v>
      </c>
      <c r="BM22" s="16">
        <f t="shared" si="32"/>
        <v>0.101507841140022</v>
      </c>
      <c r="BP22" s="25">
        <v>-0.196335778607695</v>
      </c>
      <c r="BQ22" s="25">
        <v>0.932274621450943</v>
      </c>
      <c r="BR22" s="25">
        <v>4.60517018598809</v>
      </c>
      <c r="BS22" s="22">
        <v>-0.693147180559945</v>
      </c>
      <c r="BT22" s="25">
        <v>-0.415515443961666</v>
      </c>
      <c r="BU22" s="25">
        <v>-0.385662480811985</v>
      </c>
      <c r="BV22" s="25">
        <v>1.38629436111989</v>
      </c>
      <c r="BW22" s="26">
        <f t="shared" si="33"/>
        <v>0.859676162959935</v>
      </c>
      <c r="BX22" s="26">
        <f t="shared" si="34"/>
        <v>0.985254723224743</v>
      </c>
      <c r="BY22" s="26">
        <f t="shared" si="67"/>
        <v>1.01496595390783</v>
      </c>
      <c r="BZ22" s="16">
        <f t="shared" si="35"/>
        <v>0.000160685107386834</v>
      </c>
      <c r="CA22" s="16">
        <f t="shared" si="36"/>
        <v>0.0149659539078337</v>
      </c>
      <c r="CB22" s="16">
        <f t="shared" si="37"/>
        <v>0.0985130129637734</v>
      </c>
      <c r="CE22" s="31">
        <v>-0.196335778607695</v>
      </c>
      <c r="CF22" s="31">
        <v>0.932274621450943</v>
      </c>
      <c r="CG22" s="31">
        <v>4.60517018598809</v>
      </c>
      <c r="CH22" s="31">
        <v>-0.415515443961666</v>
      </c>
      <c r="CI22" s="31">
        <v>-0.385662480811985</v>
      </c>
      <c r="CJ22" s="31">
        <v>1.38629436111989</v>
      </c>
      <c r="CK22" s="34">
        <f t="shared" si="38"/>
        <v>0.835648161948786</v>
      </c>
      <c r="CL22" s="34">
        <f t="shared" si="39"/>
        <v>1.01358447079539</v>
      </c>
      <c r="CM22" s="34">
        <f t="shared" si="40"/>
        <v>0.986597593800219</v>
      </c>
      <c r="CN22" s="32">
        <f t="shared" si="41"/>
        <v>0.00012886422714099</v>
      </c>
      <c r="CO22" s="32">
        <f t="shared" si="42"/>
        <v>0.0134024061997804</v>
      </c>
      <c r="CP22" s="32">
        <f t="shared" si="43"/>
        <v>0.0993342544335264</v>
      </c>
      <c r="CR22" s="8">
        <f t="shared" si="44"/>
        <v>0.835648161948786</v>
      </c>
      <c r="CT22" s="25">
        <v>-0.196335778607695</v>
      </c>
      <c r="CU22" s="25">
        <v>0.932274621450943</v>
      </c>
      <c r="CV22" s="22">
        <v>-0.415515443961666</v>
      </c>
      <c r="CW22" s="25">
        <v>-0.385662480811985</v>
      </c>
      <c r="CX22" s="25">
        <v>1.38629436111989</v>
      </c>
      <c r="CY22" s="26">
        <f t="shared" si="45"/>
        <v>0.833106719962597</v>
      </c>
      <c r="CZ22" s="26">
        <f t="shared" si="46"/>
        <v>1.01667647097844</v>
      </c>
      <c r="DA22" s="26">
        <f t="shared" si="68"/>
        <v>0.983597071974731</v>
      </c>
      <c r="DB22" s="16">
        <f t="shared" si="47"/>
        <v>0.000193023230197709</v>
      </c>
      <c r="DC22" s="16">
        <f t="shared" si="48"/>
        <v>0.0164029280252695</v>
      </c>
      <c r="DD22" s="16">
        <f t="shared" si="49"/>
        <v>0.0988608580107189</v>
      </c>
      <c r="DG22" s="25">
        <v>-0.196335778607695</v>
      </c>
      <c r="DH22" s="25">
        <v>0.932274621450943</v>
      </c>
      <c r="DI22" s="22">
        <v>-0.385662480811985</v>
      </c>
      <c r="DJ22" s="25">
        <v>1.38629436111989</v>
      </c>
      <c r="DK22" s="26">
        <f t="shared" si="50"/>
        <v>0.826816886589547</v>
      </c>
      <c r="DL22" s="26">
        <f t="shared" si="51"/>
        <v>1.02441062070431</v>
      </c>
      <c r="DM22" s="26">
        <f t="shared" si="69"/>
        <v>0.976171058547281</v>
      </c>
      <c r="DN22" s="16">
        <f t="shared" si="52"/>
        <v>0.000407358066939198</v>
      </c>
      <c r="DO22" s="16">
        <f t="shared" si="53"/>
        <v>0.0238289414527187</v>
      </c>
      <c r="DP22" s="16">
        <f t="shared" si="54"/>
        <v>0.0962857771108599</v>
      </c>
      <c r="DS22" s="25">
        <v>-0.196335778607695</v>
      </c>
      <c r="DT22" s="25">
        <v>0.932274621450943</v>
      </c>
      <c r="DU22" s="22">
        <v>1.38629436111989</v>
      </c>
      <c r="DV22" s="26">
        <f t="shared" si="55"/>
        <v>0.712546349199127</v>
      </c>
      <c r="DW22" s="26">
        <f t="shared" si="56"/>
        <v>1.18869460344859</v>
      </c>
      <c r="DX22" s="26">
        <f t="shared" si="70"/>
        <v>0.841258971899796</v>
      </c>
      <c r="DY22" s="16">
        <f t="shared" si="57"/>
        <v>0.018077784213683</v>
      </c>
      <c r="DZ22" s="16">
        <f t="shared" si="58"/>
        <v>0.158741028100204</v>
      </c>
      <c r="EA22" s="16">
        <f t="shared" si="59"/>
        <v>0.0374784536170759</v>
      </c>
      <c r="ED22" s="25">
        <v>-0.196335778607695</v>
      </c>
      <c r="EE22" s="25">
        <v>0.932274621450943</v>
      </c>
      <c r="EF22" s="26">
        <f t="shared" si="60"/>
        <v>0.730240948199496</v>
      </c>
      <c r="EG22" s="26">
        <f t="shared" si="61"/>
        <v>1.15989113194541</v>
      </c>
      <c r="EH22" s="26">
        <f t="shared" si="62"/>
        <v>0.862149879810503</v>
      </c>
      <c r="EI22" s="16">
        <f t="shared" si="63"/>
        <v>0.0136326761773528</v>
      </c>
      <c r="EJ22" s="16">
        <f t="shared" si="64"/>
        <v>0.137850120189497</v>
      </c>
      <c r="EK22" s="16">
        <f t="shared" si="65"/>
        <v>0.0490087510949319</v>
      </c>
    </row>
    <row r="23" spans="1:141">
      <c r="A23" s="77" t="s">
        <v>21</v>
      </c>
      <c r="B23" s="77">
        <v>2.45711977005787</v>
      </c>
      <c r="C23" s="78">
        <v>0.0036</v>
      </c>
      <c r="D23" s="78">
        <v>0.035825</v>
      </c>
      <c r="E23" s="77">
        <v>100</v>
      </c>
      <c r="F23" s="77">
        <v>0.5</v>
      </c>
      <c r="G23" s="77">
        <v>0.66</v>
      </c>
      <c r="H23" s="77">
        <v>0.68</v>
      </c>
      <c r="I23" s="77">
        <v>4</v>
      </c>
      <c r="J23" s="77">
        <v>1.294</v>
      </c>
      <c r="K23" s="17">
        <f t="shared" si="1"/>
        <v>0.997000917898681</v>
      </c>
      <c r="L23" s="17">
        <f t="shared" si="2"/>
        <v>1.29789248612457</v>
      </c>
      <c r="M23" s="17">
        <f t="shared" si="3"/>
        <v>0.770479843816601</v>
      </c>
      <c r="N23" s="16">
        <f t="shared" si="4"/>
        <v>0.0882084547690258</v>
      </c>
      <c r="O23" s="16">
        <f t="shared" si="5"/>
        <v>0.229520156183399</v>
      </c>
      <c r="P23" s="16">
        <f t="shared" si="6"/>
        <v>0.163021513742801</v>
      </c>
      <c r="R23" s="21">
        <f t="shared" si="7"/>
        <v>0.260741784438768</v>
      </c>
      <c r="S23" s="21">
        <f t="shared" ref="S23:S32" si="73">1</f>
        <v>1</v>
      </c>
      <c r="T23" s="21">
        <f t="shared" si="9"/>
        <v>0.898989838813271</v>
      </c>
      <c r="U23" s="22">
        <f t="shared" si="10"/>
        <v>0.00359353551013022</v>
      </c>
      <c r="V23" s="21">
        <f t="shared" si="11"/>
        <v>0.035198210649965</v>
      </c>
      <c r="W23" s="21">
        <f t="shared" si="12"/>
        <v>4.60517018598809</v>
      </c>
      <c r="X23" s="25">
        <f t="shared" si="13"/>
        <v>-0.693147180559945</v>
      </c>
      <c r="Y23" s="21">
        <f t="shared" si="14"/>
        <v>-0.415515443961666</v>
      </c>
      <c r="Z23" s="21">
        <f t="shared" si="15"/>
        <v>-0.385662480811985</v>
      </c>
      <c r="AA23" s="21">
        <f t="shared" si="16"/>
        <v>1.38629436111989</v>
      </c>
      <c r="AB23" s="26">
        <f t="shared" si="17"/>
        <v>0.851872230283186</v>
      </c>
      <c r="AC23" s="26">
        <f t="shared" si="18"/>
        <v>1.51900713980292</v>
      </c>
      <c r="AD23" s="26">
        <f t="shared" si="19"/>
        <v>0.658324752923637</v>
      </c>
      <c r="AE23" s="16">
        <f t="shared" si="20"/>
        <v>0.195476964754764</v>
      </c>
      <c r="AF23" s="16">
        <f t="shared" si="21"/>
        <v>0.341675247076363</v>
      </c>
      <c r="AG23" s="16">
        <f t="shared" si="22"/>
        <v>0.000212047629818712</v>
      </c>
      <c r="AI23" s="21">
        <v>0.260741784438768</v>
      </c>
      <c r="AJ23" s="22">
        <v>1</v>
      </c>
      <c r="AK23" s="21">
        <v>0.898989838813271</v>
      </c>
      <c r="AL23" s="25">
        <v>0.035198210649965</v>
      </c>
      <c r="AM23" s="21">
        <v>4.60517018598809</v>
      </c>
      <c r="AN23" s="21">
        <v>-0.693147180559945</v>
      </c>
      <c r="AO23" s="21">
        <v>-0.415515443961666</v>
      </c>
      <c r="AP23" s="25">
        <v>-0.385662480811985</v>
      </c>
      <c r="AQ23" s="21">
        <v>1.38629436111989</v>
      </c>
      <c r="AR23" s="26">
        <f t="shared" si="23"/>
        <v>0.851515851299411</v>
      </c>
      <c r="AS23" s="26">
        <f t="shared" si="24"/>
        <v>1.51964287925511</v>
      </c>
      <c r="AT23" s="26">
        <f t="shared" si="71"/>
        <v>0.658049344126284</v>
      </c>
      <c r="AU23" s="16">
        <f t="shared" si="25"/>
        <v>0.195792221851285</v>
      </c>
      <c r="AV23" s="16">
        <f t="shared" si="26"/>
        <v>0.341950655873716</v>
      </c>
      <c r="AW23" s="16">
        <f t="shared" si="27"/>
        <v>0.000218913322055358</v>
      </c>
      <c r="AZ23" s="25">
        <v>0.260741784438768</v>
      </c>
      <c r="BA23" s="25">
        <v>0.898989838813271</v>
      </c>
      <c r="BB23" s="22">
        <v>0.035198210649965</v>
      </c>
      <c r="BC23" s="25">
        <v>4.60517018598809</v>
      </c>
      <c r="BD23" s="25">
        <v>-0.693147180559945</v>
      </c>
      <c r="BE23" s="25">
        <v>-0.415515443961666</v>
      </c>
      <c r="BF23" s="25">
        <v>-0.385662480811985</v>
      </c>
      <c r="BG23" s="25">
        <v>1.38629436111989</v>
      </c>
      <c r="BH23" s="26">
        <f t="shared" si="28"/>
        <v>0.853174535898448</v>
      </c>
      <c r="BI23" s="26">
        <f t="shared" si="29"/>
        <v>1.51668849168984</v>
      </c>
      <c r="BJ23" s="26">
        <f t="shared" si="66"/>
        <v>0.659331171482572</v>
      </c>
      <c r="BK23" s="16">
        <f t="shared" si="30"/>
        <v>0.194327089800349</v>
      </c>
      <c r="BL23" s="16">
        <f t="shared" si="31"/>
        <v>0.340668828517428</v>
      </c>
      <c r="BM23" s="16">
        <f t="shared" si="32"/>
        <v>0.000153996398028497</v>
      </c>
      <c r="BP23" s="25">
        <v>0.260741784438768</v>
      </c>
      <c r="BQ23" s="25">
        <v>0.898989838813271</v>
      </c>
      <c r="BR23" s="25">
        <v>4.60517018598809</v>
      </c>
      <c r="BS23" s="22">
        <v>-0.693147180559945</v>
      </c>
      <c r="BT23" s="25">
        <v>-0.415515443961666</v>
      </c>
      <c r="BU23" s="25">
        <v>-0.385662480811985</v>
      </c>
      <c r="BV23" s="25">
        <v>1.38629436111989</v>
      </c>
      <c r="BW23" s="26">
        <f t="shared" si="33"/>
        <v>0.857849662860984</v>
      </c>
      <c r="BX23" s="26">
        <f t="shared" si="34"/>
        <v>1.50842281115368</v>
      </c>
      <c r="BY23" s="26">
        <f t="shared" si="67"/>
        <v>0.662944098037854</v>
      </c>
      <c r="BZ23" s="16">
        <f t="shared" si="35"/>
        <v>0.190227116586478</v>
      </c>
      <c r="CA23" s="16">
        <f t="shared" si="36"/>
        <v>0.337055901962146</v>
      </c>
      <c r="CB23" s="16">
        <f t="shared" si="37"/>
        <v>6.76032710148208e-5</v>
      </c>
      <c r="CE23" s="31">
        <v>0.260741784438768</v>
      </c>
      <c r="CF23" s="31">
        <v>0.898989838813271</v>
      </c>
      <c r="CG23" s="31">
        <v>4.60517018598809</v>
      </c>
      <c r="CH23" s="31">
        <v>-0.415515443961666</v>
      </c>
      <c r="CI23" s="31">
        <v>-0.385662480811985</v>
      </c>
      <c r="CJ23" s="31">
        <v>1.38629436111989</v>
      </c>
      <c r="CK23" s="34">
        <f t="shared" si="38"/>
        <v>0.833775574844897</v>
      </c>
      <c r="CL23" s="34">
        <f t="shared" si="39"/>
        <v>1.55197638194273</v>
      </c>
      <c r="CM23" s="34">
        <f t="shared" si="40"/>
        <v>0.644339702353087</v>
      </c>
      <c r="CN23" s="32">
        <f t="shared" si="41"/>
        <v>0.211806521509345</v>
      </c>
      <c r="CO23" s="32">
        <f t="shared" si="42"/>
        <v>0.355660297646911</v>
      </c>
      <c r="CP23" s="32">
        <f t="shared" si="43"/>
        <v>0.000733571192334883</v>
      </c>
      <c r="CR23" s="8">
        <f t="shared" si="44"/>
        <v>0.833775574844897</v>
      </c>
      <c r="CT23" s="25">
        <v>0.260741784438768</v>
      </c>
      <c r="CU23" s="25">
        <v>0.898989838813271</v>
      </c>
      <c r="CV23" s="22">
        <v>-0.415515443961666</v>
      </c>
      <c r="CW23" s="25">
        <v>-0.385662480811985</v>
      </c>
      <c r="CX23" s="25">
        <v>1.38629436111989</v>
      </c>
      <c r="CY23" s="26">
        <f t="shared" si="45"/>
        <v>0.829197702135471</v>
      </c>
      <c r="CZ23" s="26">
        <f t="shared" si="46"/>
        <v>1.56054460434164</v>
      </c>
      <c r="DA23" s="26">
        <f t="shared" si="68"/>
        <v>0.640801933644105</v>
      </c>
      <c r="DB23" s="16">
        <f t="shared" si="47"/>
        <v>0.216041176100146</v>
      </c>
      <c r="DC23" s="16">
        <f t="shared" si="48"/>
        <v>0.359198066355895</v>
      </c>
      <c r="DD23" s="16">
        <f t="shared" si="49"/>
        <v>0.000805065305969303</v>
      </c>
      <c r="DG23" s="25">
        <v>0.260741784438768</v>
      </c>
      <c r="DH23" s="25">
        <v>0.898989838813271</v>
      </c>
      <c r="DI23" s="22">
        <v>-0.385662480811985</v>
      </c>
      <c r="DJ23" s="25">
        <v>1.38629436111989</v>
      </c>
      <c r="DK23" s="26">
        <f t="shared" si="50"/>
        <v>0.82453584399745</v>
      </c>
      <c r="DL23" s="26">
        <f t="shared" si="51"/>
        <v>1.56936779573649</v>
      </c>
      <c r="DM23" s="26">
        <f t="shared" si="69"/>
        <v>0.637199261203593</v>
      </c>
      <c r="DN23" s="16">
        <f t="shared" si="52"/>
        <v>0.220396593771187</v>
      </c>
      <c r="DO23" s="16">
        <f t="shared" si="53"/>
        <v>0.362800738796407</v>
      </c>
      <c r="DP23" s="16">
        <f t="shared" si="54"/>
        <v>0.000822100874229731</v>
      </c>
      <c r="DS23" s="25">
        <v>0.260741784438768</v>
      </c>
      <c r="DT23" s="25">
        <v>0.898989838813271</v>
      </c>
      <c r="DU23" s="22">
        <v>1.38629436111989</v>
      </c>
      <c r="DV23" s="26">
        <f t="shared" si="55"/>
        <v>0.704136535318695</v>
      </c>
      <c r="DW23" s="26">
        <f t="shared" si="56"/>
        <v>1.83771177192834</v>
      </c>
      <c r="DX23" s="26">
        <f t="shared" si="70"/>
        <v>0.544154973198373</v>
      </c>
      <c r="DY23" s="16">
        <f t="shared" si="57"/>
        <v>0.347938906965833</v>
      </c>
      <c r="DZ23" s="16">
        <f t="shared" si="58"/>
        <v>0.455845026801627</v>
      </c>
      <c r="EA23" s="16">
        <f t="shared" si="59"/>
        <v>0.0107144177942104</v>
      </c>
      <c r="ED23" s="25">
        <v>0.260741784438768</v>
      </c>
      <c r="EE23" s="25">
        <v>0.898989838813271</v>
      </c>
      <c r="EF23" s="26">
        <f t="shared" si="60"/>
        <v>0.715080516764136</v>
      </c>
      <c r="EG23" s="26">
        <f t="shared" si="61"/>
        <v>1.80958643070794</v>
      </c>
      <c r="EH23" s="26">
        <f t="shared" si="62"/>
        <v>0.552612454995468</v>
      </c>
      <c r="EI23" s="16">
        <f t="shared" si="63"/>
        <v>0.33514776807008</v>
      </c>
      <c r="EJ23" s="16">
        <f t="shared" si="64"/>
        <v>0.447387545004532</v>
      </c>
      <c r="EK23" s="16">
        <f t="shared" si="65"/>
        <v>0.00777187224322509</v>
      </c>
    </row>
    <row r="24" spans="1:141">
      <c r="A24" s="77" t="s">
        <v>21</v>
      </c>
      <c r="B24" s="77">
        <v>2.41218800049428</v>
      </c>
      <c r="C24" s="78">
        <v>0.0036</v>
      </c>
      <c r="D24" s="78">
        <v>0.035825</v>
      </c>
      <c r="E24" s="77">
        <v>100</v>
      </c>
      <c r="F24" s="77">
        <v>0.5</v>
      </c>
      <c r="G24" s="77">
        <v>0.66</v>
      </c>
      <c r="H24" s="77">
        <v>0.68</v>
      </c>
      <c r="I24" s="77">
        <v>4</v>
      </c>
      <c r="J24" s="77">
        <v>1.67</v>
      </c>
      <c r="K24" s="17">
        <f t="shared" si="1"/>
        <v>0.978769403080559</v>
      </c>
      <c r="L24" s="17">
        <f t="shared" si="2"/>
        <v>1.70622415733867</v>
      </c>
      <c r="M24" s="17">
        <f t="shared" si="3"/>
        <v>0.586089462922491</v>
      </c>
      <c r="N24" s="16">
        <f t="shared" si="4"/>
        <v>0.477799738117606</v>
      </c>
      <c r="O24" s="16">
        <f t="shared" si="5"/>
        <v>0.413910537077509</v>
      </c>
      <c r="P24" s="16">
        <f t="shared" si="6"/>
        <v>0.0481226908347956</v>
      </c>
      <c r="R24" s="21">
        <f t="shared" si="7"/>
        <v>0.534282833954335</v>
      </c>
      <c r="S24" s="21">
        <f t="shared" si="73"/>
        <v>1</v>
      </c>
      <c r="T24" s="21">
        <f t="shared" si="9"/>
        <v>0.88053421964766</v>
      </c>
      <c r="U24" s="22">
        <f t="shared" si="10"/>
        <v>0.00359353551013022</v>
      </c>
      <c r="V24" s="21">
        <f t="shared" si="11"/>
        <v>0.035198210649965</v>
      </c>
      <c r="W24" s="21">
        <f t="shared" si="12"/>
        <v>4.60517018598809</v>
      </c>
      <c r="X24" s="25">
        <f t="shared" si="13"/>
        <v>-0.693147180559945</v>
      </c>
      <c r="Y24" s="21">
        <f t="shared" si="14"/>
        <v>-0.415515443961666</v>
      </c>
      <c r="Z24" s="21">
        <f t="shared" si="15"/>
        <v>-0.385662480811985</v>
      </c>
      <c r="AA24" s="21">
        <f t="shared" si="16"/>
        <v>1.38629436111989</v>
      </c>
      <c r="AB24" s="26">
        <f t="shared" si="17"/>
        <v>0.850687628751382</v>
      </c>
      <c r="AC24" s="26">
        <f t="shared" si="18"/>
        <v>1.96311776915245</v>
      </c>
      <c r="AD24" s="26">
        <f t="shared" si="19"/>
        <v>0.509393789671486</v>
      </c>
      <c r="AE24" s="16">
        <f t="shared" si="20"/>
        <v>0.671272761681033</v>
      </c>
      <c r="AF24" s="16">
        <f t="shared" si="21"/>
        <v>0.490606210328514</v>
      </c>
      <c r="AG24" s="16">
        <f t="shared" si="22"/>
        <v>0.0267299017185819</v>
      </c>
      <c r="AI24" s="21">
        <v>0.534282833954335</v>
      </c>
      <c r="AJ24" s="22">
        <v>1</v>
      </c>
      <c r="AK24" s="21">
        <v>0.88053421964766</v>
      </c>
      <c r="AL24" s="25">
        <v>0.035198210649965</v>
      </c>
      <c r="AM24" s="21">
        <v>4.60517018598809</v>
      </c>
      <c r="AN24" s="21">
        <v>-0.693147180559945</v>
      </c>
      <c r="AO24" s="21">
        <v>-0.415515443961666</v>
      </c>
      <c r="AP24" s="25">
        <v>-0.385662480811985</v>
      </c>
      <c r="AQ24" s="21">
        <v>1.38629436111989</v>
      </c>
      <c r="AR24" s="26">
        <f t="shared" si="23"/>
        <v>0.850284666449954</v>
      </c>
      <c r="AS24" s="26">
        <f t="shared" si="24"/>
        <v>1.96404811928746</v>
      </c>
      <c r="AT24" s="26">
        <f t="shared" si="71"/>
        <v>0.509152494880212</v>
      </c>
      <c r="AU24" s="16">
        <f t="shared" si="25"/>
        <v>0.671933228057063</v>
      </c>
      <c r="AV24" s="16">
        <f t="shared" si="26"/>
        <v>0.490847505119788</v>
      </c>
      <c r="AW24" s="16">
        <f t="shared" si="27"/>
        <v>0.0267952571349619</v>
      </c>
      <c r="AZ24" s="25">
        <v>0.534282833954335</v>
      </c>
      <c r="BA24" s="25">
        <v>0.88053421964766</v>
      </c>
      <c r="BB24" s="22">
        <v>0.035198210649965</v>
      </c>
      <c r="BC24" s="25">
        <v>4.60517018598809</v>
      </c>
      <c r="BD24" s="25">
        <v>-0.693147180559945</v>
      </c>
      <c r="BE24" s="25">
        <v>-0.415515443961666</v>
      </c>
      <c r="BF24" s="25">
        <v>-0.385662480811985</v>
      </c>
      <c r="BG24" s="25">
        <v>1.38629436111989</v>
      </c>
      <c r="BH24" s="26">
        <f t="shared" si="28"/>
        <v>0.852065174327552</v>
      </c>
      <c r="BI24" s="26">
        <f t="shared" si="29"/>
        <v>1.95994396944806</v>
      </c>
      <c r="BJ24" s="26">
        <f t="shared" si="66"/>
        <v>0.510218667262007</v>
      </c>
      <c r="BK24" s="16">
        <f t="shared" si="30"/>
        <v>0.669017379047817</v>
      </c>
      <c r="BL24" s="16">
        <f t="shared" si="31"/>
        <v>0.489781332737993</v>
      </c>
      <c r="BM24" s="16">
        <f t="shared" si="32"/>
        <v>0.0260893670598605</v>
      </c>
      <c r="BP24" s="25">
        <v>0.534282833954335</v>
      </c>
      <c r="BQ24" s="25">
        <v>0.88053421964766</v>
      </c>
      <c r="BR24" s="25">
        <v>4.60517018598809</v>
      </c>
      <c r="BS24" s="22">
        <v>-0.693147180559945</v>
      </c>
      <c r="BT24" s="25">
        <v>-0.415515443961666</v>
      </c>
      <c r="BU24" s="25">
        <v>-0.385662480811985</v>
      </c>
      <c r="BV24" s="25">
        <v>1.38629436111989</v>
      </c>
      <c r="BW24" s="26">
        <f t="shared" si="33"/>
        <v>0.856838584994544</v>
      </c>
      <c r="BX24" s="26">
        <f t="shared" si="34"/>
        <v>1.94902520643446</v>
      </c>
      <c r="BY24" s="26">
        <f t="shared" si="67"/>
        <v>0.513076997002721</v>
      </c>
      <c r="BZ24" s="16">
        <f t="shared" si="35"/>
        <v>0.661231486853675</v>
      </c>
      <c r="CA24" s="16">
        <f t="shared" si="36"/>
        <v>0.486923002997279</v>
      </c>
      <c r="CB24" s="16">
        <f t="shared" si="37"/>
        <v>0.0249922020713019</v>
      </c>
      <c r="CE24" s="31">
        <v>0.534282833954335</v>
      </c>
      <c r="CF24" s="31">
        <v>0.88053421964766</v>
      </c>
      <c r="CG24" s="31">
        <v>4.60517018598809</v>
      </c>
      <c r="CH24" s="31">
        <v>-0.415515443961666</v>
      </c>
      <c r="CI24" s="31">
        <v>-0.385662480811985</v>
      </c>
      <c r="CJ24" s="31">
        <v>1.38629436111989</v>
      </c>
      <c r="CK24" s="34">
        <f t="shared" si="38"/>
        <v>0.832739078913835</v>
      </c>
      <c r="CL24" s="34">
        <f t="shared" si="39"/>
        <v>2.00543008282766</v>
      </c>
      <c r="CM24" s="34">
        <f t="shared" si="40"/>
        <v>0.498646155038224</v>
      </c>
      <c r="CN24" s="32">
        <f t="shared" si="41"/>
        <v>0.701005849978053</v>
      </c>
      <c r="CO24" s="32">
        <f t="shared" si="42"/>
        <v>0.501353844961775</v>
      </c>
      <c r="CP24" s="32">
        <f t="shared" si="43"/>
        <v>0.0298522603454188</v>
      </c>
      <c r="CR24" s="8">
        <f t="shared" si="44"/>
        <v>0.832739078913835</v>
      </c>
      <c r="CT24" s="25">
        <v>0.534282833954335</v>
      </c>
      <c r="CU24" s="25">
        <v>0.88053421964766</v>
      </c>
      <c r="CV24" s="22">
        <v>-0.415515443961666</v>
      </c>
      <c r="CW24" s="25">
        <v>-0.385662480811985</v>
      </c>
      <c r="CX24" s="25">
        <v>1.38629436111989</v>
      </c>
      <c r="CY24" s="26">
        <f t="shared" si="45"/>
        <v>0.827038154825745</v>
      </c>
      <c r="CZ24" s="26">
        <f t="shared" si="46"/>
        <v>2.01925387632432</v>
      </c>
      <c r="DA24" s="26">
        <f t="shared" si="68"/>
        <v>0.495232428039368</v>
      </c>
      <c r="DB24" s="16">
        <f t="shared" si="47"/>
        <v>0.710584672419585</v>
      </c>
      <c r="DC24" s="16">
        <f t="shared" si="48"/>
        <v>0.504767571960632</v>
      </c>
      <c r="DD24" s="16">
        <f t="shared" si="49"/>
        <v>0.030256229300103</v>
      </c>
      <c r="DG24" s="25">
        <v>0.534282833954335</v>
      </c>
      <c r="DH24" s="25">
        <v>0.88053421964766</v>
      </c>
      <c r="DI24" s="22">
        <v>-0.385662480811985</v>
      </c>
      <c r="DJ24" s="25">
        <v>1.38629436111989</v>
      </c>
      <c r="DK24" s="26">
        <f t="shared" si="50"/>
        <v>0.823273773353889</v>
      </c>
      <c r="DL24" s="26">
        <f t="shared" si="51"/>
        <v>2.02848682182196</v>
      </c>
      <c r="DM24" s="26">
        <f t="shared" si="69"/>
        <v>0.492978307397538</v>
      </c>
      <c r="DN24" s="16">
        <f t="shared" si="52"/>
        <v>0.716945302890362</v>
      </c>
      <c r="DO24" s="16">
        <f t="shared" si="53"/>
        <v>0.507021692602462</v>
      </c>
      <c r="DP24" s="16">
        <f t="shared" si="54"/>
        <v>0.0298920777358893</v>
      </c>
      <c r="DS24" s="25">
        <v>0.534282833954335</v>
      </c>
      <c r="DT24" s="25">
        <v>0.88053421964766</v>
      </c>
      <c r="DU24" s="22">
        <v>1.38629436111989</v>
      </c>
      <c r="DV24" s="26">
        <f t="shared" si="55"/>
        <v>0.699516344781983</v>
      </c>
      <c r="DW24" s="26">
        <f t="shared" si="56"/>
        <v>2.3873638013712</v>
      </c>
      <c r="DX24" s="26">
        <f t="shared" si="70"/>
        <v>0.418872062743702</v>
      </c>
      <c r="DY24" s="16">
        <f t="shared" si="57"/>
        <v>0.941838525045322</v>
      </c>
      <c r="DZ24" s="16">
        <f t="shared" si="58"/>
        <v>0.581127937256297</v>
      </c>
      <c r="EA24" s="16">
        <f t="shared" si="59"/>
        <v>0.0523464118120528</v>
      </c>
      <c r="ED24" s="25">
        <v>0.534282833954335</v>
      </c>
      <c r="EE24" s="25">
        <v>0.88053421964766</v>
      </c>
      <c r="EF24" s="26">
        <f t="shared" si="60"/>
        <v>0.706810481926802</v>
      </c>
      <c r="EG24" s="26">
        <f t="shared" si="61"/>
        <v>2.36272670355354</v>
      </c>
      <c r="EH24" s="26">
        <f t="shared" si="62"/>
        <v>0.423239809537007</v>
      </c>
      <c r="EI24" s="16">
        <f t="shared" si="63"/>
        <v>0.92773404772608</v>
      </c>
      <c r="EJ24" s="16">
        <f t="shared" si="64"/>
        <v>0.576760190462993</v>
      </c>
      <c r="EK24" s="16">
        <f t="shared" si="65"/>
        <v>0.0473196786353375</v>
      </c>
    </row>
    <row r="25" spans="1:141">
      <c r="A25" s="77" t="s">
        <v>21</v>
      </c>
      <c r="B25" s="77">
        <v>2.47386342671765</v>
      </c>
      <c r="C25" s="78">
        <v>0.0048</v>
      </c>
      <c r="D25" s="78">
        <v>0.0442283950617284</v>
      </c>
      <c r="E25" s="77">
        <v>100</v>
      </c>
      <c r="F25" s="77">
        <v>0.4</v>
      </c>
      <c r="G25" s="77">
        <v>0.56</v>
      </c>
      <c r="H25" s="77">
        <v>0.68</v>
      </c>
      <c r="I25" s="77">
        <v>4</v>
      </c>
      <c r="J25" s="77">
        <v>0.348</v>
      </c>
      <c r="K25" s="17">
        <f t="shared" si="1"/>
        <v>0.922355240017408</v>
      </c>
      <c r="L25" s="17">
        <f t="shared" si="2"/>
        <v>0.377294978010242</v>
      </c>
      <c r="M25" s="17">
        <f t="shared" si="3"/>
        <v>2.65044609200405</v>
      </c>
      <c r="N25" s="16">
        <f t="shared" si="4"/>
        <v>0.329883941735455</v>
      </c>
      <c r="O25" s="16">
        <f t="shared" si="5"/>
        <v>1.65044609200405</v>
      </c>
      <c r="P25" s="16">
        <f t="shared" si="6"/>
        <v>1.03462811263829</v>
      </c>
      <c r="R25" s="21">
        <f t="shared" si="7"/>
        <v>-0.974727962436415</v>
      </c>
      <c r="S25" s="21">
        <f t="shared" si="73"/>
        <v>1</v>
      </c>
      <c r="T25" s="21">
        <f t="shared" si="9"/>
        <v>0.905781069017933</v>
      </c>
      <c r="U25" s="22">
        <f t="shared" si="10"/>
        <v>0.00478851673179709</v>
      </c>
      <c r="V25" s="21">
        <f t="shared" si="11"/>
        <v>0.0432782347501664</v>
      </c>
      <c r="W25" s="21">
        <f t="shared" si="12"/>
        <v>4.60517018598809</v>
      </c>
      <c r="X25" s="25">
        <f t="shared" si="13"/>
        <v>-0.916290731874155</v>
      </c>
      <c r="Y25" s="21">
        <f t="shared" si="14"/>
        <v>-0.579818495252942</v>
      </c>
      <c r="Z25" s="21">
        <f t="shared" si="15"/>
        <v>-0.385662480811985</v>
      </c>
      <c r="AA25" s="21">
        <f t="shared" si="16"/>
        <v>1.38629436111989</v>
      </c>
      <c r="AB25" s="26">
        <f t="shared" si="17"/>
        <v>0.756708895731192</v>
      </c>
      <c r="AC25" s="26">
        <f t="shared" si="18"/>
        <v>0.459886228327916</v>
      </c>
      <c r="AD25" s="26">
        <f t="shared" si="19"/>
        <v>2.17445084980228</v>
      </c>
      <c r="AE25" s="16">
        <f t="shared" si="20"/>
        <v>0.167042961449811</v>
      </c>
      <c r="AF25" s="16">
        <f t="shared" si="21"/>
        <v>1.17445084980228</v>
      </c>
      <c r="AG25" s="16">
        <f t="shared" si="22"/>
        <v>0.717980767776177</v>
      </c>
      <c r="AI25" s="21">
        <v>-0.974727962436415</v>
      </c>
      <c r="AJ25" s="22">
        <v>1</v>
      </c>
      <c r="AK25" s="21">
        <v>0.905781069017933</v>
      </c>
      <c r="AL25" s="25">
        <v>0.0432782347501664</v>
      </c>
      <c r="AM25" s="21">
        <v>4.60517018598809</v>
      </c>
      <c r="AN25" s="21">
        <v>-0.916290731874155</v>
      </c>
      <c r="AO25" s="21">
        <v>-0.579818495252942</v>
      </c>
      <c r="AP25" s="25">
        <v>-0.385662480811985</v>
      </c>
      <c r="AQ25" s="21">
        <v>1.38629436111989</v>
      </c>
      <c r="AR25" s="26">
        <f t="shared" si="23"/>
        <v>0.756931325917705</v>
      </c>
      <c r="AS25" s="26">
        <f t="shared" si="24"/>
        <v>0.459751087165119</v>
      </c>
      <c r="AT25" s="26">
        <f t="shared" si="71"/>
        <v>2.1750900170049</v>
      </c>
      <c r="AU25" s="16">
        <f t="shared" si="25"/>
        <v>0.167224829316813</v>
      </c>
      <c r="AV25" s="16">
        <f t="shared" si="26"/>
        <v>1.1750900170049</v>
      </c>
      <c r="AW25" s="16">
        <f t="shared" si="27"/>
        <v>0.718993901339398</v>
      </c>
      <c r="AZ25" s="25">
        <v>-0.974727962436415</v>
      </c>
      <c r="BA25" s="25">
        <v>0.905781069017933</v>
      </c>
      <c r="BB25" s="22">
        <v>0.0432782347501664</v>
      </c>
      <c r="BC25" s="25">
        <v>4.60517018598809</v>
      </c>
      <c r="BD25" s="25">
        <v>-0.916290731874155</v>
      </c>
      <c r="BE25" s="25">
        <v>-0.579818495252942</v>
      </c>
      <c r="BF25" s="25">
        <v>-0.385662480811985</v>
      </c>
      <c r="BG25" s="25">
        <v>1.38629436111989</v>
      </c>
      <c r="BH25" s="26">
        <f t="shared" si="28"/>
        <v>0.758468161300522</v>
      </c>
      <c r="BI25" s="26">
        <f t="shared" si="29"/>
        <v>0.458819523028224</v>
      </c>
      <c r="BJ25" s="26">
        <f t="shared" si="66"/>
        <v>2.17950621063368</v>
      </c>
      <c r="BK25" s="16">
        <f t="shared" si="30"/>
        <v>0.168484111441432</v>
      </c>
      <c r="BL25" s="16">
        <f t="shared" si="31"/>
        <v>1.17950621063368</v>
      </c>
      <c r="BM25" s="16">
        <f t="shared" si="32"/>
        <v>0.724621302863642</v>
      </c>
      <c r="BP25" s="25">
        <v>-0.974727962436415</v>
      </c>
      <c r="BQ25" s="25">
        <v>0.905781069017933</v>
      </c>
      <c r="BR25" s="25">
        <v>4.60517018598809</v>
      </c>
      <c r="BS25" s="22">
        <v>-0.916290731874155</v>
      </c>
      <c r="BT25" s="25">
        <v>-0.579818495252942</v>
      </c>
      <c r="BU25" s="25">
        <v>-0.385662480811985</v>
      </c>
      <c r="BV25" s="25">
        <v>1.38629436111989</v>
      </c>
      <c r="BW25" s="26">
        <f t="shared" si="33"/>
        <v>0.763574598064993</v>
      </c>
      <c r="BX25" s="26">
        <f t="shared" si="34"/>
        <v>0.455751148456067</v>
      </c>
      <c r="BY25" s="26">
        <f t="shared" si="67"/>
        <v>2.1941798794971</v>
      </c>
      <c r="BZ25" s="16">
        <f t="shared" si="35"/>
        <v>0.17270224655688</v>
      </c>
      <c r="CA25" s="16">
        <f t="shared" si="36"/>
        <v>1.19417987949711</v>
      </c>
      <c r="CB25" s="16">
        <f t="shared" si="37"/>
        <v>0.748823869963004</v>
      </c>
      <c r="CE25" s="31">
        <v>-0.974727962436415</v>
      </c>
      <c r="CF25" s="31">
        <v>0.905781069017933</v>
      </c>
      <c r="CG25" s="31">
        <v>4.60517018598809</v>
      </c>
      <c r="CH25" s="31">
        <v>-0.579818495252942</v>
      </c>
      <c r="CI25" s="31">
        <v>-0.385662480811985</v>
      </c>
      <c r="CJ25" s="31">
        <v>1.38629436111989</v>
      </c>
      <c r="CK25" s="34">
        <f t="shared" si="38"/>
        <v>0.736517628400986</v>
      </c>
      <c r="CL25" s="34">
        <f t="shared" si="39"/>
        <v>0.472493782335562</v>
      </c>
      <c r="CM25" s="34">
        <f t="shared" si="40"/>
        <v>2.1164299666695</v>
      </c>
      <c r="CN25" s="32">
        <f t="shared" si="41"/>
        <v>0.150945947578327</v>
      </c>
      <c r="CO25" s="32">
        <f t="shared" si="42"/>
        <v>1.1164299666695</v>
      </c>
      <c r="CP25" s="32">
        <f t="shared" si="43"/>
        <v>0.620714222250095</v>
      </c>
      <c r="CR25" s="8">
        <f t="shared" si="44"/>
        <v>0.736517628400986</v>
      </c>
      <c r="CT25" s="25">
        <v>-0.974727962436415</v>
      </c>
      <c r="CU25" s="25">
        <v>0.905781069017933</v>
      </c>
      <c r="CV25" s="22">
        <v>-0.579818495252942</v>
      </c>
      <c r="CW25" s="25">
        <v>-0.385662480811985</v>
      </c>
      <c r="CX25" s="25">
        <v>1.38629436111989</v>
      </c>
      <c r="CY25" s="26">
        <f t="shared" si="45"/>
        <v>0.742049841643038</v>
      </c>
      <c r="CZ25" s="26">
        <f t="shared" si="46"/>
        <v>0.468971193672736</v>
      </c>
      <c r="DA25" s="26">
        <f t="shared" si="68"/>
        <v>2.13232713115815</v>
      </c>
      <c r="DB25" s="16">
        <f t="shared" si="47"/>
        <v>0.155275277698903</v>
      </c>
      <c r="DC25" s="16">
        <f t="shared" si="48"/>
        <v>1.13232713115815</v>
      </c>
      <c r="DD25" s="16">
        <f t="shared" si="49"/>
        <v>0.642406638321991</v>
      </c>
      <c r="DG25" s="25">
        <v>-0.974727962436415</v>
      </c>
      <c r="DH25" s="25">
        <v>0.905781069017933</v>
      </c>
      <c r="DI25" s="22">
        <v>-0.385662480811985</v>
      </c>
      <c r="DJ25" s="25">
        <v>1.38629436111989</v>
      </c>
      <c r="DK25" s="26">
        <f t="shared" si="50"/>
        <v>0.758067027234044</v>
      </c>
      <c r="DL25" s="26">
        <f t="shared" si="51"/>
        <v>0.459062309133463</v>
      </c>
      <c r="DM25" s="26">
        <f t="shared" si="69"/>
        <v>2.17835352653461</v>
      </c>
      <c r="DN25" s="16">
        <f t="shared" si="52"/>
        <v>0.168154966824566</v>
      </c>
      <c r="DO25" s="16">
        <f t="shared" si="53"/>
        <v>1.17835352653461</v>
      </c>
      <c r="DP25" s="16">
        <f t="shared" si="54"/>
        <v>0.712716001326423</v>
      </c>
      <c r="DS25" s="25">
        <v>-0.974727962436415</v>
      </c>
      <c r="DT25" s="25">
        <v>0.905781069017933</v>
      </c>
      <c r="DU25" s="22">
        <v>1.38629436111989</v>
      </c>
      <c r="DV25" s="26">
        <f t="shared" si="55"/>
        <v>0.648577973199817</v>
      </c>
      <c r="DW25" s="26">
        <f t="shared" si="56"/>
        <v>0.536558462328147</v>
      </c>
      <c r="DX25" s="26">
        <f t="shared" si="70"/>
        <v>1.86372980804545</v>
      </c>
      <c r="DY25" s="16">
        <f t="shared" si="57"/>
        <v>0.0903471179729101</v>
      </c>
      <c r="DZ25" s="16">
        <f t="shared" si="58"/>
        <v>0.863729808045452</v>
      </c>
      <c r="EA25" s="16">
        <f t="shared" si="59"/>
        <v>0.261525104944211</v>
      </c>
      <c r="ED25" s="25">
        <v>-0.974727962436415</v>
      </c>
      <c r="EE25" s="25">
        <v>0.905781069017933</v>
      </c>
      <c r="EF25" s="26">
        <f t="shared" si="60"/>
        <v>0.659883418640749</v>
      </c>
      <c r="EG25" s="26">
        <f t="shared" si="61"/>
        <v>0.527365880350233</v>
      </c>
      <c r="EH25" s="26">
        <f t="shared" si="62"/>
        <v>1.89621672023204</v>
      </c>
      <c r="EI25" s="16">
        <f t="shared" si="63"/>
        <v>0.0972712668230406</v>
      </c>
      <c r="EJ25" s="16">
        <f t="shared" si="64"/>
        <v>0.896216720232037</v>
      </c>
      <c r="EK25" s="16">
        <f t="shared" si="65"/>
        <v>0.288355465615807</v>
      </c>
    </row>
    <row r="26" spans="1:141">
      <c r="A26" s="77" t="s">
        <v>21</v>
      </c>
      <c r="B26" s="77">
        <v>2.47386342671765</v>
      </c>
      <c r="C26" s="78">
        <v>0.0048</v>
      </c>
      <c r="D26" s="78">
        <v>0.0296074380165289</v>
      </c>
      <c r="E26" s="77">
        <v>100</v>
      </c>
      <c r="F26" s="77">
        <v>0.6</v>
      </c>
      <c r="G26" s="77">
        <v>0.76</v>
      </c>
      <c r="H26" s="77">
        <v>0.68</v>
      </c>
      <c r="I26" s="77">
        <v>4</v>
      </c>
      <c r="J26" s="77">
        <v>0.708</v>
      </c>
      <c r="K26" s="17">
        <f t="shared" si="1"/>
        <v>1.0852344080325</v>
      </c>
      <c r="L26" s="17">
        <f t="shared" si="2"/>
        <v>0.652393616309665</v>
      </c>
      <c r="M26" s="17">
        <f t="shared" si="3"/>
        <v>1.53281696049788</v>
      </c>
      <c r="N26" s="16">
        <f t="shared" si="4"/>
        <v>0.14230579860363</v>
      </c>
      <c r="O26" s="16">
        <f t="shared" si="5"/>
        <v>0.532816960497879</v>
      </c>
      <c r="P26" s="16">
        <f t="shared" si="6"/>
        <v>0.010092698460215</v>
      </c>
      <c r="R26" s="21">
        <f t="shared" si="7"/>
        <v>-0.427107193216222</v>
      </c>
      <c r="S26" s="21">
        <f t="shared" si="73"/>
        <v>1</v>
      </c>
      <c r="T26" s="21">
        <f t="shared" si="9"/>
        <v>0.905781069017933</v>
      </c>
      <c r="U26" s="22">
        <f t="shared" si="10"/>
        <v>0.00478851673179709</v>
      </c>
      <c r="V26" s="21">
        <f t="shared" si="11"/>
        <v>0.0291776014544635</v>
      </c>
      <c r="W26" s="21">
        <f t="shared" si="12"/>
        <v>4.60517018598809</v>
      </c>
      <c r="X26" s="25">
        <f t="shared" si="13"/>
        <v>-0.510825623765991</v>
      </c>
      <c r="Y26" s="21">
        <f t="shared" si="14"/>
        <v>-0.27443684570176</v>
      </c>
      <c r="Z26" s="21">
        <f t="shared" si="15"/>
        <v>-0.385662480811985</v>
      </c>
      <c r="AA26" s="21">
        <f t="shared" si="16"/>
        <v>1.38629436111989</v>
      </c>
      <c r="AB26" s="26">
        <f t="shared" si="17"/>
        <v>0.951108474715169</v>
      </c>
      <c r="AC26" s="26">
        <f t="shared" si="18"/>
        <v>0.744394586760492</v>
      </c>
      <c r="AD26" s="26">
        <f t="shared" si="19"/>
        <v>1.34337355185758</v>
      </c>
      <c r="AE26" s="16">
        <f t="shared" si="20"/>
        <v>0.059101730478336</v>
      </c>
      <c r="AF26" s="16">
        <f t="shared" si="21"/>
        <v>0.343373551857583</v>
      </c>
      <c r="AG26" s="16">
        <f t="shared" si="22"/>
        <v>0.000264392805912203</v>
      </c>
      <c r="AI26" s="21">
        <v>-0.427107193216222</v>
      </c>
      <c r="AJ26" s="22">
        <v>1</v>
      </c>
      <c r="AK26" s="21">
        <v>0.905781069017933</v>
      </c>
      <c r="AL26" s="25">
        <v>0.0291776014544635</v>
      </c>
      <c r="AM26" s="21">
        <v>4.60517018598809</v>
      </c>
      <c r="AN26" s="21">
        <v>-0.510825623765991</v>
      </c>
      <c r="AO26" s="21">
        <v>-0.27443684570176</v>
      </c>
      <c r="AP26" s="25">
        <v>-0.385662480811985</v>
      </c>
      <c r="AQ26" s="21">
        <v>1.38629436111989</v>
      </c>
      <c r="AR26" s="26">
        <f t="shared" si="23"/>
        <v>0.950582753215376</v>
      </c>
      <c r="AS26" s="26">
        <f t="shared" si="24"/>
        <v>0.744806275524322</v>
      </c>
      <c r="AT26" s="26">
        <f t="shared" si="71"/>
        <v>1.34263100736635</v>
      </c>
      <c r="AU26" s="16">
        <f t="shared" si="25"/>
        <v>0.058846392157552</v>
      </c>
      <c r="AV26" s="16">
        <f t="shared" si="26"/>
        <v>0.34263100736635</v>
      </c>
      <c r="AW26" s="16">
        <f t="shared" si="27"/>
        <v>0.000239508780202125</v>
      </c>
      <c r="AZ26" s="25">
        <v>-0.427107193216222</v>
      </c>
      <c r="BA26" s="25">
        <v>0.905781069017933</v>
      </c>
      <c r="BB26" s="22">
        <v>0.0291776014544635</v>
      </c>
      <c r="BC26" s="25">
        <v>4.60517018598809</v>
      </c>
      <c r="BD26" s="25">
        <v>-0.510825623765991</v>
      </c>
      <c r="BE26" s="25">
        <v>-0.27443684570176</v>
      </c>
      <c r="BF26" s="25">
        <v>-0.385662480811985</v>
      </c>
      <c r="BG26" s="25">
        <v>1.38629436111989</v>
      </c>
      <c r="BH26" s="26">
        <f t="shared" si="28"/>
        <v>0.952066895645968</v>
      </c>
      <c r="BI26" s="26">
        <f t="shared" si="29"/>
        <v>0.743645224130631</v>
      </c>
      <c r="BJ26" s="26">
        <f t="shared" si="66"/>
        <v>1.34472725373724</v>
      </c>
      <c r="BK26" s="16">
        <f t="shared" si="30"/>
        <v>0.0595686495502599</v>
      </c>
      <c r="BL26" s="16">
        <f t="shared" si="31"/>
        <v>0.344727253737243</v>
      </c>
      <c r="BM26" s="16">
        <f t="shared" si="32"/>
        <v>0.000271193500296809</v>
      </c>
      <c r="BP26" s="25">
        <v>-0.427107193216222</v>
      </c>
      <c r="BQ26" s="25">
        <v>0.905781069017933</v>
      </c>
      <c r="BR26" s="25">
        <v>4.60517018598809</v>
      </c>
      <c r="BS26" s="22">
        <v>-0.510825623765991</v>
      </c>
      <c r="BT26" s="25">
        <v>-0.27443684570176</v>
      </c>
      <c r="BU26" s="25">
        <v>-0.385662480811985</v>
      </c>
      <c r="BV26" s="25">
        <v>1.38629436111989</v>
      </c>
      <c r="BW26" s="26">
        <f t="shared" si="33"/>
        <v>0.955913741439285</v>
      </c>
      <c r="BX26" s="26">
        <f t="shared" si="34"/>
        <v>0.740652602120762</v>
      </c>
      <c r="BY26" s="26">
        <f t="shared" si="67"/>
        <v>1.3501606517504</v>
      </c>
      <c r="BZ26" s="16">
        <f t="shared" si="35"/>
        <v>0.0614612231944246</v>
      </c>
      <c r="CA26" s="16">
        <f t="shared" si="36"/>
        <v>0.350160651750402</v>
      </c>
      <c r="CB26" s="16">
        <f t="shared" si="37"/>
        <v>0.000454835410553842</v>
      </c>
      <c r="CE26" s="31">
        <v>-0.427107193216222</v>
      </c>
      <c r="CF26" s="31">
        <v>0.905781069017933</v>
      </c>
      <c r="CG26" s="31">
        <v>4.60517018598809</v>
      </c>
      <c r="CH26" s="31">
        <v>-0.27443684570176</v>
      </c>
      <c r="CI26" s="31">
        <v>-0.385662480811985</v>
      </c>
      <c r="CJ26" s="31">
        <v>1.38629436111989</v>
      </c>
      <c r="CK26" s="34">
        <f t="shared" si="38"/>
        <v>0.933247222874247</v>
      </c>
      <c r="CL26" s="34">
        <f t="shared" si="39"/>
        <v>0.758641421744045</v>
      </c>
      <c r="CM26" s="34">
        <f t="shared" si="40"/>
        <v>1.31814579502012</v>
      </c>
      <c r="CN26" s="32">
        <f t="shared" si="41"/>
        <v>0.0507363114125607</v>
      </c>
      <c r="CO26" s="32">
        <f t="shared" si="42"/>
        <v>0.318145795020123</v>
      </c>
      <c r="CP26" s="32">
        <f t="shared" si="43"/>
        <v>0.000108784549646701</v>
      </c>
      <c r="CR26" s="8">
        <f t="shared" si="44"/>
        <v>0.933247222874246</v>
      </c>
      <c r="CT26" s="25">
        <v>-0.427107193216222</v>
      </c>
      <c r="CU26" s="25">
        <v>0.905781069017933</v>
      </c>
      <c r="CV26" s="22">
        <v>-0.27443684570176</v>
      </c>
      <c r="CW26" s="25">
        <v>-0.385662480811985</v>
      </c>
      <c r="CX26" s="25">
        <v>1.38629436111989</v>
      </c>
      <c r="CY26" s="26">
        <f t="shared" si="45"/>
        <v>0.918685991161866</v>
      </c>
      <c r="CZ26" s="26">
        <f t="shared" si="46"/>
        <v>0.770665936795868</v>
      </c>
      <c r="DA26" s="26">
        <f t="shared" si="68"/>
        <v>1.29757908356196</v>
      </c>
      <c r="DB26" s="16">
        <f t="shared" si="47"/>
        <v>0.0443885868718579</v>
      </c>
      <c r="DC26" s="16">
        <f t="shared" si="48"/>
        <v>0.297579083561958</v>
      </c>
      <c r="DD26" s="16">
        <f t="shared" si="49"/>
        <v>0.00110525063916156</v>
      </c>
      <c r="DG26" s="25">
        <v>-0.427107193216222</v>
      </c>
      <c r="DH26" s="25">
        <v>0.905781069017933</v>
      </c>
      <c r="DI26" s="22">
        <v>-0.385662480811985</v>
      </c>
      <c r="DJ26" s="25">
        <v>1.38629436111989</v>
      </c>
      <c r="DK26" s="26">
        <f t="shared" si="50"/>
        <v>0.891934458499706</v>
      </c>
      <c r="DL26" s="26">
        <f t="shared" si="51"/>
        <v>0.793780297703604</v>
      </c>
      <c r="DM26" s="26">
        <f t="shared" si="69"/>
        <v>1.25979443290919</v>
      </c>
      <c r="DN26" s="16">
        <f t="shared" si="52"/>
        <v>0.0338318850235802</v>
      </c>
      <c r="DO26" s="16">
        <f t="shared" si="53"/>
        <v>0.25979443290919</v>
      </c>
      <c r="DP26" s="16">
        <f t="shared" si="54"/>
        <v>0.00552554420584635</v>
      </c>
      <c r="DS26" s="25">
        <v>-0.427107193216222</v>
      </c>
      <c r="DT26" s="25">
        <v>0.905781069017933</v>
      </c>
      <c r="DU26" s="22">
        <v>1.38629436111989</v>
      </c>
      <c r="DV26" s="26">
        <f t="shared" si="55"/>
        <v>0.763110678262246</v>
      </c>
      <c r="DW26" s="26">
        <f t="shared" si="56"/>
        <v>0.927781539648031</v>
      </c>
      <c r="DX26" s="26">
        <f t="shared" si="70"/>
        <v>1.07783994104837</v>
      </c>
      <c r="DY26" s="16">
        <f t="shared" si="57"/>
        <v>0.00303718685852481</v>
      </c>
      <c r="DZ26" s="16">
        <f t="shared" si="58"/>
        <v>0.0778399410483703</v>
      </c>
      <c r="EA26" s="16">
        <f t="shared" si="59"/>
        <v>0.0753472930311343</v>
      </c>
      <c r="ED26" s="25">
        <v>-0.427107193216222</v>
      </c>
      <c r="EE26" s="25">
        <v>0.905781069017933</v>
      </c>
      <c r="EF26" s="26">
        <f t="shared" si="60"/>
        <v>0.776412557905063</v>
      </c>
      <c r="EG26" s="26">
        <f t="shared" si="61"/>
        <v>0.911886332583729</v>
      </c>
      <c r="EH26" s="26">
        <f t="shared" si="62"/>
        <v>1.09662790664557</v>
      </c>
      <c r="EI26" s="16">
        <f t="shared" si="63"/>
        <v>0.00468027807911361</v>
      </c>
      <c r="EJ26" s="16">
        <f t="shared" si="64"/>
        <v>0.0966279066455693</v>
      </c>
      <c r="EK26" s="16">
        <f t="shared" si="65"/>
        <v>0.0689595034655735</v>
      </c>
    </row>
    <row r="27" spans="1:141">
      <c r="A27" s="77" t="s">
        <v>21</v>
      </c>
      <c r="B27" s="77">
        <v>2.47386342671765</v>
      </c>
      <c r="C27" s="78">
        <v>0.0048</v>
      </c>
      <c r="D27" s="78">
        <v>0.0248784722222222</v>
      </c>
      <c r="E27" s="77">
        <v>100</v>
      </c>
      <c r="F27" s="77">
        <v>0.7</v>
      </c>
      <c r="G27" s="77">
        <v>0.86</v>
      </c>
      <c r="H27" s="77">
        <v>0.68</v>
      </c>
      <c r="I27" s="77">
        <v>4</v>
      </c>
      <c r="J27" s="77">
        <v>1.612</v>
      </c>
      <c r="K27" s="17">
        <f t="shared" si="1"/>
        <v>1.08642186247732</v>
      </c>
      <c r="L27" s="17">
        <f t="shared" si="2"/>
        <v>1.4837698463875</v>
      </c>
      <c r="M27" s="17">
        <f t="shared" si="3"/>
        <v>0.673958971760126</v>
      </c>
      <c r="N27" s="16">
        <f t="shared" si="4"/>
        <v>0.276232378641806</v>
      </c>
      <c r="O27" s="16">
        <f t="shared" si="5"/>
        <v>0.326041028239874</v>
      </c>
      <c r="P27" s="16">
        <f t="shared" si="6"/>
        <v>0.0943954070186633</v>
      </c>
      <c r="R27" s="21">
        <f t="shared" si="7"/>
        <v>0.394586042682109</v>
      </c>
      <c r="S27" s="21">
        <f t="shared" si="73"/>
        <v>1</v>
      </c>
      <c r="T27" s="21">
        <f t="shared" si="9"/>
        <v>0.905781069017933</v>
      </c>
      <c r="U27" s="22">
        <f t="shared" si="10"/>
        <v>0.00478851673179709</v>
      </c>
      <c r="V27" s="21">
        <f t="shared" si="11"/>
        <v>0.0245740418755052</v>
      </c>
      <c r="W27" s="21">
        <f t="shared" si="12"/>
        <v>4.60517018598809</v>
      </c>
      <c r="X27" s="25">
        <f t="shared" si="13"/>
        <v>-0.356674943938732</v>
      </c>
      <c r="Y27" s="21">
        <f t="shared" si="14"/>
        <v>-0.150822889734584</v>
      </c>
      <c r="Z27" s="21">
        <f t="shared" si="15"/>
        <v>-0.385662480811985</v>
      </c>
      <c r="AA27" s="21">
        <f t="shared" si="16"/>
        <v>1.38629436111989</v>
      </c>
      <c r="AB27" s="26">
        <f t="shared" si="17"/>
        <v>0.980663069163198</v>
      </c>
      <c r="AC27" s="26">
        <f t="shared" si="18"/>
        <v>1.64378577177942</v>
      </c>
      <c r="AD27" s="26">
        <f t="shared" si="19"/>
        <v>0.608351779877914</v>
      </c>
      <c r="AE27" s="16">
        <f t="shared" si="20"/>
        <v>0.398586320238433</v>
      </c>
      <c r="AF27" s="16">
        <f t="shared" si="21"/>
        <v>0.391648220122086</v>
      </c>
      <c r="AG27" s="16">
        <f t="shared" si="22"/>
        <v>0.00416474406979165</v>
      </c>
      <c r="AI27" s="21">
        <v>0.394586042682109</v>
      </c>
      <c r="AJ27" s="22">
        <v>1</v>
      </c>
      <c r="AK27" s="21">
        <v>0.905781069017933</v>
      </c>
      <c r="AL27" s="25">
        <v>0.0245740418755052</v>
      </c>
      <c r="AM27" s="21">
        <v>4.60517018598809</v>
      </c>
      <c r="AN27" s="21">
        <v>-0.356674943938732</v>
      </c>
      <c r="AO27" s="21">
        <v>-0.150822889734584</v>
      </c>
      <c r="AP27" s="25">
        <v>-0.385662480811985</v>
      </c>
      <c r="AQ27" s="21">
        <v>1.38629436111989</v>
      </c>
      <c r="AR27" s="26">
        <f t="shared" si="23"/>
        <v>0.97984587158024</v>
      </c>
      <c r="AS27" s="26">
        <f t="shared" si="24"/>
        <v>1.64515669939014</v>
      </c>
      <c r="AT27" s="26">
        <f t="shared" si="71"/>
        <v>0.607844833486501</v>
      </c>
      <c r="AU27" s="16">
        <f t="shared" si="25"/>
        <v>0.399618842078147</v>
      </c>
      <c r="AV27" s="16">
        <f t="shared" si="26"/>
        <v>0.392155166513499</v>
      </c>
      <c r="AW27" s="16">
        <f t="shared" si="27"/>
        <v>0.00422502994692393</v>
      </c>
      <c r="AZ27" s="25">
        <v>0.394586042682109</v>
      </c>
      <c r="BA27" s="25">
        <v>0.905781069017933</v>
      </c>
      <c r="BB27" s="22">
        <v>0.0245740418755052</v>
      </c>
      <c r="BC27" s="25">
        <v>4.60517018598809</v>
      </c>
      <c r="BD27" s="25">
        <v>-0.356674943938732</v>
      </c>
      <c r="BE27" s="25">
        <v>-0.150822889734584</v>
      </c>
      <c r="BF27" s="25">
        <v>-0.385662480811985</v>
      </c>
      <c r="BG27" s="25">
        <v>1.38629436111989</v>
      </c>
      <c r="BH27" s="26">
        <f t="shared" si="28"/>
        <v>0.980964445181251</v>
      </c>
      <c r="BI27" s="26">
        <f t="shared" si="29"/>
        <v>1.64328076100878</v>
      </c>
      <c r="BJ27" s="26">
        <f t="shared" si="66"/>
        <v>0.608538737705491</v>
      </c>
      <c r="BK27" s="16">
        <f t="shared" si="30"/>
        <v>0.398205871445406</v>
      </c>
      <c r="BL27" s="16">
        <f t="shared" si="31"/>
        <v>0.391461262294509</v>
      </c>
      <c r="BM27" s="16">
        <f t="shared" si="32"/>
        <v>0.00399448803789509</v>
      </c>
      <c r="BP27" s="25">
        <v>0.394586042682109</v>
      </c>
      <c r="BQ27" s="25">
        <v>0.905781069017933</v>
      </c>
      <c r="BR27" s="25">
        <v>4.60517018598809</v>
      </c>
      <c r="BS27" s="22">
        <v>-0.356674943938732</v>
      </c>
      <c r="BT27" s="25">
        <v>-0.150822889734584</v>
      </c>
      <c r="BU27" s="25">
        <v>-0.385662480811985</v>
      </c>
      <c r="BV27" s="25">
        <v>1.38629436111989</v>
      </c>
      <c r="BW27" s="26">
        <f t="shared" si="33"/>
        <v>0.983526876745464</v>
      </c>
      <c r="BX27" s="26">
        <f t="shared" si="34"/>
        <v>1.63899943978571</v>
      </c>
      <c r="BY27" s="26">
        <f t="shared" si="67"/>
        <v>0.610128335450039</v>
      </c>
      <c r="BZ27" s="16">
        <f t="shared" si="35"/>
        <v>0.394978466653312</v>
      </c>
      <c r="CA27" s="16">
        <f t="shared" si="36"/>
        <v>0.389871664549961</v>
      </c>
      <c r="CB27" s="16">
        <f t="shared" si="37"/>
        <v>0.00372562321265905</v>
      </c>
      <c r="CE27" s="31">
        <v>0.394586042682109</v>
      </c>
      <c r="CF27" s="31">
        <v>0.905781069017933</v>
      </c>
      <c r="CG27" s="31">
        <v>4.60517018598809</v>
      </c>
      <c r="CH27" s="31">
        <v>-0.150822889734584</v>
      </c>
      <c r="CI27" s="31">
        <v>-0.385662480811985</v>
      </c>
      <c r="CJ27" s="31">
        <v>1.38629436111989</v>
      </c>
      <c r="CK27" s="34">
        <f t="shared" si="38"/>
        <v>0.962722147973594</v>
      </c>
      <c r="CL27" s="34">
        <f t="shared" si="39"/>
        <v>1.67441873378841</v>
      </c>
      <c r="CM27" s="34">
        <f t="shared" si="40"/>
        <v>0.597222176162278</v>
      </c>
      <c r="CN27" s="32">
        <f t="shared" si="41"/>
        <v>0.421561729132024</v>
      </c>
      <c r="CO27" s="32">
        <f t="shared" si="42"/>
        <v>0.402777823837721</v>
      </c>
      <c r="CP27" s="32">
        <f t="shared" si="43"/>
        <v>0.00550594357316436</v>
      </c>
      <c r="CR27" s="8">
        <f t="shared" si="44"/>
        <v>0.962722147973593</v>
      </c>
      <c r="CT27" s="25">
        <v>0.394586042682109</v>
      </c>
      <c r="CU27" s="25">
        <v>0.905781069017933</v>
      </c>
      <c r="CV27" s="22">
        <v>-0.150822889734584</v>
      </c>
      <c r="CW27" s="25">
        <v>-0.385662480811985</v>
      </c>
      <c r="CX27" s="25">
        <v>1.38629436111989</v>
      </c>
      <c r="CY27" s="26">
        <f t="shared" si="45"/>
        <v>0.938839387780047</v>
      </c>
      <c r="CZ27" s="26">
        <f t="shared" si="46"/>
        <v>1.7170136031592</v>
      </c>
      <c r="DA27" s="26">
        <f t="shared" si="68"/>
        <v>0.582406568101766</v>
      </c>
      <c r="DB27" s="16">
        <f t="shared" si="47"/>
        <v>0.453145209844342</v>
      </c>
      <c r="DC27" s="16">
        <f t="shared" si="48"/>
        <v>0.417593431898234</v>
      </c>
      <c r="DD27" s="16">
        <f t="shared" si="49"/>
        <v>0.00752886600815043</v>
      </c>
      <c r="DG27" s="25">
        <v>0.394586042682109</v>
      </c>
      <c r="DH27" s="25">
        <v>0.905781069017933</v>
      </c>
      <c r="DI27" s="22">
        <v>-0.385662480811985</v>
      </c>
      <c r="DJ27" s="25">
        <v>1.38629436111989</v>
      </c>
      <c r="DK27" s="26">
        <f t="shared" si="50"/>
        <v>0.892910405750732</v>
      </c>
      <c r="DL27" s="26">
        <f t="shared" si="51"/>
        <v>1.80533230391092</v>
      </c>
      <c r="DM27" s="26">
        <f t="shared" si="69"/>
        <v>0.553914643765962</v>
      </c>
      <c r="DN27" s="16">
        <f t="shared" si="52"/>
        <v>0.517089844557578</v>
      </c>
      <c r="DO27" s="16">
        <f t="shared" si="53"/>
        <v>0.446085356234038</v>
      </c>
      <c r="DP27" s="16">
        <f t="shared" si="54"/>
        <v>0.0125343517016106</v>
      </c>
      <c r="DS27" s="25">
        <v>0.394586042682109</v>
      </c>
      <c r="DT27" s="25">
        <v>0.905781069017933</v>
      </c>
      <c r="DU27" s="22">
        <v>1.38629436111989</v>
      </c>
      <c r="DV27" s="26">
        <f t="shared" si="55"/>
        <v>0.763945667606565</v>
      </c>
      <c r="DW27" s="26">
        <f t="shared" si="56"/>
        <v>2.11009770505065</v>
      </c>
      <c r="DX27" s="26">
        <f t="shared" si="70"/>
        <v>0.473911704470574</v>
      </c>
      <c r="DY27" s="16">
        <f t="shared" si="57"/>
        <v>0.719196150691275</v>
      </c>
      <c r="DZ27" s="16">
        <f t="shared" si="58"/>
        <v>0.526088295529426</v>
      </c>
      <c r="EA27" s="16">
        <f t="shared" si="59"/>
        <v>0.0301903623842504</v>
      </c>
      <c r="ED27" s="25">
        <v>0.394586042682109</v>
      </c>
      <c r="EE27" s="25">
        <v>0.905781069017933</v>
      </c>
      <c r="EF27" s="26">
        <f t="shared" si="60"/>
        <v>0.777262102055228</v>
      </c>
      <c r="EG27" s="26">
        <f t="shared" si="61"/>
        <v>2.0739464792347</v>
      </c>
      <c r="EH27" s="26">
        <f t="shared" si="62"/>
        <v>0.482172519885377</v>
      </c>
      <c r="EI27" s="16">
        <f t="shared" si="63"/>
        <v>0.696787358265257</v>
      </c>
      <c r="EJ27" s="16">
        <f t="shared" si="64"/>
        <v>0.517827480114623</v>
      </c>
      <c r="EK27" s="16">
        <f t="shared" si="65"/>
        <v>0.0251533756852252</v>
      </c>
    </row>
    <row r="28" spans="1:141">
      <c r="A28" s="77" t="s">
        <v>21</v>
      </c>
      <c r="B28" s="77">
        <v>2.47386342671765</v>
      </c>
      <c r="C28" s="78">
        <v>0.0048</v>
      </c>
      <c r="D28" s="78">
        <v>0.035825</v>
      </c>
      <c r="E28" s="77">
        <v>100</v>
      </c>
      <c r="F28" s="77">
        <v>0.5</v>
      </c>
      <c r="G28" s="77">
        <v>0.66</v>
      </c>
      <c r="H28" s="77">
        <v>0.68</v>
      </c>
      <c r="I28" s="77">
        <v>4</v>
      </c>
      <c r="J28" s="77">
        <v>1.522</v>
      </c>
      <c r="K28" s="17">
        <f t="shared" si="1"/>
        <v>1.00379482402495</v>
      </c>
      <c r="L28" s="17">
        <f t="shared" si="2"/>
        <v>1.51624611282332</v>
      </c>
      <c r="M28" s="17">
        <f t="shared" si="3"/>
        <v>0.659523537467118</v>
      </c>
      <c r="N28" s="16">
        <f t="shared" si="4"/>
        <v>0.268536604407329</v>
      </c>
      <c r="O28" s="16">
        <f t="shared" si="5"/>
        <v>0.340476462532882</v>
      </c>
      <c r="P28" s="16">
        <f t="shared" si="6"/>
        <v>0.0857335505990349</v>
      </c>
      <c r="R28" s="21">
        <f t="shared" si="7"/>
        <v>0.416237617594891</v>
      </c>
      <c r="S28" s="21">
        <f t="shared" si="73"/>
        <v>1</v>
      </c>
      <c r="T28" s="21">
        <f t="shared" si="9"/>
        <v>0.905781069017933</v>
      </c>
      <c r="U28" s="22">
        <f t="shared" si="10"/>
        <v>0.00478851673179709</v>
      </c>
      <c r="V28" s="21">
        <f t="shared" si="11"/>
        <v>0.035198210649965</v>
      </c>
      <c r="W28" s="21">
        <f t="shared" si="12"/>
        <v>4.60517018598809</v>
      </c>
      <c r="X28" s="25">
        <f t="shared" si="13"/>
        <v>-0.693147180559945</v>
      </c>
      <c r="Y28" s="21">
        <f t="shared" si="14"/>
        <v>-0.415515443961666</v>
      </c>
      <c r="Z28" s="21">
        <f t="shared" si="15"/>
        <v>-0.385662480811985</v>
      </c>
      <c r="AA28" s="21">
        <f t="shared" si="16"/>
        <v>1.38629436111989</v>
      </c>
      <c r="AB28" s="26">
        <f t="shared" si="17"/>
        <v>0.852132878733823</v>
      </c>
      <c r="AC28" s="26">
        <f t="shared" si="18"/>
        <v>1.78610641366347</v>
      </c>
      <c r="AD28" s="26">
        <f t="shared" si="19"/>
        <v>0.559877055672683</v>
      </c>
      <c r="AE28" s="16">
        <f t="shared" si="20"/>
        <v>0.448721960153435</v>
      </c>
      <c r="AF28" s="16">
        <f t="shared" si="21"/>
        <v>0.440122944327317</v>
      </c>
      <c r="AG28" s="16">
        <f t="shared" si="22"/>
        <v>0.0127711589680817</v>
      </c>
      <c r="AI28" s="21">
        <v>0.416237617594891</v>
      </c>
      <c r="AJ28" s="22">
        <v>1</v>
      </c>
      <c r="AK28" s="21">
        <v>0.905781069017933</v>
      </c>
      <c r="AL28" s="25">
        <v>0.035198210649965</v>
      </c>
      <c r="AM28" s="21">
        <v>4.60517018598809</v>
      </c>
      <c r="AN28" s="21">
        <v>-0.693147180559945</v>
      </c>
      <c r="AO28" s="21">
        <v>-0.415515443961666</v>
      </c>
      <c r="AP28" s="25">
        <v>-0.385662480811985</v>
      </c>
      <c r="AQ28" s="21">
        <v>1.38629436111989</v>
      </c>
      <c r="AR28" s="26">
        <f t="shared" si="23"/>
        <v>0.851969346685784</v>
      </c>
      <c r="AS28" s="26">
        <f t="shared" si="24"/>
        <v>1.78644924951899</v>
      </c>
      <c r="AT28" s="26">
        <f t="shared" si="71"/>
        <v>0.559769610174628</v>
      </c>
      <c r="AU28" s="16">
        <f t="shared" si="25"/>
        <v>0.448941076380675</v>
      </c>
      <c r="AV28" s="16">
        <f t="shared" si="26"/>
        <v>0.440230389825372</v>
      </c>
      <c r="AW28" s="16">
        <f t="shared" si="27"/>
        <v>0.0127860582232231</v>
      </c>
      <c r="AZ28" s="25">
        <v>0.416237617594891</v>
      </c>
      <c r="BA28" s="25">
        <v>0.905781069017933</v>
      </c>
      <c r="BB28" s="22">
        <v>0.035198210649965</v>
      </c>
      <c r="BC28" s="25">
        <v>4.60517018598809</v>
      </c>
      <c r="BD28" s="25">
        <v>-0.693147180559945</v>
      </c>
      <c r="BE28" s="25">
        <v>-0.415515443961666</v>
      </c>
      <c r="BF28" s="25">
        <v>-0.385662480811985</v>
      </c>
      <c r="BG28" s="25">
        <v>1.38629436111989</v>
      </c>
      <c r="BH28" s="26">
        <f t="shared" si="28"/>
        <v>0.853583118081287</v>
      </c>
      <c r="BI28" s="26">
        <f t="shared" si="29"/>
        <v>1.78307181545624</v>
      </c>
      <c r="BJ28" s="26">
        <f t="shared" si="66"/>
        <v>0.560829906755116</v>
      </c>
      <c r="BK28" s="16">
        <f t="shared" si="30"/>
        <v>0.446781128033935</v>
      </c>
      <c r="BL28" s="16">
        <f t="shared" si="31"/>
        <v>0.439170093244884</v>
      </c>
      <c r="BM28" s="16">
        <f t="shared" si="32"/>
        <v>0.0123012040582419</v>
      </c>
      <c r="BP28" s="25">
        <v>0.416237617594891</v>
      </c>
      <c r="BQ28" s="25">
        <v>0.905781069017933</v>
      </c>
      <c r="BR28" s="25">
        <v>4.60517018598809</v>
      </c>
      <c r="BS28" s="22">
        <v>-0.693147180559945</v>
      </c>
      <c r="BT28" s="25">
        <v>-0.415515443961666</v>
      </c>
      <c r="BU28" s="25">
        <v>-0.385662480811985</v>
      </c>
      <c r="BV28" s="25">
        <v>1.38629436111989</v>
      </c>
      <c r="BW28" s="26">
        <f t="shared" si="33"/>
        <v>0.858222015753399</v>
      </c>
      <c r="BX28" s="26">
        <f t="shared" si="34"/>
        <v>1.77343388081684</v>
      </c>
      <c r="BY28" s="26">
        <f t="shared" si="67"/>
        <v>0.563877802728909</v>
      </c>
      <c r="BZ28" s="16">
        <f t="shared" si="35"/>
        <v>0.440601212370481</v>
      </c>
      <c r="CA28" s="16">
        <f t="shared" si="36"/>
        <v>0.436122197271091</v>
      </c>
      <c r="CB28" s="16">
        <f t="shared" si="37"/>
        <v>0.0115108042385392</v>
      </c>
      <c r="CE28" s="31">
        <v>0.416237617594891</v>
      </c>
      <c r="CF28" s="31">
        <v>0.905781069017933</v>
      </c>
      <c r="CG28" s="31">
        <v>4.60517018598809</v>
      </c>
      <c r="CH28" s="31">
        <v>-0.415515443961666</v>
      </c>
      <c r="CI28" s="31">
        <v>-0.385662480811985</v>
      </c>
      <c r="CJ28" s="31">
        <v>1.38629436111989</v>
      </c>
      <c r="CK28" s="34">
        <f t="shared" si="38"/>
        <v>0.834157305392677</v>
      </c>
      <c r="CL28" s="34">
        <f t="shared" si="39"/>
        <v>1.82459590074983</v>
      </c>
      <c r="CM28" s="34">
        <f t="shared" si="40"/>
        <v>0.54806656070478</v>
      </c>
      <c r="CN28" s="32">
        <f t="shared" si="41"/>
        <v>0.473127572524663</v>
      </c>
      <c r="CO28" s="32">
        <f t="shared" si="42"/>
        <v>0.451933439295219</v>
      </c>
      <c r="CP28" s="32">
        <f t="shared" si="43"/>
        <v>0.0152171125448015</v>
      </c>
      <c r="CR28" s="8">
        <f t="shared" si="44"/>
        <v>0.834157305392676</v>
      </c>
      <c r="CT28" s="25">
        <v>0.416237617594891</v>
      </c>
      <c r="CU28" s="25">
        <v>0.905781069017933</v>
      </c>
      <c r="CV28" s="22">
        <v>-0.415515443961666</v>
      </c>
      <c r="CW28" s="25">
        <v>-0.385662480811985</v>
      </c>
      <c r="CX28" s="25">
        <v>1.38629436111989</v>
      </c>
      <c r="CY28" s="26">
        <f t="shared" si="45"/>
        <v>0.82999378283571</v>
      </c>
      <c r="CZ28" s="26">
        <f t="shared" si="46"/>
        <v>1.83374867556239</v>
      </c>
      <c r="DA28" s="26">
        <f t="shared" si="68"/>
        <v>0.545331000549087</v>
      </c>
      <c r="DB28" s="16">
        <f t="shared" si="47"/>
        <v>0.47887260459403</v>
      </c>
      <c r="DC28" s="16">
        <f t="shared" si="48"/>
        <v>0.454668999450913</v>
      </c>
      <c r="DD28" s="16">
        <f t="shared" si="49"/>
        <v>0.0153374863997239</v>
      </c>
      <c r="DG28" s="25">
        <v>0.416237617594891</v>
      </c>
      <c r="DH28" s="25">
        <v>0.905781069017933</v>
      </c>
      <c r="DI28" s="22">
        <v>-0.385662480811985</v>
      </c>
      <c r="DJ28" s="25">
        <v>1.38629436111989</v>
      </c>
      <c r="DK28" s="26">
        <f t="shared" si="50"/>
        <v>0.825000742866875</v>
      </c>
      <c r="DL28" s="26">
        <f t="shared" si="51"/>
        <v>1.84484682366595</v>
      </c>
      <c r="DM28" s="26">
        <f t="shared" si="69"/>
        <v>0.542050422382967</v>
      </c>
      <c r="DN28" s="16">
        <f t="shared" si="52"/>
        <v>0.485807964444128</v>
      </c>
      <c r="DO28" s="16">
        <f t="shared" si="53"/>
        <v>0.457949577617033</v>
      </c>
      <c r="DP28" s="16">
        <f t="shared" si="54"/>
        <v>0.0153316747942855</v>
      </c>
      <c r="DS28" s="25">
        <v>0.416237617594891</v>
      </c>
      <c r="DT28" s="25">
        <v>0.905781069017933</v>
      </c>
      <c r="DU28" s="22">
        <v>1.38629436111989</v>
      </c>
      <c r="DV28" s="26">
        <f t="shared" si="55"/>
        <v>0.705844325731032</v>
      </c>
      <c r="DW28" s="26">
        <f t="shared" si="56"/>
        <v>2.15628282967875</v>
      </c>
      <c r="DX28" s="26">
        <f t="shared" si="70"/>
        <v>0.463761055013819</v>
      </c>
      <c r="DY28" s="16">
        <f t="shared" si="57"/>
        <v>0.666110084641434</v>
      </c>
      <c r="DZ28" s="16">
        <f t="shared" si="58"/>
        <v>0.536238944986182</v>
      </c>
      <c r="EA28" s="16">
        <f t="shared" si="59"/>
        <v>0.0338208246945924</v>
      </c>
      <c r="ED28" s="25">
        <v>0.416237617594891</v>
      </c>
      <c r="EE28" s="25">
        <v>0.905781069017933</v>
      </c>
      <c r="EF28" s="26">
        <f t="shared" si="60"/>
        <v>0.718147988272906</v>
      </c>
      <c r="EG28" s="26">
        <f t="shared" si="61"/>
        <v>2.11934033772106</v>
      </c>
      <c r="EH28" s="26">
        <f t="shared" si="62"/>
        <v>0.471844933162225</v>
      </c>
      <c r="EI28" s="16">
        <f t="shared" si="63"/>
        <v>0.646178056757696</v>
      </c>
      <c r="EJ28" s="16">
        <f t="shared" si="64"/>
        <v>0.528155066837775</v>
      </c>
      <c r="EK28" s="16">
        <f t="shared" si="65"/>
        <v>0.0285359071921748</v>
      </c>
    </row>
    <row r="29" spans="1:141">
      <c r="A29" s="77" t="s">
        <v>21</v>
      </c>
      <c r="B29" s="77">
        <v>2.47386342671765</v>
      </c>
      <c r="C29" s="78">
        <v>0.006</v>
      </c>
      <c r="D29" s="78">
        <v>0.035825</v>
      </c>
      <c r="E29" s="77">
        <v>100</v>
      </c>
      <c r="F29" s="77">
        <v>0.5</v>
      </c>
      <c r="G29" s="77">
        <v>0.66</v>
      </c>
      <c r="H29" s="77">
        <v>0.68</v>
      </c>
      <c r="I29" s="77">
        <v>4</v>
      </c>
      <c r="J29" s="77">
        <v>1.451</v>
      </c>
      <c r="K29" s="17">
        <f t="shared" si="1"/>
        <v>1.00379482402495</v>
      </c>
      <c r="L29" s="17">
        <f t="shared" si="2"/>
        <v>1.44551452674549</v>
      </c>
      <c r="M29" s="17">
        <f t="shared" si="3"/>
        <v>0.691795192298383</v>
      </c>
      <c r="N29" s="16">
        <f t="shared" si="4"/>
        <v>0.199992469418872</v>
      </c>
      <c r="O29" s="16">
        <f t="shared" si="5"/>
        <v>0.308204807701617</v>
      </c>
      <c r="P29" s="16">
        <f t="shared" si="6"/>
        <v>0.10567347991061</v>
      </c>
      <c r="R29" s="21">
        <f t="shared" si="7"/>
        <v>0.368465332057448</v>
      </c>
      <c r="S29" s="21">
        <f t="shared" si="73"/>
        <v>1</v>
      </c>
      <c r="T29" s="21">
        <f t="shared" si="9"/>
        <v>0.905781069017933</v>
      </c>
      <c r="U29" s="22">
        <f t="shared" si="10"/>
        <v>0.00598207167754747</v>
      </c>
      <c r="V29" s="21">
        <f t="shared" si="11"/>
        <v>0.035198210649965</v>
      </c>
      <c r="W29" s="21">
        <f t="shared" si="12"/>
        <v>4.60517018598809</v>
      </c>
      <c r="X29" s="25">
        <f t="shared" si="13"/>
        <v>-0.693147180559945</v>
      </c>
      <c r="Y29" s="21">
        <f t="shared" si="14"/>
        <v>-0.415515443961666</v>
      </c>
      <c r="Z29" s="21">
        <f t="shared" si="15"/>
        <v>-0.385662480811985</v>
      </c>
      <c r="AA29" s="21">
        <f t="shared" si="16"/>
        <v>1.38629436111989</v>
      </c>
      <c r="AB29" s="26">
        <f t="shared" si="17"/>
        <v>0.85195745266498</v>
      </c>
      <c r="AC29" s="26">
        <f t="shared" si="18"/>
        <v>1.70313669475063</v>
      </c>
      <c r="AD29" s="26">
        <f t="shared" si="19"/>
        <v>0.587151931540303</v>
      </c>
      <c r="AE29" s="16">
        <f t="shared" si="20"/>
        <v>0.35885197351763</v>
      </c>
      <c r="AF29" s="16">
        <f t="shared" si="21"/>
        <v>0.412848068459697</v>
      </c>
      <c r="AG29" s="16">
        <f t="shared" si="22"/>
        <v>0.00735043478623459</v>
      </c>
      <c r="AI29" s="21">
        <v>0.368465332057448</v>
      </c>
      <c r="AJ29" s="22">
        <v>1</v>
      </c>
      <c r="AK29" s="21">
        <v>0.905781069017933</v>
      </c>
      <c r="AL29" s="25">
        <v>0.035198210649965</v>
      </c>
      <c r="AM29" s="21">
        <v>4.60517018598809</v>
      </c>
      <c r="AN29" s="21">
        <v>-0.693147180559945</v>
      </c>
      <c r="AO29" s="21">
        <v>-0.415515443961666</v>
      </c>
      <c r="AP29" s="25">
        <v>-0.385662480811985</v>
      </c>
      <c r="AQ29" s="21">
        <v>1.38629436111989</v>
      </c>
      <c r="AR29" s="26">
        <f t="shared" si="23"/>
        <v>0.851969346685784</v>
      </c>
      <c r="AS29" s="26">
        <f t="shared" si="24"/>
        <v>1.70311291790542</v>
      </c>
      <c r="AT29" s="26">
        <f t="shared" si="71"/>
        <v>0.587160128660086</v>
      </c>
      <c r="AU29" s="16">
        <f t="shared" si="25"/>
        <v>0.358837723610056</v>
      </c>
      <c r="AV29" s="16">
        <f t="shared" si="26"/>
        <v>0.412839871339914</v>
      </c>
      <c r="AW29" s="16">
        <f t="shared" si="27"/>
        <v>0.00734190811799366</v>
      </c>
      <c r="AZ29" s="25">
        <v>0.368465332057448</v>
      </c>
      <c r="BA29" s="25">
        <v>0.905781069017933</v>
      </c>
      <c r="BB29" s="22">
        <v>0.035198210649965</v>
      </c>
      <c r="BC29" s="25">
        <v>4.60517018598809</v>
      </c>
      <c r="BD29" s="25">
        <v>-0.693147180559945</v>
      </c>
      <c r="BE29" s="25">
        <v>-0.415515443961666</v>
      </c>
      <c r="BF29" s="25">
        <v>-0.385662480811985</v>
      </c>
      <c r="BG29" s="25">
        <v>1.38629436111989</v>
      </c>
      <c r="BH29" s="26">
        <f t="shared" si="28"/>
        <v>0.853583118081287</v>
      </c>
      <c r="BI29" s="26">
        <f t="shared" si="29"/>
        <v>1.6998930382569</v>
      </c>
      <c r="BJ29" s="26">
        <f t="shared" si="66"/>
        <v>0.588272307430246</v>
      </c>
      <c r="BK29" s="16">
        <f t="shared" si="30"/>
        <v>0.356906930801478</v>
      </c>
      <c r="BL29" s="16">
        <f t="shared" si="31"/>
        <v>0.411727692569754</v>
      </c>
      <c r="BM29" s="16">
        <f t="shared" si="32"/>
        <v>0.00696697255820303</v>
      </c>
      <c r="BP29" s="25">
        <v>0.368465332057448</v>
      </c>
      <c r="BQ29" s="25">
        <v>0.905781069017933</v>
      </c>
      <c r="BR29" s="25">
        <v>4.60517018598809</v>
      </c>
      <c r="BS29" s="22">
        <v>-0.693147180559945</v>
      </c>
      <c r="BT29" s="25">
        <v>-0.415515443961666</v>
      </c>
      <c r="BU29" s="25">
        <v>-0.385662480811985</v>
      </c>
      <c r="BV29" s="25">
        <v>1.38629436111989</v>
      </c>
      <c r="BW29" s="26">
        <f t="shared" si="33"/>
        <v>0.858222015753399</v>
      </c>
      <c r="BX29" s="26">
        <f t="shared" si="34"/>
        <v>1.69070470503629</v>
      </c>
      <c r="BY29" s="26">
        <f t="shared" si="67"/>
        <v>0.591469342352446</v>
      </c>
      <c r="BZ29" s="16">
        <f t="shared" si="35"/>
        <v>0.351385738607464</v>
      </c>
      <c r="CA29" s="16">
        <f t="shared" si="36"/>
        <v>0.408530657647554</v>
      </c>
      <c r="CB29" s="16">
        <f t="shared" si="37"/>
        <v>0.0063515921270073</v>
      </c>
      <c r="CE29" s="31">
        <v>0.368465332057448</v>
      </c>
      <c r="CF29" s="31">
        <v>0.905781069017933</v>
      </c>
      <c r="CG29" s="31">
        <v>4.60517018598809</v>
      </c>
      <c r="CH29" s="31">
        <v>-0.415515443961666</v>
      </c>
      <c r="CI29" s="31">
        <v>-0.385662480811985</v>
      </c>
      <c r="CJ29" s="31">
        <v>1.38629436111989</v>
      </c>
      <c r="CK29" s="34">
        <f t="shared" si="38"/>
        <v>0.834157305392677</v>
      </c>
      <c r="CL29" s="34">
        <f t="shared" si="39"/>
        <v>1.7394800604389</v>
      </c>
      <c r="CM29" s="34">
        <f t="shared" si="40"/>
        <v>0.574884428251327</v>
      </c>
      <c r="CN29" s="32">
        <f t="shared" si="41"/>
        <v>0.380494909890423</v>
      </c>
      <c r="CO29" s="32">
        <f t="shared" si="42"/>
        <v>0.425115571748672</v>
      </c>
      <c r="CP29" s="32">
        <f t="shared" si="43"/>
        <v>0.00931993173366094</v>
      </c>
      <c r="CR29" s="8">
        <f t="shared" si="44"/>
        <v>0.834157305392676</v>
      </c>
      <c r="CT29" s="25">
        <v>0.368465332057448</v>
      </c>
      <c r="CU29" s="25">
        <v>0.905781069017933</v>
      </c>
      <c r="CV29" s="22">
        <v>-0.415515443961666</v>
      </c>
      <c r="CW29" s="25">
        <v>-0.385662480811985</v>
      </c>
      <c r="CX29" s="25">
        <v>1.38629436111989</v>
      </c>
      <c r="CY29" s="26">
        <f t="shared" si="45"/>
        <v>0.82999378283571</v>
      </c>
      <c r="CZ29" s="26">
        <f t="shared" si="46"/>
        <v>1.74820586612419</v>
      </c>
      <c r="DA29" s="26">
        <f t="shared" si="68"/>
        <v>0.572015012292013</v>
      </c>
      <c r="DB29" s="16">
        <f t="shared" si="47"/>
        <v>0.385648721756701</v>
      </c>
      <c r="DC29" s="16">
        <f t="shared" si="48"/>
        <v>0.427984987707987</v>
      </c>
      <c r="DD29" s="16">
        <f t="shared" si="49"/>
        <v>0.00944018104848085</v>
      </c>
      <c r="DG29" s="25">
        <v>0.368465332057448</v>
      </c>
      <c r="DH29" s="25">
        <v>0.905781069017933</v>
      </c>
      <c r="DI29" s="22">
        <v>-0.385662480811985</v>
      </c>
      <c r="DJ29" s="25">
        <v>1.38629436111989</v>
      </c>
      <c r="DK29" s="26">
        <f t="shared" si="50"/>
        <v>0.825000742866875</v>
      </c>
      <c r="DL29" s="26">
        <f t="shared" si="51"/>
        <v>1.75878629509809</v>
      </c>
      <c r="DM29" s="26">
        <f t="shared" si="69"/>
        <v>0.568573909625689</v>
      </c>
      <c r="DN29" s="16">
        <f t="shared" si="52"/>
        <v>0.391875069931224</v>
      </c>
      <c r="DO29" s="16">
        <f t="shared" si="53"/>
        <v>0.431426090374311</v>
      </c>
      <c r="DP29" s="16">
        <f t="shared" si="54"/>
        <v>0.00946683329759969</v>
      </c>
      <c r="DS29" s="25">
        <v>0.368465332057448</v>
      </c>
      <c r="DT29" s="25">
        <v>0.905781069017933</v>
      </c>
      <c r="DU29" s="22">
        <v>1.38629436111989</v>
      </c>
      <c r="DV29" s="26">
        <f t="shared" si="55"/>
        <v>0.705844325731032</v>
      </c>
      <c r="DW29" s="26">
        <f t="shared" si="56"/>
        <v>2.05569407744012</v>
      </c>
      <c r="DX29" s="26">
        <f t="shared" si="70"/>
        <v>0.486453704845646</v>
      </c>
      <c r="DY29" s="16">
        <f t="shared" si="57"/>
        <v>0.555256978895241</v>
      </c>
      <c r="DZ29" s="16">
        <f t="shared" si="58"/>
        <v>0.513546295154354</v>
      </c>
      <c r="EA29" s="16">
        <f t="shared" si="59"/>
        <v>0.0259892251972593</v>
      </c>
      <c r="ED29" s="25">
        <v>0.368465332057448</v>
      </c>
      <c r="EE29" s="25">
        <v>0.905781069017933</v>
      </c>
      <c r="EF29" s="26">
        <f t="shared" si="60"/>
        <v>0.718147988272906</v>
      </c>
      <c r="EG29" s="26">
        <f t="shared" si="61"/>
        <v>2.02047492117822</v>
      </c>
      <c r="EH29" s="26">
        <f t="shared" si="62"/>
        <v>0.494933141469956</v>
      </c>
      <c r="EI29" s="16">
        <f t="shared" si="63"/>
        <v>0.537072071092449</v>
      </c>
      <c r="EJ29" s="16">
        <f t="shared" si="64"/>
        <v>0.505066858530044</v>
      </c>
      <c r="EK29" s="16">
        <f t="shared" si="65"/>
        <v>0.0212685869948294</v>
      </c>
    </row>
    <row r="30" spans="1:141">
      <c r="A30" s="77" t="s">
        <v>21</v>
      </c>
      <c r="B30" s="77">
        <v>2.47386342671765</v>
      </c>
      <c r="C30" s="78">
        <v>0.0072</v>
      </c>
      <c r="D30" s="78">
        <v>0.035825</v>
      </c>
      <c r="E30" s="77">
        <v>100</v>
      </c>
      <c r="F30" s="77">
        <v>0.5</v>
      </c>
      <c r="G30" s="77">
        <v>0.66</v>
      </c>
      <c r="H30" s="77">
        <v>0.68</v>
      </c>
      <c r="I30" s="77">
        <v>4</v>
      </c>
      <c r="J30" s="77">
        <v>1.497</v>
      </c>
      <c r="K30" s="17">
        <f t="shared" si="1"/>
        <v>1.00379482402495</v>
      </c>
      <c r="L30" s="17">
        <f t="shared" si="2"/>
        <v>1.49134062476774</v>
      </c>
      <c r="M30" s="17">
        <f t="shared" si="3"/>
        <v>0.670537624599167</v>
      </c>
      <c r="N30" s="16">
        <f t="shared" si="4"/>
        <v>0.243251345608577</v>
      </c>
      <c r="O30" s="16">
        <f t="shared" si="5"/>
        <v>0.329462375400833</v>
      </c>
      <c r="P30" s="16">
        <f t="shared" si="6"/>
        <v>0.0923047744852024</v>
      </c>
      <c r="R30" s="21">
        <f t="shared" si="7"/>
        <v>0.399675463592889</v>
      </c>
      <c r="S30" s="21">
        <f t="shared" si="73"/>
        <v>1</v>
      </c>
      <c r="T30" s="21">
        <f t="shared" si="9"/>
        <v>0.905781069017933</v>
      </c>
      <c r="U30" s="22">
        <f t="shared" si="10"/>
        <v>0.00717420374800045</v>
      </c>
      <c r="V30" s="21">
        <f t="shared" si="11"/>
        <v>0.035198210649965</v>
      </c>
      <c r="W30" s="21">
        <f t="shared" si="12"/>
        <v>4.60517018598809</v>
      </c>
      <c r="X30" s="25">
        <f t="shared" si="13"/>
        <v>-0.693147180559945</v>
      </c>
      <c r="Y30" s="21">
        <f t="shared" si="14"/>
        <v>-0.415515443961666</v>
      </c>
      <c r="Z30" s="21">
        <f t="shared" si="15"/>
        <v>-0.385662480811985</v>
      </c>
      <c r="AA30" s="21">
        <f t="shared" si="16"/>
        <v>1.38629436111989</v>
      </c>
      <c r="AB30" s="26">
        <f t="shared" si="17"/>
        <v>0.851782271777098</v>
      </c>
      <c r="AC30" s="26">
        <f t="shared" si="18"/>
        <v>1.75749137966533</v>
      </c>
      <c r="AD30" s="26">
        <f t="shared" si="19"/>
        <v>0.568992833518435</v>
      </c>
      <c r="AE30" s="16">
        <f t="shared" si="20"/>
        <v>0.416305916813123</v>
      </c>
      <c r="AF30" s="16">
        <f t="shared" si="21"/>
        <v>0.431007166481565</v>
      </c>
      <c r="AG30" s="16">
        <f t="shared" si="22"/>
        <v>0.0107939164227846</v>
      </c>
      <c r="AI30" s="21">
        <v>0.399675463592889</v>
      </c>
      <c r="AJ30" s="22">
        <v>1</v>
      </c>
      <c r="AK30" s="21">
        <v>0.905781069017933</v>
      </c>
      <c r="AL30" s="25">
        <v>0.035198210649965</v>
      </c>
      <c r="AM30" s="21">
        <v>4.60517018598809</v>
      </c>
      <c r="AN30" s="21">
        <v>-0.693147180559945</v>
      </c>
      <c r="AO30" s="21">
        <v>-0.415515443961666</v>
      </c>
      <c r="AP30" s="25">
        <v>-0.385662480811985</v>
      </c>
      <c r="AQ30" s="21">
        <v>1.38629436111989</v>
      </c>
      <c r="AR30" s="26">
        <f t="shared" si="23"/>
        <v>0.851969346685784</v>
      </c>
      <c r="AS30" s="26">
        <f t="shared" si="24"/>
        <v>1.75710547078181</v>
      </c>
      <c r="AT30" s="26">
        <f t="shared" si="71"/>
        <v>0.569117800057304</v>
      </c>
      <c r="AU30" s="16">
        <f t="shared" si="25"/>
        <v>0.416064543714964</v>
      </c>
      <c r="AV30" s="16">
        <f t="shared" si="26"/>
        <v>0.430882199942696</v>
      </c>
      <c r="AW30" s="16">
        <f t="shared" si="27"/>
        <v>0.0107593452533068</v>
      </c>
      <c r="AZ30" s="25">
        <v>0.399675463592889</v>
      </c>
      <c r="BA30" s="25">
        <v>0.905781069017933</v>
      </c>
      <c r="BB30" s="22">
        <v>0.035198210649965</v>
      </c>
      <c r="BC30" s="25">
        <v>4.60517018598809</v>
      </c>
      <c r="BD30" s="25">
        <v>-0.693147180559945</v>
      </c>
      <c r="BE30" s="25">
        <v>-0.415515443961666</v>
      </c>
      <c r="BF30" s="25">
        <v>-0.385662480811985</v>
      </c>
      <c r="BG30" s="25">
        <v>1.38629436111989</v>
      </c>
      <c r="BH30" s="26">
        <f t="shared" si="28"/>
        <v>0.853583118081287</v>
      </c>
      <c r="BI30" s="26">
        <f t="shared" si="29"/>
        <v>1.75378351362549</v>
      </c>
      <c r="BJ30" s="26">
        <f t="shared" si="66"/>
        <v>0.570195803661514</v>
      </c>
      <c r="BK30" s="16">
        <f t="shared" si="30"/>
        <v>0.413985283937999</v>
      </c>
      <c r="BL30" s="16">
        <f t="shared" si="31"/>
        <v>0.429804196338486</v>
      </c>
      <c r="BM30" s="16">
        <f t="shared" si="32"/>
        <v>0.0103113659724236</v>
      </c>
      <c r="BP30" s="25">
        <v>0.399675463592889</v>
      </c>
      <c r="BQ30" s="25">
        <v>0.905781069017933</v>
      </c>
      <c r="BR30" s="25">
        <v>4.60517018598809</v>
      </c>
      <c r="BS30" s="22">
        <v>-0.693147180559945</v>
      </c>
      <c r="BT30" s="25">
        <v>-0.415515443961666</v>
      </c>
      <c r="BU30" s="25">
        <v>-0.385662480811985</v>
      </c>
      <c r="BV30" s="25">
        <v>1.38629436111989</v>
      </c>
      <c r="BW30" s="26">
        <f t="shared" si="33"/>
        <v>0.858222015753399</v>
      </c>
      <c r="BX30" s="26">
        <f t="shared" si="34"/>
        <v>1.74430388934481</v>
      </c>
      <c r="BY30" s="26">
        <f t="shared" si="67"/>
        <v>0.573294599701669</v>
      </c>
      <c r="BZ30" s="16">
        <f t="shared" si="35"/>
        <v>0.408037313158151</v>
      </c>
      <c r="CA30" s="16">
        <f t="shared" si="36"/>
        <v>0.426705400298331</v>
      </c>
      <c r="CB30" s="16">
        <f t="shared" si="37"/>
        <v>0.0095788538390643</v>
      </c>
      <c r="CE30" s="31">
        <v>0.399675463592889</v>
      </c>
      <c r="CF30" s="31">
        <v>0.905781069017933</v>
      </c>
      <c r="CG30" s="31">
        <v>4.60517018598809</v>
      </c>
      <c r="CH30" s="31">
        <v>-0.415515443961666</v>
      </c>
      <c r="CI30" s="31">
        <v>-0.385662480811985</v>
      </c>
      <c r="CJ30" s="31">
        <v>1.38629436111989</v>
      </c>
      <c r="CK30" s="34">
        <f t="shared" si="38"/>
        <v>0.834157305392677</v>
      </c>
      <c r="CL30" s="34">
        <f t="shared" si="39"/>
        <v>1.79462553444316</v>
      </c>
      <c r="CM30" s="34">
        <f t="shared" si="40"/>
        <v>0.557219308879544</v>
      </c>
      <c r="CN30" s="32">
        <f t="shared" si="41"/>
        <v>0.439360437794297</v>
      </c>
      <c r="CO30" s="32">
        <f t="shared" si="42"/>
        <v>0.442780691120456</v>
      </c>
      <c r="CP30" s="32">
        <f t="shared" si="43"/>
        <v>0.0130427621295389</v>
      </c>
      <c r="CR30" s="8">
        <f t="shared" si="44"/>
        <v>0.834157305392676</v>
      </c>
      <c r="CT30" s="25">
        <v>0.399675463592889</v>
      </c>
      <c r="CU30" s="25">
        <v>0.905781069017933</v>
      </c>
      <c r="CV30" s="22">
        <v>-0.415515443961666</v>
      </c>
      <c r="CW30" s="25">
        <v>-0.385662480811985</v>
      </c>
      <c r="CX30" s="25">
        <v>1.38629436111989</v>
      </c>
      <c r="CY30" s="26">
        <f t="shared" si="45"/>
        <v>0.82999378283571</v>
      </c>
      <c r="CZ30" s="26">
        <f t="shared" si="46"/>
        <v>1.80362796801373</v>
      </c>
      <c r="DA30" s="26">
        <f t="shared" si="68"/>
        <v>0.554438064686513</v>
      </c>
      <c r="DB30" s="16">
        <f t="shared" si="47"/>
        <v>0.444897293735816</v>
      </c>
      <c r="DC30" s="16">
        <f t="shared" si="48"/>
        <v>0.445561935313487</v>
      </c>
      <c r="DD30" s="16">
        <f t="shared" si="49"/>
        <v>0.0131647034797104</v>
      </c>
      <c r="DG30" s="25">
        <v>0.399675463592889</v>
      </c>
      <c r="DH30" s="25">
        <v>0.905781069017933</v>
      </c>
      <c r="DI30" s="22">
        <v>-0.385662480811985</v>
      </c>
      <c r="DJ30" s="25">
        <v>1.38629436111989</v>
      </c>
      <c r="DK30" s="26">
        <f t="shared" si="50"/>
        <v>0.825000742866875</v>
      </c>
      <c r="DL30" s="26">
        <f t="shared" si="51"/>
        <v>1.81454382064909</v>
      </c>
      <c r="DM30" s="26">
        <f t="shared" si="69"/>
        <v>0.551102700645875</v>
      </c>
      <c r="DN30" s="16">
        <f t="shared" si="52"/>
        <v>0.451583001587472</v>
      </c>
      <c r="DO30" s="16">
        <f t="shared" si="53"/>
        <v>0.448897299354125</v>
      </c>
      <c r="DP30" s="16">
        <f t="shared" si="54"/>
        <v>0.0131718917017173</v>
      </c>
      <c r="DS30" s="25">
        <v>0.399675463592889</v>
      </c>
      <c r="DT30" s="25">
        <v>0.905781069017933</v>
      </c>
      <c r="DU30" s="22">
        <v>1.38629436111989</v>
      </c>
      <c r="DV30" s="26">
        <f t="shared" si="55"/>
        <v>0.705844325731032</v>
      </c>
      <c r="DW30" s="26">
        <f t="shared" si="56"/>
        <v>2.12086425494684</v>
      </c>
      <c r="DX30" s="26">
        <f t="shared" si="70"/>
        <v>0.471505895611912</v>
      </c>
      <c r="DY30" s="16">
        <f t="shared" si="57"/>
        <v>0.625927300927986</v>
      </c>
      <c r="DZ30" s="16">
        <f t="shared" si="58"/>
        <v>0.528494104388088</v>
      </c>
      <c r="EA30" s="16">
        <f t="shared" si="59"/>
        <v>0.0310321868773999</v>
      </c>
      <c r="ED30" s="25">
        <v>0.399675463592889</v>
      </c>
      <c r="EE30" s="25">
        <v>0.905781069017933</v>
      </c>
      <c r="EF30" s="26">
        <f t="shared" si="60"/>
        <v>0.718147988272906</v>
      </c>
      <c r="EG30" s="26">
        <f t="shared" si="61"/>
        <v>2.08452857133274</v>
      </c>
      <c r="EH30" s="26">
        <f t="shared" si="62"/>
        <v>0.479724775065401</v>
      </c>
      <c r="EI30" s="16">
        <f t="shared" si="63"/>
        <v>0.606610456171341</v>
      </c>
      <c r="EJ30" s="16">
        <f t="shared" si="64"/>
        <v>0.520275224934599</v>
      </c>
      <c r="EK30" s="16">
        <f t="shared" si="65"/>
        <v>0.0259357827787813</v>
      </c>
    </row>
    <row r="31" spans="1:141">
      <c r="A31" s="77" t="s">
        <v>21</v>
      </c>
      <c r="B31" s="77">
        <v>2.13910720612078</v>
      </c>
      <c r="C31" s="78">
        <v>0.0036</v>
      </c>
      <c r="D31" s="78">
        <v>0.035825</v>
      </c>
      <c r="E31" s="77">
        <v>100</v>
      </c>
      <c r="F31" s="77">
        <v>0.5</v>
      </c>
      <c r="G31" s="77">
        <v>0.66</v>
      </c>
      <c r="H31" s="77">
        <v>0.68</v>
      </c>
      <c r="I31" s="77">
        <v>4</v>
      </c>
      <c r="J31" s="77">
        <v>0.766</v>
      </c>
      <c r="K31" s="17">
        <f t="shared" si="1"/>
        <v>0.867964139955568</v>
      </c>
      <c r="L31" s="17">
        <f t="shared" si="2"/>
        <v>0.882524939381957</v>
      </c>
      <c r="M31" s="17">
        <f t="shared" si="3"/>
        <v>1.13311245425009</v>
      </c>
      <c r="N31" s="16">
        <f t="shared" si="4"/>
        <v>0.0103966858368786</v>
      </c>
      <c r="O31" s="16">
        <f t="shared" si="5"/>
        <v>0.133112454250088</v>
      </c>
      <c r="P31" s="16">
        <f t="shared" si="6"/>
        <v>0.250166957238548</v>
      </c>
      <c r="R31" s="21">
        <f t="shared" si="7"/>
        <v>-0.124968230651092</v>
      </c>
      <c r="S31" s="21">
        <f t="shared" si="73"/>
        <v>1</v>
      </c>
      <c r="T31" s="21">
        <f t="shared" si="9"/>
        <v>0.760388548582877</v>
      </c>
      <c r="U31" s="22">
        <f t="shared" si="10"/>
        <v>0.00359353551013022</v>
      </c>
      <c r="V31" s="21">
        <f t="shared" si="11"/>
        <v>0.035198210649965</v>
      </c>
      <c r="W31" s="21">
        <f t="shared" si="12"/>
        <v>4.60517018598809</v>
      </c>
      <c r="X31" s="25">
        <f t="shared" si="13"/>
        <v>-0.693147180559945</v>
      </c>
      <c r="Y31" s="21">
        <f t="shared" si="14"/>
        <v>-0.415515443961666</v>
      </c>
      <c r="Z31" s="21">
        <f t="shared" si="15"/>
        <v>-0.385662480811985</v>
      </c>
      <c r="AA31" s="21">
        <f t="shared" si="16"/>
        <v>1.38629436111989</v>
      </c>
      <c r="AB31" s="26">
        <f t="shared" si="17"/>
        <v>0.843016064227813</v>
      </c>
      <c r="AC31" s="26">
        <f t="shared" si="18"/>
        <v>0.908642234121175</v>
      </c>
      <c r="AD31" s="26">
        <f t="shared" si="19"/>
        <v>1.10054316478827</v>
      </c>
      <c r="AE31" s="16">
        <f t="shared" si="20"/>
        <v>0.00593147414914267</v>
      </c>
      <c r="AF31" s="16">
        <f t="shared" si="21"/>
        <v>0.100543164788268</v>
      </c>
      <c r="AG31" s="16">
        <f t="shared" si="22"/>
        <v>0.0513340677568057</v>
      </c>
      <c r="AI31" s="21">
        <v>-0.124968230651092</v>
      </c>
      <c r="AJ31" s="22">
        <v>1</v>
      </c>
      <c r="AK31" s="21">
        <v>0.760388548582877</v>
      </c>
      <c r="AL31" s="25">
        <v>0.035198210649965</v>
      </c>
      <c r="AM31" s="21">
        <v>4.60517018598809</v>
      </c>
      <c r="AN31" s="21">
        <v>-0.693147180559945</v>
      </c>
      <c r="AO31" s="21">
        <v>-0.415515443961666</v>
      </c>
      <c r="AP31" s="25">
        <v>-0.385662480811985</v>
      </c>
      <c r="AQ31" s="21">
        <v>1.38629436111989</v>
      </c>
      <c r="AR31" s="26">
        <f t="shared" si="23"/>
        <v>0.842313080338582</v>
      </c>
      <c r="AS31" s="26">
        <f t="shared" si="24"/>
        <v>0.909400575486841</v>
      </c>
      <c r="AT31" s="26">
        <f t="shared" si="71"/>
        <v>1.09962543125141</v>
      </c>
      <c r="AU31" s="16">
        <f t="shared" si="25"/>
        <v>0.00582368623076283</v>
      </c>
      <c r="AV31" s="16">
        <f t="shared" si="26"/>
        <v>0.0996254312514122</v>
      </c>
      <c r="AW31" s="16">
        <f t="shared" si="27"/>
        <v>0.0517696756007406</v>
      </c>
      <c r="AZ31" s="25">
        <v>-0.124968230651092</v>
      </c>
      <c r="BA31" s="25">
        <v>0.760388548582877</v>
      </c>
      <c r="BB31" s="22">
        <v>0.035198210649965</v>
      </c>
      <c r="BC31" s="25">
        <v>4.60517018598809</v>
      </c>
      <c r="BD31" s="25">
        <v>-0.693147180559945</v>
      </c>
      <c r="BE31" s="25">
        <v>-0.415515443961666</v>
      </c>
      <c r="BF31" s="25">
        <v>-0.385662480811985</v>
      </c>
      <c r="BG31" s="25">
        <v>1.38629436111989</v>
      </c>
      <c r="BH31" s="26">
        <f t="shared" si="28"/>
        <v>0.844878432195657</v>
      </c>
      <c r="BI31" s="26">
        <f t="shared" si="29"/>
        <v>0.906639311420616</v>
      </c>
      <c r="BJ31" s="26">
        <f t="shared" si="66"/>
        <v>1.10297445456352</v>
      </c>
      <c r="BK31" s="16">
        <f t="shared" si="30"/>
        <v>0.0062218070656449</v>
      </c>
      <c r="BL31" s="16">
        <f t="shared" si="31"/>
        <v>0.102974454563521</v>
      </c>
      <c r="BM31" s="16">
        <f t="shared" si="32"/>
        <v>0.0507532615832721</v>
      </c>
      <c r="BP31" s="25">
        <v>-0.124968230651092</v>
      </c>
      <c r="BQ31" s="25">
        <v>0.760388548582877</v>
      </c>
      <c r="BR31" s="25">
        <v>4.60517018598809</v>
      </c>
      <c r="BS31" s="22">
        <v>-0.693147180559945</v>
      </c>
      <c r="BT31" s="25">
        <v>-0.415515443961666</v>
      </c>
      <c r="BU31" s="25">
        <v>-0.385662480811985</v>
      </c>
      <c r="BV31" s="25">
        <v>1.38629436111989</v>
      </c>
      <c r="BW31" s="26">
        <f t="shared" si="33"/>
        <v>0.850285557936379</v>
      </c>
      <c r="BX31" s="26">
        <f t="shared" si="34"/>
        <v>0.900873821565384</v>
      </c>
      <c r="BY31" s="26">
        <f t="shared" si="67"/>
        <v>1.11003336545219</v>
      </c>
      <c r="BZ31" s="16">
        <f t="shared" si="35"/>
        <v>0.00710405527664665</v>
      </c>
      <c r="CA31" s="16">
        <f t="shared" si="36"/>
        <v>0.110033365452191</v>
      </c>
      <c r="CB31" s="16">
        <f t="shared" si="37"/>
        <v>0.0478736218998127</v>
      </c>
      <c r="CE31" s="31">
        <v>-0.124968230651092</v>
      </c>
      <c r="CF31" s="31">
        <v>0.760388548582877</v>
      </c>
      <c r="CG31" s="31">
        <v>4.60517018598809</v>
      </c>
      <c r="CH31" s="31">
        <v>-0.415515443961666</v>
      </c>
      <c r="CI31" s="31">
        <v>-0.385662480811985</v>
      </c>
      <c r="CJ31" s="31">
        <v>1.38629436111989</v>
      </c>
      <c r="CK31" s="34">
        <f t="shared" si="38"/>
        <v>0.826022938960916</v>
      </c>
      <c r="CL31" s="34">
        <f t="shared" si="39"/>
        <v>0.927335021668502</v>
      </c>
      <c r="CM31" s="34">
        <f t="shared" si="40"/>
        <v>1.07835892814741</v>
      </c>
      <c r="CN31" s="32">
        <f t="shared" si="41"/>
        <v>0.00360275320150585</v>
      </c>
      <c r="CO31" s="32">
        <f t="shared" si="42"/>
        <v>0.07835892814741</v>
      </c>
      <c r="CP31" s="32">
        <f t="shared" si="43"/>
        <v>0.0626084720625757</v>
      </c>
      <c r="CR31" s="8">
        <f t="shared" si="44"/>
        <v>0.826022938960916</v>
      </c>
      <c r="CT31" s="25">
        <v>-0.124968230651092</v>
      </c>
      <c r="CU31" s="25">
        <v>0.760388548582877</v>
      </c>
      <c r="CV31" s="22">
        <v>-0.415515443961666</v>
      </c>
      <c r="CW31" s="25">
        <v>-0.385662480811985</v>
      </c>
      <c r="CX31" s="25">
        <v>1.38629436111989</v>
      </c>
      <c r="CY31" s="26">
        <f t="shared" si="45"/>
        <v>0.81311637913098</v>
      </c>
      <c r="CZ31" s="26">
        <f t="shared" si="46"/>
        <v>0.942054568890452</v>
      </c>
      <c r="DA31" s="26">
        <f t="shared" si="68"/>
        <v>1.06150963333026</v>
      </c>
      <c r="DB31" s="16">
        <f t="shared" si="47"/>
        <v>0.00221995318241421</v>
      </c>
      <c r="DC31" s="16">
        <f t="shared" si="48"/>
        <v>0.0615096333302605</v>
      </c>
      <c r="DD31" s="16">
        <f t="shared" si="49"/>
        <v>0.0725304400961986</v>
      </c>
      <c r="DG31" s="25">
        <v>-0.124968230651092</v>
      </c>
      <c r="DH31" s="25">
        <v>0.760388548582877</v>
      </c>
      <c r="DI31" s="22">
        <v>-0.385662480811985</v>
      </c>
      <c r="DJ31" s="25">
        <v>1.38629436111989</v>
      </c>
      <c r="DK31" s="26">
        <f t="shared" si="50"/>
        <v>0.815104811127644</v>
      </c>
      <c r="DL31" s="26">
        <f t="shared" si="51"/>
        <v>0.939756445481274</v>
      </c>
      <c r="DM31" s="26">
        <f t="shared" si="69"/>
        <v>1.06410549755567</v>
      </c>
      <c r="DN31" s="16">
        <f t="shared" si="52"/>
        <v>0.00241128247588162</v>
      </c>
      <c r="DO31" s="16">
        <f t="shared" si="53"/>
        <v>0.0641054975556714</v>
      </c>
      <c r="DP31" s="16">
        <f t="shared" si="54"/>
        <v>0.0729123879775381</v>
      </c>
      <c r="DS31" s="25">
        <v>-0.124968230651092</v>
      </c>
      <c r="DT31" s="25">
        <v>0.760388548582877</v>
      </c>
      <c r="DU31" s="22">
        <v>1.38629436111989</v>
      </c>
      <c r="DV31" s="26">
        <f t="shared" si="55"/>
        <v>0.670171198130068</v>
      </c>
      <c r="DW31" s="26">
        <f t="shared" si="56"/>
        <v>1.14299152535549</v>
      </c>
      <c r="DX31" s="26">
        <f t="shared" si="70"/>
        <v>0.874897125496172</v>
      </c>
      <c r="DY31" s="16">
        <f t="shared" si="57"/>
        <v>0.00918315926782667</v>
      </c>
      <c r="DZ31" s="16">
        <f t="shared" si="58"/>
        <v>0.125102874503828</v>
      </c>
      <c r="EA31" s="16">
        <f t="shared" si="59"/>
        <v>0.0516342365736641</v>
      </c>
      <c r="ED31" s="25">
        <v>-0.124968230651092</v>
      </c>
      <c r="EE31" s="25">
        <v>0.760388548582877</v>
      </c>
      <c r="EF31" s="26">
        <f t="shared" si="60"/>
        <v>0.655261736797043</v>
      </c>
      <c r="EG31" s="26">
        <f t="shared" si="61"/>
        <v>1.16899851919365</v>
      </c>
      <c r="EH31" s="26">
        <f t="shared" si="62"/>
        <v>0.855433076758542</v>
      </c>
      <c r="EI31" s="16">
        <f t="shared" si="63"/>
        <v>0.0122629629372073</v>
      </c>
      <c r="EJ31" s="16">
        <f t="shared" si="64"/>
        <v>0.144566923241458</v>
      </c>
      <c r="EK31" s="16">
        <f t="shared" si="65"/>
        <v>0.0460799455383934</v>
      </c>
    </row>
    <row r="32" spans="1:141">
      <c r="A32" s="77" t="s">
        <v>22</v>
      </c>
      <c r="B32" s="77">
        <v>2.99805320093107</v>
      </c>
      <c r="C32" s="78">
        <v>0.0071</v>
      </c>
      <c r="D32" s="78">
        <v>0.0113</v>
      </c>
      <c r="E32" s="77">
        <v>100</v>
      </c>
      <c r="F32" s="77">
        <v>0.5</v>
      </c>
      <c r="G32" s="77">
        <v>0.5</v>
      </c>
      <c r="H32" s="77">
        <v>1</v>
      </c>
      <c r="I32" s="77">
        <v>5.4</v>
      </c>
      <c r="J32" s="77">
        <v>0.698</v>
      </c>
      <c r="K32" s="17">
        <f t="shared" si="1"/>
        <v>1.14005769850525</v>
      </c>
      <c r="L32" s="17">
        <f t="shared" si="2"/>
        <v>0.612249714128642</v>
      </c>
      <c r="M32" s="17">
        <f t="shared" si="3"/>
        <v>1.63332048496455</v>
      </c>
      <c r="N32" s="16">
        <f t="shared" si="4"/>
        <v>0.195415008807762</v>
      </c>
      <c r="O32" s="16">
        <f t="shared" si="5"/>
        <v>0.633320484964548</v>
      </c>
      <c r="P32" s="16">
        <f t="shared" si="6"/>
        <v>1.68932025891133e-9</v>
      </c>
      <c r="R32" s="21">
        <f t="shared" si="7"/>
        <v>-0.490615050069295</v>
      </c>
      <c r="S32" s="21">
        <f t="shared" si="73"/>
        <v>1</v>
      </c>
      <c r="T32" s="21">
        <f t="shared" si="9"/>
        <v>1.09796314499696</v>
      </c>
      <c r="U32" s="22">
        <f t="shared" si="10"/>
        <v>0.00707491367196198</v>
      </c>
      <c r="V32" s="21">
        <f t="shared" si="11"/>
        <v>0.0112366319259878</v>
      </c>
      <c r="W32" s="21">
        <f t="shared" si="12"/>
        <v>4.60517018598809</v>
      </c>
      <c r="X32" s="25">
        <f t="shared" si="13"/>
        <v>-0.693147180559945</v>
      </c>
      <c r="Y32" s="21">
        <f t="shared" si="14"/>
        <v>-0.693147180559945</v>
      </c>
      <c r="Z32" s="21">
        <f t="shared" si="15"/>
        <v>0</v>
      </c>
      <c r="AA32" s="21">
        <f t="shared" si="16"/>
        <v>1.68639895357023</v>
      </c>
      <c r="AB32" s="26">
        <f t="shared" si="17"/>
        <v>0.615489608136482</v>
      </c>
      <c r="AC32" s="26">
        <f t="shared" si="18"/>
        <v>1.1340565149643</v>
      </c>
      <c r="AD32" s="26">
        <f t="shared" si="19"/>
        <v>0.881790269536507</v>
      </c>
      <c r="AE32" s="16">
        <f t="shared" si="20"/>
        <v>0.00680796476547136</v>
      </c>
      <c r="AF32" s="16">
        <f t="shared" si="21"/>
        <v>0.118209730463493</v>
      </c>
      <c r="AG32" s="16">
        <f t="shared" si="22"/>
        <v>0.0436407397093403</v>
      </c>
      <c r="AI32" s="21">
        <v>-0.490615050069295</v>
      </c>
      <c r="AJ32" s="22">
        <v>1</v>
      </c>
      <c r="AK32" s="21">
        <v>1.09796314499696</v>
      </c>
      <c r="AL32" s="25">
        <v>0.0112366319259878</v>
      </c>
      <c r="AM32" s="21">
        <v>4.60517018598809</v>
      </c>
      <c r="AN32" s="21">
        <v>-0.693147180559945</v>
      </c>
      <c r="AO32" s="21">
        <v>-0.693147180559945</v>
      </c>
      <c r="AP32" s="25">
        <v>0</v>
      </c>
      <c r="AQ32" s="21">
        <v>1.68639895357023</v>
      </c>
      <c r="AR32" s="26">
        <f t="shared" si="23"/>
        <v>0.616248410799645</v>
      </c>
      <c r="AS32" s="26">
        <f t="shared" si="24"/>
        <v>1.13266012174258</v>
      </c>
      <c r="AT32" s="26">
        <f t="shared" si="71"/>
        <v>0.882877379369119</v>
      </c>
      <c r="AU32" s="16">
        <f t="shared" si="25"/>
        <v>0.00668332233678358</v>
      </c>
      <c r="AV32" s="16">
        <f t="shared" si="26"/>
        <v>0.117122620630881</v>
      </c>
      <c r="AW32" s="16">
        <f t="shared" si="27"/>
        <v>0.0441135735635635</v>
      </c>
      <c r="AZ32" s="25">
        <v>-0.490615050069295</v>
      </c>
      <c r="BA32" s="25">
        <v>1.09796314499696</v>
      </c>
      <c r="BB32" s="22">
        <v>0.0112366319259878</v>
      </c>
      <c r="BC32" s="25">
        <v>4.60517018598809</v>
      </c>
      <c r="BD32" s="25">
        <v>-0.693147180559945</v>
      </c>
      <c r="BE32" s="25">
        <v>-0.693147180559945</v>
      </c>
      <c r="BF32" s="25">
        <v>0</v>
      </c>
      <c r="BG32" s="25">
        <v>1.68639895357023</v>
      </c>
      <c r="BH32" s="26">
        <f t="shared" si="28"/>
        <v>0.616270209157439</v>
      </c>
      <c r="BI32" s="26">
        <f t="shared" si="29"/>
        <v>1.13262005793579</v>
      </c>
      <c r="BJ32" s="26">
        <f t="shared" si="66"/>
        <v>0.882908609108079</v>
      </c>
      <c r="BK32" s="16">
        <f t="shared" si="30"/>
        <v>0.00667975871116876</v>
      </c>
      <c r="BL32" s="16">
        <f t="shared" si="31"/>
        <v>0.117091390891921</v>
      </c>
      <c r="BM32" s="16">
        <f t="shared" si="32"/>
        <v>0.044591885837016</v>
      </c>
      <c r="BP32" s="25">
        <v>-0.490615050069295</v>
      </c>
      <c r="BQ32" s="25">
        <v>1.09796314499696</v>
      </c>
      <c r="BR32" s="25">
        <v>4.60517018598809</v>
      </c>
      <c r="BS32" s="22">
        <v>-0.693147180559945</v>
      </c>
      <c r="BT32" s="25">
        <v>-0.693147180559945</v>
      </c>
      <c r="BU32" s="25">
        <v>0</v>
      </c>
      <c r="BV32" s="25">
        <v>1.68639895357023</v>
      </c>
      <c r="BW32" s="26">
        <f t="shared" si="33"/>
        <v>0.620738581909759</v>
      </c>
      <c r="BX32" s="26">
        <f t="shared" si="34"/>
        <v>1.12446691786507</v>
      </c>
      <c r="BY32" s="26">
        <f t="shared" si="67"/>
        <v>0.889310289268996</v>
      </c>
      <c r="BZ32" s="16">
        <f t="shared" si="35"/>
        <v>0.005969326725315</v>
      </c>
      <c r="CA32" s="16">
        <f t="shared" si="36"/>
        <v>0.110689710731004</v>
      </c>
      <c r="CB32" s="16">
        <f t="shared" si="37"/>
        <v>0.0475868354492758</v>
      </c>
      <c r="CE32" s="31">
        <v>-0.490615050069295</v>
      </c>
      <c r="CF32" s="31">
        <v>1.09796314499696</v>
      </c>
      <c r="CG32" s="31">
        <v>4.60517018598809</v>
      </c>
      <c r="CH32" s="31">
        <v>-0.693147180559945</v>
      </c>
      <c r="CI32" s="31">
        <v>0</v>
      </c>
      <c r="CJ32" s="31">
        <v>1.68639895357023</v>
      </c>
      <c r="CK32" s="34">
        <f t="shared" si="38"/>
        <v>0.610308550860577</v>
      </c>
      <c r="CL32" s="34">
        <f t="shared" si="39"/>
        <v>1.14368379570591</v>
      </c>
      <c r="CM32" s="34">
        <f t="shared" si="40"/>
        <v>0.874367551376187</v>
      </c>
      <c r="CN32" s="32">
        <f t="shared" si="41"/>
        <v>0.007689790252172</v>
      </c>
      <c r="CO32" s="32">
        <f t="shared" si="42"/>
        <v>0.125632448623815</v>
      </c>
      <c r="CP32" s="32">
        <f t="shared" si="43"/>
        <v>0.0411859950294728</v>
      </c>
      <c r="CR32" s="8">
        <f t="shared" si="44"/>
        <v>0.610308550860575</v>
      </c>
      <c r="CT32" s="25">
        <v>-0.490615050069295</v>
      </c>
      <c r="CU32" s="25">
        <v>1.09796314499696</v>
      </c>
      <c r="CV32" s="22">
        <v>-0.693147180559945</v>
      </c>
      <c r="CW32" s="25">
        <v>0</v>
      </c>
      <c r="CX32" s="25">
        <v>1.68639895357023</v>
      </c>
      <c r="CY32" s="26">
        <f t="shared" si="45"/>
        <v>0.61614515088297</v>
      </c>
      <c r="CZ32" s="26">
        <f t="shared" si="46"/>
        <v>1.13284994452967</v>
      </c>
      <c r="DA32" s="26">
        <f t="shared" si="68"/>
        <v>0.882729442525744</v>
      </c>
      <c r="DB32" s="16">
        <f t="shared" si="47"/>
        <v>0.00670021632397182</v>
      </c>
      <c r="DC32" s="16">
        <f t="shared" si="48"/>
        <v>0.117270557474256</v>
      </c>
      <c r="DD32" s="16">
        <f t="shared" si="49"/>
        <v>0.0456052409216831</v>
      </c>
      <c r="DG32" s="25">
        <v>-0.490615050069295</v>
      </c>
      <c r="DH32" s="25">
        <v>1.09796314499696</v>
      </c>
      <c r="DI32" s="22">
        <v>0</v>
      </c>
      <c r="DJ32" s="25">
        <v>1.68639895357023</v>
      </c>
      <c r="DK32" s="26">
        <f t="shared" si="50"/>
        <v>0.614132675070547</v>
      </c>
      <c r="DL32" s="26">
        <f t="shared" si="51"/>
        <v>1.13656222561325</v>
      </c>
      <c r="DM32" s="26">
        <f t="shared" si="69"/>
        <v>0.879846239356085</v>
      </c>
      <c r="DN32" s="16">
        <f t="shared" si="52"/>
        <v>0.00703372819082242</v>
      </c>
      <c r="DO32" s="16">
        <f t="shared" si="53"/>
        <v>0.120153760643915</v>
      </c>
      <c r="DP32" s="16">
        <f t="shared" si="54"/>
        <v>0.0457851622416515</v>
      </c>
      <c r="DS32" s="25">
        <v>-0.490615050069295</v>
      </c>
      <c r="DT32" s="25">
        <v>1.09796314499696</v>
      </c>
      <c r="DU32" s="22">
        <v>1.68639895357023</v>
      </c>
      <c r="DV32" s="26">
        <f t="shared" si="55"/>
        <v>0.744685966199113</v>
      </c>
      <c r="DW32" s="26">
        <f t="shared" si="56"/>
        <v>0.937307847444207</v>
      </c>
      <c r="DX32" s="26">
        <f t="shared" si="70"/>
        <v>1.06688533839414</v>
      </c>
      <c r="DY32" s="16">
        <f t="shared" si="57"/>
        <v>0.00217957943994468</v>
      </c>
      <c r="DZ32" s="16">
        <f t="shared" si="58"/>
        <v>0.0668853383941441</v>
      </c>
      <c r="EA32" s="16">
        <f t="shared" si="59"/>
        <v>0.0814812552012894</v>
      </c>
      <c r="ED32" s="25">
        <v>-0.490615050069295</v>
      </c>
      <c r="EE32" s="25">
        <v>1.09796314499696</v>
      </c>
      <c r="EF32" s="26">
        <f t="shared" si="60"/>
        <v>0.759695107256878</v>
      </c>
      <c r="EG32" s="26">
        <f t="shared" si="61"/>
        <v>0.918789647757969</v>
      </c>
      <c r="EH32" s="26">
        <f t="shared" si="62"/>
        <v>1.08838840581215</v>
      </c>
      <c r="EI32" s="16">
        <f t="shared" si="63"/>
        <v>0.00380628625943772</v>
      </c>
      <c r="EJ32" s="16">
        <f t="shared" si="64"/>
        <v>0.0883884058121467</v>
      </c>
      <c r="EK32" s="16">
        <f t="shared" si="65"/>
        <v>0.0733548020046461</v>
      </c>
    </row>
    <row r="33" spans="1:141">
      <c r="A33" s="77" t="s">
        <v>22</v>
      </c>
      <c r="B33" s="77">
        <v>2.96048172096569</v>
      </c>
      <c r="C33" s="78">
        <v>0.0071</v>
      </c>
      <c r="D33" s="78">
        <v>0.0113</v>
      </c>
      <c r="E33" s="77">
        <v>100</v>
      </c>
      <c r="F33" s="77">
        <v>0.5</v>
      </c>
      <c r="G33" s="77">
        <v>0.5</v>
      </c>
      <c r="H33" s="77">
        <v>1</v>
      </c>
      <c r="I33" s="77">
        <v>5.4</v>
      </c>
      <c r="J33" s="77">
        <v>0.601</v>
      </c>
      <c r="K33" s="17">
        <f t="shared" si="1"/>
        <v>1.12577054210474</v>
      </c>
      <c r="L33" s="17">
        <f t="shared" si="2"/>
        <v>0.533856569808952</v>
      </c>
      <c r="M33" s="17">
        <f t="shared" si="3"/>
        <v>1.87316229967511</v>
      </c>
      <c r="N33" s="16">
        <f t="shared" si="4"/>
        <v>0.275384121860902</v>
      </c>
      <c r="O33" s="16">
        <f t="shared" si="5"/>
        <v>0.873162299675107</v>
      </c>
      <c r="P33" s="16">
        <f t="shared" si="6"/>
        <v>0.0575438134135564</v>
      </c>
      <c r="R33" s="21">
        <f t="shared" si="7"/>
        <v>-0.627628071963658</v>
      </c>
      <c r="S33" s="21">
        <f t="shared" ref="S33:S42" si="74">1</f>
        <v>1</v>
      </c>
      <c r="T33" s="21">
        <f t="shared" si="9"/>
        <v>1.08535199866416</v>
      </c>
      <c r="U33" s="22">
        <f t="shared" si="10"/>
        <v>0.00707491367196198</v>
      </c>
      <c r="V33" s="21">
        <f t="shared" si="11"/>
        <v>0.0112366319259878</v>
      </c>
      <c r="W33" s="21">
        <f t="shared" si="12"/>
        <v>4.60517018598809</v>
      </c>
      <c r="X33" s="25">
        <f t="shared" si="13"/>
        <v>-0.693147180559945</v>
      </c>
      <c r="Y33" s="21">
        <f t="shared" si="14"/>
        <v>-0.693147180559945</v>
      </c>
      <c r="Z33" s="21">
        <f t="shared" si="15"/>
        <v>0</v>
      </c>
      <c r="AA33" s="21">
        <f t="shared" si="16"/>
        <v>1.68639895357023</v>
      </c>
      <c r="AB33" s="26">
        <f t="shared" si="17"/>
        <v>0.614904629277637</v>
      </c>
      <c r="AC33" s="26">
        <f t="shared" si="18"/>
        <v>0.977387340059593</v>
      </c>
      <c r="AD33" s="26">
        <f t="shared" si="19"/>
        <v>1.02313582242535</v>
      </c>
      <c r="AE33" s="16">
        <f t="shared" si="20"/>
        <v>0.000193338715348533</v>
      </c>
      <c r="AF33" s="16">
        <f t="shared" si="21"/>
        <v>0.0231358224253535</v>
      </c>
      <c r="AG33" s="16">
        <f t="shared" si="22"/>
        <v>0.0924023626677011</v>
      </c>
      <c r="AI33" s="21">
        <v>-0.627628071963658</v>
      </c>
      <c r="AJ33" s="22">
        <v>1</v>
      </c>
      <c r="AK33" s="21">
        <v>1.08535199866416</v>
      </c>
      <c r="AL33" s="25">
        <v>0.0112366319259878</v>
      </c>
      <c r="AM33" s="21">
        <v>4.60517018598809</v>
      </c>
      <c r="AN33" s="21">
        <v>-0.693147180559945</v>
      </c>
      <c r="AO33" s="21">
        <v>-0.693147180559945</v>
      </c>
      <c r="AP33" s="25">
        <v>0</v>
      </c>
      <c r="AQ33" s="21">
        <v>1.68639895357023</v>
      </c>
      <c r="AR33" s="26">
        <f t="shared" si="23"/>
        <v>0.615639418556135</v>
      </c>
      <c r="AS33" s="26">
        <f t="shared" si="24"/>
        <v>0.976220790750421</v>
      </c>
      <c r="AT33" s="26">
        <f t="shared" si="71"/>
        <v>1.02435843353766</v>
      </c>
      <c r="AU33" s="16">
        <f t="shared" si="25"/>
        <v>0.000214312575661721</v>
      </c>
      <c r="AV33" s="16">
        <f t="shared" si="26"/>
        <v>0.0243584335376628</v>
      </c>
      <c r="AW33" s="16">
        <f t="shared" si="27"/>
        <v>0.0916857219960519</v>
      </c>
      <c r="AZ33" s="25">
        <v>-0.627628071963658</v>
      </c>
      <c r="BA33" s="25">
        <v>1.08535199866416</v>
      </c>
      <c r="BB33" s="22">
        <v>0.0112366319259878</v>
      </c>
      <c r="BC33" s="25">
        <v>4.60517018598809</v>
      </c>
      <c r="BD33" s="25">
        <v>-0.693147180559945</v>
      </c>
      <c r="BE33" s="25">
        <v>-0.693147180559945</v>
      </c>
      <c r="BF33" s="25">
        <v>0</v>
      </c>
      <c r="BG33" s="25">
        <v>1.68639895357023</v>
      </c>
      <c r="BH33" s="26">
        <f t="shared" si="28"/>
        <v>0.61572253555586</v>
      </c>
      <c r="BI33" s="26">
        <f t="shared" si="29"/>
        <v>0.976089009731358</v>
      </c>
      <c r="BJ33" s="26">
        <f t="shared" si="66"/>
        <v>1.02449673137414</v>
      </c>
      <c r="BK33" s="16">
        <f t="shared" si="30"/>
        <v>0.000216753053193559</v>
      </c>
      <c r="BL33" s="16">
        <f t="shared" si="31"/>
        <v>0.0244967313741429</v>
      </c>
      <c r="BM33" s="16">
        <f t="shared" si="32"/>
        <v>0.0922716980980895</v>
      </c>
      <c r="BP33" s="25">
        <v>-0.627628071963658</v>
      </c>
      <c r="BQ33" s="25">
        <v>1.08535199866416</v>
      </c>
      <c r="BR33" s="25">
        <v>4.60517018598809</v>
      </c>
      <c r="BS33" s="22">
        <v>-0.693147180559945</v>
      </c>
      <c r="BT33" s="25">
        <v>-0.693147180559945</v>
      </c>
      <c r="BU33" s="25">
        <v>0</v>
      </c>
      <c r="BV33" s="25">
        <v>1.68639895357023</v>
      </c>
      <c r="BW33" s="26">
        <f t="shared" si="33"/>
        <v>0.620238559825471</v>
      </c>
      <c r="BX33" s="26">
        <f t="shared" si="34"/>
        <v>0.968981999714941</v>
      </c>
      <c r="BY33" s="26">
        <f t="shared" si="67"/>
        <v>1.03201091485103</v>
      </c>
      <c r="BZ33" s="16">
        <f t="shared" si="35"/>
        <v>0.000370122184158229</v>
      </c>
      <c r="CA33" s="16">
        <f t="shared" si="36"/>
        <v>0.0320109148510335</v>
      </c>
      <c r="CB33" s="16">
        <f t="shared" si="37"/>
        <v>0.0881038139447465</v>
      </c>
      <c r="CE33" s="31">
        <v>-0.627628071963658</v>
      </c>
      <c r="CF33" s="31">
        <v>1.08535199866416</v>
      </c>
      <c r="CG33" s="31">
        <v>4.60517018598809</v>
      </c>
      <c r="CH33" s="31">
        <v>-0.693147180559945</v>
      </c>
      <c r="CI33" s="31">
        <v>0</v>
      </c>
      <c r="CJ33" s="31">
        <v>1.68639895357023</v>
      </c>
      <c r="CK33" s="34">
        <f t="shared" si="38"/>
        <v>0.609790014331692</v>
      </c>
      <c r="CL33" s="34">
        <f t="shared" si="39"/>
        <v>0.985585178298917</v>
      </c>
      <c r="CM33" s="34">
        <f t="shared" si="40"/>
        <v>1.01462564780648</v>
      </c>
      <c r="CN33" s="32">
        <f t="shared" si="41"/>
        <v>7.72643519513511e-5</v>
      </c>
      <c r="CO33" s="32">
        <f t="shared" si="42"/>
        <v>0.0146256478064759</v>
      </c>
      <c r="CP33" s="32">
        <f t="shared" si="43"/>
        <v>0.0985646843895881</v>
      </c>
      <c r="CR33" s="8">
        <f t="shared" si="44"/>
        <v>0.609790014331692</v>
      </c>
      <c r="CT33" s="25">
        <v>-0.627628071963658</v>
      </c>
      <c r="CU33" s="25">
        <v>1.08535199866416</v>
      </c>
      <c r="CV33" s="22">
        <v>-0.693147180559945</v>
      </c>
      <c r="CW33" s="25">
        <v>0</v>
      </c>
      <c r="CX33" s="25">
        <v>1.68639895357023</v>
      </c>
      <c r="CY33" s="26">
        <f t="shared" si="45"/>
        <v>0.615048185626527</v>
      </c>
      <c r="CZ33" s="26">
        <f t="shared" si="46"/>
        <v>0.977159211335261</v>
      </c>
      <c r="DA33" s="26">
        <f t="shared" si="68"/>
        <v>1.02337468490271</v>
      </c>
      <c r="DB33" s="16">
        <f t="shared" si="47"/>
        <v>0.000197351519397359</v>
      </c>
      <c r="DC33" s="16">
        <f t="shared" si="48"/>
        <v>0.0233746849027072</v>
      </c>
      <c r="DD33" s="16">
        <f t="shared" si="49"/>
        <v>0.094525323374684</v>
      </c>
      <c r="DG33" s="25">
        <v>-0.627628071963658</v>
      </c>
      <c r="DH33" s="25">
        <v>1.08535199866416</v>
      </c>
      <c r="DI33" s="22">
        <v>0</v>
      </c>
      <c r="DJ33" s="25">
        <v>1.68639895357023</v>
      </c>
      <c r="DK33" s="26">
        <f t="shared" si="50"/>
        <v>0.613490183271623</v>
      </c>
      <c r="DL33" s="26">
        <f t="shared" si="51"/>
        <v>0.979640777290004</v>
      </c>
      <c r="DM33" s="26">
        <f t="shared" si="69"/>
        <v>1.02078233489455</v>
      </c>
      <c r="DN33" s="16">
        <f t="shared" si="52"/>
        <v>0.000156004678158739</v>
      </c>
      <c r="DO33" s="16">
        <f t="shared" si="53"/>
        <v>0.0207823348945479</v>
      </c>
      <c r="DP33" s="16">
        <f t="shared" si="54"/>
        <v>0.0981857798803511</v>
      </c>
      <c r="DS33" s="25">
        <v>-0.627628071963658</v>
      </c>
      <c r="DT33" s="25">
        <v>1.08535199866416</v>
      </c>
      <c r="DU33" s="22">
        <v>1.68639895357023</v>
      </c>
      <c r="DV33" s="26">
        <f t="shared" si="55"/>
        <v>0.741343597190018</v>
      </c>
      <c r="DW33" s="26">
        <f t="shared" si="56"/>
        <v>0.810690214737167</v>
      </c>
      <c r="DX33" s="26">
        <f t="shared" si="70"/>
        <v>1.23351680064895</v>
      </c>
      <c r="DY33" s="16">
        <f t="shared" si="57"/>
        <v>0.0196963252722341</v>
      </c>
      <c r="DZ33" s="16">
        <f t="shared" si="58"/>
        <v>0.233516800648949</v>
      </c>
      <c r="EA33" s="16">
        <f t="shared" si="59"/>
        <v>0.0141176587242153</v>
      </c>
      <c r="ED33" s="25">
        <v>-0.627628071963658</v>
      </c>
      <c r="EE33" s="25">
        <v>1.08535199866416</v>
      </c>
      <c r="EF33" s="26">
        <f t="shared" si="60"/>
        <v>0.753680375221425</v>
      </c>
      <c r="EG33" s="26">
        <f t="shared" si="61"/>
        <v>0.797420258983699</v>
      </c>
      <c r="EH33" s="26">
        <f t="shared" si="62"/>
        <v>1.25404388555978</v>
      </c>
      <c r="EI33" s="16">
        <f t="shared" si="63"/>
        <v>0.0233112969777551</v>
      </c>
      <c r="EJ33" s="16">
        <f t="shared" si="64"/>
        <v>0.254043885559775</v>
      </c>
      <c r="EK33" s="16">
        <f t="shared" si="65"/>
        <v>0.0110639760869558</v>
      </c>
    </row>
    <row r="34" spans="1:141">
      <c r="A34" s="77" t="s">
        <v>22</v>
      </c>
      <c r="B34" s="77">
        <v>2.92061947950169</v>
      </c>
      <c r="C34" s="78">
        <v>0.0071</v>
      </c>
      <c r="D34" s="78">
        <v>0.0113</v>
      </c>
      <c r="E34" s="77">
        <v>100</v>
      </c>
      <c r="F34" s="77">
        <v>0.5</v>
      </c>
      <c r="G34" s="77">
        <v>0.5</v>
      </c>
      <c r="H34" s="77">
        <v>1</v>
      </c>
      <c r="I34" s="77">
        <v>5.4</v>
      </c>
      <c r="J34" s="77">
        <v>0.547</v>
      </c>
      <c r="K34" s="17">
        <f t="shared" si="1"/>
        <v>1.11061228699219</v>
      </c>
      <c r="L34" s="17">
        <f t="shared" si="2"/>
        <v>0.492521113269339</v>
      </c>
      <c r="M34" s="17">
        <f t="shared" si="3"/>
        <v>2.0303698116859</v>
      </c>
      <c r="N34" s="16">
        <f t="shared" si="4"/>
        <v>0.317658810048566</v>
      </c>
      <c r="O34" s="16">
        <f t="shared" si="5"/>
        <v>1.0303698116859</v>
      </c>
      <c r="P34" s="16">
        <f t="shared" si="6"/>
        <v>0.157680808059005</v>
      </c>
      <c r="R34" s="21">
        <f t="shared" si="7"/>
        <v>-0.708217949706453</v>
      </c>
      <c r="S34" s="21">
        <f t="shared" si="74"/>
        <v>1</v>
      </c>
      <c r="T34" s="21">
        <f t="shared" si="9"/>
        <v>1.07179574429373</v>
      </c>
      <c r="U34" s="22">
        <f t="shared" si="10"/>
        <v>0.00707491367196198</v>
      </c>
      <c r="V34" s="21">
        <f t="shared" si="11"/>
        <v>0.0112366319259878</v>
      </c>
      <c r="W34" s="21">
        <f t="shared" si="12"/>
        <v>4.60517018598809</v>
      </c>
      <c r="X34" s="25">
        <f t="shared" si="13"/>
        <v>-0.693147180559945</v>
      </c>
      <c r="Y34" s="21">
        <f t="shared" si="14"/>
        <v>-0.693147180559945</v>
      </c>
      <c r="Z34" s="21">
        <f t="shared" si="15"/>
        <v>0</v>
      </c>
      <c r="AA34" s="21">
        <f t="shared" si="16"/>
        <v>1.68639895357023</v>
      </c>
      <c r="AB34" s="26">
        <f t="shared" si="17"/>
        <v>0.614276430797194</v>
      </c>
      <c r="AC34" s="26">
        <f t="shared" si="18"/>
        <v>0.890478573775191</v>
      </c>
      <c r="AD34" s="26">
        <f t="shared" si="19"/>
        <v>1.1229916467956</v>
      </c>
      <c r="AE34" s="16">
        <f t="shared" si="20"/>
        <v>0.00452611814080958</v>
      </c>
      <c r="AF34" s="16">
        <f t="shared" si="21"/>
        <v>0.122991646795601</v>
      </c>
      <c r="AG34" s="16">
        <f t="shared" si="22"/>
        <v>0.0416656867734228</v>
      </c>
      <c r="AI34" s="21">
        <v>-0.708217949706453</v>
      </c>
      <c r="AJ34" s="22">
        <v>1</v>
      </c>
      <c r="AK34" s="21">
        <v>1.07179574429373</v>
      </c>
      <c r="AL34" s="25">
        <v>0.0112366319259878</v>
      </c>
      <c r="AM34" s="21">
        <v>4.60517018598809</v>
      </c>
      <c r="AN34" s="21">
        <v>-0.693147180559945</v>
      </c>
      <c r="AO34" s="21">
        <v>-0.693147180559945</v>
      </c>
      <c r="AP34" s="25">
        <v>0</v>
      </c>
      <c r="AQ34" s="21">
        <v>1.68639895357023</v>
      </c>
      <c r="AR34" s="26">
        <f t="shared" si="23"/>
        <v>0.614985458194231</v>
      </c>
      <c r="AS34" s="26">
        <f t="shared" si="24"/>
        <v>0.88945192558885</v>
      </c>
      <c r="AT34" s="26">
        <f t="shared" si="71"/>
        <v>1.12428785775911</v>
      </c>
      <c r="AU34" s="16">
        <f t="shared" si="25"/>
        <v>0.00462202252587954</v>
      </c>
      <c r="AV34" s="16">
        <f t="shared" si="26"/>
        <v>0.124287857759106</v>
      </c>
      <c r="AW34" s="16">
        <f t="shared" si="27"/>
        <v>0.0411550514960554</v>
      </c>
      <c r="AZ34" s="25">
        <v>-0.708217949706453</v>
      </c>
      <c r="BA34" s="25">
        <v>1.07179574429373</v>
      </c>
      <c r="BB34" s="22">
        <v>0.0112366319259878</v>
      </c>
      <c r="BC34" s="25">
        <v>4.60517018598809</v>
      </c>
      <c r="BD34" s="25">
        <v>-0.693147180559945</v>
      </c>
      <c r="BE34" s="25">
        <v>-0.693147180559945</v>
      </c>
      <c r="BF34" s="25">
        <v>0</v>
      </c>
      <c r="BG34" s="25">
        <v>1.68639895357023</v>
      </c>
      <c r="BH34" s="26">
        <f t="shared" si="28"/>
        <v>0.615134360827</v>
      </c>
      <c r="BI34" s="26">
        <f t="shared" si="29"/>
        <v>0.889236620215137</v>
      </c>
      <c r="BJ34" s="26">
        <f t="shared" si="66"/>
        <v>1.12456007463802</v>
      </c>
      <c r="BK34" s="16">
        <f t="shared" si="30"/>
        <v>0.00464229112530378</v>
      </c>
      <c r="BL34" s="16">
        <f t="shared" si="31"/>
        <v>0.124560074638025</v>
      </c>
      <c r="BM34" s="16">
        <f t="shared" si="32"/>
        <v>0.041493374413009</v>
      </c>
      <c r="BP34" s="25">
        <v>-0.708217949706453</v>
      </c>
      <c r="BQ34" s="25">
        <v>1.07179574429373</v>
      </c>
      <c r="BR34" s="25">
        <v>4.60517018598809</v>
      </c>
      <c r="BS34" s="22">
        <v>-0.693147180559945</v>
      </c>
      <c r="BT34" s="25">
        <v>-0.693147180559945</v>
      </c>
      <c r="BU34" s="25">
        <v>0</v>
      </c>
      <c r="BV34" s="25">
        <v>1.68639895357023</v>
      </c>
      <c r="BW34" s="26">
        <f t="shared" si="33"/>
        <v>0.619701514128713</v>
      </c>
      <c r="BX34" s="26">
        <f t="shared" si="34"/>
        <v>0.882683013561892</v>
      </c>
      <c r="BY34" s="26">
        <f t="shared" si="67"/>
        <v>1.132909532228</v>
      </c>
      <c r="BZ34" s="16">
        <f t="shared" si="35"/>
        <v>0.00528551015660751</v>
      </c>
      <c r="CA34" s="16">
        <f t="shared" si="36"/>
        <v>0.132909532227995</v>
      </c>
      <c r="CB34" s="16">
        <f t="shared" si="37"/>
        <v>0.0383863113069469</v>
      </c>
      <c r="CE34" s="31">
        <v>-0.708217949706453</v>
      </c>
      <c r="CF34" s="31">
        <v>1.07179574429373</v>
      </c>
      <c r="CG34" s="31">
        <v>4.60517018598809</v>
      </c>
      <c r="CH34" s="31">
        <v>-0.693147180559945</v>
      </c>
      <c r="CI34" s="31">
        <v>0</v>
      </c>
      <c r="CJ34" s="31">
        <v>1.68639895357023</v>
      </c>
      <c r="CK34" s="34">
        <f t="shared" si="38"/>
        <v>0.609233108810312</v>
      </c>
      <c r="CL34" s="34">
        <f t="shared" si="39"/>
        <v>0.897850087412619</v>
      </c>
      <c r="CM34" s="34">
        <f t="shared" si="40"/>
        <v>1.11377167972635</v>
      </c>
      <c r="CN34" s="32">
        <f t="shared" si="41"/>
        <v>0.00387295983219613</v>
      </c>
      <c r="CO34" s="32">
        <f t="shared" si="42"/>
        <v>0.113771679726347</v>
      </c>
      <c r="CP34" s="32">
        <f t="shared" si="43"/>
        <v>0.0461408007316682</v>
      </c>
      <c r="CR34" s="8">
        <f t="shared" si="44"/>
        <v>0.609233108810312</v>
      </c>
      <c r="CT34" s="25">
        <v>-0.708217949706453</v>
      </c>
      <c r="CU34" s="25">
        <v>1.07179574429373</v>
      </c>
      <c r="CV34" s="22">
        <v>-0.693147180559945</v>
      </c>
      <c r="CW34" s="25">
        <v>0</v>
      </c>
      <c r="CX34" s="25">
        <v>1.68639895357023</v>
      </c>
      <c r="CY34" s="26">
        <f t="shared" si="45"/>
        <v>0.613871189227797</v>
      </c>
      <c r="CZ34" s="26">
        <f t="shared" si="46"/>
        <v>0.891066415232949</v>
      </c>
      <c r="DA34" s="26">
        <f t="shared" si="68"/>
        <v>1.12225080297586</v>
      </c>
      <c r="DB34" s="16">
        <f t="shared" si="47"/>
        <v>0.0044717559487398</v>
      </c>
      <c r="DC34" s="16">
        <f t="shared" si="48"/>
        <v>0.122250802975862</v>
      </c>
      <c r="DD34" s="16">
        <f t="shared" si="49"/>
        <v>0.0435029427035617</v>
      </c>
      <c r="DG34" s="25">
        <v>-0.708217949706453</v>
      </c>
      <c r="DH34" s="25">
        <v>1.07179574429373</v>
      </c>
      <c r="DI34" s="22">
        <v>0</v>
      </c>
      <c r="DJ34" s="25">
        <v>1.68639895357023</v>
      </c>
      <c r="DK34" s="26">
        <f t="shared" si="50"/>
        <v>0.612800291261807</v>
      </c>
      <c r="DL34" s="26">
        <f t="shared" si="51"/>
        <v>0.892623596626694</v>
      </c>
      <c r="DM34" s="26">
        <f t="shared" si="69"/>
        <v>1.12029303704169</v>
      </c>
      <c r="DN34" s="16">
        <f t="shared" si="52"/>
        <v>0.00432967833013863</v>
      </c>
      <c r="DO34" s="16">
        <f t="shared" si="53"/>
        <v>0.120293037041695</v>
      </c>
      <c r="DP34" s="16">
        <f t="shared" si="54"/>
        <v>0.0457255783952106</v>
      </c>
      <c r="DS34" s="25">
        <v>-0.708217949706453</v>
      </c>
      <c r="DT34" s="25">
        <v>1.07179574429373</v>
      </c>
      <c r="DU34" s="22">
        <v>1.68639895357023</v>
      </c>
      <c r="DV34" s="26">
        <f t="shared" si="55"/>
        <v>0.737767471587595</v>
      </c>
      <c r="DW34" s="26">
        <f t="shared" si="56"/>
        <v>0.741426019803931</v>
      </c>
      <c r="DX34" s="26">
        <f t="shared" si="70"/>
        <v>1.34875223324972</v>
      </c>
      <c r="DY34" s="16">
        <f t="shared" si="57"/>
        <v>0.0363922282159237</v>
      </c>
      <c r="DZ34" s="16">
        <f t="shared" si="58"/>
        <v>0.348752233249716</v>
      </c>
      <c r="EA34" s="16">
        <f t="shared" si="59"/>
        <v>1.28330283745003e-5</v>
      </c>
      <c r="ED34" s="25">
        <v>-0.708217949706453</v>
      </c>
      <c r="EE34" s="25">
        <v>1.07179574429373</v>
      </c>
      <c r="EF34" s="26">
        <f t="shared" si="60"/>
        <v>0.747267982263789</v>
      </c>
      <c r="EG34" s="26">
        <f t="shared" si="61"/>
        <v>0.73199978184922</v>
      </c>
      <c r="EH34" s="26">
        <f t="shared" si="62"/>
        <v>1.36612062571077</v>
      </c>
      <c r="EI34" s="16">
        <f t="shared" si="63"/>
        <v>0.0401072647200092</v>
      </c>
      <c r="EJ34" s="16">
        <f t="shared" si="64"/>
        <v>0.366120625710765</v>
      </c>
      <c r="EK34" s="16">
        <f t="shared" si="65"/>
        <v>4.74900637000486e-5</v>
      </c>
    </row>
    <row r="35" spans="1:141">
      <c r="A35" s="77" t="s">
        <v>22</v>
      </c>
      <c r="B35" s="77">
        <v>2.86290041067055</v>
      </c>
      <c r="C35" s="78">
        <v>0.0071</v>
      </c>
      <c r="D35" s="78">
        <v>0.0113</v>
      </c>
      <c r="E35" s="77">
        <v>100</v>
      </c>
      <c r="F35" s="77">
        <v>0.5</v>
      </c>
      <c r="G35" s="77">
        <v>0.5</v>
      </c>
      <c r="H35" s="77">
        <v>1</v>
      </c>
      <c r="I35" s="77">
        <v>5.4</v>
      </c>
      <c r="J35" s="77">
        <v>0.54</v>
      </c>
      <c r="K35" s="17">
        <f t="shared" ref="K35:K66" si="75">(MIN(0.314+0.3292*F35,0.512)-0.01821*I35)*B35</f>
        <v>1.08866368756405</v>
      </c>
      <c r="L35" s="17">
        <f t="shared" ref="L35:L66" si="76">J35/K35</f>
        <v>0.496020953181863</v>
      </c>
      <c r="M35" s="17">
        <f t="shared" ref="M35:M66" si="77">1/L35</f>
        <v>2.01604386585935</v>
      </c>
      <c r="N35" s="16">
        <f t="shared" si="4"/>
        <v>0.301031842051378</v>
      </c>
      <c r="O35" s="16">
        <f t="shared" si="5"/>
        <v>1.01604386585935</v>
      </c>
      <c r="P35" s="16">
        <f t="shared" ref="P35:P66" si="78">(O35-$Q$1)^2</f>
        <v>0.14650864886149</v>
      </c>
      <c r="R35" s="21">
        <f t="shared" ref="R35:R66" si="79">LN(L35)</f>
        <v>-0.701137108831205</v>
      </c>
      <c r="S35" s="21">
        <f t="shared" si="74"/>
        <v>1</v>
      </c>
      <c r="T35" s="21">
        <f t="shared" ref="T35:T66" si="80">LN(B35)</f>
        <v>1.05183524055482</v>
      </c>
      <c r="U35" s="22">
        <f t="shared" ref="U35:U66" si="81">LN(1+C35)</f>
        <v>0.00707491367196198</v>
      </c>
      <c r="V35" s="21">
        <f t="shared" ref="V35:V66" si="82">LN(1+D35)</f>
        <v>0.0112366319259878</v>
      </c>
      <c r="W35" s="21">
        <f t="shared" ref="W35:W66" si="83">LN(E35)</f>
        <v>4.60517018598809</v>
      </c>
      <c r="X35" s="25">
        <f t="shared" ref="X35:X66" si="84">LN(F35)</f>
        <v>-0.693147180559945</v>
      </c>
      <c r="Y35" s="21">
        <f t="shared" ref="Y35:Y66" si="85">LN(G35)</f>
        <v>-0.693147180559945</v>
      </c>
      <c r="Z35" s="21">
        <f t="shared" ref="Z35:Z66" si="86">LN(H35)</f>
        <v>0</v>
      </c>
      <c r="AA35" s="21">
        <f t="shared" ref="AA35:AA66" si="87">LN(I35)</f>
        <v>1.68639895357023</v>
      </c>
      <c r="AB35" s="26">
        <f t="shared" ref="AB35:AB66" si="88">K35*EXP($S$181)*POWER(EXP(T35),$T$181)*POWER(EXP(U35),$U$181)*POWER(EXP(V35),$V$181)*POWER(EXP(W35),$W$181)*POWER(EXP(X35),$X$181)*POWER(EXP(Y35),$Y$181)*POWER(EXP(Z35),$Z$181)*POWER(EXP(AA35),$AA$181)</f>
        <v>0.613352626613049</v>
      </c>
      <c r="AC35" s="26">
        <f t="shared" ref="AC35:AC66" si="89">J35/AB35</f>
        <v>0.880407088140953</v>
      </c>
      <c r="AD35" s="26">
        <f t="shared" ref="AD35:AD66" si="90">1/AC35</f>
        <v>1.13583819743157</v>
      </c>
      <c r="AE35" s="16">
        <f t="shared" ref="AE35:AE66" si="91">(AB35-J35)^2</f>
        <v>0.00538060783103345</v>
      </c>
      <c r="AF35" s="16">
        <f t="shared" ref="AF35:AF66" si="92">ABS(AB35/J35-1)</f>
        <v>0.135838197431573</v>
      </c>
      <c r="AG35" s="16">
        <f t="shared" ref="AG35:AG66" si="93">(AF35-$AH$1)^2</f>
        <v>0.0365861999711044</v>
      </c>
      <c r="AI35" s="21">
        <v>-0.701137108831205</v>
      </c>
      <c r="AJ35" s="22">
        <v>1</v>
      </c>
      <c r="AK35" s="21">
        <v>1.05183524055482</v>
      </c>
      <c r="AL35" s="25">
        <v>0.0112366319259878</v>
      </c>
      <c r="AM35" s="21">
        <v>4.60517018598809</v>
      </c>
      <c r="AN35" s="21">
        <v>-0.693147180559945</v>
      </c>
      <c r="AO35" s="21">
        <v>-0.693147180559945</v>
      </c>
      <c r="AP35" s="25">
        <v>0</v>
      </c>
      <c r="AQ35" s="21">
        <v>1.68639895357023</v>
      </c>
      <c r="AR35" s="26">
        <f t="shared" ref="AR35:AR66" si="94">K35*EXP($AJ$181)*POWER(EXP(AK35),$AK$181)*POWER(EXP(AL35),$AL$181)*POWER(EXP(AM35),$AM$181)*POWER(EXP(AN35),$AN$181)*POWER(EXP(AO35),$AO$181)*POWER(EXP(AP35),$AP$181)*POWER(EXP(AQ35),$AQ$181)</f>
        <v>0.614023817935827</v>
      </c>
      <c r="AS35" s="26">
        <f t="shared" ref="AS35:AS66" si="95">J35/AR35</f>
        <v>0.879444712446703</v>
      </c>
      <c r="AT35" s="26">
        <f t="shared" si="71"/>
        <v>1.13708114432561</v>
      </c>
      <c r="AU35" s="16">
        <f t="shared" ref="AU35:AU66" si="96">(AR35-J35)^2</f>
        <v>0.00547952562179643</v>
      </c>
      <c r="AV35" s="16">
        <f t="shared" ref="AV35:AV66" si="97">ABS(AR35/J35-1)</f>
        <v>0.137081144325605</v>
      </c>
      <c r="AW35" s="16">
        <f t="shared" ref="AW35:AW66" si="98">(AV35-$AX$1)^2</f>
        <v>0.0361280463396262</v>
      </c>
      <c r="AZ35" s="25">
        <v>-0.701137108831205</v>
      </c>
      <c r="BA35" s="25">
        <v>1.05183524055482</v>
      </c>
      <c r="BB35" s="22">
        <v>0.0112366319259878</v>
      </c>
      <c r="BC35" s="25">
        <v>4.60517018598809</v>
      </c>
      <c r="BD35" s="25">
        <v>-0.693147180559945</v>
      </c>
      <c r="BE35" s="25">
        <v>-0.693147180559945</v>
      </c>
      <c r="BF35" s="25">
        <v>0</v>
      </c>
      <c r="BG35" s="25">
        <v>1.68639895357023</v>
      </c>
      <c r="BH35" s="26">
        <f t="shared" ref="BH35:BH66" si="99">K35*POWER(EXP(BA35),$BA$181)*POWER(EXP(BB35),$BB$181)*POWER(EXP(BC35),$BC$181)*POWER(EXP(BD35),$BD$181)*POWER(EXP(BE35),$BE$181)*POWER(EXP(BF35),$BF$181)*POWER(EXP(BG35),$BG$181)</f>
        <v>0.614269342987508</v>
      </c>
      <c r="BI35" s="26">
        <f t="shared" ref="BI35:BI66" si="100">J35/BH35</f>
        <v>0.879093196111175</v>
      </c>
      <c r="BJ35" s="26">
        <f t="shared" si="66"/>
        <v>1.13753582034724</v>
      </c>
      <c r="BK35" s="16">
        <f t="shared" ref="BK35:BK66" si="101">(BH35-J35)^2</f>
        <v>0.00551593530779608</v>
      </c>
      <c r="BL35" s="16">
        <f t="shared" ref="BL35:BL66" si="102">ABS(BH35/J35-1)</f>
        <v>0.137535820347237</v>
      </c>
      <c r="BM35" s="16">
        <f t="shared" ref="BM35:BM66" si="103">(BL35-$BN$1)^2</f>
        <v>0.0363754456908021</v>
      </c>
      <c r="BP35" s="25">
        <v>-0.701137108831205</v>
      </c>
      <c r="BQ35" s="25">
        <v>1.05183524055482</v>
      </c>
      <c r="BR35" s="25">
        <v>4.60517018598809</v>
      </c>
      <c r="BS35" s="22">
        <v>-0.693147180559945</v>
      </c>
      <c r="BT35" s="25">
        <v>-0.693147180559945</v>
      </c>
      <c r="BU35" s="25">
        <v>0</v>
      </c>
      <c r="BV35" s="25">
        <v>1.68639895357023</v>
      </c>
      <c r="BW35" s="26">
        <f t="shared" ref="BW35:BW66" si="104">K35*POWER(EXP(BQ35),$BQ$181)*POWER(EXP(BR35),$BR$181)*POWER(EXP(BS35),$BS$181)*POWER(EXP(BT35),$BT$181)*POWER(EXP(BU35),$BU$181)*POWER(EXP(BV35),$BV$181)</f>
        <v>0.618911603466416</v>
      </c>
      <c r="BX35" s="26">
        <f t="shared" ref="BX35:BX66" si="105">J35/BW35</f>
        <v>0.87249939567388</v>
      </c>
      <c r="BY35" s="26">
        <f t="shared" si="67"/>
        <v>1.14613259901188</v>
      </c>
      <c r="BZ35" s="16">
        <f t="shared" ref="BZ35:BZ66" si="106">(BW35-J35)^2</f>
        <v>0.00622704116164083</v>
      </c>
      <c r="CA35" s="16">
        <f t="shared" ref="CA35:CA66" si="107">ABS(BW35/J35-1)</f>
        <v>0.146132599011881</v>
      </c>
      <c r="CB35" s="16">
        <f t="shared" ref="CB35:CB66" si="108">(CA35-$CC$1)^2</f>
        <v>0.0333797219465489</v>
      </c>
      <c r="CE35" s="31">
        <v>-0.701137108831205</v>
      </c>
      <c r="CF35" s="31">
        <v>1.05183524055482</v>
      </c>
      <c r="CG35" s="31">
        <v>4.60517018598809</v>
      </c>
      <c r="CH35" s="31">
        <v>-0.693147180559945</v>
      </c>
      <c r="CI35" s="31">
        <v>0</v>
      </c>
      <c r="CJ35" s="31">
        <v>1.68639895357023</v>
      </c>
      <c r="CK35" s="34">
        <f t="shared" ref="CK35:CK66" si="109">K35*POWER(EXP(CF35),$CF$181)*POWER(EXP(CG35),$CG$181)*POWER(EXP(CH35),$CH$181)*POWER(EXP(CI35),$CI$181)*POWER(EXP(CJ35),$CJ$181)</f>
        <v>0.608414035476173</v>
      </c>
      <c r="CL35" s="34">
        <f t="shared" ref="CL35:CL66" si="110">J35/CK35</f>
        <v>0.887553489092951</v>
      </c>
      <c r="CM35" s="34">
        <f t="shared" ref="CM35:CM66" si="111">1/CL35</f>
        <v>1.12669265828921</v>
      </c>
      <c r="CN35" s="32">
        <f t="shared" ref="CN35:CN66" si="112">(CK35-J35)^2</f>
        <v>0.00468048025013505</v>
      </c>
      <c r="CO35" s="32">
        <f t="shared" ref="CO35:CO66" si="113">ABS(CK35/J35-1)</f>
        <v>0.126692658289209</v>
      </c>
      <c r="CP35" s="32">
        <f t="shared" ref="CP35:CP66" si="114">(CO35-$CQ$1)^2</f>
        <v>0.0407567941148673</v>
      </c>
      <c r="CR35" s="8">
        <f t="shared" ref="CR35:CR66" si="115">(MIN(0.314+0.3292*F35,0.512)-0.01821*I35)*B35^0.0674*E35^0.0438*G35^0.2427*H35^-0.6695*I35^0.2168</f>
        <v>0.608414035476173</v>
      </c>
      <c r="CT35" s="25">
        <v>-0.701137108831205</v>
      </c>
      <c r="CU35" s="25">
        <v>1.05183524055482</v>
      </c>
      <c r="CV35" s="22">
        <v>-0.693147180559945</v>
      </c>
      <c r="CW35" s="25">
        <v>0</v>
      </c>
      <c r="CX35" s="25">
        <v>1.68639895357023</v>
      </c>
      <c r="CY35" s="26">
        <f t="shared" ref="CY35:CY66" si="116">K35*POWER(EXP(CU35),$CU$181)*POWER(EXP(CV35),$CV$181)*POWER(EXP(CW35),$CW$181)*POWER(EXP(CX35),$CX$181)</f>
        <v>0.612142254459183</v>
      </c>
      <c r="CZ35" s="26">
        <f t="shared" ref="CZ35:CZ66" si="117">J35/CY35</f>
        <v>0.882147893020521</v>
      </c>
      <c r="DA35" s="26">
        <f t="shared" si="68"/>
        <v>1.13359676751701</v>
      </c>
      <c r="DB35" s="16">
        <f t="shared" ref="DB35:DB66" si="118">(CY35-J35)^2</f>
        <v>0.00520450487845357</v>
      </c>
      <c r="DC35" s="16">
        <f t="shared" ref="DC35:DC66" si="119">ABS(CY35/J35-1)</f>
        <v>0.133596767517006</v>
      </c>
      <c r="DD35" s="16">
        <f t="shared" ref="DD35:DD66" si="120">(DC35-$DE$1)^2</f>
        <v>0.0388987364881737</v>
      </c>
      <c r="DG35" s="25">
        <v>-0.701137108831205</v>
      </c>
      <c r="DH35" s="25">
        <v>1.05183524055482</v>
      </c>
      <c r="DI35" s="22">
        <v>0</v>
      </c>
      <c r="DJ35" s="25">
        <v>1.68639895357023</v>
      </c>
      <c r="DK35" s="26">
        <f t="shared" ref="DK35:DK66" si="121">K35*POWER(EXP(DH35),$DH$181)*POWER(EXP(DI35),$DI$181)*POWER(EXP(DJ35),$DJ$181)</f>
        <v>0.611785892174464</v>
      </c>
      <c r="DL35" s="26">
        <f t="shared" ref="DL35:DL66" si="122">J35/DK35</f>
        <v>0.882661739846082</v>
      </c>
      <c r="DM35" s="26">
        <f t="shared" si="69"/>
        <v>1.13293683736012</v>
      </c>
      <c r="DN35" s="16">
        <f t="shared" ref="DN35:DN66" si="123">(DK35-J35)^2</f>
        <v>0.0051532143152838</v>
      </c>
      <c r="DO35" s="16">
        <f t="shared" ref="DO35:DO66" si="124">ABS(DK35/J35-1)</f>
        <v>0.132936837360119</v>
      </c>
      <c r="DP35" s="16">
        <f t="shared" ref="DP35:DP66" si="125">(DO35-$DQ$1)^2</f>
        <v>0.040478059878448</v>
      </c>
      <c r="DS35" s="25">
        <v>-0.701137108831205</v>
      </c>
      <c r="DT35" s="25">
        <v>1.05183524055482</v>
      </c>
      <c r="DU35" s="22">
        <v>1.68639895357023</v>
      </c>
      <c r="DV35" s="26">
        <f t="shared" ref="DV35:DV66" si="126">K35*POWER(EXP(DT35),$DT$181)*POWER(EXP(DU35),$DU$181)</f>
        <v>0.732533287920944</v>
      </c>
      <c r="DW35" s="26">
        <f t="shared" ref="DW35:DW66" si="127">J35/DV35</f>
        <v>0.737167865139089</v>
      </c>
      <c r="DX35" s="26">
        <f t="shared" si="70"/>
        <v>1.35654312577953</v>
      </c>
      <c r="DY35" s="16">
        <f t="shared" ref="DY35:DY66" si="128">(DV35-J35)^2</f>
        <v>0.0370690669576493</v>
      </c>
      <c r="DZ35" s="16">
        <f t="shared" ref="DZ35:DZ66" si="129">ABS(DV35/J35-1)</f>
        <v>0.356543125779527</v>
      </c>
      <c r="EA35" s="16">
        <f t="shared" ref="EA35:EA66" si="130">(DZ35-$EB$1)^2</f>
        <v>1.77120688851181e-5</v>
      </c>
      <c r="ED35" s="25">
        <v>-0.701137108831205</v>
      </c>
      <c r="EE35" s="25">
        <v>1.05183524055482</v>
      </c>
      <c r="EF35" s="26">
        <f t="shared" ref="EF35:EF66" si="131">K35*POWER(EXP(EE35),$EE$181)</f>
        <v>0.737925418061542</v>
      </c>
      <c r="EG35" s="26">
        <f t="shared" ref="EG35:EG66" si="132">J35/EF35</f>
        <v>0.731781270549708</v>
      </c>
      <c r="EH35" s="26">
        <f t="shared" ref="EH35:EH66" si="133">1/EG35</f>
        <v>1.36652855196582</v>
      </c>
      <c r="EI35" s="16">
        <f t="shared" ref="EI35:EI66" si="134">(EF35-J35)^2</f>
        <v>0.0391744711148362</v>
      </c>
      <c r="EJ35" s="16">
        <f t="shared" ref="EJ35:EJ66" si="135">ABS(EF35/J35-1)</f>
        <v>0.366528551965819</v>
      </c>
      <c r="EK35" s="16">
        <f t="shared" ref="EK35:EK66" si="136">(EJ35-$EL$1)^2</f>
        <v>5.32787547744368e-5</v>
      </c>
    </row>
    <row r="36" spans="1:141">
      <c r="A36" s="77" t="s">
        <v>22</v>
      </c>
      <c r="B36" s="77">
        <v>2.88048332166219</v>
      </c>
      <c r="C36" s="78">
        <v>0.0071</v>
      </c>
      <c r="D36" s="78">
        <v>0.0113</v>
      </c>
      <c r="E36" s="77">
        <v>100</v>
      </c>
      <c r="F36" s="77">
        <v>0.5</v>
      </c>
      <c r="G36" s="77">
        <v>0.5</v>
      </c>
      <c r="H36" s="77">
        <v>1</v>
      </c>
      <c r="I36" s="77">
        <v>5.4</v>
      </c>
      <c r="J36" s="77">
        <v>0.504</v>
      </c>
      <c r="K36" s="17">
        <f t="shared" si="75"/>
        <v>1.09534987079519</v>
      </c>
      <c r="L36" s="17">
        <f t="shared" si="76"/>
        <v>0.46012695435305</v>
      </c>
      <c r="M36" s="17">
        <f t="shared" si="77"/>
        <v>2.17331323570475</v>
      </c>
      <c r="N36" s="16">
        <f t="shared" si="4"/>
        <v>0.349694669689493</v>
      </c>
      <c r="O36" s="16">
        <f t="shared" si="5"/>
        <v>1.17331323570475</v>
      </c>
      <c r="P36" s="16">
        <f t="shared" si="78"/>
        <v>0.291636561394016</v>
      </c>
      <c r="R36" s="21">
        <f t="shared" si="79"/>
        <v>-0.77625283985258</v>
      </c>
      <c r="S36" s="21">
        <f t="shared" si="74"/>
        <v>1</v>
      </c>
      <c r="T36" s="21">
        <f t="shared" si="80"/>
        <v>1.05795810008924</v>
      </c>
      <c r="U36" s="22">
        <f t="shared" si="81"/>
        <v>0.00707491367196198</v>
      </c>
      <c r="V36" s="21">
        <f t="shared" si="82"/>
        <v>0.0112366319259878</v>
      </c>
      <c r="W36" s="21">
        <f t="shared" si="83"/>
        <v>4.60517018598809</v>
      </c>
      <c r="X36" s="25">
        <f t="shared" si="84"/>
        <v>-0.693147180559945</v>
      </c>
      <c r="Y36" s="21">
        <f t="shared" si="85"/>
        <v>-0.693147180559945</v>
      </c>
      <c r="Z36" s="21">
        <f t="shared" si="86"/>
        <v>0</v>
      </c>
      <c r="AA36" s="21">
        <f t="shared" si="87"/>
        <v>1.68639895357023</v>
      </c>
      <c r="AB36" s="26">
        <f t="shared" si="88"/>
        <v>0.61363585457317</v>
      </c>
      <c r="AC36" s="26">
        <f t="shared" si="89"/>
        <v>0.821334014699271</v>
      </c>
      <c r="AD36" s="26">
        <f t="shared" si="90"/>
        <v>1.21753145748645</v>
      </c>
      <c r="AE36" s="16">
        <f t="shared" si="91"/>
        <v>0.0120200206079893</v>
      </c>
      <c r="AF36" s="16">
        <f t="shared" si="92"/>
        <v>0.217531457486449</v>
      </c>
      <c r="AG36" s="16">
        <f t="shared" si="93"/>
        <v>0.0120082003224139</v>
      </c>
      <c r="AI36" s="21">
        <v>-0.77625283985258</v>
      </c>
      <c r="AJ36" s="22">
        <v>1</v>
      </c>
      <c r="AK36" s="21">
        <v>1.05795810008924</v>
      </c>
      <c r="AL36" s="25">
        <v>0.0112366319259878</v>
      </c>
      <c r="AM36" s="21">
        <v>4.60517018598809</v>
      </c>
      <c r="AN36" s="21">
        <v>-0.693147180559945</v>
      </c>
      <c r="AO36" s="21">
        <v>-0.693147180559945</v>
      </c>
      <c r="AP36" s="25">
        <v>0</v>
      </c>
      <c r="AQ36" s="21">
        <v>1.68639895357023</v>
      </c>
      <c r="AR36" s="26">
        <f t="shared" si="94"/>
        <v>0.614318639888681</v>
      </c>
      <c r="AS36" s="26">
        <f t="shared" si="95"/>
        <v>0.82042114185454</v>
      </c>
      <c r="AT36" s="26">
        <f t="shared" si="71"/>
        <v>1.21888619025532</v>
      </c>
      <c r="AU36" s="16">
        <f t="shared" si="96"/>
        <v>0.0121702023068886</v>
      </c>
      <c r="AV36" s="16">
        <f t="shared" si="97"/>
        <v>0.21888619025532</v>
      </c>
      <c r="AW36" s="16">
        <f t="shared" si="98"/>
        <v>0.0117221213382463</v>
      </c>
      <c r="AZ36" s="25">
        <v>-0.77625283985258</v>
      </c>
      <c r="BA36" s="25">
        <v>1.05795810008924</v>
      </c>
      <c r="BB36" s="22">
        <v>0.0112366319259878</v>
      </c>
      <c r="BC36" s="25">
        <v>4.60517018598809</v>
      </c>
      <c r="BD36" s="25">
        <v>-0.693147180559945</v>
      </c>
      <c r="BE36" s="25">
        <v>-0.693147180559945</v>
      </c>
      <c r="BF36" s="25">
        <v>0</v>
      </c>
      <c r="BG36" s="25">
        <v>1.68639895357023</v>
      </c>
      <c r="BH36" s="26">
        <f t="shared" si="99"/>
        <v>0.614534556710372</v>
      </c>
      <c r="BI36" s="26">
        <f t="shared" si="100"/>
        <v>0.820132886745917</v>
      </c>
      <c r="BJ36" s="26">
        <f t="shared" ref="BJ36:BJ67" si="137">1/BI36</f>
        <v>1.21931459664756</v>
      </c>
      <c r="BK36" s="16">
        <f t="shared" si="101"/>
        <v>0.0122178882271585</v>
      </c>
      <c r="BL36" s="16">
        <f t="shared" si="102"/>
        <v>0.219314596647564</v>
      </c>
      <c r="BM36" s="16">
        <f t="shared" si="103"/>
        <v>0.0118689483885183</v>
      </c>
      <c r="BP36" s="25">
        <v>-0.77625283985258</v>
      </c>
      <c r="BQ36" s="25">
        <v>1.05795810008924</v>
      </c>
      <c r="BR36" s="25">
        <v>4.60517018598809</v>
      </c>
      <c r="BS36" s="22">
        <v>-0.693147180559945</v>
      </c>
      <c r="BT36" s="25">
        <v>-0.693147180559945</v>
      </c>
      <c r="BU36" s="25">
        <v>0</v>
      </c>
      <c r="BV36" s="25">
        <v>1.68639895357023</v>
      </c>
      <c r="BW36" s="26">
        <f t="shared" si="104"/>
        <v>0.619153800456305</v>
      </c>
      <c r="BX36" s="26">
        <f t="shared" si="105"/>
        <v>0.814014223329585</v>
      </c>
      <c r="BY36" s="26">
        <f t="shared" ref="BY36:BY67" si="138">1/BX36</f>
        <v>1.22847976281013</v>
      </c>
      <c r="BZ36" s="16">
        <f t="shared" si="106"/>
        <v>0.0132603977595305</v>
      </c>
      <c r="CA36" s="16">
        <f t="shared" si="107"/>
        <v>0.228479762810129</v>
      </c>
      <c r="CB36" s="16">
        <f t="shared" si="108"/>
        <v>0.0100709289925005</v>
      </c>
      <c r="CE36" s="31">
        <v>-0.77625283985258</v>
      </c>
      <c r="CF36" s="31">
        <v>1.05795810008924</v>
      </c>
      <c r="CG36" s="31">
        <v>4.60517018598809</v>
      </c>
      <c r="CH36" s="31">
        <v>-0.693147180559945</v>
      </c>
      <c r="CI36" s="31">
        <v>0</v>
      </c>
      <c r="CJ36" s="31">
        <v>1.68639895357023</v>
      </c>
      <c r="CK36" s="34">
        <f t="shared" si="109"/>
        <v>0.608665168041293</v>
      </c>
      <c r="CL36" s="34">
        <f t="shared" si="110"/>
        <v>0.828041469206938</v>
      </c>
      <c r="CM36" s="34">
        <f t="shared" si="111"/>
        <v>1.20766898420891</v>
      </c>
      <c r="CN36" s="32">
        <f t="shared" si="112"/>
        <v>0.0109547974011121</v>
      </c>
      <c r="CO36" s="32">
        <f t="shared" si="113"/>
        <v>0.207668984208915</v>
      </c>
      <c r="CP36" s="32">
        <f t="shared" si="114"/>
        <v>0.0146184528391633</v>
      </c>
      <c r="CR36" s="8">
        <f t="shared" si="115"/>
        <v>0.608665168041291</v>
      </c>
      <c r="CT36" s="25">
        <v>-0.77625283985258</v>
      </c>
      <c r="CU36" s="25">
        <v>1.05795810008924</v>
      </c>
      <c r="CV36" s="22">
        <v>-0.693147180559945</v>
      </c>
      <c r="CW36" s="25">
        <v>0</v>
      </c>
      <c r="CX36" s="25">
        <v>1.68639895357023</v>
      </c>
      <c r="CY36" s="26">
        <f t="shared" si="116"/>
        <v>0.612672084644923</v>
      </c>
      <c r="CZ36" s="26">
        <f t="shared" si="117"/>
        <v>0.822626022355981</v>
      </c>
      <c r="DA36" s="26">
        <f t="shared" ref="DA36:DA67" si="139">1/CZ36</f>
        <v>1.21561921556532</v>
      </c>
      <c r="DB36" s="16">
        <f t="shared" si="118"/>
        <v>0.0118096219810733</v>
      </c>
      <c r="DC36" s="16">
        <f t="shared" si="119"/>
        <v>0.215619215565324</v>
      </c>
      <c r="DD36" s="16">
        <f t="shared" si="120"/>
        <v>0.0132722330447401</v>
      </c>
      <c r="DG36" s="25">
        <v>-0.77625283985258</v>
      </c>
      <c r="DH36" s="25">
        <v>1.05795810008924</v>
      </c>
      <c r="DI36" s="22">
        <v>0</v>
      </c>
      <c r="DJ36" s="25">
        <v>1.68639895357023</v>
      </c>
      <c r="DK36" s="26">
        <f t="shared" si="121"/>
        <v>0.612096879153034</v>
      </c>
      <c r="DL36" s="26">
        <f t="shared" si="122"/>
        <v>0.823399068293553</v>
      </c>
      <c r="DM36" s="26">
        <f t="shared" ref="DM36:DM67" si="140">1/DL36</f>
        <v>1.21447793482745</v>
      </c>
      <c r="DN36" s="16">
        <f t="shared" si="123"/>
        <v>0.0116849352826257</v>
      </c>
      <c r="DO36" s="16">
        <f t="shared" si="124"/>
        <v>0.214477934827449</v>
      </c>
      <c r="DP36" s="16">
        <f t="shared" si="125"/>
        <v>0.0143162427372232</v>
      </c>
      <c r="DS36" s="25">
        <v>-0.77625283985258</v>
      </c>
      <c r="DT36" s="25">
        <v>1.05795810008924</v>
      </c>
      <c r="DU36" s="22">
        <v>1.68639895357023</v>
      </c>
      <c r="DV36" s="26">
        <f t="shared" si="126"/>
        <v>0.734134906549703</v>
      </c>
      <c r="DW36" s="26">
        <f t="shared" si="127"/>
        <v>0.686522321038657</v>
      </c>
      <c r="DX36" s="26">
        <f t="shared" ref="DX36:DX67" si="141">1/DW36</f>
        <v>1.45661687807481</v>
      </c>
      <c r="DY36" s="16">
        <f t="shared" si="128"/>
        <v>0.0529620752126405</v>
      </c>
      <c r="DZ36" s="16">
        <f t="shared" si="129"/>
        <v>0.456616878074808</v>
      </c>
      <c r="EA36" s="16">
        <f t="shared" si="130"/>
        <v>0.0108748029276548</v>
      </c>
      <c r="ED36" s="25">
        <v>-0.77625283985258</v>
      </c>
      <c r="EE36" s="25">
        <v>1.05795810008924</v>
      </c>
      <c r="EF36" s="26">
        <f t="shared" si="131"/>
        <v>0.740778750448615</v>
      </c>
      <c r="EG36" s="26">
        <f t="shared" si="132"/>
        <v>0.680365088354354</v>
      </c>
      <c r="EH36" s="26">
        <f t="shared" si="133"/>
        <v>1.46979910803297</v>
      </c>
      <c r="EI36" s="16">
        <f t="shared" si="134"/>
        <v>0.0560641766640074</v>
      </c>
      <c r="EJ36" s="16">
        <f t="shared" si="135"/>
        <v>0.469799108032966</v>
      </c>
      <c r="EK36" s="16">
        <f t="shared" si="136"/>
        <v>0.012225677533092</v>
      </c>
    </row>
    <row r="37" spans="1:141">
      <c r="A37" s="77" t="s">
        <v>22</v>
      </c>
      <c r="B37" s="77">
        <v>2.61451982589591</v>
      </c>
      <c r="C37" s="78">
        <v>0.0071</v>
      </c>
      <c r="D37" s="78">
        <v>0.0113</v>
      </c>
      <c r="E37" s="77">
        <v>100</v>
      </c>
      <c r="F37" s="77">
        <v>0.5</v>
      </c>
      <c r="G37" s="77">
        <v>0.5</v>
      </c>
      <c r="H37" s="77">
        <v>1</v>
      </c>
      <c r="I37" s="77">
        <v>5.4</v>
      </c>
      <c r="J37" s="77">
        <v>0.509</v>
      </c>
      <c r="K37" s="17">
        <f t="shared" si="75"/>
        <v>0.994212996114134</v>
      </c>
      <c r="L37" s="17">
        <f t="shared" si="76"/>
        <v>0.511962730309721</v>
      </c>
      <c r="M37" s="17">
        <f t="shared" si="77"/>
        <v>1.95326718293543</v>
      </c>
      <c r="N37" s="16">
        <f t="shared" si="4"/>
        <v>0.235431651598055</v>
      </c>
      <c r="O37" s="16">
        <f t="shared" si="5"/>
        <v>0.95326718293543</v>
      </c>
      <c r="P37" s="16">
        <f t="shared" si="78"/>
        <v>0.102392191708671</v>
      </c>
      <c r="R37" s="21">
        <f t="shared" si="79"/>
        <v>-0.669503448955948</v>
      </c>
      <c r="S37" s="21">
        <f t="shared" si="74"/>
        <v>1</v>
      </c>
      <c r="T37" s="21">
        <f t="shared" si="80"/>
        <v>0.961080457671766</v>
      </c>
      <c r="U37" s="22">
        <f t="shared" si="81"/>
        <v>0.00707491367196198</v>
      </c>
      <c r="V37" s="21">
        <f t="shared" si="82"/>
        <v>0.0112366319259878</v>
      </c>
      <c r="W37" s="21">
        <f t="shared" si="83"/>
        <v>4.60517018598809</v>
      </c>
      <c r="X37" s="25">
        <f t="shared" si="84"/>
        <v>-0.693147180559945</v>
      </c>
      <c r="Y37" s="21">
        <f t="shared" si="85"/>
        <v>-0.693147180559945</v>
      </c>
      <c r="Z37" s="21">
        <f t="shared" si="86"/>
        <v>0</v>
      </c>
      <c r="AA37" s="21">
        <f t="shared" si="87"/>
        <v>1.68639895357023</v>
      </c>
      <c r="AB37" s="26">
        <f t="shared" si="88"/>
        <v>0.609169836954477</v>
      </c>
      <c r="AC37" s="26">
        <f t="shared" si="89"/>
        <v>0.835563366933477</v>
      </c>
      <c r="AD37" s="26">
        <f t="shared" si="90"/>
        <v>1.19679732211096</v>
      </c>
      <c r="AE37" s="16">
        <f t="shared" si="91"/>
        <v>0.0100339962354865</v>
      </c>
      <c r="AF37" s="16">
        <f t="shared" si="92"/>
        <v>0.196797322110957</v>
      </c>
      <c r="AG37" s="16">
        <f t="shared" si="93"/>
        <v>0.016982278012676</v>
      </c>
      <c r="AI37" s="21">
        <v>-0.669503448955948</v>
      </c>
      <c r="AJ37" s="22">
        <v>1</v>
      </c>
      <c r="AK37" s="21">
        <v>0.961080457671766</v>
      </c>
      <c r="AL37" s="25">
        <v>0.0112366319259878</v>
      </c>
      <c r="AM37" s="21">
        <v>4.60517018598809</v>
      </c>
      <c r="AN37" s="21">
        <v>-0.693147180559945</v>
      </c>
      <c r="AO37" s="21">
        <v>-0.693147180559945</v>
      </c>
      <c r="AP37" s="25">
        <v>0</v>
      </c>
      <c r="AQ37" s="21">
        <v>1.68639895357023</v>
      </c>
      <c r="AR37" s="26">
        <f t="shared" si="94"/>
        <v>0.609670436930405</v>
      </c>
      <c r="AS37" s="26">
        <f t="shared" si="95"/>
        <v>0.83487728642828</v>
      </c>
      <c r="AT37" s="26">
        <f t="shared" ref="AT37:AT68" si="142">1/AS37</f>
        <v>1.19778081911671</v>
      </c>
      <c r="AU37" s="16">
        <f t="shared" si="96"/>
        <v>0.0101345368717586</v>
      </c>
      <c r="AV37" s="16">
        <f t="shared" si="97"/>
        <v>0.197780819116709</v>
      </c>
      <c r="AW37" s="16">
        <f t="shared" si="98"/>
        <v>0.0167376621589081</v>
      </c>
      <c r="AZ37" s="25">
        <v>-0.669503448955948</v>
      </c>
      <c r="BA37" s="25">
        <v>0.961080457671766</v>
      </c>
      <c r="BB37" s="22">
        <v>0.0112366319259878</v>
      </c>
      <c r="BC37" s="25">
        <v>4.60517018598809</v>
      </c>
      <c r="BD37" s="25">
        <v>-0.693147180559945</v>
      </c>
      <c r="BE37" s="25">
        <v>-0.693147180559945</v>
      </c>
      <c r="BF37" s="25">
        <v>0</v>
      </c>
      <c r="BG37" s="25">
        <v>1.68639895357023</v>
      </c>
      <c r="BH37" s="26">
        <f t="shared" si="99"/>
        <v>0.610351663823427</v>
      </c>
      <c r="BI37" s="26">
        <f t="shared" si="100"/>
        <v>0.83394546155813</v>
      </c>
      <c r="BJ37" s="26">
        <f t="shared" si="137"/>
        <v>1.1991191823643</v>
      </c>
      <c r="BK37" s="16">
        <f t="shared" si="101"/>
        <v>0.0102721597597769</v>
      </c>
      <c r="BL37" s="16">
        <f t="shared" si="102"/>
        <v>0.199119182364296</v>
      </c>
      <c r="BM37" s="16">
        <f t="shared" si="103"/>
        <v>0.0166771699829255</v>
      </c>
      <c r="BP37" s="25">
        <v>-0.669503448955948</v>
      </c>
      <c r="BQ37" s="25">
        <v>0.961080457671766</v>
      </c>
      <c r="BR37" s="25">
        <v>4.60517018598809</v>
      </c>
      <c r="BS37" s="22">
        <v>-0.693147180559945</v>
      </c>
      <c r="BT37" s="25">
        <v>-0.693147180559945</v>
      </c>
      <c r="BU37" s="25">
        <v>0</v>
      </c>
      <c r="BV37" s="25">
        <v>1.68639895357023</v>
      </c>
      <c r="BW37" s="26">
        <f t="shared" si="104"/>
        <v>0.61533277958317</v>
      </c>
      <c r="BX37" s="26">
        <f t="shared" si="105"/>
        <v>0.827194677235949</v>
      </c>
      <c r="BY37" s="26">
        <f t="shared" si="138"/>
        <v>1.20890526440701</v>
      </c>
      <c r="BZ37" s="16">
        <f t="shared" si="106"/>
        <v>0.011306660013883</v>
      </c>
      <c r="CA37" s="16">
        <f t="shared" si="107"/>
        <v>0.208905264407014</v>
      </c>
      <c r="CB37" s="16">
        <f t="shared" si="108"/>
        <v>0.0143828491228444</v>
      </c>
      <c r="CE37" s="31">
        <v>-0.669503448955948</v>
      </c>
      <c r="CF37" s="31">
        <v>0.961080457671766</v>
      </c>
      <c r="CG37" s="31">
        <v>4.60517018598809</v>
      </c>
      <c r="CH37" s="31">
        <v>-0.693147180559945</v>
      </c>
      <c r="CI37" s="31">
        <v>0</v>
      </c>
      <c r="CJ37" s="31">
        <v>1.68639895357023</v>
      </c>
      <c r="CK37" s="34">
        <f t="shared" si="109"/>
        <v>0.604703803551391</v>
      </c>
      <c r="CL37" s="34">
        <f t="shared" si="110"/>
        <v>0.841734411145873</v>
      </c>
      <c r="CM37" s="34">
        <f t="shared" si="111"/>
        <v>1.18802318968839</v>
      </c>
      <c r="CN37" s="32">
        <f t="shared" si="112"/>
        <v>0.00915921801420323</v>
      </c>
      <c r="CO37" s="32">
        <f t="shared" si="113"/>
        <v>0.188023189688391</v>
      </c>
      <c r="CP37" s="32">
        <f t="shared" si="114"/>
        <v>0.0197550301442428</v>
      </c>
      <c r="CR37" s="8">
        <f t="shared" si="115"/>
        <v>0.604703803551391</v>
      </c>
      <c r="CT37" s="25">
        <v>-0.669503448955948</v>
      </c>
      <c r="CU37" s="25">
        <v>0.961080457671766</v>
      </c>
      <c r="CV37" s="22">
        <v>-0.693147180559945</v>
      </c>
      <c r="CW37" s="25">
        <v>0</v>
      </c>
      <c r="CX37" s="25">
        <v>1.68639895357023</v>
      </c>
      <c r="CY37" s="26">
        <f t="shared" si="116"/>
        <v>0.604342473654368</v>
      </c>
      <c r="CZ37" s="26">
        <f t="shared" si="117"/>
        <v>0.842237675141635</v>
      </c>
      <c r="DA37" s="26">
        <f t="shared" si="139"/>
        <v>1.1873133077689</v>
      </c>
      <c r="DB37" s="16">
        <f t="shared" si="118"/>
        <v>0.00909018728253387</v>
      </c>
      <c r="DC37" s="16">
        <f t="shared" si="119"/>
        <v>0.187313307768896</v>
      </c>
      <c r="DD37" s="16">
        <f t="shared" si="120"/>
        <v>0.0205954317548512</v>
      </c>
      <c r="DG37" s="25">
        <v>-0.669503448955948</v>
      </c>
      <c r="DH37" s="25">
        <v>0.961080457671766</v>
      </c>
      <c r="DI37" s="22">
        <v>0</v>
      </c>
      <c r="DJ37" s="25">
        <v>1.68639895357023</v>
      </c>
      <c r="DK37" s="26">
        <f t="shared" si="121"/>
        <v>0.60719483812482</v>
      </c>
      <c r="DL37" s="26">
        <f t="shared" si="122"/>
        <v>0.838281171117871</v>
      </c>
      <c r="DM37" s="26">
        <f t="shared" si="140"/>
        <v>1.19291716723933</v>
      </c>
      <c r="DN37" s="16">
        <f t="shared" si="123"/>
        <v>0.00964222623435954</v>
      </c>
      <c r="DO37" s="16">
        <f t="shared" si="124"/>
        <v>0.192917167239331</v>
      </c>
      <c r="DP37" s="16">
        <f t="shared" si="125"/>
        <v>0.0199406227865874</v>
      </c>
      <c r="DS37" s="25">
        <v>-0.669503448955948</v>
      </c>
      <c r="DT37" s="25">
        <v>0.961080457671766</v>
      </c>
      <c r="DU37" s="22">
        <v>1.68639895357023</v>
      </c>
      <c r="DV37" s="26">
        <f t="shared" si="126"/>
        <v>0.709199275811357</v>
      </c>
      <c r="DW37" s="26">
        <f t="shared" si="127"/>
        <v>0.717710828762029</v>
      </c>
      <c r="DX37" s="26">
        <f t="shared" si="141"/>
        <v>1.39331881298891</v>
      </c>
      <c r="DY37" s="16">
        <f t="shared" si="128"/>
        <v>0.0400797500353918</v>
      </c>
      <c r="DZ37" s="16">
        <f t="shared" si="129"/>
        <v>0.393318812988914</v>
      </c>
      <c r="EA37" s="16">
        <f t="shared" si="130"/>
        <v>0.00167970941146017</v>
      </c>
      <c r="ED37" s="25">
        <v>-0.669503448955948</v>
      </c>
      <c r="EE37" s="25">
        <v>0.961080457671766</v>
      </c>
      <c r="EF37" s="26">
        <f t="shared" si="131"/>
        <v>0.696898670219023</v>
      </c>
      <c r="EG37" s="26">
        <f t="shared" si="132"/>
        <v>0.730378779227733</v>
      </c>
      <c r="EH37" s="26">
        <f t="shared" si="133"/>
        <v>1.36915259375054</v>
      </c>
      <c r="EI37" s="16">
        <f t="shared" si="134"/>
        <v>0.035305910270077</v>
      </c>
      <c r="EJ37" s="16">
        <f t="shared" si="135"/>
        <v>0.369152593750536</v>
      </c>
      <c r="EK37" s="16">
        <f t="shared" si="136"/>
        <v>9.84713177221714e-5</v>
      </c>
    </row>
    <row r="38" spans="1:141">
      <c r="A38" s="77" t="s">
        <v>22</v>
      </c>
      <c r="B38" s="77">
        <v>2.39579674289319</v>
      </c>
      <c r="C38" s="78">
        <v>0.0071</v>
      </c>
      <c r="D38" s="78">
        <v>0.0113</v>
      </c>
      <c r="E38" s="77">
        <v>100</v>
      </c>
      <c r="F38" s="77">
        <v>0.5</v>
      </c>
      <c r="G38" s="77">
        <v>0.5</v>
      </c>
      <c r="H38" s="77">
        <v>1</v>
      </c>
      <c r="I38" s="77">
        <v>5.4</v>
      </c>
      <c r="J38" s="77">
        <v>0.449</v>
      </c>
      <c r="K38" s="17">
        <f t="shared" si="75"/>
        <v>0.911040044233022</v>
      </c>
      <c r="L38" s="17">
        <f t="shared" si="76"/>
        <v>0.4928433199421</v>
      </c>
      <c r="M38" s="17">
        <f t="shared" si="77"/>
        <v>2.02904241477288</v>
      </c>
      <c r="N38" s="16">
        <f t="shared" si="4"/>
        <v>0.213481002474853</v>
      </c>
      <c r="O38" s="16">
        <f t="shared" si="5"/>
        <v>1.02904241477288</v>
      </c>
      <c r="P38" s="16">
        <f t="shared" si="78"/>
        <v>0.156628376824764</v>
      </c>
      <c r="R38" s="21">
        <f t="shared" si="79"/>
        <v>-0.707563964899645</v>
      </c>
      <c r="S38" s="21">
        <f t="shared" si="74"/>
        <v>1</v>
      </c>
      <c r="T38" s="21">
        <f t="shared" si="80"/>
        <v>0.873715844807195</v>
      </c>
      <c r="U38" s="22">
        <f t="shared" si="81"/>
        <v>0.00707491367196198</v>
      </c>
      <c r="V38" s="21">
        <f t="shared" si="82"/>
        <v>0.0112366319259878</v>
      </c>
      <c r="W38" s="21">
        <f t="shared" si="83"/>
        <v>4.60517018598809</v>
      </c>
      <c r="X38" s="25">
        <f t="shared" si="84"/>
        <v>-0.693147180559945</v>
      </c>
      <c r="Y38" s="21">
        <f t="shared" si="85"/>
        <v>-0.693147180559945</v>
      </c>
      <c r="Z38" s="21">
        <f t="shared" si="86"/>
        <v>0</v>
      </c>
      <c r="AA38" s="21">
        <f t="shared" si="87"/>
        <v>1.68639895357023</v>
      </c>
      <c r="AB38" s="26">
        <f t="shared" si="88"/>
        <v>0.60517024517834</v>
      </c>
      <c r="AC38" s="26">
        <f t="shared" si="89"/>
        <v>0.741939980654009</v>
      </c>
      <c r="AD38" s="26">
        <f t="shared" si="90"/>
        <v>1.34781791799185</v>
      </c>
      <c r="AE38" s="16">
        <f t="shared" si="91"/>
        <v>0.0243891454790629</v>
      </c>
      <c r="AF38" s="16">
        <f t="shared" si="92"/>
        <v>0.347817917991849</v>
      </c>
      <c r="AG38" s="16">
        <f t="shared" si="93"/>
        <v>0.000428677405865437</v>
      </c>
      <c r="AI38" s="21">
        <v>-0.707563964899645</v>
      </c>
      <c r="AJ38" s="22">
        <v>1</v>
      </c>
      <c r="AK38" s="21">
        <v>0.873715844807195</v>
      </c>
      <c r="AL38" s="25">
        <v>0.0112366319259878</v>
      </c>
      <c r="AM38" s="21">
        <v>4.60517018598809</v>
      </c>
      <c r="AN38" s="21">
        <v>-0.693147180559945</v>
      </c>
      <c r="AO38" s="21">
        <v>-0.693147180559945</v>
      </c>
      <c r="AP38" s="25">
        <v>0</v>
      </c>
      <c r="AQ38" s="21">
        <v>1.68639895357023</v>
      </c>
      <c r="AR38" s="26">
        <f t="shared" si="94"/>
        <v>0.605508837458965</v>
      </c>
      <c r="AS38" s="26">
        <f t="shared" si="95"/>
        <v>0.741525097939513</v>
      </c>
      <c r="AT38" s="26">
        <f t="shared" si="142"/>
        <v>1.34857202106674</v>
      </c>
      <c r="AU38" s="16">
        <f t="shared" si="96"/>
        <v>0.0244950162027568</v>
      </c>
      <c r="AV38" s="16">
        <f t="shared" si="97"/>
        <v>0.348572021066737</v>
      </c>
      <c r="AW38" s="16">
        <f t="shared" si="98"/>
        <v>0.000458691526204221</v>
      </c>
      <c r="AZ38" s="25">
        <v>-0.707563964899645</v>
      </c>
      <c r="BA38" s="25">
        <v>0.873715844807195</v>
      </c>
      <c r="BB38" s="22">
        <v>0.0112366319259878</v>
      </c>
      <c r="BC38" s="25">
        <v>4.60517018598809</v>
      </c>
      <c r="BD38" s="25">
        <v>-0.693147180559945</v>
      </c>
      <c r="BE38" s="25">
        <v>-0.693147180559945</v>
      </c>
      <c r="BF38" s="25">
        <v>0</v>
      </c>
      <c r="BG38" s="25">
        <v>1.68639895357023</v>
      </c>
      <c r="BH38" s="26">
        <f t="shared" si="99"/>
        <v>0.606603936037529</v>
      </c>
      <c r="BI38" s="26">
        <f t="shared" si="100"/>
        <v>0.740186426967433</v>
      </c>
      <c r="BJ38" s="26">
        <f t="shared" si="137"/>
        <v>1.35101099340207</v>
      </c>
      <c r="BK38" s="16">
        <f t="shared" si="101"/>
        <v>0.0248390006545216</v>
      </c>
      <c r="BL38" s="16">
        <f t="shared" si="102"/>
        <v>0.35101099340207</v>
      </c>
      <c r="BM38" s="16">
        <f t="shared" si="103"/>
        <v>0.000517639552668452</v>
      </c>
      <c r="BP38" s="25">
        <v>-0.707563964899645</v>
      </c>
      <c r="BQ38" s="25">
        <v>0.873715844807195</v>
      </c>
      <c r="BR38" s="25">
        <v>4.60517018598809</v>
      </c>
      <c r="BS38" s="22">
        <v>-0.693147180559945</v>
      </c>
      <c r="BT38" s="25">
        <v>-0.693147180559945</v>
      </c>
      <c r="BU38" s="25">
        <v>0</v>
      </c>
      <c r="BV38" s="25">
        <v>1.68639895357023</v>
      </c>
      <c r="BW38" s="26">
        <f t="shared" si="104"/>
        <v>0.611907194300345</v>
      </c>
      <c r="BX38" s="26">
        <f t="shared" si="105"/>
        <v>0.733771402235901</v>
      </c>
      <c r="BY38" s="26">
        <f t="shared" si="138"/>
        <v>1.36282225902081</v>
      </c>
      <c r="BZ38" s="16">
        <f t="shared" si="106"/>
        <v>0.0265387539548102</v>
      </c>
      <c r="CA38" s="16">
        <f t="shared" si="107"/>
        <v>0.362822259020812</v>
      </c>
      <c r="CB38" s="16">
        <f t="shared" si="108"/>
        <v>0.00115521662948475</v>
      </c>
      <c r="CE38" s="31">
        <v>-0.707563964899645</v>
      </c>
      <c r="CF38" s="31">
        <v>0.873715844807195</v>
      </c>
      <c r="CG38" s="31">
        <v>4.60517018598809</v>
      </c>
      <c r="CH38" s="31">
        <v>-0.693147180559945</v>
      </c>
      <c r="CI38" s="31">
        <v>0</v>
      </c>
      <c r="CJ38" s="31">
        <v>1.68639895357023</v>
      </c>
      <c r="CK38" s="34">
        <f t="shared" si="109"/>
        <v>0.601153543736912</v>
      </c>
      <c r="CL38" s="34">
        <f t="shared" si="110"/>
        <v>0.746897368697039</v>
      </c>
      <c r="CM38" s="34">
        <f t="shared" si="111"/>
        <v>1.3388720350488</v>
      </c>
      <c r="CN38" s="32">
        <f t="shared" si="112"/>
        <v>0.0231507008717004</v>
      </c>
      <c r="CO38" s="32">
        <f t="shared" si="113"/>
        <v>0.338872035048802</v>
      </c>
      <c r="CP38" s="32">
        <f t="shared" si="114"/>
        <v>0.000106012904588905</v>
      </c>
      <c r="CR38" s="8">
        <f t="shared" si="115"/>
        <v>0.601153543736912</v>
      </c>
      <c r="CT38" s="25">
        <v>-0.707563964899645</v>
      </c>
      <c r="CU38" s="25">
        <v>0.873715844807195</v>
      </c>
      <c r="CV38" s="22">
        <v>-0.693147180559945</v>
      </c>
      <c r="CW38" s="25">
        <v>0</v>
      </c>
      <c r="CX38" s="25">
        <v>1.68639895357023</v>
      </c>
      <c r="CY38" s="26">
        <f t="shared" si="116"/>
        <v>0.596927954457451</v>
      </c>
      <c r="CZ38" s="26">
        <f t="shared" si="117"/>
        <v>0.752184575453661</v>
      </c>
      <c r="DA38" s="26">
        <f t="shared" si="139"/>
        <v>1.32946092306782</v>
      </c>
      <c r="DB38" s="16">
        <f t="shared" si="118"/>
        <v>0.0218826797099657</v>
      </c>
      <c r="DC38" s="16">
        <f t="shared" si="119"/>
        <v>0.32946092306782</v>
      </c>
      <c r="DD38" s="16">
        <f t="shared" si="120"/>
        <v>1.8590518771947e-6</v>
      </c>
      <c r="DG38" s="25">
        <v>-0.707563964899645</v>
      </c>
      <c r="DH38" s="25">
        <v>0.873715844807195</v>
      </c>
      <c r="DI38" s="22">
        <v>0</v>
      </c>
      <c r="DJ38" s="25">
        <v>1.68639895357023</v>
      </c>
      <c r="DK38" s="26">
        <f t="shared" si="121"/>
        <v>0.602807833625714</v>
      </c>
      <c r="DL38" s="26">
        <f t="shared" si="122"/>
        <v>0.744847652857123</v>
      </c>
      <c r="DM38" s="26">
        <f t="shared" si="140"/>
        <v>1.34255642232898</v>
      </c>
      <c r="DN38" s="16">
        <f t="shared" si="123"/>
        <v>0.0236568496846353</v>
      </c>
      <c r="DO38" s="16">
        <f t="shared" si="124"/>
        <v>0.342556422328984</v>
      </c>
      <c r="DP38" s="16">
        <f t="shared" si="125"/>
        <v>7.10309319806076e-5</v>
      </c>
      <c r="DS38" s="25">
        <v>-0.707563964899645</v>
      </c>
      <c r="DT38" s="25">
        <v>0.873715844807195</v>
      </c>
      <c r="DU38" s="22">
        <v>1.68639895357023</v>
      </c>
      <c r="DV38" s="26">
        <f t="shared" si="126"/>
        <v>0.687439341880451</v>
      </c>
      <c r="DW38" s="26">
        <f t="shared" si="127"/>
        <v>0.653148536381095</v>
      </c>
      <c r="DX38" s="26">
        <f t="shared" si="141"/>
        <v>1.53104530485624</v>
      </c>
      <c r="DY38" s="16">
        <f t="shared" si="128"/>
        <v>0.0568533197563825</v>
      </c>
      <c r="DZ38" s="16">
        <f t="shared" si="129"/>
        <v>0.531045304856238</v>
      </c>
      <c r="EA38" s="16">
        <f t="shared" si="130"/>
        <v>0.0319375321514972</v>
      </c>
      <c r="ED38" s="25">
        <v>-0.707563964899645</v>
      </c>
      <c r="EE38" s="25">
        <v>0.873715844807195</v>
      </c>
      <c r="EF38" s="26">
        <f t="shared" si="131"/>
        <v>0.65956076428796</v>
      </c>
      <c r="EG38" s="26">
        <f t="shared" si="132"/>
        <v>0.680756079365524</v>
      </c>
      <c r="EH38" s="26">
        <f t="shared" si="133"/>
        <v>1.46895493159902</v>
      </c>
      <c r="EI38" s="16">
        <f t="shared" si="134"/>
        <v>0.0443358354575298</v>
      </c>
      <c r="EJ38" s="16">
        <f t="shared" si="135"/>
        <v>0.46895493159902</v>
      </c>
      <c r="EK38" s="16">
        <f t="shared" si="136"/>
        <v>0.0120397093519765</v>
      </c>
    </row>
    <row r="39" spans="1:141">
      <c r="A39" s="77" t="s">
        <v>22</v>
      </c>
      <c r="B39" s="77">
        <v>2.31240431062536</v>
      </c>
      <c r="C39" s="78">
        <v>0.0071</v>
      </c>
      <c r="D39" s="78">
        <v>0.0113</v>
      </c>
      <c r="E39" s="77">
        <v>100</v>
      </c>
      <c r="F39" s="77">
        <v>0.5</v>
      </c>
      <c r="G39" s="77">
        <v>0.5</v>
      </c>
      <c r="H39" s="77">
        <v>1</v>
      </c>
      <c r="I39" s="77">
        <v>5.4</v>
      </c>
      <c r="J39" s="77">
        <v>0.539</v>
      </c>
      <c r="K39" s="17">
        <f t="shared" si="75"/>
        <v>0.879328737584263</v>
      </c>
      <c r="L39" s="17">
        <f t="shared" si="76"/>
        <v>0.612967570559298</v>
      </c>
      <c r="M39" s="17">
        <f t="shared" si="77"/>
        <v>1.63140767640865</v>
      </c>
      <c r="N39" s="16">
        <f t="shared" si="4"/>
        <v>0.115823649625698</v>
      </c>
      <c r="O39" s="16">
        <f t="shared" si="5"/>
        <v>0.631407676408651</v>
      </c>
      <c r="P39" s="16">
        <f t="shared" si="78"/>
        <v>3.50328789706955e-6</v>
      </c>
      <c r="R39" s="21">
        <f t="shared" si="79"/>
        <v>-0.489443247284975</v>
      </c>
      <c r="S39" s="21">
        <f t="shared" si="74"/>
        <v>1</v>
      </c>
      <c r="T39" s="21">
        <f t="shared" si="80"/>
        <v>0.838287810359267</v>
      </c>
      <c r="U39" s="22">
        <f t="shared" si="81"/>
        <v>0.00707491367196198</v>
      </c>
      <c r="V39" s="21">
        <f t="shared" si="82"/>
        <v>0.0112366319259878</v>
      </c>
      <c r="W39" s="21">
        <f t="shared" si="83"/>
        <v>4.60517018598809</v>
      </c>
      <c r="X39" s="25">
        <f t="shared" si="84"/>
        <v>-0.693147180559945</v>
      </c>
      <c r="Y39" s="21">
        <f t="shared" si="85"/>
        <v>-0.693147180559945</v>
      </c>
      <c r="Z39" s="21">
        <f t="shared" si="86"/>
        <v>0</v>
      </c>
      <c r="AA39" s="21">
        <f t="shared" si="87"/>
        <v>1.68639895357023</v>
      </c>
      <c r="AB39" s="26">
        <f t="shared" si="88"/>
        <v>0.603555826995941</v>
      </c>
      <c r="AC39" s="26">
        <f t="shared" si="89"/>
        <v>0.893040835481198</v>
      </c>
      <c r="AD39" s="26">
        <f t="shared" si="90"/>
        <v>1.11976962336909</v>
      </c>
      <c r="AE39" s="16">
        <f t="shared" si="91"/>
        <v>0.0041674547991298</v>
      </c>
      <c r="AF39" s="16">
        <f t="shared" si="92"/>
        <v>0.119769623369092</v>
      </c>
      <c r="AG39" s="16">
        <f t="shared" si="93"/>
        <v>0.0429914382967505</v>
      </c>
      <c r="AI39" s="21">
        <v>-0.489443247284975</v>
      </c>
      <c r="AJ39" s="22">
        <v>1</v>
      </c>
      <c r="AK39" s="21">
        <v>0.838287810359267</v>
      </c>
      <c r="AL39" s="25">
        <v>0.0112366319259878</v>
      </c>
      <c r="AM39" s="21">
        <v>4.60517018598809</v>
      </c>
      <c r="AN39" s="21">
        <v>-0.693147180559945</v>
      </c>
      <c r="AO39" s="21">
        <v>-0.693147180559945</v>
      </c>
      <c r="AP39" s="25">
        <v>0</v>
      </c>
      <c r="AQ39" s="21">
        <v>1.68639895357023</v>
      </c>
      <c r="AR39" s="26">
        <f t="shared" si="94"/>
        <v>0.603829335140749</v>
      </c>
      <c r="AS39" s="26">
        <f t="shared" si="95"/>
        <v>0.892636327240315</v>
      </c>
      <c r="AT39" s="26">
        <f t="shared" si="142"/>
        <v>1.12027705963033</v>
      </c>
      <c r="AU39" s="16">
        <f t="shared" si="96"/>
        <v>0.00420284269479161</v>
      </c>
      <c r="AV39" s="16">
        <f t="shared" si="97"/>
        <v>0.120277059630333</v>
      </c>
      <c r="AW39" s="16">
        <f t="shared" si="98"/>
        <v>0.0427984557945087</v>
      </c>
      <c r="AZ39" s="25">
        <v>-0.489443247284975</v>
      </c>
      <c r="BA39" s="25">
        <v>0.838287810359267</v>
      </c>
      <c r="BB39" s="22">
        <v>0.0112366319259878</v>
      </c>
      <c r="BC39" s="25">
        <v>4.60517018598809</v>
      </c>
      <c r="BD39" s="25">
        <v>-0.693147180559945</v>
      </c>
      <c r="BE39" s="25">
        <v>-0.693147180559945</v>
      </c>
      <c r="BF39" s="25">
        <v>0</v>
      </c>
      <c r="BG39" s="25">
        <v>1.68639895357023</v>
      </c>
      <c r="BH39" s="26">
        <f t="shared" si="99"/>
        <v>0.60509072622591</v>
      </c>
      <c r="BI39" s="26">
        <f t="shared" si="100"/>
        <v>0.890775509586582</v>
      </c>
      <c r="BJ39" s="26">
        <f t="shared" si="137"/>
        <v>1.122617302831</v>
      </c>
      <c r="BK39" s="16">
        <f t="shared" si="101"/>
        <v>0.00436798409306823</v>
      </c>
      <c r="BL39" s="16">
        <f t="shared" si="102"/>
        <v>0.122617302831002</v>
      </c>
      <c r="BM39" s="16">
        <f t="shared" si="103"/>
        <v>0.0422886309995937</v>
      </c>
      <c r="BP39" s="25">
        <v>-0.489443247284975</v>
      </c>
      <c r="BQ39" s="25">
        <v>0.838287810359267</v>
      </c>
      <c r="BR39" s="25">
        <v>4.60517018598809</v>
      </c>
      <c r="BS39" s="22">
        <v>-0.693147180559945</v>
      </c>
      <c r="BT39" s="25">
        <v>-0.693147180559945</v>
      </c>
      <c r="BU39" s="25">
        <v>0</v>
      </c>
      <c r="BV39" s="25">
        <v>1.68639895357023</v>
      </c>
      <c r="BW39" s="26">
        <f t="shared" si="104"/>
        <v>0.610523494177798</v>
      </c>
      <c r="BX39" s="26">
        <f t="shared" si="105"/>
        <v>0.882848907765425</v>
      </c>
      <c r="BY39" s="26">
        <f t="shared" si="138"/>
        <v>1.13269664968052</v>
      </c>
      <c r="BZ39" s="16">
        <f t="shared" si="106"/>
        <v>0.00511561021940157</v>
      </c>
      <c r="CA39" s="16">
        <f t="shared" si="107"/>
        <v>0.132696649680517</v>
      </c>
      <c r="CB39" s="16">
        <f t="shared" si="108"/>
        <v>0.0384697743323632</v>
      </c>
      <c r="CE39" s="31">
        <v>-0.489443247284975</v>
      </c>
      <c r="CF39" s="31">
        <v>0.838287810359267</v>
      </c>
      <c r="CG39" s="31">
        <v>4.60517018598809</v>
      </c>
      <c r="CH39" s="31">
        <v>-0.693147180559945</v>
      </c>
      <c r="CI39" s="31">
        <v>0</v>
      </c>
      <c r="CJ39" s="31">
        <v>1.68639895357023</v>
      </c>
      <c r="CK39" s="34">
        <f t="shared" si="109"/>
        <v>0.599719792007918</v>
      </c>
      <c r="CL39" s="34">
        <f t="shared" si="110"/>
        <v>0.898753062985261</v>
      </c>
      <c r="CM39" s="34">
        <f t="shared" si="111"/>
        <v>1.11265267533937</v>
      </c>
      <c r="CN39" s="32">
        <f t="shared" si="112"/>
        <v>0.00368689314148482</v>
      </c>
      <c r="CO39" s="32">
        <f t="shared" si="113"/>
        <v>0.112652675339366</v>
      </c>
      <c r="CP39" s="32">
        <f t="shared" si="114"/>
        <v>0.0466227863596088</v>
      </c>
      <c r="CR39" s="8">
        <f t="shared" si="115"/>
        <v>0.599719792007918</v>
      </c>
      <c r="CT39" s="25">
        <v>-0.489443247284975</v>
      </c>
      <c r="CU39" s="25">
        <v>0.838287810359267</v>
      </c>
      <c r="CV39" s="22">
        <v>-0.693147180559945</v>
      </c>
      <c r="CW39" s="25">
        <v>0</v>
      </c>
      <c r="CX39" s="25">
        <v>1.68639895357023</v>
      </c>
      <c r="CY39" s="26">
        <f t="shared" si="116"/>
        <v>0.593947211296354</v>
      </c>
      <c r="CZ39" s="26">
        <f t="shared" si="117"/>
        <v>0.907488055754272</v>
      </c>
      <c r="DA39" s="26">
        <f t="shared" si="139"/>
        <v>1.10194287810084</v>
      </c>
      <c r="DB39" s="16">
        <f t="shared" si="118"/>
        <v>0.00301919602924617</v>
      </c>
      <c r="DC39" s="16">
        <f t="shared" si="119"/>
        <v>0.101942878100842</v>
      </c>
      <c r="DD39" s="16">
        <f t="shared" si="120"/>
        <v>0.0523867481346852</v>
      </c>
      <c r="DG39" s="25">
        <v>-0.489443247284975</v>
      </c>
      <c r="DH39" s="25">
        <v>0.838287810359267</v>
      </c>
      <c r="DI39" s="22">
        <v>0</v>
      </c>
      <c r="DJ39" s="25">
        <v>1.68639895357023</v>
      </c>
      <c r="DK39" s="26">
        <f t="shared" si="121"/>
        <v>0.601037864596116</v>
      </c>
      <c r="DL39" s="26">
        <f t="shared" si="122"/>
        <v>0.896782102675338</v>
      </c>
      <c r="DM39" s="26">
        <f t="shared" si="140"/>
        <v>1.11509807902804</v>
      </c>
      <c r="DN39" s="16">
        <f t="shared" si="123"/>
        <v>0.00384869664364606</v>
      </c>
      <c r="DO39" s="16">
        <f t="shared" si="124"/>
        <v>0.115098079028045</v>
      </c>
      <c r="DP39" s="16">
        <f t="shared" si="125"/>
        <v>0.0479742978361174</v>
      </c>
      <c r="DS39" s="25">
        <v>-0.489443247284975</v>
      </c>
      <c r="DT39" s="25">
        <v>0.838287810359267</v>
      </c>
      <c r="DU39" s="22">
        <v>1.68639895357023</v>
      </c>
      <c r="DV39" s="26">
        <f t="shared" si="126"/>
        <v>0.678806708212046</v>
      </c>
      <c r="DW39" s="26">
        <f t="shared" si="127"/>
        <v>0.794040473494595</v>
      </c>
      <c r="DX39" s="26">
        <f t="shared" si="141"/>
        <v>1.25938164788877</v>
      </c>
      <c r="DY39" s="16">
        <f t="shared" si="128"/>
        <v>0.0195459156610881</v>
      </c>
      <c r="DZ39" s="16">
        <f t="shared" si="129"/>
        <v>0.259381647888767</v>
      </c>
      <c r="EA39" s="16">
        <f t="shared" si="130"/>
        <v>0.00864024292101904</v>
      </c>
      <c r="ED39" s="25">
        <v>-0.489443247284975</v>
      </c>
      <c r="EE39" s="25">
        <v>0.838287810359267</v>
      </c>
      <c r="EF39" s="26">
        <f t="shared" si="131"/>
        <v>0.644995806164539</v>
      </c>
      <c r="EG39" s="26">
        <f t="shared" si="132"/>
        <v>0.835664348277175</v>
      </c>
      <c r="EH39" s="26">
        <f t="shared" si="133"/>
        <v>1.19665270160397</v>
      </c>
      <c r="EI39" s="16">
        <f t="shared" si="134"/>
        <v>0.0112351109244704</v>
      </c>
      <c r="EJ39" s="16">
        <f t="shared" si="135"/>
        <v>0.196652701603968</v>
      </c>
      <c r="EK39" s="16">
        <f t="shared" si="136"/>
        <v>0.0264311575733306</v>
      </c>
    </row>
    <row r="40" spans="1:141">
      <c r="A40" s="77" t="s">
        <v>22</v>
      </c>
      <c r="B40" s="77">
        <v>2.23100163466692</v>
      </c>
      <c r="C40" s="78">
        <v>0.0071</v>
      </c>
      <c r="D40" s="78">
        <v>0.0113</v>
      </c>
      <c r="E40" s="77">
        <v>100</v>
      </c>
      <c r="F40" s="77">
        <v>0.5</v>
      </c>
      <c r="G40" s="77">
        <v>0.5</v>
      </c>
      <c r="H40" s="77">
        <v>1</v>
      </c>
      <c r="I40" s="77">
        <v>5.4</v>
      </c>
      <c r="J40" s="77">
        <v>0.462</v>
      </c>
      <c r="K40" s="17">
        <f t="shared" si="75"/>
        <v>0.848374067608251</v>
      </c>
      <c r="L40" s="17">
        <f t="shared" si="76"/>
        <v>0.54457110093249</v>
      </c>
      <c r="M40" s="17">
        <f t="shared" si="77"/>
        <v>1.83630750564556</v>
      </c>
      <c r="N40" s="16">
        <f t="shared" si="4"/>
        <v>0.149284920120145</v>
      </c>
      <c r="O40" s="16">
        <f t="shared" si="5"/>
        <v>0.836307505645565</v>
      </c>
      <c r="P40" s="16">
        <f t="shared" si="78"/>
        <v>0.0412204183319199</v>
      </c>
      <c r="R40" s="21">
        <f t="shared" si="79"/>
        <v>-0.607756764909019</v>
      </c>
      <c r="S40" s="21">
        <f t="shared" si="74"/>
        <v>1</v>
      </c>
      <c r="T40" s="21">
        <f t="shared" si="80"/>
        <v>0.802450648156053</v>
      </c>
      <c r="U40" s="22">
        <f t="shared" si="81"/>
        <v>0.00707491367196198</v>
      </c>
      <c r="V40" s="21">
        <f t="shared" si="82"/>
        <v>0.0112366319259878</v>
      </c>
      <c r="W40" s="21">
        <f t="shared" si="83"/>
        <v>4.60517018598809</v>
      </c>
      <c r="X40" s="25">
        <f t="shared" si="84"/>
        <v>-0.693147180559945</v>
      </c>
      <c r="Y40" s="21">
        <f t="shared" si="85"/>
        <v>-0.693147180559945</v>
      </c>
      <c r="Z40" s="21">
        <f t="shared" si="86"/>
        <v>0</v>
      </c>
      <c r="AA40" s="21">
        <f t="shared" si="87"/>
        <v>1.68639895357023</v>
      </c>
      <c r="AB40" s="26">
        <f t="shared" si="88"/>
        <v>0.601927146936519</v>
      </c>
      <c r="AC40" s="26">
        <f t="shared" si="89"/>
        <v>0.767534746275074</v>
      </c>
      <c r="AD40" s="26">
        <f t="shared" si="90"/>
        <v>1.30287261241671</v>
      </c>
      <c r="AE40" s="16">
        <f t="shared" si="91"/>
        <v>0.0195796064497941</v>
      </c>
      <c r="AF40" s="16">
        <f t="shared" si="92"/>
        <v>0.302872612416707</v>
      </c>
      <c r="AG40" s="16">
        <f t="shared" si="93"/>
        <v>0.000587615383895985</v>
      </c>
      <c r="AI40" s="21">
        <v>-0.607756764909019</v>
      </c>
      <c r="AJ40" s="22">
        <v>1</v>
      </c>
      <c r="AK40" s="21">
        <v>0.802450648156053</v>
      </c>
      <c r="AL40" s="25">
        <v>0.0112366319259878</v>
      </c>
      <c r="AM40" s="21">
        <v>4.60517018598809</v>
      </c>
      <c r="AN40" s="21">
        <v>-0.693147180559945</v>
      </c>
      <c r="AO40" s="21">
        <v>-0.693147180559945</v>
      </c>
      <c r="AP40" s="25">
        <v>0</v>
      </c>
      <c r="AQ40" s="21">
        <v>1.68639895357023</v>
      </c>
      <c r="AR40" s="26">
        <f t="shared" si="94"/>
        <v>0.60213517709844</v>
      </c>
      <c r="AS40" s="26">
        <f t="shared" si="95"/>
        <v>0.767269572633638</v>
      </c>
      <c r="AT40" s="26">
        <f t="shared" si="142"/>
        <v>1.30332289415247</v>
      </c>
      <c r="AU40" s="16">
        <f t="shared" si="96"/>
        <v>0.0196378678604111</v>
      </c>
      <c r="AV40" s="16">
        <f t="shared" si="97"/>
        <v>0.303322894152467</v>
      </c>
      <c r="AW40" s="16">
        <f t="shared" si="98"/>
        <v>0.000567966225912937</v>
      </c>
      <c r="AZ40" s="25">
        <v>-0.607756764909019</v>
      </c>
      <c r="BA40" s="25">
        <v>0.802450648156053</v>
      </c>
      <c r="BB40" s="22">
        <v>0.0112366319259878</v>
      </c>
      <c r="BC40" s="25">
        <v>4.60517018598809</v>
      </c>
      <c r="BD40" s="25">
        <v>-0.693147180559945</v>
      </c>
      <c r="BE40" s="25">
        <v>-0.693147180559945</v>
      </c>
      <c r="BF40" s="25">
        <v>0</v>
      </c>
      <c r="BG40" s="25">
        <v>1.68639895357023</v>
      </c>
      <c r="BH40" s="26">
        <f t="shared" si="99"/>
        <v>0.603563882056727</v>
      </c>
      <c r="BI40" s="26">
        <f t="shared" si="100"/>
        <v>0.765453357523104</v>
      </c>
      <c r="BJ40" s="26">
        <f t="shared" si="137"/>
        <v>1.30641532912711</v>
      </c>
      <c r="BK40" s="16">
        <f t="shared" si="101"/>
        <v>0.0200403327029709</v>
      </c>
      <c r="BL40" s="16">
        <f t="shared" si="102"/>
        <v>0.306415329127114</v>
      </c>
      <c r="BM40" s="16">
        <f t="shared" si="103"/>
        <v>0.000477159063489076</v>
      </c>
      <c r="BP40" s="25">
        <v>-0.607756764909019</v>
      </c>
      <c r="BQ40" s="25">
        <v>0.802450648156053</v>
      </c>
      <c r="BR40" s="25">
        <v>4.60517018598809</v>
      </c>
      <c r="BS40" s="22">
        <v>-0.693147180559945</v>
      </c>
      <c r="BT40" s="25">
        <v>-0.693147180559945</v>
      </c>
      <c r="BU40" s="25">
        <v>0</v>
      </c>
      <c r="BV40" s="25">
        <v>1.68639895357023</v>
      </c>
      <c r="BW40" s="26">
        <f t="shared" si="104"/>
        <v>0.60912699822782</v>
      </c>
      <c r="BX40" s="26">
        <f t="shared" si="105"/>
        <v>0.75846252315877</v>
      </c>
      <c r="BY40" s="26">
        <f t="shared" si="138"/>
        <v>1.31845670612082</v>
      </c>
      <c r="BZ40" s="16">
        <f t="shared" si="106"/>
        <v>0.0216463536075289</v>
      </c>
      <c r="CA40" s="16">
        <f t="shared" si="107"/>
        <v>0.318456706120822</v>
      </c>
      <c r="CB40" s="16">
        <f t="shared" si="108"/>
        <v>0.000107683685700151</v>
      </c>
      <c r="CE40" s="31">
        <v>-0.607756764909019</v>
      </c>
      <c r="CF40" s="31">
        <v>0.802450648156053</v>
      </c>
      <c r="CG40" s="31">
        <v>4.60517018598809</v>
      </c>
      <c r="CH40" s="31">
        <v>-0.693147180559945</v>
      </c>
      <c r="CI40" s="31">
        <v>0</v>
      </c>
      <c r="CJ40" s="31">
        <v>1.68639895357023</v>
      </c>
      <c r="CK40" s="34">
        <f t="shared" si="109"/>
        <v>0.598272962047603</v>
      </c>
      <c r="CL40" s="34">
        <f t="shared" si="110"/>
        <v>0.772222763366732</v>
      </c>
      <c r="CM40" s="34">
        <f t="shared" si="111"/>
        <v>1.29496312131516</v>
      </c>
      <c r="CN40" s="32">
        <f t="shared" si="112"/>
        <v>0.0185703201852275</v>
      </c>
      <c r="CO40" s="32">
        <f t="shared" si="113"/>
        <v>0.294963121315158</v>
      </c>
      <c r="CP40" s="32">
        <f t="shared" si="114"/>
        <v>0.00112981070451517</v>
      </c>
      <c r="CR40" s="8">
        <f t="shared" si="115"/>
        <v>0.598272962047603</v>
      </c>
      <c r="CT40" s="25">
        <v>-0.607756764909019</v>
      </c>
      <c r="CU40" s="25">
        <v>0.802450648156053</v>
      </c>
      <c r="CV40" s="22">
        <v>-0.693147180559945</v>
      </c>
      <c r="CW40" s="25">
        <v>0</v>
      </c>
      <c r="CX40" s="25">
        <v>1.68639895357023</v>
      </c>
      <c r="CY40" s="26">
        <f t="shared" si="116"/>
        <v>0.59094718889563</v>
      </c>
      <c r="CZ40" s="26">
        <f t="shared" si="117"/>
        <v>0.781795748725689</v>
      </c>
      <c r="DA40" s="26">
        <f t="shared" si="139"/>
        <v>1.27910646947106</v>
      </c>
      <c r="DB40" s="16">
        <f t="shared" si="118"/>
        <v>0.0166273775240852</v>
      </c>
      <c r="DC40" s="16">
        <f t="shared" si="119"/>
        <v>0.27910646947106</v>
      </c>
      <c r="DD40" s="16">
        <f t="shared" si="120"/>
        <v>0.00267474367564056</v>
      </c>
      <c r="DG40" s="25">
        <v>-0.607756764909019</v>
      </c>
      <c r="DH40" s="25">
        <v>0.802450648156053</v>
      </c>
      <c r="DI40" s="22">
        <v>0</v>
      </c>
      <c r="DJ40" s="25">
        <v>1.68639895357023</v>
      </c>
      <c r="DK40" s="26">
        <f t="shared" si="121"/>
        <v>0.599252743030624</v>
      </c>
      <c r="DL40" s="26">
        <f t="shared" si="122"/>
        <v>0.770960175607223</v>
      </c>
      <c r="DM40" s="26">
        <f t="shared" si="140"/>
        <v>1.29708385937365</v>
      </c>
      <c r="DN40" s="16">
        <f t="shared" si="123"/>
        <v>0.0188383154694305</v>
      </c>
      <c r="DO40" s="16">
        <f t="shared" si="124"/>
        <v>0.297083859373645</v>
      </c>
      <c r="DP40" s="16">
        <f t="shared" si="125"/>
        <v>0.00137230075228326</v>
      </c>
      <c r="DS40" s="25">
        <v>-0.607756764909019</v>
      </c>
      <c r="DT40" s="25">
        <v>0.802450648156053</v>
      </c>
      <c r="DU40" s="22">
        <v>1.68639895357023</v>
      </c>
      <c r="DV40" s="26">
        <f t="shared" si="126"/>
        <v>0.670184669154308</v>
      </c>
      <c r="DW40" s="26">
        <f t="shared" si="127"/>
        <v>0.689362232924529</v>
      </c>
      <c r="DX40" s="26">
        <f t="shared" si="141"/>
        <v>1.45061616700067</v>
      </c>
      <c r="DY40" s="16">
        <f t="shared" si="128"/>
        <v>0.0433408564708886</v>
      </c>
      <c r="DZ40" s="16">
        <f t="shared" si="129"/>
        <v>0.450616167000666</v>
      </c>
      <c r="EA40" s="16">
        <f t="shared" si="130"/>
        <v>0.00965927527797261</v>
      </c>
      <c r="ED40" s="25">
        <v>-0.607756764909019</v>
      </c>
      <c r="EE40" s="25">
        <v>0.802450648156053</v>
      </c>
      <c r="EF40" s="26">
        <f t="shared" si="131"/>
        <v>0.630589850105837</v>
      </c>
      <c r="EG40" s="26">
        <f t="shared" si="132"/>
        <v>0.732647377566352</v>
      </c>
      <c r="EH40" s="26">
        <f t="shared" si="133"/>
        <v>1.36491309546718</v>
      </c>
      <c r="EI40" s="16">
        <f t="shared" si="134"/>
        <v>0.0284225375587085</v>
      </c>
      <c r="EJ40" s="16">
        <f t="shared" si="135"/>
        <v>0.364913095467179</v>
      </c>
      <c r="EK40" s="16">
        <f t="shared" si="136"/>
        <v>3.23052782413999e-5</v>
      </c>
    </row>
    <row r="41" spans="1:141">
      <c r="A41" s="77" t="s">
        <v>22</v>
      </c>
      <c r="B41" s="77">
        <v>2.20570082031694</v>
      </c>
      <c r="C41" s="78">
        <v>0.0071</v>
      </c>
      <c r="D41" s="78">
        <v>0.0113</v>
      </c>
      <c r="E41" s="77">
        <v>100</v>
      </c>
      <c r="F41" s="77">
        <v>0.5</v>
      </c>
      <c r="G41" s="77">
        <v>0.5</v>
      </c>
      <c r="H41" s="77">
        <v>1</v>
      </c>
      <c r="I41" s="77">
        <v>5.4</v>
      </c>
      <c r="J41" s="77">
        <v>0.494</v>
      </c>
      <c r="K41" s="17">
        <f t="shared" si="75"/>
        <v>0.838753028138641</v>
      </c>
      <c r="L41" s="17">
        <f t="shared" si="76"/>
        <v>0.588969557697197</v>
      </c>
      <c r="M41" s="17">
        <f t="shared" si="77"/>
        <v>1.69788062376243</v>
      </c>
      <c r="N41" s="16">
        <f t="shared" si="4"/>
        <v>0.118854650410763</v>
      </c>
      <c r="O41" s="16">
        <f t="shared" si="5"/>
        <v>0.697880623762432</v>
      </c>
      <c r="P41" s="16">
        <f t="shared" si="78"/>
        <v>0.00417332022752412</v>
      </c>
      <c r="R41" s="21">
        <f t="shared" si="79"/>
        <v>-0.529380781390876</v>
      </c>
      <c r="S41" s="21">
        <f t="shared" si="74"/>
        <v>1</v>
      </c>
      <c r="T41" s="21">
        <f t="shared" si="80"/>
        <v>0.791045290744093</v>
      </c>
      <c r="U41" s="22">
        <f t="shared" si="81"/>
        <v>0.00707491367196198</v>
      </c>
      <c r="V41" s="21">
        <f t="shared" si="82"/>
        <v>0.0112366319259878</v>
      </c>
      <c r="W41" s="21">
        <f t="shared" si="83"/>
        <v>4.60517018598809</v>
      </c>
      <c r="X41" s="25">
        <f t="shared" si="84"/>
        <v>-0.693147180559945</v>
      </c>
      <c r="Y41" s="21">
        <f t="shared" si="85"/>
        <v>-0.693147180559945</v>
      </c>
      <c r="Z41" s="21">
        <f t="shared" si="86"/>
        <v>0</v>
      </c>
      <c r="AA41" s="21">
        <f t="shared" si="87"/>
        <v>1.68639895357023</v>
      </c>
      <c r="AB41" s="26">
        <f t="shared" si="88"/>
        <v>0.601409733800522</v>
      </c>
      <c r="AC41" s="26">
        <f t="shared" si="89"/>
        <v>0.821403399772462</v>
      </c>
      <c r="AD41" s="26">
        <f t="shared" si="90"/>
        <v>1.21742861093223</v>
      </c>
      <c r="AE41" s="16">
        <f t="shared" si="91"/>
        <v>0.0115368509150989</v>
      </c>
      <c r="AF41" s="16">
        <f t="shared" si="92"/>
        <v>0.21742861093223</v>
      </c>
      <c r="AG41" s="16">
        <f t="shared" si="93"/>
        <v>0.0120307511485199</v>
      </c>
      <c r="AI41" s="21">
        <v>-0.529380781390876</v>
      </c>
      <c r="AJ41" s="22">
        <v>1</v>
      </c>
      <c r="AK41" s="21">
        <v>0.791045290744093</v>
      </c>
      <c r="AL41" s="25">
        <v>0.0112366319259878</v>
      </c>
      <c r="AM41" s="21">
        <v>4.60517018598809</v>
      </c>
      <c r="AN41" s="21">
        <v>-0.693147180559945</v>
      </c>
      <c r="AO41" s="21">
        <v>-0.693147180559945</v>
      </c>
      <c r="AP41" s="25">
        <v>0</v>
      </c>
      <c r="AQ41" s="21">
        <v>1.68639895357023</v>
      </c>
      <c r="AR41" s="26">
        <f t="shared" si="94"/>
        <v>0.601597000502317</v>
      </c>
      <c r="AS41" s="26">
        <f t="shared" si="95"/>
        <v>0.821147711154682</v>
      </c>
      <c r="AT41" s="26">
        <f t="shared" si="142"/>
        <v>1.21780769332453</v>
      </c>
      <c r="AU41" s="16">
        <f t="shared" si="96"/>
        <v>0.0115771145170957</v>
      </c>
      <c r="AV41" s="16">
        <f t="shared" si="97"/>
        <v>0.217807693324529</v>
      </c>
      <c r="AW41" s="16">
        <f t="shared" si="98"/>
        <v>0.0119568195141785</v>
      </c>
      <c r="AZ41" s="25">
        <v>-0.529380781390876</v>
      </c>
      <c r="BA41" s="25">
        <v>0.791045290744093</v>
      </c>
      <c r="BB41" s="22">
        <v>0.0112366319259878</v>
      </c>
      <c r="BC41" s="25">
        <v>4.60517018598809</v>
      </c>
      <c r="BD41" s="25">
        <v>-0.693147180559945</v>
      </c>
      <c r="BE41" s="25">
        <v>-0.693147180559945</v>
      </c>
      <c r="BF41" s="25">
        <v>0</v>
      </c>
      <c r="BG41" s="25">
        <v>1.68639895357023</v>
      </c>
      <c r="BH41" s="26">
        <f t="shared" si="99"/>
        <v>0.603078764862219</v>
      </c>
      <c r="BI41" s="26">
        <f t="shared" si="100"/>
        <v>0.819130151453535</v>
      </c>
      <c r="BJ41" s="26">
        <f t="shared" si="137"/>
        <v>1.22080721632028</v>
      </c>
      <c r="BK41" s="16">
        <f t="shared" si="101"/>
        <v>0.0118981769438672</v>
      </c>
      <c r="BL41" s="16">
        <f t="shared" si="102"/>
        <v>0.220807216320281</v>
      </c>
      <c r="BM41" s="16">
        <f t="shared" si="103"/>
        <v>0.0115459502870818</v>
      </c>
      <c r="BP41" s="25">
        <v>-0.529380781390876</v>
      </c>
      <c r="BQ41" s="25">
        <v>0.791045290744093</v>
      </c>
      <c r="BR41" s="25">
        <v>4.60517018598809</v>
      </c>
      <c r="BS41" s="22">
        <v>-0.693147180559945</v>
      </c>
      <c r="BT41" s="25">
        <v>-0.693147180559945</v>
      </c>
      <c r="BU41" s="25">
        <v>0</v>
      </c>
      <c r="BV41" s="25">
        <v>1.68639895357023</v>
      </c>
      <c r="BW41" s="26">
        <f t="shared" si="104"/>
        <v>0.608683226777471</v>
      </c>
      <c r="BX41" s="26">
        <f t="shared" si="105"/>
        <v>0.811587995639976</v>
      </c>
      <c r="BY41" s="26">
        <f t="shared" si="138"/>
        <v>1.23215228092605</v>
      </c>
      <c r="BZ41" s="16">
        <f t="shared" si="106"/>
        <v>0.0131522425040927</v>
      </c>
      <c r="CA41" s="16">
        <f t="shared" si="107"/>
        <v>0.232152280926054</v>
      </c>
      <c r="CB41" s="16">
        <f t="shared" si="108"/>
        <v>0.00934731248125745</v>
      </c>
      <c r="CE41" s="31">
        <v>-0.529380781390876</v>
      </c>
      <c r="CF41" s="31">
        <v>0.791045290744093</v>
      </c>
      <c r="CG41" s="31">
        <v>4.60517018598809</v>
      </c>
      <c r="CH41" s="31">
        <v>-0.693147180559945</v>
      </c>
      <c r="CI41" s="31">
        <v>0</v>
      </c>
      <c r="CJ41" s="31">
        <v>1.68639895357023</v>
      </c>
      <c r="CK41" s="34">
        <f t="shared" si="109"/>
        <v>0.597813233728426</v>
      </c>
      <c r="CL41" s="34">
        <f t="shared" si="110"/>
        <v>0.826345039100311</v>
      </c>
      <c r="CM41" s="34">
        <f t="shared" si="111"/>
        <v>1.21014824641382</v>
      </c>
      <c r="CN41" s="32">
        <f t="shared" si="112"/>
        <v>0.0107771874971528</v>
      </c>
      <c r="CO41" s="32">
        <f t="shared" si="113"/>
        <v>0.210148246413818</v>
      </c>
      <c r="CP41" s="32">
        <f t="shared" si="114"/>
        <v>0.0140250802908055</v>
      </c>
      <c r="CR41" s="8">
        <f t="shared" si="115"/>
        <v>0.597813233728426</v>
      </c>
      <c r="CT41" s="25">
        <v>-0.529380781390876</v>
      </c>
      <c r="CU41" s="25">
        <v>0.791045290744093</v>
      </c>
      <c r="CV41" s="22">
        <v>-0.693147180559945</v>
      </c>
      <c r="CW41" s="25">
        <v>0</v>
      </c>
      <c r="CX41" s="25">
        <v>1.68639895357023</v>
      </c>
      <c r="CY41" s="26">
        <f t="shared" si="116"/>
        <v>0.58999559898259</v>
      </c>
      <c r="CZ41" s="26">
        <f t="shared" si="117"/>
        <v>0.837294381266355</v>
      </c>
      <c r="DA41" s="26">
        <f t="shared" si="139"/>
        <v>1.19432307486354</v>
      </c>
      <c r="DB41" s="16">
        <f t="shared" si="118"/>
        <v>0.00921515502402624</v>
      </c>
      <c r="DC41" s="16">
        <f t="shared" si="119"/>
        <v>0.194323074863542</v>
      </c>
      <c r="DD41" s="16">
        <f t="shared" si="120"/>
        <v>0.0186326100152974</v>
      </c>
      <c r="DG41" s="25">
        <v>-0.529380781390876</v>
      </c>
      <c r="DH41" s="25">
        <v>0.791045290744093</v>
      </c>
      <c r="DI41" s="22">
        <v>0</v>
      </c>
      <c r="DJ41" s="25">
        <v>1.68639895357023</v>
      </c>
      <c r="DK41" s="26">
        <f t="shared" si="121"/>
        <v>0.598685732039641</v>
      </c>
      <c r="DL41" s="26">
        <f t="shared" si="122"/>
        <v>0.825140760106324</v>
      </c>
      <c r="DM41" s="26">
        <f t="shared" si="140"/>
        <v>1.21191443732721</v>
      </c>
      <c r="DN41" s="16">
        <f t="shared" si="123"/>
        <v>0.0109591024926755</v>
      </c>
      <c r="DO41" s="16">
        <f t="shared" si="124"/>
        <v>0.211914437327208</v>
      </c>
      <c r="DP41" s="16">
        <f t="shared" si="125"/>
        <v>0.0149362617845378</v>
      </c>
      <c r="DS41" s="25">
        <v>-0.529380781390876</v>
      </c>
      <c r="DT41" s="25">
        <v>0.791045290744093</v>
      </c>
      <c r="DU41" s="22">
        <v>1.68639895357023</v>
      </c>
      <c r="DV41" s="26">
        <f t="shared" si="126"/>
        <v>0.667463701500909</v>
      </c>
      <c r="DW41" s="26">
        <f t="shared" si="127"/>
        <v>0.740115153661771</v>
      </c>
      <c r="DX41" s="26">
        <f t="shared" si="141"/>
        <v>1.35114109615569</v>
      </c>
      <c r="DY41" s="16">
        <f t="shared" si="128"/>
        <v>0.0300896557383966</v>
      </c>
      <c r="DZ41" s="16">
        <f t="shared" si="129"/>
        <v>0.351141096155687</v>
      </c>
      <c r="EA41" s="16">
        <f t="shared" si="130"/>
        <v>1.42434376385141e-6</v>
      </c>
      <c r="ED41" s="25">
        <v>-0.529380781390876</v>
      </c>
      <c r="EE41" s="25">
        <v>0.791045290744093</v>
      </c>
      <c r="EF41" s="26">
        <f t="shared" si="131"/>
        <v>0.626072922912196</v>
      </c>
      <c r="EG41" s="26">
        <f t="shared" si="132"/>
        <v>0.789045464068538</v>
      </c>
      <c r="EH41" s="26">
        <f t="shared" si="133"/>
        <v>1.26735409496396</v>
      </c>
      <c r="EI41" s="16">
        <f t="shared" si="134"/>
        <v>0.0174432569665709</v>
      </c>
      <c r="EJ41" s="16">
        <f t="shared" si="135"/>
        <v>0.26735409496396</v>
      </c>
      <c r="EK41" s="16">
        <f t="shared" si="136"/>
        <v>0.00844105738470604</v>
      </c>
    </row>
    <row r="42" spans="1:141">
      <c r="A42" s="77" t="s">
        <v>22</v>
      </c>
      <c r="B42" s="77">
        <v>1.97410182307519</v>
      </c>
      <c r="C42" s="78">
        <v>0.0071</v>
      </c>
      <c r="D42" s="78">
        <v>0.0113</v>
      </c>
      <c r="E42" s="77">
        <v>100</v>
      </c>
      <c r="F42" s="77">
        <v>0.5</v>
      </c>
      <c r="G42" s="77">
        <v>0.5</v>
      </c>
      <c r="H42" s="77">
        <v>1</v>
      </c>
      <c r="I42" s="77">
        <v>5.4</v>
      </c>
      <c r="J42" s="77">
        <v>0.369</v>
      </c>
      <c r="K42" s="17">
        <f t="shared" si="75"/>
        <v>0.75068380385351</v>
      </c>
      <c r="L42" s="17">
        <f t="shared" si="76"/>
        <v>0.491551833282935</v>
      </c>
      <c r="M42" s="17">
        <f t="shared" si="77"/>
        <v>2.03437345217753</v>
      </c>
      <c r="N42" s="16">
        <f t="shared" si="4"/>
        <v>0.145682526124085</v>
      </c>
      <c r="O42" s="16">
        <f t="shared" si="5"/>
        <v>1.03437345217753</v>
      </c>
      <c r="P42" s="16">
        <f t="shared" si="78"/>
        <v>0.160876451829453</v>
      </c>
      <c r="R42" s="21">
        <f t="shared" si="79"/>
        <v>-0.710187885580116</v>
      </c>
      <c r="S42" s="21">
        <f t="shared" si="74"/>
        <v>1</v>
      </c>
      <c r="T42" s="21">
        <f t="shared" si="80"/>
        <v>0.680113521785938</v>
      </c>
      <c r="U42" s="22">
        <f t="shared" si="81"/>
        <v>0.00707491367196198</v>
      </c>
      <c r="V42" s="21">
        <f t="shared" si="82"/>
        <v>0.0112366319259878</v>
      </c>
      <c r="W42" s="21">
        <f t="shared" si="83"/>
        <v>4.60517018598809</v>
      </c>
      <c r="X42" s="25">
        <f t="shared" si="84"/>
        <v>-0.693147180559945</v>
      </c>
      <c r="Y42" s="21">
        <f t="shared" si="85"/>
        <v>-0.693147180559945</v>
      </c>
      <c r="Z42" s="21">
        <f t="shared" si="86"/>
        <v>0</v>
      </c>
      <c r="AA42" s="21">
        <f t="shared" si="87"/>
        <v>1.68639895357023</v>
      </c>
      <c r="AB42" s="26">
        <f t="shared" si="88"/>
        <v>0.596400368210759</v>
      </c>
      <c r="AC42" s="26">
        <f t="shared" si="89"/>
        <v>0.618711891655977</v>
      </c>
      <c r="AD42" s="26">
        <f t="shared" si="90"/>
        <v>1.61626116046276</v>
      </c>
      <c r="AE42" s="16">
        <f t="shared" si="91"/>
        <v>0.0517109274623888</v>
      </c>
      <c r="AF42" s="16">
        <f t="shared" si="92"/>
        <v>0.616261160462762</v>
      </c>
      <c r="AG42" s="16">
        <f t="shared" si="93"/>
        <v>0.0836064321371286</v>
      </c>
      <c r="AI42" s="21">
        <v>-0.710187885580116</v>
      </c>
      <c r="AJ42" s="22">
        <v>1</v>
      </c>
      <c r="AK42" s="21">
        <v>0.680113521785938</v>
      </c>
      <c r="AL42" s="25">
        <v>0.0112366319259878</v>
      </c>
      <c r="AM42" s="21">
        <v>4.60517018598809</v>
      </c>
      <c r="AN42" s="21">
        <v>-0.693147180559945</v>
      </c>
      <c r="AO42" s="21">
        <v>-0.693147180559945</v>
      </c>
      <c r="AP42" s="25">
        <v>0</v>
      </c>
      <c r="AQ42" s="21">
        <v>1.68639895357023</v>
      </c>
      <c r="AR42" s="26">
        <f t="shared" si="94"/>
        <v>0.596387567085633</v>
      </c>
      <c r="AS42" s="26">
        <f t="shared" si="95"/>
        <v>0.618725171960228</v>
      </c>
      <c r="AT42" s="26">
        <f t="shared" si="142"/>
        <v>1.61622646906676</v>
      </c>
      <c r="AU42" s="16">
        <f t="shared" si="96"/>
        <v>0.0517051056651231</v>
      </c>
      <c r="AV42" s="16">
        <f t="shared" si="97"/>
        <v>0.616226469066755</v>
      </c>
      <c r="AW42" s="16">
        <f t="shared" si="98"/>
        <v>0.0835623511411349</v>
      </c>
      <c r="AZ42" s="25">
        <v>-0.710187885580116</v>
      </c>
      <c r="BA42" s="25">
        <v>0.680113521785938</v>
      </c>
      <c r="BB42" s="22">
        <v>0.0112366319259878</v>
      </c>
      <c r="BC42" s="25">
        <v>4.60517018598809</v>
      </c>
      <c r="BD42" s="25">
        <v>-0.693147180559945</v>
      </c>
      <c r="BE42" s="25">
        <v>-0.693147180559945</v>
      </c>
      <c r="BF42" s="25">
        <v>0</v>
      </c>
      <c r="BG42" s="25">
        <v>1.68639895357023</v>
      </c>
      <c r="BH42" s="26">
        <f t="shared" si="99"/>
        <v>0.598380668094989</v>
      </c>
      <c r="BI42" s="26">
        <f t="shared" si="100"/>
        <v>0.616664306978286</v>
      </c>
      <c r="BJ42" s="26">
        <f t="shared" si="137"/>
        <v>1.62162782681569</v>
      </c>
      <c r="BK42" s="16">
        <f t="shared" si="101"/>
        <v>0.0526154908957034</v>
      </c>
      <c r="BL42" s="16">
        <f t="shared" si="102"/>
        <v>0.621627826815688</v>
      </c>
      <c r="BM42" s="16">
        <f t="shared" si="103"/>
        <v>0.0860650925260929</v>
      </c>
      <c r="BP42" s="25">
        <v>-0.710187885580116</v>
      </c>
      <c r="BQ42" s="25">
        <v>0.680113521785938</v>
      </c>
      <c r="BR42" s="25">
        <v>4.60517018598809</v>
      </c>
      <c r="BS42" s="22">
        <v>-0.693147180559945</v>
      </c>
      <c r="BT42" s="25">
        <v>-0.693147180559945</v>
      </c>
      <c r="BU42" s="25">
        <v>0</v>
      </c>
      <c r="BV42" s="25">
        <v>1.68639895357023</v>
      </c>
      <c r="BW42" s="26">
        <f t="shared" si="104"/>
        <v>0.604383807660102</v>
      </c>
      <c r="BX42" s="26">
        <f t="shared" si="105"/>
        <v>0.610539189374712</v>
      </c>
      <c r="BY42" s="26">
        <f t="shared" si="138"/>
        <v>1.63789649772385</v>
      </c>
      <c r="BZ42" s="16">
        <f t="shared" si="106"/>
        <v>0.0554055369085677</v>
      </c>
      <c r="CA42" s="16">
        <f t="shared" si="107"/>
        <v>0.637896497723853</v>
      </c>
      <c r="CB42" s="16">
        <f t="shared" si="108"/>
        <v>0.095519762789741</v>
      </c>
      <c r="CE42" s="31">
        <v>-0.710187885580116</v>
      </c>
      <c r="CF42" s="31">
        <v>0.680113521785938</v>
      </c>
      <c r="CG42" s="31">
        <v>4.60517018598809</v>
      </c>
      <c r="CH42" s="31">
        <v>-0.693147180559945</v>
      </c>
      <c r="CI42" s="31">
        <v>0</v>
      </c>
      <c r="CJ42" s="31">
        <v>1.68639895357023</v>
      </c>
      <c r="CK42" s="34">
        <f t="shared" si="109"/>
        <v>0.5933601710854</v>
      </c>
      <c r="CL42" s="34">
        <f t="shared" si="110"/>
        <v>0.621881983290198</v>
      </c>
      <c r="CM42" s="34">
        <f t="shared" si="111"/>
        <v>1.60802214386287</v>
      </c>
      <c r="CN42" s="32">
        <f t="shared" si="112"/>
        <v>0.0503374863694699</v>
      </c>
      <c r="CO42" s="32">
        <f t="shared" si="113"/>
        <v>0.608022143862873</v>
      </c>
      <c r="CP42" s="32">
        <f t="shared" si="114"/>
        <v>0.0780902712684116</v>
      </c>
      <c r="CR42" s="8">
        <f t="shared" si="115"/>
        <v>0.5933601710854</v>
      </c>
      <c r="CT42" s="25">
        <v>-0.710187885580116</v>
      </c>
      <c r="CU42" s="25">
        <v>0.680113521785938</v>
      </c>
      <c r="CV42" s="22">
        <v>-0.693147180559945</v>
      </c>
      <c r="CW42" s="25">
        <v>0</v>
      </c>
      <c r="CX42" s="25">
        <v>1.68639895357023</v>
      </c>
      <c r="CY42" s="26">
        <f t="shared" si="116"/>
        <v>0.580819721431361</v>
      </c>
      <c r="CZ42" s="26">
        <f t="shared" si="117"/>
        <v>0.635309006193253</v>
      </c>
      <c r="DA42" s="26">
        <f t="shared" si="139"/>
        <v>1.57403718545084</v>
      </c>
      <c r="DB42" s="16">
        <f t="shared" si="118"/>
        <v>0.0448675943872592</v>
      </c>
      <c r="DC42" s="16">
        <f t="shared" si="119"/>
        <v>0.574037185450841</v>
      </c>
      <c r="DD42" s="16">
        <f t="shared" si="120"/>
        <v>0.0591524621225436</v>
      </c>
      <c r="DG42" s="25">
        <v>-0.710187885580116</v>
      </c>
      <c r="DH42" s="25">
        <v>0.680113521785938</v>
      </c>
      <c r="DI42" s="22">
        <v>0</v>
      </c>
      <c r="DJ42" s="25">
        <v>1.68639895357023</v>
      </c>
      <c r="DK42" s="26">
        <f t="shared" si="121"/>
        <v>0.593198729954837</v>
      </c>
      <c r="DL42" s="26">
        <f t="shared" si="122"/>
        <v>0.622051230669515</v>
      </c>
      <c r="DM42" s="26">
        <f t="shared" si="140"/>
        <v>1.60758463402395</v>
      </c>
      <c r="DN42" s="16">
        <f t="shared" si="123"/>
        <v>0.050265070513362</v>
      </c>
      <c r="DO42" s="16">
        <f t="shared" si="124"/>
        <v>0.607584634023949</v>
      </c>
      <c r="DP42" s="16">
        <f t="shared" si="125"/>
        <v>0.0747782915374937</v>
      </c>
      <c r="DS42" s="25">
        <v>-0.710187885580116</v>
      </c>
      <c r="DT42" s="25">
        <v>0.680113521785938</v>
      </c>
      <c r="DU42" s="22">
        <v>1.68639895357023</v>
      </c>
      <c r="DV42" s="26">
        <f t="shared" si="126"/>
        <v>0.641568299636519</v>
      </c>
      <c r="DW42" s="26">
        <f t="shared" si="127"/>
        <v>0.575153105614877</v>
      </c>
      <c r="DX42" s="26">
        <f t="shared" si="141"/>
        <v>1.73866747868975</v>
      </c>
      <c r="DY42" s="16">
        <f t="shared" si="128"/>
        <v>0.0742934779667432</v>
      </c>
      <c r="DZ42" s="16">
        <f t="shared" si="129"/>
        <v>0.738667478689753</v>
      </c>
      <c r="EA42" s="16">
        <f t="shared" si="130"/>
        <v>0.149253128007347</v>
      </c>
      <c r="ED42" s="25">
        <v>-0.710187885580116</v>
      </c>
      <c r="EE42" s="25">
        <v>0.680113521785938</v>
      </c>
      <c r="EF42" s="26">
        <f t="shared" si="131"/>
        <v>0.58379305410356</v>
      </c>
      <c r="EG42" s="26">
        <f t="shared" si="132"/>
        <v>0.63207329618989</v>
      </c>
      <c r="EH42" s="26">
        <f t="shared" si="133"/>
        <v>1.58209499757062</v>
      </c>
      <c r="EI42" s="16">
        <f t="shared" si="134"/>
        <v>0.0461360560911348</v>
      </c>
      <c r="EJ42" s="16">
        <f t="shared" si="135"/>
        <v>0.582094997570623</v>
      </c>
      <c r="EK42" s="16">
        <f t="shared" si="136"/>
        <v>0.0496691092461975</v>
      </c>
    </row>
    <row r="43" spans="1:141">
      <c r="A43" s="77" t="s">
        <v>22</v>
      </c>
      <c r="B43" s="77">
        <v>1.2918636988106</v>
      </c>
      <c r="C43" s="78">
        <v>0.0071</v>
      </c>
      <c r="D43" s="78">
        <v>0.0113</v>
      </c>
      <c r="E43" s="77">
        <v>100</v>
      </c>
      <c r="F43" s="77">
        <v>0.5</v>
      </c>
      <c r="G43" s="77">
        <v>0.5</v>
      </c>
      <c r="H43" s="77">
        <v>1</v>
      </c>
      <c r="I43" s="77">
        <v>5.4</v>
      </c>
      <c r="J43" s="77">
        <v>0.31</v>
      </c>
      <c r="K43" s="17">
        <f t="shared" si="75"/>
        <v>0.491251841291912</v>
      </c>
      <c r="L43" s="17">
        <f t="shared" si="76"/>
        <v>0.63104089174455</v>
      </c>
      <c r="M43" s="17">
        <f t="shared" si="77"/>
        <v>1.58468335900617</v>
      </c>
      <c r="N43" s="16">
        <f t="shared" si="4"/>
        <v>0.0328522299717083</v>
      </c>
      <c r="O43" s="16">
        <f t="shared" si="5"/>
        <v>0.584683359006167</v>
      </c>
      <c r="P43" s="16">
        <f t="shared" si="78"/>
        <v>0.00236157360858129</v>
      </c>
      <c r="R43" s="21">
        <f t="shared" si="79"/>
        <v>-0.460384613874174</v>
      </c>
      <c r="S43" s="21">
        <f t="shared" ref="S43:S52" si="143">1</f>
        <v>1</v>
      </c>
      <c r="T43" s="21">
        <f t="shared" si="80"/>
        <v>0.256085903518661</v>
      </c>
      <c r="U43" s="22">
        <f t="shared" si="81"/>
        <v>0.00707491367196198</v>
      </c>
      <c r="V43" s="21">
        <f t="shared" si="82"/>
        <v>0.0112366319259878</v>
      </c>
      <c r="W43" s="21">
        <f t="shared" si="83"/>
        <v>4.60517018598809</v>
      </c>
      <c r="X43" s="25">
        <f t="shared" si="84"/>
        <v>-0.693147180559945</v>
      </c>
      <c r="Y43" s="21">
        <f t="shared" si="85"/>
        <v>-0.693147180559945</v>
      </c>
      <c r="Z43" s="21">
        <f t="shared" si="86"/>
        <v>0</v>
      </c>
      <c r="AA43" s="21">
        <f t="shared" si="87"/>
        <v>1.68639895357023</v>
      </c>
      <c r="AB43" s="26">
        <f t="shared" si="88"/>
        <v>0.577634039134624</v>
      </c>
      <c r="AC43" s="26">
        <f t="shared" si="89"/>
        <v>0.53667197394465</v>
      </c>
      <c r="AD43" s="26">
        <f t="shared" si="90"/>
        <v>1.86333561011169</v>
      </c>
      <c r="AE43" s="16">
        <f t="shared" si="91"/>
        <v>0.0716279789035137</v>
      </c>
      <c r="AF43" s="16">
        <f t="shared" si="92"/>
        <v>0.863335610111692</v>
      </c>
      <c r="AG43" s="16">
        <f t="shared" si="93"/>
        <v>0.287534267437954</v>
      </c>
      <c r="AI43" s="21">
        <v>-0.460384613874174</v>
      </c>
      <c r="AJ43" s="22">
        <v>1</v>
      </c>
      <c r="AK43" s="21">
        <v>0.256085903518661</v>
      </c>
      <c r="AL43" s="25">
        <v>0.0112366319259878</v>
      </c>
      <c r="AM43" s="21">
        <v>4.60517018598809</v>
      </c>
      <c r="AN43" s="21">
        <v>-0.693147180559945</v>
      </c>
      <c r="AO43" s="21">
        <v>-0.693147180559945</v>
      </c>
      <c r="AP43" s="25">
        <v>0</v>
      </c>
      <c r="AQ43" s="21">
        <v>1.68639895357023</v>
      </c>
      <c r="AR43" s="26">
        <f t="shared" si="94"/>
        <v>0.576887325377817</v>
      </c>
      <c r="AS43" s="26">
        <f t="shared" si="95"/>
        <v>0.537366633591705</v>
      </c>
      <c r="AT43" s="26">
        <f t="shared" si="142"/>
        <v>1.86092685605747</v>
      </c>
      <c r="AU43" s="16">
        <f t="shared" si="96"/>
        <v>0.0712288444473246</v>
      </c>
      <c r="AV43" s="16">
        <f t="shared" si="97"/>
        <v>0.860926856057473</v>
      </c>
      <c r="AW43" s="16">
        <f t="shared" si="98"/>
        <v>0.284912462478557</v>
      </c>
      <c r="AZ43" s="25">
        <v>-0.460384613874174</v>
      </c>
      <c r="BA43" s="25">
        <v>0.256085903518661</v>
      </c>
      <c r="BB43" s="22">
        <v>0.0112366319259878</v>
      </c>
      <c r="BC43" s="25">
        <v>4.60517018598809</v>
      </c>
      <c r="BD43" s="25">
        <v>-0.693147180559945</v>
      </c>
      <c r="BE43" s="25">
        <v>-0.693147180559945</v>
      </c>
      <c r="BF43" s="25">
        <v>0</v>
      </c>
      <c r="BG43" s="25">
        <v>1.68639895357023</v>
      </c>
      <c r="BH43" s="26">
        <f t="shared" si="99"/>
        <v>0.580757434465898</v>
      </c>
      <c r="BI43" s="26">
        <f t="shared" si="100"/>
        <v>0.533785676433218</v>
      </c>
      <c r="BJ43" s="26">
        <f t="shared" si="137"/>
        <v>1.87341107892225</v>
      </c>
      <c r="BK43" s="16">
        <f t="shared" si="101"/>
        <v>0.0733095883185552</v>
      </c>
      <c r="BL43" s="16">
        <f t="shared" si="102"/>
        <v>0.873411078922252</v>
      </c>
      <c r="BM43" s="16">
        <f t="shared" si="103"/>
        <v>0.297190462062256</v>
      </c>
      <c r="BP43" s="25">
        <v>-0.460384613874174</v>
      </c>
      <c r="BQ43" s="25">
        <v>0.256085903518661</v>
      </c>
      <c r="BR43" s="25">
        <v>4.60517018598809</v>
      </c>
      <c r="BS43" s="22">
        <v>-0.693147180559945</v>
      </c>
      <c r="BT43" s="25">
        <v>-0.693147180559945</v>
      </c>
      <c r="BU43" s="25">
        <v>0</v>
      </c>
      <c r="BV43" s="25">
        <v>1.68639895357023</v>
      </c>
      <c r="BW43" s="26">
        <f t="shared" si="104"/>
        <v>0.588227674487541</v>
      </c>
      <c r="BX43" s="26">
        <f t="shared" si="105"/>
        <v>0.527006826515038</v>
      </c>
      <c r="BY43" s="26">
        <f t="shared" si="138"/>
        <v>1.89750862737917</v>
      </c>
      <c r="BZ43" s="16">
        <f t="shared" si="106"/>
        <v>0.0774106388507452</v>
      </c>
      <c r="CA43" s="16">
        <f t="shared" si="107"/>
        <v>0.897508627379165</v>
      </c>
      <c r="CB43" s="16">
        <f t="shared" si="108"/>
        <v>0.323391080759031</v>
      </c>
      <c r="CE43" s="31">
        <v>-0.460384613874174</v>
      </c>
      <c r="CF43" s="31">
        <v>0.256085903518661</v>
      </c>
      <c r="CG43" s="31">
        <v>4.60517018598809</v>
      </c>
      <c r="CH43" s="31">
        <v>-0.693147180559945</v>
      </c>
      <c r="CI43" s="31">
        <v>0</v>
      </c>
      <c r="CJ43" s="31">
        <v>1.68639895357023</v>
      </c>
      <c r="CK43" s="34">
        <f t="shared" si="109"/>
        <v>0.576642288867663</v>
      </c>
      <c r="CL43" s="34">
        <f t="shared" si="110"/>
        <v>0.53759498043187</v>
      </c>
      <c r="CM43" s="34">
        <f t="shared" si="111"/>
        <v>1.86013641570214</v>
      </c>
      <c r="CN43" s="32">
        <f t="shared" si="112"/>
        <v>0.0710981102125862</v>
      </c>
      <c r="CO43" s="32">
        <f t="shared" si="113"/>
        <v>0.860136415702139</v>
      </c>
      <c r="CP43" s="32">
        <f t="shared" si="114"/>
        <v>0.282556711315475</v>
      </c>
      <c r="CR43" s="8">
        <f t="shared" si="115"/>
        <v>0.576642288867663</v>
      </c>
      <c r="CT43" s="25">
        <v>-0.460384613874174</v>
      </c>
      <c r="CU43" s="25">
        <v>0.256085903518661</v>
      </c>
      <c r="CV43" s="22">
        <v>-0.693147180559945</v>
      </c>
      <c r="CW43" s="25">
        <v>0</v>
      </c>
      <c r="CX43" s="25">
        <v>1.68639895357023</v>
      </c>
      <c r="CY43" s="26">
        <f t="shared" si="116"/>
        <v>0.54704185458606</v>
      </c>
      <c r="CZ43" s="26">
        <f t="shared" si="117"/>
        <v>0.566684244361107</v>
      </c>
      <c r="DA43" s="26">
        <f t="shared" si="139"/>
        <v>1.764651143826</v>
      </c>
      <c r="DB43" s="16">
        <f t="shared" si="118"/>
        <v>0.0561888408255989</v>
      </c>
      <c r="DC43" s="16">
        <f t="shared" si="119"/>
        <v>0.764651143826001</v>
      </c>
      <c r="DD43" s="16">
        <f t="shared" si="120"/>
        <v>0.188205649216403</v>
      </c>
      <c r="DG43" s="25">
        <v>-0.460384613874174</v>
      </c>
      <c r="DH43" s="25">
        <v>0.256085903518661</v>
      </c>
      <c r="DI43" s="22">
        <v>0</v>
      </c>
      <c r="DJ43" s="25">
        <v>1.68639895357023</v>
      </c>
      <c r="DK43" s="26">
        <f t="shared" si="121"/>
        <v>0.572684627528794</v>
      </c>
      <c r="DL43" s="26">
        <f t="shared" si="122"/>
        <v>0.541310147153222</v>
      </c>
      <c r="DM43" s="26">
        <f t="shared" si="140"/>
        <v>1.84736976622192</v>
      </c>
      <c r="DN43" s="16">
        <f t="shared" si="123"/>
        <v>0.0690032135399414</v>
      </c>
      <c r="DO43" s="16">
        <f t="shared" si="124"/>
        <v>0.847369766221917</v>
      </c>
      <c r="DP43" s="16">
        <f t="shared" si="125"/>
        <v>0.263416661733743</v>
      </c>
      <c r="DS43" s="25">
        <v>-0.460384613874174</v>
      </c>
      <c r="DT43" s="25">
        <v>0.256085903518661</v>
      </c>
      <c r="DU43" s="22">
        <v>1.68639895357023</v>
      </c>
      <c r="DV43" s="26">
        <f t="shared" si="126"/>
        <v>0.551512771180968</v>
      </c>
      <c r="DW43" s="26">
        <f t="shared" si="127"/>
        <v>0.5620903380645</v>
      </c>
      <c r="DX43" s="26">
        <f t="shared" si="141"/>
        <v>1.77907345542248</v>
      </c>
      <c r="DY43" s="16">
        <f t="shared" si="128"/>
        <v>0.0583284186435108</v>
      </c>
      <c r="DZ43" s="16">
        <f t="shared" si="129"/>
        <v>0.779073455422479</v>
      </c>
      <c r="EA43" s="16">
        <f t="shared" si="130"/>
        <v>0.182106089222898</v>
      </c>
      <c r="ED43" s="25">
        <v>-0.460384613874174</v>
      </c>
      <c r="EE43" s="25">
        <v>0.256085903518661</v>
      </c>
      <c r="EF43" s="26">
        <f t="shared" si="131"/>
        <v>0.44687635822243</v>
      </c>
      <c r="EG43" s="26">
        <f t="shared" si="132"/>
        <v>0.693704185276455</v>
      </c>
      <c r="EH43" s="26">
        <f t="shared" si="133"/>
        <v>1.44153663942719</v>
      </c>
      <c r="EI43" s="16">
        <f t="shared" si="134"/>
        <v>0.0187351374402349</v>
      </c>
      <c r="EJ43" s="16">
        <f t="shared" si="135"/>
        <v>0.441536639427193</v>
      </c>
      <c r="EK43" s="16">
        <f t="shared" si="136"/>
        <v>0.00677449446462976</v>
      </c>
    </row>
    <row r="44" spans="1:141">
      <c r="A44" s="77" t="s">
        <v>22</v>
      </c>
      <c r="B44" s="77">
        <v>1.45636036445025</v>
      </c>
      <c r="C44" s="78">
        <v>0.0071</v>
      </c>
      <c r="D44" s="78">
        <v>0.0113</v>
      </c>
      <c r="E44" s="77">
        <v>100</v>
      </c>
      <c r="F44" s="77">
        <v>0.5</v>
      </c>
      <c r="G44" s="77">
        <v>0.5</v>
      </c>
      <c r="H44" s="77">
        <v>1</v>
      </c>
      <c r="I44" s="77">
        <v>5.4</v>
      </c>
      <c r="J44" s="77">
        <v>0.384</v>
      </c>
      <c r="K44" s="17">
        <f t="shared" si="75"/>
        <v>0.553804330348039</v>
      </c>
      <c r="L44" s="17">
        <f t="shared" si="76"/>
        <v>0.693385694110905</v>
      </c>
      <c r="M44" s="17">
        <f t="shared" si="77"/>
        <v>1.44219877694802</v>
      </c>
      <c r="N44" s="16">
        <f t="shared" si="4"/>
        <v>0.0288335106049459</v>
      </c>
      <c r="O44" s="16">
        <f t="shared" si="5"/>
        <v>0.442198776948018</v>
      </c>
      <c r="P44" s="16">
        <f t="shared" si="78"/>
        <v>0.0365117982473635</v>
      </c>
      <c r="R44" s="21">
        <f t="shared" si="79"/>
        <v>-0.366168877454134</v>
      </c>
      <c r="S44" s="21">
        <f t="shared" si="143"/>
        <v>1</v>
      </c>
      <c r="T44" s="21">
        <f t="shared" si="80"/>
        <v>0.375940422207156</v>
      </c>
      <c r="U44" s="22">
        <f t="shared" si="81"/>
        <v>0.00707491367196198</v>
      </c>
      <c r="V44" s="21">
        <f t="shared" si="82"/>
        <v>0.0112366319259878</v>
      </c>
      <c r="W44" s="21">
        <f t="shared" si="83"/>
        <v>4.60517018598809</v>
      </c>
      <c r="X44" s="25">
        <f t="shared" si="84"/>
        <v>-0.693147180559945</v>
      </c>
      <c r="Y44" s="21">
        <f t="shared" si="85"/>
        <v>-0.693147180559945</v>
      </c>
      <c r="Z44" s="21">
        <f t="shared" si="86"/>
        <v>0</v>
      </c>
      <c r="AA44" s="21">
        <f t="shared" si="87"/>
        <v>1.68639895357023</v>
      </c>
      <c r="AB44" s="26">
        <f t="shared" si="88"/>
        <v>0.582877793984552</v>
      </c>
      <c r="AC44" s="26">
        <f t="shared" si="89"/>
        <v>0.658800187557287</v>
      </c>
      <c r="AD44" s="26">
        <f t="shared" si="90"/>
        <v>1.51791092183477</v>
      </c>
      <c r="AE44" s="16">
        <f t="shared" si="91"/>
        <v>0.0395523769401617</v>
      </c>
      <c r="AF44" s="16">
        <f t="shared" si="92"/>
        <v>0.517910921834769</v>
      </c>
      <c r="AG44" s="16">
        <f t="shared" si="93"/>
        <v>0.03640369747692</v>
      </c>
      <c r="AI44" s="21">
        <v>-0.366168877454134</v>
      </c>
      <c r="AJ44" s="22">
        <v>1</v>
      </c>
      <c r="AK44" s="21">
        <v>0.375940422207156</v>
      </c>
      <c r="AL44" s="25">
        <v>0.0112366319259878</v>
      </c>
      <c r="AM44" s="21">
        <v>4.60517018598809</v>
      </c>
      <c r="AN44" s="21">
        <v>-0.693147180559945</v>
      </c>
      <c r="AO44" s="21">
        <v>-0.693147180559945</v>
      </c>
      <c r="AP44" s="25">
        <v>0</v>
      </c>
      <c r="AQ44" s="21">
        <v>1.68639895357023</v>
      </c>
      <c r="AR44" s="26">
        <f t="shared" si="94"/>
        <v>0.582333649887955</v>
      </c>
      <c r="AS44" s="26">
        <f t="shared" si="95"/>
        <v>0.659415783501235</v>
      </c>
      <c r="AT44" s="26">
        <f t="shared" si="142"/>
        <v>1.51649387991655</v>
      </c>
      <c r="AU44" s="16">
        <f t="shared" si="96"/>
        <v>0.039336236677878</v>
      </c>
      <c r="AV44" s="16">
        <f t="shared" si="97"/>
        <v>0.51649387991655</v>
      </c>
      <c r="AW44" s="16">
        <f t="shared" si="98"/>
        <v>0.0358492356255144</v>
      </c>
      <c r="AZ44" s="25">
        <v>-0.366168877454134</v>
      </c>
      <c r="BA44" s="25">
        <v>0.375940422207156</v>
      </c>
      <c r="BB44" s="22">
        <v>0.0112366319259878</v>
      </c>
      <c r="BC44" s="25">
        <v>4.60517018598809</v>
      </c>
      <c r="BD44" s="25">
        <v>-0.693147180559945</v>
      </c>
      <c r="BE44" s="25">
        <v>-0.693147180559945</v>
      </c>
      <c r="BF44" s="25">
        <v>0</v>
      </c>
      <c r="BG44" s="25">
        <v>1.68639895357023</v>
      </c>
      <c r="BH44" s="26">
        <f t="shared" si="99"/>
        <v>0.585685476888392</v>
      </c>
      <c r="BI44" s="26">
        <f t="shared" si="100"/>
        <v>0.65564200437426</v>
      </c>
      <c r="BJ44" s="26">
        <f t="shared" si="137"/>
        <v>1.52522259606352</v>
      </c>
      <c r="BK44" s="16">
        <f t="shared" si="101"/>
        <v>0.0406770315876982</v>
      </c>
      <c r="BL44" s="16">
        <f t="shared" si="102"/>
        <v>0.525222596063522</v>
      </c>
      <c r="BM44" s="16">
        <f t="shared" si="103"/>
        <v>0.0387945399962642</v>
      </c>
      <c r="BP44" s="25">
        <v>-0.366168877454134</v>
      </c>
      <c r="BQ44" s="25">
        <v>0.375940422207156</v>
      </c>
      <c r="BR44" s="25">
        <v>4.60517018598809</v>
      </c>
      <c r="BS44" s="22">
        <v>-0.693147180559945</v>
      </c>
      <c r="BT44" s="25">
        <v>-0.693147180559945</v>
      </c>
      <c r="BU44" s="25">
        <v>0</v>
      </c>
      <c r="BV44" s="25">
        <v>1.68639895357023</v>
      </c>
      <c r="BW44" s="26">
        <f t="shared" si="104"/>
        <v>0.592750031571982</v>
      </c>
      <c r="BX44" s="26">
        <f t="shared" si="105"/>
        <v>0.647827886202934</v>
      </c>
      <c r="BY44" s="26">
        <f t="shared" si="138"/>
        <v>1.54361987388537</v>
      </c>
      <c r="BZ44" s="16">
        <f t="shared" si="106"/>
        <v>0.0435765756813037</v>
      </c>
      <c r="CA44" s="16">
        <f t="shared" si="107"/>
        <v>0.543619873885371</v>
      </c>
      <c r="CB44" s="16">
        <f t="shared" si="108"/>
        <v>0.0461330656420702</v>
      </c>
      <c r="CE44" s="31">
        <v>-0.366168877454134</v>
      </c>
      <c r="CF44" s="31">
        <v>0.375940422207156</v>
      </c>
      <c r="CG44" s="31">
        <v>4.60517018598809</v>
      </c>
      <c r="CH44" s="31">
        <v>-0.693147180559945</v>
      </c>
      <c r="CI44" s="31">
        <v>0</v>
      </c>
      <c r="CJ44" s="31">
        <v>1.68639895357023</v>
      </c>
      <c r="CK44" s="34">
        <f t="shared" si="109"/>
        <v>0.581319383273232</v>
      </c>
      <c r="CL44" s="34">
        <f t="shared" si="110"/>
        <v>0.660566310102741</v>
      </c>
      <c r="CM44" s="34">
        <f t="shared" si="111"/>
        <v>1.51385256060738</v>
      </c>
      <c r="CN44" s="32">
        <f t="shared" si="112"/>
        <v>0.0389349390153286</v>
      </c>
      <c r="CO44" s="32">
        <f t="shared" si="113"/>
        <v>0.513852560607375</v>
      </c>
      <c r="CP44" s="32">
        <f t="shared" si="114"/>
        <v>0.0343274860900959</v>
      </c>
      <c r="CR44" s="8">
        <f t="shared" si="115"/>
        <v>0.581319383273232</v>
      </c>
      <c r="CT44" s="25">
        <v>-0.366168877454134</v>
      </c>
      <c r="CU44" s="25">
        <v>0.375940422207156</v>
      </c>
      <c r="CV44" s="22">
        <v>-0.693147180559945</v>
      </c>
      <c r="CW44" s="25">
        <v>0</v>
      </c>
      <c r="CX44" s="25">
        <v>1.68639895357023</v>
      </c>
      <c r="CY44" s="26">
        <f t="shared" si="116"/>
        <v>0.556385144066195</v>
      </c>
      <c r="CZ44" s="26">
        <f t="shared" si="117"/>
        <v>0.690169398114472</v>
      </c>
      <c r="DA44" s="26">
        <f t="shared" si="139"/>
        <v>1.44891964600572</v>
      </c>
      <c r="DB44" s="16">
        <f t="shared" si="118"/>
        <v>0.0297166378947229</v>
      </c>
      <c r="DC44" s="16">
        <f t="shared" si="119"/>
        <v>0.448919646005717</v>
      </c>
      <c r="DD44" s="16">
        <f t="shared" si="120"/>
        <v>0.013946488642063</v>
      </c>
      <c r="DG44" s="25">
        <v>-0.366168877454134</v>
      </c>
      <c r="DH44" s="25">
        <v>0.375940422207156</v>
      </c>
      <c r="DI44" s="22">
        <v>0</v>
      </c>
      <c r="DJ44" s="25">
        <v>1.68639895357023</v>
      </c>
      <c r="DK44" s="26">
        <f t="shared" si="121"/>
        <v>0.578410082262262</v>
      </c>
      <c r="DL44" s="26">
        <f t="shared" si="122"/>
        <v>0.663888842494082</v>
      </c>
      <c r="DM44" s="26">
        <f t="shared" si="140"/>
        <v>1.50627625589131</v>
      </c>
      <c r="DN44" s="16">
        <f t="shared" si="123"/>
        <v>0.0377952800852196</v>
      </c>
      <c r="DO44" s="16">
        <f t="shared" si="124"/>
        <v>0.506276255891308</v>
      </c>
      <c r="DP44" s="16">
        <f t="shared" si="125"/>
        <v>0.0296348714525237</v>
      </c>
      <c r="DS44" s="25">
        <v>-0.366168877454134</v>
      </c>
      <c r="DT44" s="25">
        <v>0.375940422207156</v>
      </c>
      <c r="DU44" s="22">
        <v>1.68639895357023</v>
      </c>
      <c r="DV44" s="26">
        <f t="shared" si="126"/>
        <v>0.575602375737214</v>
      </c>
      <c r="DW44" s="26">
        <f t="shared" si="127"/>
        <v>0.667127197847619</v>
      </c>
      <c r="DX44" s="26">
        <f t="shared" si="141"/>
        <v>1.498964520149</v>
      </c>
      <c r="DY44" s="16">
        <f t="shared" si="128"/>
        <v>0.0367114703881446</v>
      </c>
      <c r="DZ44" s="16">
        <f t="shared" si="129"/>
        <v>0.498964520148995</v>
      </c>
      <c r="EA44" s="16">
        <f t="shared" si="130"/>
        <v>0.0215003467102148</v>
      </c>
      <c r="ED44" s="25">
        <v>-0.366168877454134</v>
      </c>
      <c r="EE44" s="25">
        <v>0.375940422207156</v>
      </c>
      <c r="EF44" s="26">
        <f t="shared" si="131"/>
        <v>0.481943195743901</v>
      </c>
      <c r="EG44" s="26">
        <f t="shared" si="132"/>
        <v>0.796774398707463</v>
      </c>
      <c r="EH44" s="26">
        <f t="shared" si="133"/>
        <v>1.25506040558308</v>
      </c>
      <c r="EI44" s="16">
        <f t="shared" si="134"/>
        <v>0.00959286959252811</v>
      </c>
      <c r="EJ44" s="16">
        <f t="shared" si="135"/>
        <v>0.255060405583076</v>
      </c>
      <c r="EK44" s="16">
        <f t="shared" si="136"/>
        <v>0.0108511631948491</v>
      </c>
    </row>
    <row r="45" spans="1:141">
      <c r="A45" s="77" t="s">
        <v>22</v>
      </c>
      <c r="B45" s="77">
        <v>1.50390254197224</v>
      </c>
      <c r="C45" s="78">
        <v>0.0071</v>
      </c>
      <c r="D45" s="78">
        <v>0.0113</v>
      </c>
      <c r="E45" s="77">
        <v>100</v>
      </c>
      <c r="F45" s="77">
        <v>0.5</v>
      </c>
      <c r="G45" s="77">
        <v>0.5</v>
      </c>
      <c r="H45" s="77">
        <v>1</v>
      </c>
      <c r="I45" s="77">
        <v>5.4</v>
      </c>
      <c r="J45" s="77">
        <v>0.362</v>
      </c>
      <c r="K45" s="17">
        <f t="shared" si="75"/>
        <v>0.571883004025616</v>
      </c>
      <c r="L45" s="17">
        <f t="shared" si="76"/>
        <v>0.632996604990529</v>
      </c>
      <c r="M45" s="17">
        <f t="shared" si="77"/>
        <v>1.57978730393817</v>
      </c>
      <c r="N45" s="16">
        <f t="shared" si="4"/>
        <v>0.0440508753788167</v>
      </c>
      <c r="O45" s="16">
        <f t="shared" si="5"/>
        <v>0.579787303938165</v>
      </c>
      <c r="P45" s="16">
        <f t="shared" si="78"/>
        <v>0.00286140258903227</v>
      </c>
      <c r="R45" s="21">
        <f t="shared" si="79"/>
        <v>-0.457290220216437</v>
      </c>
      <c r="S45" s="21">
        <f t="shared" si="143"/>
        <v>1</v>
      </c>
      <c r="T45" s="21">
        <f t="shared" si="80"/>
        <v>0.408063424207503</v>
      </c>
      <c r="U45" s="22">
        <f t="shared" si="81"/>
        <v>0.00707491367196198</v>
      </c>
      <c r="V45" s="21">
        <f t="shared" si="82"/>
        <v>0.0112366319259878</v>
      </c>
      <c r="W45" s="21">
        <f t="shared" si="83"/>
        <v>4.60517018598809</v>
      </c>
      <c r="X45" s="25">
        <f t="shared" si="84"/>
        <v>-0.693147180559945</v>
      </c>
      <c r="Y45" s="21">
        <f t="shared" si="85"/>
        <v>-0.693147180559945</v>
      </c>
      <c r="Z45" s="21">
        <f t="shared" si="86"/>
        <v>0</v>
      </c>
      <c r="AA45" s="21">
        <f t="shared" si="87"/>
        <v>1.68639895357023</v>
      </c>
      <c r="AB45" s="26">
        <f t="shared" si="88"/>
        <v>0.584291278430228</v>
      </c>
      <c r="AC45" s="26">
        <f t="shared" si="89"/>
        <v>0.619554002196573</v>
      </c>
      <c r="AD45" s="26">
        <f t="shared" si="90"/>
        <v>1.61406430505588</v>
      </c>
      <c r="AE45" s="16">
        <f t="shared" si="91"/>
        <v>0.049413412466145</v>
      </c>
      <c r="AF45" s="16">
        <f t="shared" si="92"/>
        <v>0.614064305055878</v>
      </c>
      <c r="AG45" s="16">
        <f t="shared" si="93"/>
        <v>0.0823408266327469</v>
      </c>
      <c r="AI45" s="21">
        <v>-0.457290220216437</v>
      </c>
      <c r="AJ45" s="22">
        <v>1</v>
      </c>
      <c r="AK45" s="21">
        <v>0.408063424207503</v>
      </c>
      <c r="AL45" s="25">
        <v>0.0112366319259878</v>
      </c>
      <c r="AM45" s="21">
        <v>4.60517018598809</v>
      </c>
      <c r="AN45" s="21">
        <v>-0.693147180559945</v>
      </c>
      <c r="AO45" s="21">
        <v>-0.693147180559945</v>
      </c>
      <c r="AP45" s="25">
        <v>0</v>
      </c>
      <c r="AQ45" s="21">
        <v>1.68639895357023</v>
      </c>
      <c r="AR45" s="26">
        <f t="shared" si="94"/>
        <v>0.583802072493421</v>
      </c>
      <c r="AS45" s="26">
        <f t="shared" si="95"/>
        <v>0.62007316701343</v>
      </c>
      <c r="AT45" s="26">
        <f t="shared" si="142"/>
        <v>1.61271290744039</v>
      </c>
      <c r="AU45" s="16">
        <f t="shared" si="96"/>
        <v>0.0491961593623769</v>
      </c>
      <c r="AV45" s="16">
        <f t="shared" si="97"/>
        <v>0.61271290744039</v>
      </c>
      <c r="AW45" s="16">
        <f t="shared" si="98"/>
        <v>0.0815433549657964</v>
      </c>
      <c r="AZ45" s="25">
        <v>-0.457290220216437</v>
      </c>
      <c r="BA45" s="25">
        <v>0.408063424207503</v>
      </c>
      <c r="BB45" s="22">
        <v>0.0112366319259878</v>
      </c>
      <c r="BC45" s="25">
        <v>4.60517018598809</v>
      </c>
      <c r="BD45" s="25">
        <v>-0.693147180559945</v>
      </c>
      <c r="BE45" s="25">
        <v>-0.693147180559945</v>
      </c>
      <c r="BF45" s="25">
        <v>0</v>
      </c>
      <c r="BG45" s="25">
        <v>1.68639895357023</v>
      </c>
      <c r="BH45" s="26">
        <f t="shared" si="99"/>
        <v>0.58701336522646</v>
      </c>
      <c r="BI45" s="26">
        <f t="shared" si="100"/>
        <v>0.616681018600567</v>
      </c>
      <c r="BJ45" s="26">
        <f t="shared" si="137"/>
        <v>1.62158388184105</v>
      </c>
      <c r="BK45" s="16">
        <f t="shared" si="101"/>
        <v>0.0506310145305361</v>
      </c>
      <c r="BL45" s="16">
        <f t="shared" si="102"/>
        <v>0.621583881841048</v>
      </c>
      <c r="BM45" s="16">
        <f t="shared" si="103"/>
        <v>0.0860393103123119</v>
      </c>
      <c r="BP45" s="25">
        <v>-0.457290220216437</v>
      </c>
      <c r="BQ45" s="25">
        <v>0.408063424207503</v>
      </c>
      <c r="BR45" s="25">
        <v>4.60517018598809</v>
      </c>
      <c r="BS45" s="22">
        <v>-0.693147180559945</v>
      </c>
      <c r="BT45" s="25">
        <v>-0.693147180559945</v>
      </c>
      <c r="BU45" s="25">
        <v>0</v>
      </c>
      <c r="BV45" s="25">
        <v>1.68639895357023</v>
      </c>
      <c r="BW45" s="26">
        <f t="shared" si="104"/>
        <v>0.593967995354746</v>
      </c>
      <c r="BX45" s="26">
        <f t="shared" si="105"/>
        <v>0.609460447079806</v>
      </c>
      <c r="BY45" s="26">
        <f t="shared" si="138"/>
        <v>1.6407955672783</v>
      </c>
      <c r="BZ45" s="16">
        <f t="shared" si="106"/>
        <v>0.0538091508688996</v>
      </c>
      <c r="CA45" s="16">
        <f t="shared" si="107"/>
        <v>0.640795567278305</v>
      </c>
      <c r="CB45" s="16">
        <f t="shared" si="108"/>
        <v>0.0973201560182224</v>
      </c>
      <c r="CE45" s="31">
        <v>-0.457290220216437</v>
      </c>
      <c r="CF45" s="31">
        <v>0.408063424207503</v>
      </c>
      <c r="CG45" s="31">
        <v>4.60517018598809</v>
      </c>
      <c r="CH45" s="31">
        <v>-0.693147180559945</v>
      </c>
      <c r="CI45" s="31">
        <v>0</v>
      </c>
      <c r="CJ45" s="31">
        <v>1.68639895357023</v>
      </c>
      <c r="CK45" s="34">
        <f t="shared" si="109"/>
        <v>0.582579355736315</v>
      </c>
      <c r="CL45" s="34">
        <f t="shared" si="110"/>
        <v>0.621374575730499</v>
      </c>
      <c r="CM45" s="34">
        <f t="shared" si="111"/>
        <v>1.60933523684065</v>
      </c>
      <c r="CN45" s="32">
        <f t="shared" si="112"/>
        <v>0.0486552521770478</v>
      </c>
      <c r="CO45" s="32">
        <f t="shared" si="113"/>
        <v>0.609335236840649</v>
      </c>
      <c r="CP45" s="32">
        <f t="shared" si="114"/>
        <v>0.0788258736023494</v>
      </c>
      <c r="CR45" s="8">
        <f t="shared" si="115"/>
        <v>0.582579355736314</v>
      </c>
      <c r="CT45" s="25">
        <v>-0.457290220216437</v>
      </c>
      <c r="CU45" s="25">
        <v>0.408063424207503</v>
      </c>
      <c r="CV45" s="22">
        <v>-0.693147180559945</v>
      </c>
      <c r="CW45" s="25">
        <v>0</v>
      </c>
      <c r="CX45" s="25">
        <v>1.68639895357023</v>
      </c>
      <c r="CY45" s="26">
        <f t="shared" si="116"/>
        <v>0.558916305308739</v>
      </c>
      <c r="CZ45" s="26">
        <f t="shared" si="117"/>
        <v>0.64768194551067</v>
      </c>
      <c r="DA45" s="26">
        <f t="shared" si="139"/>
        <v>1.54396769422304</v>
      </c>
      <c r="DB45" s="16">
        <f t="shared" si="118"/>
        <v>0.0387760312964446</v>
      </c>
      <c r="DC45" s="16">
        <f t="shared" si="119"/>
        <v>0.543967694223036</v>
      </c>
      <c r="DD45" s="16">
        <f t="shared" si="120"/>
        <v>0.0454300666028157</v>
      </c>
      <c r="DG45" s="25">
        <v>-0.457290220216437</v>
      </c>
      <c r="DH45" s="25">
        <v>0.408063424207503</v>
      </c>
      <c r="DI45" s="22">
        <v>0</v>
      </c>
      <c r="DJ45" s="25">
        <v>1.68639895357023</v>
      </c>
      <c r="DK45" s="26">
        <f t="shared" si="121"/>
        <v>0.579954302217233</v>
      </c>
      <c r="DL45" s="26">
        <f t="shared" si="122"/>
        <v>0.624187110287882</v>
      </c>
      <c r="DM45" s="26">
        <f t="shared" si="140"/>
        <v>1.60208370778241</v>
      </c>
      <c r="DN45" s="16">
        <f t="shared" si="123"/>
        <v>0.0475040778550011</v>
      </c>
      <c r="DO45" s="16">
        <f t="shared" si="124"/>
        <v>0.602083707782413</v>
      </c>
      <c r="DP45" s="16">
        <f t="shared" si="125"/>
        <v>0.0718000269898527</v>
      </c>
      <c r="DS45" s="25">
        <v>-0.457290220216437</v>
      </c>
      <c r="DT45" s="25">
        <v>0.408063424207503</v>
      </c>
      <c r="DU45" s="22">
        <v>1.68639895357023</v>
      </c>
      <c r="DV45" s="26">
        <f t="shared" si="126"/>
        <v>0.582235716688244</v>
      </c>
      <c r="DW45" s="26">
        <f t="shared" si="127"/>
        <v>0.62174131477034</v>
      </c>
      <c r="DX45" s="26">
        <f t="shared" si="141"/>
        <v>1.60838595770233</v>
      </c>
      <c r="DY45" s="16">
        <f t="shared" si="128"/>
        <v>0.0485037709051845</v>
      </c>
      <c r="DZ45" s="16">
        <f t="shared" si="129"/>
        <v>0.608385957702332</v>
      </c>
      <c r="EA45" s="16">
        <f t="shared" si="130"/>
        <v>0.0655623208793002</v>
      </c>
      <c r="ED45" s="25">
        <v>-0.457290220216437</v>
      </c>
      <c r="EE45" s="25">
        <v>0.408063424207503</v>
      </c>
      <c r="EF45" s="26">
        <f t="shared" si="131"/>
        <v>0.491800616880177</v>
      </c>
      <c r="EG45" s="26">
        <f t="shared" si="132"/>
        <v>0.736070650533971</v>
      </c>
      <c r="EH45" s="26">
        <f t="shared" si="133"/>
        <v>1.35856524000049</v>
      </c>
      <c r="EI45" s="16">
        <f t="shared" si="134"/>
        <v>0.0168482001424744</v>
      </c>
      <c r="EJ45" s="16">
        <f t="shared" si="135"/>
        <v>0.358565240000488</v>
      </c>
      <c r="EK45" s="16">
        <f t="shared" si="136"/>
        <v>4.41005204079904e-7</v>
      </c>
    </row>
    <row r="46" spans="1:141">
      <c r="A46" s="77" t="s">
        <v>22</v>
      </c>
      <c r="B46" s="77">
        <v>2.27653423584335</v>
      </c>
      <c r="C46" s="78">
        <v>0.0071</v>
      </c>
      <c r="D46" s="78">
        <v>0.0113</v>
      </c>
      <c r="E46" s="77">
        <v>100</v>
      </c>
      <c r="F46" s="77">
        <v>0.5</v>
      </c>
      <c r="G46" s="77">
        <v>0.5</v>
      </c>
      <c r="H46" s="77">
        <v>1</v>
      </c>
      <c r="I46" s="77">
        <v>5.4</v>
      </c>
      <c r="J46" s="77">
        <v>0.535</v>
      </c>
      <c r="K46" s="17">
        <f t="shared" si="75"/>
        <v>0.865688567727207</v>
      </c>
      <c r="L46" s="17">
        <f t="shared" si="76"/>
        <v>0.618005157911</v>
      </c>
      <c r="M46" s="17">
        <f t="shared" si="77"/>
        <v>1.6181094723873</v>
      </c>
      <c r="N46" s="16">
        <f t="shared" si="4"/>
        <v>0.109354928825472</v>
      </c>
      <c r="O46" s="16">
        <f t="shared" si="5"/>
        <v>0.618109472387303</v>
      </c>
      <c r="P46" s="16">
        <f t="shared" si="78"/>
        <v>0.000230126206905602</v>
      </c>
      <c r="R46" s="21">
        <f t="shared" si="79"/>
        <v>-0.481258475424971</v>
      </c>
      <c r="S46" s="21">
        <f t="shared" si="143"/>
        <v>1</v>
      </c>
      <c r="T46" s="21">
        <f t="shared" si="80"/>
        <v>0.822654214486273</v>
      </c>
      <c r="U46" s="22">
        <f t="shared" si="81"/>
        <v>0.00707491367196198</v>
      </c>
      <c r="V46" s="21">
        <f t="shared" si="82"/>
        <v>0.0112366319259878</v>
      </c>
      <c r="W46" s="21">
        <f t="shared" si="83"/>
        <v>4.60517018598809</v>
      </c>
      <c r="X46" s="25">
        <f t="shared" si="84"/>
        <v>-0.693147180559945</v>
      </c>
      <c r="Y46" s="21">
        <f t="shared" si="85"/>
        <v>-0.693147180559945</v>
      </c>
      <c r="Z46" s="21">
        <f t="shared" si="86"/>
        <v>0</v>
      </c>
      <c r="AA46" s="21">
        <f t="shared" si="87"/>
        <v>1.68639895357023</v>
      </c>
      <c r="AB46" s="26">
        <f t="shared" si="88"/>
        <v>0.602844790762867</v>
      </c>
      <c r="AC46" s="26">
        <f t="shared" si="89"/>
        <v>0.887458941667202</v>
      </c>
      <c r="AD46" s="26">
        <f t="shared" si="90"/>
        <v>1.12681269301471</v>
      </c>
      <c r="AE46" s="16">
        <f t="shared" si="91"/>
        <v>0.00460291563365726</v>
      </c>
      <c r="AF46" s="16">
        <f t="shared" si="92"/>
        <v>0.126812693014706</v>
      </c>
      <c r="AG46" s="16">
        <f t="shared" si="93"/>
        <v>0.0401203699238503</v>
      </c>
      <c r="AI46" s="21">
        <v>-0.481258475424971</v>
      </c>
      <c r="AJ46" s="22">
        <v>1</v>
      </c>
      <c r="AK46" s="21">
        <v>0.822654214486273</v>
      </c>
      <c r="AL46" s="25">
        <v>0.0112366319259878</v>
      </c>
      <c r="AM46" s="21">
        <v>4.60517018598809</v>
      </c>
      <c r="AN46" s="21">
        <v>-0.693147180559945</v>
      </c>
      <c r="AO46" s="21">
        <v>-0.693147180559945</v>
      </c>
      <c r="AP46" s="25">
        <v>0</v>
      </c>
      <c r="AQ46" s="21">
        <v>1.68639895357023</v>
      </c>
      <c r="AR46" s="26">
        <f t="shared" si="94"/>
        <v>0.603089690648761</v>
      </c>
      <c r="AS46" s="26">
        <f t="shared" si="95"/>
        <v>0.887098566424648</v>
      </c>
      <c r="AT46" s="26">
        <f t="shared" si="142"/>
        <v>1.12727044981077</v>
      </c>
      <c r="AU46" s="16">
        <f t="shared" si="96"/>
        <v>0.00463620597264393</v>
      </c>
      <c r="AV46" s="16">
        <f t="shared" si="97"/>
        <v>0.127270449810768</v>
      </c>
      <c r="AW46" s="16">
        <f t="shared" si="98"/>
        <v>0.0399538078802795</v>
      </c>
      <c r="AZ46" s="25">
        <v>-0.481258475424971</v>
      </c>
      <c r="BA46" s="25">
        <v>0.822654214486273</v>
      </c>
      <c r="BB46" s="22">
        <v>0.0112366319259878</v>
      </c>
      <c r="BC46" s="25">
        <v>4.60517018598809</v>
      </c>
      <c r="BD46" s="25">
        <v>-0.693147180559945</v>
      </c>
      <c r="BE46" s="25">
        <v>-0.693147180559945</v>
      </c>
      <c r="BF46" s="25">
        <v>0</v>
      </c>
      <c r="BG46" s="25">
        <v>1.68639895357023</v>
      </c>
      <c r="BH46" s="26">
        <f t="shared" si="99"/>
        <v>0.604424181672032</v>
      </c>
      <c r="BI46" s="26">
        <f t="shared" si="100"/>
        <v>0.885139966637367</v>
      </c>
      <c r="BJ46" s="26">
        <f t="shared" si="137"/>
        <v>1.1297648255552</v>
      </c>
      <c r="BK46" s="16">
        <f t="shared" si="101"/>
        <v>0.00481971700083128</v>
      </c>
      <c r="BL46" s="16">
        <f t="shared" si="102"/>
        <v>0.1297648255552</v>
      </c>
      <c r="BM46" s="16">
        <f t="shared" si="103"/>
        <v>0.0394000563850594</v>
      </c>
      <c r="BP46" s="25">
        <v>-0.481258475424971</v>
      </c>
      <c r="BQ46" s="25">
        <v>0.822654214486273</v>
      </c>
      <c r="BR46" s="25">
        <v>4.60517018598809</v>
      </c>
      <c r="BS46" s="22">
        <v>-0.693147180559945</v>
      </c>
      <c r="BT46" s="25">
        <v>-0.693147180559945</v>
      </c>
      <c r="BU46" s="25">
        <v>0</v>
      </c>
      <c r="BV46" s="25">
        <v>1.68639895357023</v>
      </c>
      <c r="BW46" s="26">
        <f t="shared" si="104"/>
        <v>0.609913893822548</v>
      </c>
      <c r="BX46" s="26">
        <f t="shared" si="105"/>
        <v>0.877173000022945</v>
      </c>
      <c r="BY46" s="26">
        <f t="shared" si="138"/>
        <v>1.14002596976177</v>
      </c>
      <c r="BZ46" s="16">
        <f t="shared" si="106"/>
        <v>0.00561209148765598</v>
      </c>
      <c r="CA46" s="16">
        <f t="shared" si="107"/>
        <v>0.140025969761772</v>
      </c>
      <c r="CB46" s="16">
        <f t="shared" si="108"/>
        <v>0.0356483896328242</v>
      </c>
      <c r="CE46" s="31">
        <v>-0.481258475424971</v>
      </c>
      <c r="CF46" s="31">
        <v>0.822654214486273</v>
      </c>
      <c r="CG46" s="31">
        <v>4.60517018598809</v>
      </c>
      <c r="CH46" s="31">
        <v>-0.693147180559945</v>
      </c>
      <c r="CI46" s="31">
        <v>0</v>
      </c>
      <c r="CJ46" s="31">
        <v>1.68639895357023</v>
      </c>
      <c r="CK46" s="34">
        <f t="shared" si="109"/>
        <v>0.599088197462599</v>
      </c>
      <c r="CL46" s="34">
        <f t="shared" si="110"/>
        <v>0.8930237688974</v>
      </c>
      <c r="CM46" s="34">
        <f t="shared" si="111"/>
        <v>1.11979102329458</v>
      </c>
      <c r="CN46" s="32">
        <f t="shared" si="112"/>
        <v>0.00410729705400508</v>
      </c>
      <c r="CO46" s="32">
        <f t="shared" si="113"/>
        <v>0.119791023294578</v>
      </c>
      <c r="CP46" s="32">
        <f t="shared" si="114"/>
        <v>0.0435910738912101</v>
      </c>
      <c r="CR46" s="8">
        <f t="shared" si="115"/>
        <v>0.599088197462599</v>
      </c>
      <c r="CT46" s="25">
        <v>-0.481258475424971</v>
      </c>
      <c r="CU46" s="25">
        <v>0.822654214486273</v>
      </c>
      <c r="CV46" s="22">
        <v>-0.693147180559945</v>
      </c>
      <c r="CW46" s="25">
        <v>0</v>
      </c>
      <c r="CX46" s="25">
        <v>1.68639895357023</v>
      </c>
      <c r="CY46" s="26">
        <f t="shared" si="116"/>
        <v>0.592636613918015</v>
      </c>
      <c r="CZ46" s="26">
        <f t="shared" si="117"/>
        <v>0.902745438664395</v>
      </c>
      <c r="DA46" s="26">
        <f t="shared" si="139"/>
        <v>1.1077319886318</v>
      </c>
      <c r="DB46" s="16">
        <f t="shared" si="118"/>
        <v>0.00332197926393427</v>
      </c>
      <c r="DC46" s="16">
        <f t="shared" si="119"/>
        <v>0.107731988631803</v>
      </c>
      <c r="DD46" s="16">
        <f t="shared" si="120"/>
        <v>0.0497702211520515</v>
      </c>
      <c r="DG46" s="25">
        <v>-0.481258475424971</v>
      </c>
      <c r="DH46" s="25">
        <v>0.822654214486273</v>
      </c>
      <c r="DI46" s="22">
        <v>0</v>
      </c>
      <c r="DJ46" s="25">
        <v>1.68639895357023</v>
      </c>
      <c r="DK46" s="26">
        <f t="shared" si="121"/>
        <v>0.600258470576221</v>
      </c>
      <c r="DL46" s="26">
        <f t="shared" si="122"/>
        <v>0.891282716071336</v>
      </c>
      <c r="DM46" s="26">
        <f t="shared" si="140"/>
        <v>1.12197844967518</v>
      </c>
      <c r="DN46" s="16">
        <f t="shared" si="123"/>
        <v>0.00425866798194743</v>
      </c>
      <c r="DO46" s="16">
        <f t="shared" si="124"/>
        <v>0.121978449675178</v>
      </c>
      <c r="DP46" s="16">
        <f t="shared" si="125"/>
        <v>0.0450076172408593</v>
      </c>
      <c r="DS46" s="25">
        <v>-0.481258475424971</v>
      </c>
      <c r="DT46" s="25">
        <v>0.822654214486273</v>
      </c>
      <c r="DU46" s="22">
        <v>1.68639895357023</v>
      </c>
      <c r="DV46" s="26">
        <f t="shared" si="126"/>
        <v>0.675031875095091</v>
      </c>
      <c r="DW46" s="26">
        <f t="shared" si="127"/>
        <v>0.792555166264756</v>
      </c>
      <c r="DX46" s="26">
        <f t="shared" si="141"/>
        <v>1.26174182260765</v>
      </c>
      <c r="DY46" s="16">
        <f t="shared" si="128"/>
        <v>0.0196089260426473</v>
      </c>
      <c r="DZ46" s="16">
        <f t="shared" si="129"/>
        <v>0.261741822607648</v>
      </c>
      <c r="EA46" s="16">
        <f t="shared" si="130"/>
        <v>0.00820704314339483</v>
      </c>
      <c r="ED46" s="25">
        <v>-0.481258475424971</v>
      </c>
      <c r="EE46" s="25">
        <v>0.822654214486273</v>
      </c>
      <c r="EF46" s="26">
        <f t="shared" si="131"/>
        <v>0.638671322156616</v>
      </c>
      <c r="EG46" s="26">
        <f t="shared" si="132"/>
        <v>0.837676566083245</v>
      </c>
      <c r="EH46" s="26">
        <f t="shared" si="133"/>
        <v>1.19377817225536</v>
      </c>
      <c r="EI46" s="16">
        <f t="shared" si="134"/>
        <v>0.0107477430377009</v>
      </c>
      <c r="EJ46" s="16">
        <f t="shared" si="135"/>
        <v>0.193778172255358</v>
      </c>
      <c r="EK46" s="16">
        <f t="shared" si="136"/>
        <v>0.0273740830270663</v>
      </c>
    </row>
    <row r="47" spans="1:141">
      <c r="A47" s="77" t="s">
        <v>22</v>
      </c>
      <c r="B47" s="77">
        <v>2.70746151402081</v>
      </c>
      <c r="C47" s="78">
        <v>0.0071</v>
      </c>
      <c r="D47" s="78">
        <v>0.0113</v>
      </c>
      <c r="E47" s="77">
        <v>100</v>
      </c>
      <c r="F47" s="77">
        <v>0.5</v>
      </c>
      <c r="G47" s="77">
        <v>0.5</v>
      </c>
      <c r="H47" s="77">
        <v>1</v>
      </c>
      <c r="I47" s="77">
        <v>5.4</v>
      </c>
      <c r="J47" s="77">
        <v>0.671</v>
      </c>
      <c r="K47" s="17">
        <f t="shared" si="75"/>
        <v>1.02955556009064</v>
      </c>
      <c r="L47" s="17">
        <f t="shared" si="76"/>
        <v>0.651737532203632</v>
      </c>
      <c r="M47" s="17">
        <f t="shared" si="77"/>
        <v>1.53436000013508</v>
      </c>
      <c r="N47" s="16">
        <f t="shared" si="4"/>
        <v>0.128562089671911</v>
      </c>
      <c r="O47" s="16">
        <f t="shared" si="5"/>
        <v>0.534360000135078</v>
      </c>
      <c r="P47" s="16">
        <f t="shared" si="78"/>
        <v>0.00978504442967423</v>
      </c>
      <c r="R47" s="21">
        <f t="shared" si="79"/>
        <v>-0.428113356073585</v>
      </c>
      <c r="S47" s="21">
        <f t="shared" si="143"/>
        <v>1</v>
      </c>
      <c r="T47" s="21">
        <f t="shared" si="80"/>
        <v>0.996011485210562</v>
      </c>
      <c r="U47" s="22">
        <f t="shared" si="81"/>
        <v>0.00707491367196198</v>
      </c>
      <c r="V47" s="21">
        <f t="shared" si="82"/>
        <v>0.0112366319259878</v>
      </c>
      <c r="W47" s="21">
        <f t="shared" si="83"/>
        <v>4.60517018598809</v>
      </c>
      <c r="X47" s="25">
        <f t="shared" si="84"/>
        <v>-0.693147180559945</v>
      </c>
      <c r="Y47" s="21">
        <f t="shared" si="85"/>
        <v>-0.693147180559945</v>
      </c>
      <c r="Z47" s="21">
        <f t="shared" si="86"/>
        <v>0</v>
      </c>
      <c r="AA47" s="21">
        <f t="shared" si="87"/>
        <v>1.68639895357023</v>
      </c>
      <c r="AB47" s="26">
        <f t="shared" si="88"/>
        <v>0.610776382883311</v>
      </c>
      <c r="AC47" s="26">
        <f t="shared" si="89"/>
        <v>1.09860174493387</v>
      </c>
      <c r="AD47" s="26">
        <f t="shared" si="90"/>
        <v>0.910247962568272</v>
      </c>
      <c r="AE47" s="16">
        <f t="shared" si="91"/>
        <v>0.0036268840586176</v>
      </c>
      <c r="AF47" s="16">
        <f t="shared" si="92"/>
        <v>0.0897520374317278</v>
      </c>
      <c r="AG47" s="16">
        <f t="shared" si="93"/>
        <v>0.0563404125356583</v>
      </c>
      <c r="AI47" s="21">
        <v>-0.428113356073585</v>
      </c>
      <c r="AJ47" s="22">
        <v>1</v>
      </c>
      <c r="AK47" s="21">
        <v>0.996011485210562</v>
      </c>
      <c r="AL47" s="25">
        <v>0.0112366319259878</v>
      </c>
      <c r="AM47" s="21">
        <v>4.60517018598809</v>
      </c>
      <c r="AN47" s="21">
        <v>-0.693147180559945</v>
      </c>
      <c r="AO47" s="21">
        <v>-0.693147180559945</v>
      </c>
      <c r="AP47" s="25">
        <v>0</v>
      </c>
      <c r="AQ47" s="21">
        <v>1.68639895357023</v>
      </c>
      <c r="AR47" s="26">
        <f t="shared" si="94"/>
        <v>0.611342364171261</v>
      </c>
      <c r="AS47" s="26">
        <f t="shared" si="95"/>
        <v>1.09758465849101</v>
      </c>
      <c r="AT47" s="26">
        <f t="shared" si="142"/>
        <v>0.911091451820062</v>
      </c>
      <c r="AU47" s="16">
        <f t="shared" si="96"/>
        <v>0.00355903351267441</v>
      </c>
      <c r="AV47" s="16">
        <f t="shared" si="97"/>
        <v>0.0889085481799385</v>
      </c>
      <c r="AW47" s="16">
        <f t="shared" si="98"/>
        <v>0.0567613413821884</v>
      </c>
      <c r="AZ47" s="25">
        <v>-0.428113356073585</v>
      </c>
      <c r="BA47" s="25">
        <v>0.996011485210562</v>
      </c>
      <c r="BB47" s="22">
        <v>0.0112366319259878</v>
      </c>
      <c r="BC47" s="25">
        <v>4.60517018598809</v>
      </c>
      <c r="BD47" s="25">
        <v>-0.693147180559945</v>
      </c>
      <c r="BE47" s="25">
        <v>-0.693147180559945</v>
      </c>
      <c r="BF47" s="25">
        <v>0</v>
      </c>
      <c r="BG47" s="25">
        <v>1.68639895357023</v>
      </c>
      <c r="BH47" s="26">
        <f t="shared" si="99"/>
        <v>0.611856590967634</v>
      </c>
      <c r="BI47" s="26">
        <f t="shared" si="100"/>
        <v>1.0966622079511</v>
      </c>
      <c r="BJ47" s="26">
        <f t="shared" si="137"/>
        <v>0.911857810682018</v>
      </c>
      <c r="BK47" s="16">
        <f t="shared" si="101"/>
        <v>0.00349794283196974</v>
      </c>
      <c r="BL47" s="16">
        <f t="shared" si="102"/>
        <v>0.088142189317982</v>
      </c>
      <c r="BM47" s="16">
        <f t="shared" si="103"/>
        <v>0.0576562268422101</v>
      </c>
      <c r="BP47" s="25">
        <v>-0.428113356073585</v>
      </c>
      <c r="BQ47" s="25">
        <v>0.996011485210562</v>
      </c>
      <c r="BR47" s="25">
        <v>4.60517018598809</v>
      </c>
      <c r="BS47" s="22">
        <v>-0.693147180559945</v>
      </c>
      <c r="BT47" s="25">
        <v>-0.693147180559945</v>
      </c>
      <c r="BU47" s="25">
        <v>0</v>
      </c>
      <c r="BV47" s="25">
        <v>1.68639895357023</v>
      </c>
      <c r="BW47" s="26">
        <f t="shared" si="104"/>
        <v>0.616707793371974</v>
      </c>
      <c r="BX47" s="26">
        <f t="shared" si="105"/>
        <v>1.088035544891</v>
      </c>
      <c r="BY47" s="26">
        <f t="shared" si="138"/>
        <v>0.919087620524551</v>
      </c>
      <c r="BZ47" s="16">
        <f t="shared" si="106"/>
        <v>0.0029476437005403</v>
      </c>
      <c r="CA47" s="16">
        <f t="shared" si="107"/>
        <v>0.0809123794754489</v>
      </c>
      <c r="CB47" s="16">
        <f t="shared" si="108"/>
        <v>0.0614650213972591</v>
      </c>
      <c r="CE47" s="31">
        <v>-0.428113356073585</v>
      </c>
      <c r="CF47" s="31">
        <v>0.996011485210562</v>
      </c>
      <c r="CG47" s="31">
        <v>4.60517018598809</v>
      </c>
      <c r="CH47" s="31">
        <v>-0.693147180559945</v>
      </c>
      <c r="CI47" s="31">
        <v>0</v>
      </c>
      <c r="CJ47" s="31">
        <v>1.68639895357023</v>
      </c>
      <c r="CK47" s="34">
        <f t="shared" si="109"/>
        <v>0.606129165954347</v>
      </c>
      <c r="CL47" s="34">
        <f t="shared" si="110"/>
        <v>1.10702476912411</v>
      </c>
      <c r="CM47" s="34">
        <f t="shared" si="111"/>
        <v>0.903322154924511</v>
      </c>
      <c r="CN47" s="32">
        <f t="shared" si="112"/>
        <v>0.00420822510977866</v>
      </c>
      <c r="CO47" s="32">
        <f t="shared" si="113"/>
        <v>0.0966778450754889</v>
      </c>
      <c r="CP47" s="32">
        <f t="shared" si="114"/>
        <v>0.0537766513988524</v>
      </c>
      <c r="CR47" s="8">
        <f t="shared" si="115"/>
        <v>0.606129165954346</v>
      </c>
      <c r="CT47" s="25">
        <v>-0.428113356073585</v>
      </c>
      <c r="CU47" s="25">
        <v>0.996011485210562</v>
      </c>
      <c r="CV47" s="22">
        <v>-0.693147180559945</v>
      </c>
      <c r="CW47" s="25">
        <v>0</v>
      </c>
      <c r="CX47" s="25">
        <v>1.68639895357023</v>
      </c>
      <c r="CY47" s="26">
        <f t="shared" si="116"/>
        <v>0.607332733073738</v>
      </c>
      <c r="CZ47" s="26">
        <f t="shared" si="117"/>
        <v>1.10483094926242</v>
      </c>
      <c r="DA47" s="26">
        <f t="shared" si="139"/>
        <v>0.905115846607657</v>
      </c>
      <c r="DB47" s="16">
        <f t="shared" si="118"/>
        <v>0.00405352087785993</v>
      </c>
      <c r="DC47" s="16">
        <f t="shared" si="119"/>
        <v>0.0948841533923431</v>
      </c>
      <c r="DD47" s="16">
        <f t="shared" si="120"/>
        <v>0.0556677969466636</v>
      </c>
      <c r="DG47" s="25">
        <v>-0.428113356073585</v>
      </c>
      <c r="DH47" s="25">
        <v>0.996011485210562</v>
      </c>
      <c r="DI47" s="22">
        <v>0</v>
      </c>
      <c r="DJ47" s="25">
        <v>1.68639895357023</v>
      </c>
      <c r="DK47" s="26">
        <f t="shared" si="121"/>
        <v>0.608957817559026</v>
      </c>
      <c r="DL47" s="26">
        <f t="shared" si="122"/>
        <v>1.10188256173419</v>
      </c>
      <c r="DM47" s="26">
        <f t="shared" si="140"/>
        <v>0.907537731086477</v>
      </c>
      <c r="DN47" s="16">
        <f t="shared" si="123"/>
        <v>0.00384923240203911</v>
      </c>
      <c r="DO47" s="16">
        <f t="shared" si="124"/>
        <v>0.0924622689135232</v>
      </c>
      <c r="DP47" s="16">
        <f t="shared" si="125"/>
        <v>0.0584025369330862</v>
      </c>
      <c r="DS47" s="25">
        <v>-0.428113356073585</v>
      </c>
      <c r="DT47" s="25">
        <v>0.996011485210562</v>
      </c>
      <c r="DU47" s="22">
        <v>1.68639895357023</v>
      </c>
      <c r="DV47" s="26">
        <f t="shared" si="126"/>
        <v>0.718091106725347</v>
      </c>
      <c r="DW47" s="26">
        <f t="shared" si="127"/>
        <v>0.934421821570674</v>
      </c>
      <c r="DX47" s="26">
        <f t="shared" si="141"/>
        <v>1.07018048692302</v>
      </c>
      <c r="DY47" s="16">
        <f t="shared" si="128"/>
        <v>0.00221757233261805</v>
      </c>
      <c r="DZ47" s="16">
        <f t="shared" si="129"/>
        <v>0.0701804869230214</v>
      </c>
      <c r="EA47" s="16">
        <f t="shared" si="130"/>
        <v>0.079610918073469</v>
      </c>
      <c r="ED47" s="25">
        <v>-0.428113356073585</v>
      </c>
      <c r="EE47" s="25">
        <v>0.996011485210562</v>
      </c>
      <c r="EF47" s="26">
        <f t="shared" si="131"/>
        <v>0.71241246393701</v>
      </c>
      <c r="EG47" s="26">
        <f t="shared" si="132"/>
        <v>0.941870101895534</v>
      </c>
      <c r="EH47" s="26">
        <f t="shared" si="133"/>
        <v>1.06171753194785</v>
      </c>
      <c r="EI47" s="16">
        <f t="shared" si="134"/>
        <v>0.00171499216933417</v>
      </c>
      <c r="EJ47" s="16">
        <f t="shared" si="135"/>
        <v>0.0617175319478542</v>
      </c>
      <c r="EK47" s="16">
        <f t="shared" si="136"/>
        <v>0.0885132653553315</v>
      </c>
    </row>
    <row r="48" spans="1:141">
      <c r="A48" s="77" t="s">
        <v>22</v>
      </c>
      <c r="B48" s="77">
        <v>2.03660626042719</v>
      </c>
      <c r="C48" s="78">
        <v>0.0071</v>
      </c>
      <c r="D48" s="78">
        <v>0.0113</v>
      </c>
      <c r="E48" s="77">
        <v>100</v>
      </c>
      <c r="F48" s="77">
        <v>0.6</v>
      </c>
      <c r="G48" s="77">
        <v>0.5</v>
      </c>
      <c r="H48" s="77">
        <v>1</v>
      </c>
      <c r="I48" s="77">
        <v>5.4</v>
      </c>
      <c r="J48" s="77">
        <v>0.482</v>
      </c>
      <c r="K48" s="17">
        <f t="shared" si="75"/>
        <v>0.841497194320869</v>
      </c>
      <c r="L48" s="17">
        <f t="shared" si="76"/>
        <v>0.572788600191351</v>
      </c>
      <c r="M48" s="17">
        <f t="shared" si="77"/>
        <v>1.74584480149558</v>
      </c>
      <c r="N48" s="16">
        <f t="shared" si="4"/>
        <v>0.129238232724576</v>
      </c>
      <c r="O48" s="16">
        <f t="shared" si="5"/>
        <v>0.745844801495579</v>
      </c>
      <c r="P48" s="16">
        <f t="shared" si="78"/>
        <v>0.0126709733007786</v>
      </c>
      <c r="R48" s="21">
        <f t="shared" si="79"/>
        <v>-0.55723856543432</v>
      </c>
      <c r="S48" s="21">
        <f t="shared" si="143"/>
        <v>1</v>
      </c>
      <c r="T48" s="21">
        <f t="shared" si="80"/>
        <v>0.711284824710828</v>
      </c>
      <c r="U48" s="22">
        <f t="shared" si="81"/>
        <v>0.00707491367196198</v>
      </c>
      <c r="V48" s="21">
        <f t="shared" si="82"/>
        <v>0.0112366319259878</v>
      </c>
      <c r="W48" s="21">
        <f t="shared" si="83"/>
        <v>4.60517018598809</v>
      </c>
      <c r="X48" s="25">
        <f t="shared" si="84"/>
        <v>-0.510825623765991</v>
      </c>
      <c r="Y48" s="21">
        <f t="shared" si="85"/>
        <v>-0.693147180559945</v>
      </c>
      <c r="Z48" s="21">
        <f t="shared" si="86"/>
        <v>0</v>
      </c>
      <c r="AA48" s="21">
        <f t="shared" si="87"/>
        <v>1.68639895357023</v>
      </c>
      <c r="AB48" s="26">
        <f t="shared" si="88"/>
        <v>0.621111856629814</v>
      </c>
      <c r="AC48" s="26">
        <f t="shared" si="89"/>
        <v>0.776027691075416</v>
      </c>
      <c r="AD48" s="26">
        <f t="shared" si="90"/>
        <v>1.2886138104353</v>
      </c>
      <c r="AE48" s="16">
        <f t="shared" si="91"/>
        <v>0.019352108654994</v>
      </c>
      <c r="AF48" s="16">
        <f t="shared" si="92"/>
        <v>0.2886138104353</v>
      </c>
      <c r="AG48" s="16">
        <f t="shared" si="93"/>
        <v>0.00148221776332992</v>
      </c>
      <c r="AI48" s="21">
        <v>-0.55723856543432</v>
      </c>
      <c r="AJ48" s="22">
        <v>1</v>
      </c>
      <c r="AK48" s="21">
        <v>0.711284824710828</v>
      </c>
      <c r="AL48" s="25">
        <v>0.0112366319259878</v>
      </c>
      <c r="AM48" s="21">
        <v>4.60517018598809</v>
      </c>
      <c r="AN48" s="21">
        <v>-0.510825623765991</v>
      </c>
      <c r="AO48" s="21">
        <v>-0.693147180559945</v>
      </c>
      <c r="AP48" s="25">
        <v>0</v>
      </c>
      <c r="AQ48" s="21">
        <v>1.68639895357023</v>
      </c>
      <c r="AR48" s="26">
        <f t="shared" si="94"/>
        <v>0.620624561028033</v>
      </c>
      <c r="AS48" s="26">
        <f t="shared" si="95"/>
        <v>0.776637004506544</v>
      </c>
      <c r="AT48" s="26">
        <f t="shared" si="142"/>
        <v>1.28760282370961</v>
      </c>
      <c r="AU48" s="16">
        <f t="shared" si="96"/>
        <v>0.0192167689202148</v>
      </c>
      <c r="AV48" s="16">
        <f t="shared" si="97"/>
        <v>0.287602823709611</v>
      </c>
      <c r="AW48" s="16">
        <f t="shared" si="98"/>
        <v>0.0015643695987308</v>
      </c>
      <c r="AZ48" s="25">
        <v>-0.55723856543432</v>
      </c>
      <c r="BA48" s="25">
        <v>0.711284824710828</v>
      </c>
      <c r="BB48" s="22">
        <v>0.0112366319259878</v>
      </c>
      <c r="BC48" s="25">
        <v>4.60517018598809</v>
      </c>
      <c r="BD48" s="25">
        <v>-0.510825623765991</v>
      </c>
      <c r="BE48" s="25">
        <v>-0.693147180559945</v>
      </c>
      <c r="BF48" s="25">
        <v>0</v>
      </c>
      <c r="BG48" s="25">
        <v>1.68639895357023</v>
      </c>
      <c r="BH48" s="26">
        <f t="shared" si="99"/>
        <v>0.625389400919183</v>
      </c>
      <c r="BI48" s="26">
        <f t="shared" si="100"/>
        <v>0.770719809596336</v>
      </c>
      <c r="BJ48" s="26">
        <f t="shared" si="137"/>
        <v>1.29748838364976</v>
      </c>
      <c r="BK48" s="16">
        <f t="shared" si="101"/>
        <v>0.0205605202959623</v>
      </c>
      <c r="BL48" s="16">
        <f t="shared" si="102"/>
        <v>0.297488383649758</v>
      </c>
      <c r="BM48" s="16">
        <f t="shared" si="103"/>
        <v>0.00094684929302455</v>
      </c>
      <c r="BP48" s="25">
        <v>-0.55723856543432</v>
      </c>
      <c r="BQ48" s="25">
        <v>0.711284824710828</v>
      </c>
      <c r="BR48" s="25">
        <v>4.60517018598809</v>
      </c>
      <c r="BS48" s="22">
        <v>-0.510825623765991</v>
      </c>
      <c r="BT48" s="25">
        <v>-0.693147180559945</v>
      </c>
      <c r="BU48" s="25">
        <v>0</v>
      </c>
      <c r="BV48" s="25">
        <v>1.68639895357023</v>
      </c>
      <c r="BW48" s="26">
        <f t="shared" si="104"/>
        <v>0.631245771422687</v>
      </c>
      <c r="BX48" s="26">
        <f t="shared" si="105"/>
        <v>0.763569471386208</v>
      </c>
      <c r="BY48" s="26">
        <f t="shared" si="138"/>
        <v>1.30963852992259</v>
      </c>
      <c r="BZ48" s="16">
        <f t="shared" si="106"/>
        <v>0.022274300287553</v>
      </c>
      <c r="CA48" s="16">
        <f t="shared" si="107"/>
        <v>0.309638529922587</v>
      </c>
      <c r="CB48" s="16">
        <f t="shared" si="108"/>
        <v>0.000368457668830653</v>
      </c>
      <c r="CE48" s="31">
        <v>-0.55723856543432</v>
      </c>
      <c r="CF48" s="31">
        <v>0.711284824710828</v>
      </c>
      <c r="CG48" s="31">
        <v>4.60517018598809</v>
      </c>
      <c r="CH48" s="31">
        <v>-0.693147180559945</v>
      </c>
      <c r="CI48" s="31">
        <v>0</v>
      </c>
      <c r="CJ48" s="31">
        <v>1.68639895357023</v>
      </c>
      <c r="CK48" s="34">
        <f t="shared" si="109"/>
        <v>0.646083904527494</v>
      </c>
      <c r="CL48" s="34">
        <f t="shared" si="110"/>
        <v>0.746033133811785</v>
      </c>
      <c r="CM48" s="34">
        <f t="shared" si="111"/>
        <v>1.34042303843878</v>
      </c>
      <c r="CN48" s="32">
        <f t="shared" si="112"/>
        <v>0.0269235277249878</v>
      </c>
      <c r="CO48" s="32">
        <f t="shared" si="113"/>
        <v>0.340423038438784</v>
      </c>
      <c r="CP48" s="32">
        <f t="shared" si="114"/>
        <v>0.000140357574581426</v>
      </c>
      <c r="CR48" s="8">
        <f t="shared" si="115"/>
        <v>0.646083904527493</v>
      </c>
      <c r="CT48" s="25">
        <v>-0.55723856543432</v>
      </c>
      <c r="CU48" s="25">
        <v>0.711284824710828</v>
      </c>
      <c r="CV48" s="22">
        <v>-0.693147180559945</v>
      </c>
      <c r="CW48" s="25">
        <v>0</v>
      </c>
      <c r="CX48" s="25">
        <v>1.68639895357023</v>
      </c>
      <c r="CY48" s="26">
        <f t="shared" si="116"/>
        <v>0.633887675404433</v>
      </c>
      <c r="CZ48" s="26">
        <f t="shared" si="117"/>
        <v>0.760387082289421</v>
      </c>
      <c r="DA48" s="26">
        <f t="shared" si="139"/>
        <v>1.31511965851542</v>
      </c>
      <c r="DB48" s="16">
        <f t="shared" si="118"/>
        <v>0.0230698659397623</v>
      </c>
      <c r="DC48" s="16">
        <f t="shared" si="119"/>
        <v>0.315119658515421</v>
      </c>
      <c r="DD48" s="16">
        <f t="shared" si="120"/>
        <v>0.000246638703904865</v>
      </c>
      <c r="DG48" s="25">
        <v>-0.55723856543432</v>
      </c>
      <c r="DH48" s="25">
        <v>0.711284824710828</v>
      </c>
      <c r="DI48" s="22">
        <v>0</v>
      </c>
      <c r="DJ48" s="25">
        <v>1.68639895357023</v>
      </c>
      <c r="DK48" s="26">
        <f t="shared" si="121"/>
        <v>0.646222281971817</v>
      </c>
      <c r="DL48" s="26">
        <f t="shared" si="122"/>
        <v>0.745873383581381</v>
      </c>
      <c r="DM48" s="26">
        <f t="shared" si="140"/>
        <v>1.34071012857223</v>
      </c>
      <c r="DN48" s="16">
        <f t="shared" si="123"/>
        <v>0.0269689578960309</v>
      </c>
      <c r="DO48" s="16">
        <f t="shared" si="124"/>
        <v>0.340710128572234</v>
      </c>
      <c r="DP48" s="16">
        <f t="shared" si="125"/>
        <v>4.33186602621339e-5</v>
      </c>
      <c r="DS48" s="25">
        <v>-0.55723856543432</v>
      </c>
      <c r="DT48" s="25">
        <v>0.711284824710828</v>
      </c>
      <c r="DU48" s="22">
        <v>1.68639895357023</v>
      </c>
      <c r="DV48" s="26">
        <f t="shared" si="126"/>
        <v>0.704903770483067</v>
      </c>
      <c r="DW48" s="26">
        <f t="shared" si="127"/>
        <v>0.683781276513371</v>
      </c>
      <c r="DX48" s="26">
        <f t="shared" si="141"/>
        <v>1.46245595535906</v>
      </c>
      <c r="DY48" s="16">
        <f t="shared" si="128"/>
        <v>0.0496860908955678</v>
      </c>
      <c r="DZ48" s="16">
        <f t="shared" si="129"/>
        <v>0.46245595535906</v>
      </c>
      <c r="EA48" s="16">
        <f t="shared" si="130"/>
        <v>0.0121267228400359</v>
      </c>
      <c r="ED48" s="25">
        <v>-0.55723856543432</v>
      </c>
      <c r="EE48" s="25">
        <v>0.711284824710828</v>
      </c>
      <c r="EF48" s="26">
        <f t="shared" si="131"/>
        <v>0.646918732385923</v>
      </c>
      <c r="EG48" s="26">
        <f t="shared" si="132"/>
        <v>0.74507040199983</v>
      </c>
      <c r="EH48" s="26">
        <f t="shared" si="133"/>
        <v>1.34215504644382</v>
      </c>
      <c r="EI48" s="16">
        <f t="shared" si="134"/>
        <v>0.0271981882917797</v>
      </c>
      <c r="EJ48" s="16">
        <f t="shared" si="135"/>
        <v>0.342155046443824</v>
      </c>
      <c r="EK48" s="16">
        <f t="shared" si="136"/>
        <v>0.0002915308935331</v>
      </c>
    </row>
    <row r="49" spans="1:141">
      <c r="A49" s="77" t="s">
        <v>22</v>
      </c>
      <c r="B49" s="77">
        <v>2.03660626042719</v>
      </c>
      <c r="C49" s="78">
        <v>0.0071</v>
      </c>
      <c r="D49" s="78">
        <v>0.0113</v>
      </c>
      <c r="E49" s="77">
        <v>100</v>
      </c>
      <c r="F49" s="77">
        <v>0.7</v>
      </c>
      <c r="G49" s="77">
        <v>0.5</v>
      </c>
      <c r="H49" s="77">
        <v>1</v>
      </c>
      <c r="I49" s="77">
        <v>5.4</v>
      </c>
      <c r="J49" s="77">
        <v>0.647</v>
      </c>
      <c r="K49" s="17">
        <f t="shared" si="75"/>
        <v>0.842474765325874</v>
      </c>
      <c r="L49" s="17">
        <f t="shared" si="76"/>
        <v>0.767975524762141</v>
      </c>
      <c r="M49" s="17">
        <f t="shared" si="77"/>
        <v>1.30212483048821</v>
      </c>
      <c r="N49" s="16">
        <f t="shared" si="4"/>
        <v>0.0382103838792055</v>
      </c>
      <c r="O49" s="16">
        <f t="shared" si="5"/>
        <v>0.302124830488213</v>
      </c>
      <c r="P49" s="16">
        <f t="shared" si="78"/>
        <v>0.109663338062046</v>
      </c>
      <c r="R49" s="21">
        <f t="shared" si="79"/>
        <v>-0.263997415141581</v>
      </c>
      <c r="S49" s="21">
        <f t="shared" si="143"/>
        <v>1</v>
      </c>
      <c r="T49" s="21">
        <f t="shared" si="80"/>
        <v>0.711284824710828</v>
      </c>
      <c r="U49" s="22">
        <f t="shared" si="81"/>
        <v>0.00707491367196198</v>
      </c>
      <c r="V49" s="21">
        <f t="shared" si="82"/>
        <v>0.0112366319259878</v>
      </c>
      <c r="W49" s="21">
        <f t="shared" si="83"/>
        <v>4.60517018598809</v>
      </c>
      <c r="X49" s="25">
        <f t="shared" si="84"/>
        <v>-0.356674943938732</v>
      </c>
      <c r="Y49" s="21">
        <f t="shared" si="85"/>
        <v>-0.693147180559945</v>
      </c>
      <c r="Z49" s="21">
        <f t="shared" si="86"/>
        <v>0</v>
      </c>
      <c r="AA49" s="21">
        <f t="shared" si="87"/>
        <v>1.68639895357023</v>
      </c>
      <c r="AB49" s="26">
        <f t="shared" si="88"/>
        <v>0.598731237611012</v>
      </c>
      <c r="AC49" s="26">
        <f t="shared" si="89"/>
        <v>1.08061841333281</v>
      </c>
      <c r="AD49" s="26">
        <f t="shared" si="90"/>
        <v>0.925396039584253</v>
      </c>
      <c r="AE49" s="16">
        <f t="shared" si="91"/>
        <v>0.00232987342256462</v>
      </c>
      <c r="AF49" s="16">
        <f t="shared" si="92"/>
        <v>0.0746039604157471</v>
      </c>
      <c r="AG49" s="16">
        <f t="shared" si="93"/>
        <v>0.0637610129253582</v>
      </c>
      <c r="AI49" s="21">
        <v>-0.263997415141581</v>
      </c>
      <c r="AJ49" s="22">
        <v>1</v>
      </c>
      <c r="AK49" s="21">
        <v>0.711284824710828</v>
      </c>
      <c r="AL49" s="25">
        <v>0.0112366319259878</v>
      </c>
      <c r="AM49" s="21">
        <v>4.60517018598809</v>
      </c>
      <c r="AN49" s="21">
        <v>-0.356674943938732</v>
      </c>
      <c r="AO49" s="21">
        <v>-0.693147180559945</v>
      </c>
      <c r="AP49" s="25">
        <v>0</v>
      </c>
      <c r="AQ49" s="21">
        <v>1.68639895357023</v>
      </c>
      <c r="AR49" s="26">
        <f t="shared" si="94"/>
        <v>0.59782821242581</v>
      </c>
      <c r="AS49" s="26">
        <f t="shared" si="95"/>
        <v>1.08225069769569</v>
      </c>
      <c r="AT49" s="26">
        <f t="shared" si="142"/>
        <v>0.924000328324281</v>
      </c>
      <c r="AU49" s="16">
        <f t="shared" si="96"/>
        <v>0.00241786469324129</v>
      </c>
      <c r="AV49" s="16">
        <f t="shared" si="97"/>
        <v>0.0759996716757191</v>
      </c>
      <c r="AW49" s="16">
        <f t="shared" si="98"/>
        <v>0.0630789668746296</v>
      </c>
      <c r="AZ49" s="25">
        <v>-0.263997415141581</v>
      </c>
      <c r="BA49" s="25">
        <v>0.711284824710828</v>
      </c>
      <c r="BB49" s="22">
        <v>0.0112366319259878</v>
      </c>
      <c r="BC49" s="25">
        <v>4.60517018598809</v>
      </c>
      <c r="BD49" s="25">
        <v>-0.356674943938732</v>
      </c>
      <c r="BE49" s="25">
        <v>-0.693147180559945</v>
      </c>
      <c r="BF49" s="25">
        <v>0</v>
      </c>
      <c r="BG49" s="25">
        <v>1.68639895357023</v>
      </c>
      <c r="BH49" s="26">
        <f t="shared" si="99"/>
        <v>0.604744091439746</v>
      </c>
      <c r="BI49" s="26">
        <f t="shared" si="100"/>
        <v>1.06987403293127</v>
      </c>
      <c r="BJ49" s="26">
        <f t="shared" si="137"/>
        <v>0.934689476722946</v>
      </c>
      <c r="BK49" s="16">
        <f t="shared" si="101"/>
        <v>0.00178556180825254</v>
      </c>
      <c r="BL49" s="16">
        <f t="shared" si="102"/>
        <v>0.065310523277054</v>
      </c>
      <c r="BM49" s="16">
        <f t="shared" si="103"/>
        <v>0.0691420591800167</v>
      </c>
      <c r="BP49" s="25">
        <v>-0.263997415141581</v>
      </c>
      <c r="BQ49" s="25">
        <v>0.711284824710828</v>
      </c>
      <c r="BR49" s="25">
        <v>4.60517018598809</v>
      </c>
      <c r="BS49" s="22">
        <v>-0.356674943938732</v>
      </c>
      <c r="BT49" s="25">
        <v>-0.693147180559945</v>
      </c>
      <c r="BU49" s="25">
        <v>0</v>
      </c>
      <c r="BV49" s="25">
        <v>1.68639895357023</v>
      </c>
      <c r="BW49" s="26">
        <f t="shared" si="104"/>
        <v>0.610171940501227</v>
      </c>
      <c r="BX49" s="26">
        <f t="shared" si="105"/>
        <v>1.06035685526365</v>
      </c>
      <c r="BY49" s="26">
        <f t="shared" si="138"/>
        <v>0.94307873338675</v>
      </c>
      <c r="BZ49" s="16">
        <f t="shared" si="106"/>
        <v>0.00135630596644516</v>
      </c>
      <c r="CA49" s="16">
        <f t="shared" si="107"/>
        <v>0.0569212666132503</v>
      </c>
      <c r="CB49" s="16">
        <f t="shared" si="108"/>
        <v>0.0739364155496173</v>
      </c>
      <c r="CE49" s="31">
        <v>-0.263997415141581</v>
      </c>
      <c r="CF49" s="31">
        <v>0.711284824710828</v>
      </c>
      <c r="CG49" s="31">
        <v>4.60517018598809</v>
      </c>
      <c r="CH49" s="31">
        <v>-0.693147180559945</v>
      </c>
      <c r="CI49" s="31">
        <v>0</v>
      </c>
      <c r="CJ49" s="31">
        <v>1.68639895357023</v>
      </c>
      <c r="CK49" s="34">
        <f t="shared" si="109"/>
        <v>0.646834463051193</v>
      </c>
      <c r="CL49" s="34">
        <f t="shared" si="110"/>
        <v>1.0002559185669</v>
      </c>
      <c r="CM49" s="34">
        <f t="shared" si="111"/>
        <v>0.999744146910656</v>
      </c>
      <c r="CN49" s="32">
        <f t="shared" si="112"/>
        <v>2.74024814203494e-8</v>
      </c>
      <c r="CO49" s="32">
        <f t="shared" si="113"/>
        <v>0.000255853089346281</v>
      </c>
      <c r="CP49" s="32">
        <f t="shared" si="114"/>
        <v>0.107793973240851</v>
      </c>
      <c r="CR49" s="8">
        <f t="shared" si="115"/>
        <v>0.646834463051193</v>
      </c>
      <c r="CT49" s="25">
        <v>-0.263997415141581</v>
      </c>
      <c r="CU49" s="25">
        <v>0.711284824710828</v>
      </c>
      <c r="CV49" s="22">
        <v>-0.693147180559945</v>
      </c>
      <c r="CW49" s="25">
        <v>0</v>
      </c>
      <c r="CX49" s="25">
        <v>1.68639895357023</v>
      </c>
      <c r="CY49" s="26">
        <f t="shared" si="116"/>
        <v>0.634624065514926</v>
      </c>
      <c r="CZ49" s="26">
        <f t="shared" si="117"/>
        <v>1.01950120576507</v>
      </c>
      <c r="DA49" s="26">
        <f t="shared" si="139"/>
        <v>0.980871816870055</v>
      </c>
      <c r="DB49" s="16">
        <f t="shared" si="118"/>
        <v>0.000153163754378847</v>
      </c>
      <c r="DC49" s="16">
        <f t="shared" si="119"/>
        <v>0.0191281831299446</v>
      </c>
      <c r="DD49" s="16">
        <f t="shared" si="120"/>
        <v>0.0971545276179804</v>
      </c>
      <c r="DG49" s="25">
        <v>-0.263997415141581</v>
      </c>
      <c r="DH49" s="25">
        <v>0.711284824710828</v>
      </c>
      <c r="DI49" s="22">
        <v>0</v>
      </c>
      <c r="DJ49" s="25">
        <v>1.68639895357023</v>
      </c>
      <c r="DK49" s="26">
        <f t="shared" si="121"/>
        <v>0.646973001249204</v>
      </c>
      <c r="DL49" s="26">
        <f t="shared" si="122"/>
        <v>1.00004173087709</v>
      </c>
      <c r="DM49" s="26">
        <f t="shared" si="140"/>
        <v>0.999958270864303</v>
      </c>
      <c r="DN49" s="16">
        <f t="shared" si="123"/>
        <v>7.28932544546495e-10</v>
      </c>
      <c r="DO49" s="16">
        <f t="shared" si="124"/>
        <v>4.17291356971106e-5</v>
      </c>
      <c r="DP49" s="16">
        <f t="shared" si="125"/>
        <v>0.111613928558907</v>
      </c>
      <c r="DS49" s="25">
        <v>-0.263997415141581</v>
      </c>
      <c r="DT49" s="25">
        <v>0.711284824710828</v>
      </c>
      <c r="DU49" s="22">
        <v>1.68639895357023</v>
      </c>
      <c r="DV49" s="26">
        <f t="shared" si="126"/>
        <v>0.705722660304677</v>
      </c>
      <c r="DW49" s="26">
        <f t="shared" si="127"/>
        <v>0.916790740034725</v>
      </c>
      <c r="DX49" s="26">
        <f t="shared" si="141"/>
        <v>1.09076145333026</v>
      </c>
      <c r="DY49" s="16">
        <f t="shared" si="128"/>
        <v>0.00344835083325854</v>
      </c>
      <c r="DZ49" s="16">
        <f t="shared" si="129"/>
        <v>0.0907614533302588</v>
      </c>
      <c r="EA49" s="16">
        <f t="shared" si="130"/>
        <v>0.0684204874625072</v>
      </c>
      <c r="ED49" s="25">
        <v>-0.263997415141581</v>
      </c>
      <c r="EE49" s="25">
        <v>0.711284824710828</v>
      </c>
      <c r="EF49" s="26">
        <f t="shared" si="131"/>
        <v>0.647670260732831</v>
      </c>
      <c r="EG49" s="26">
        <f t="shared" si="132"/>
        <v>0.998965120411624</v>
      </c>
      <c r="EH49" s="26">
        <f t="shared" si="133"/>
        <v>1.00103595167362</v>
      </c>
      <c r="EI49" s="16">
        <f t="shared" si="134"/>
        <v>4.49249449974474e-7</v>
      </c>
      <c r="EJ49" s="16">
        <f t="shared" si="135"/>
        <v>0.00103595167361736</v>
      </c>
      <c r="EK49" s="16">
        <f t="shared" si="136"/>
        <v>0.128302490708669</v>
      </c>
    </row>
    <row r="50" spans="1:141">
      <c r="A50" s="77" t="s">
        <v>22</v>
      </c>
      <c r="B50" s="77">
        <v>2.03660626042719</v>
      </c>
      <c r="C50" s="78">
        <v>0.0071</v>
      </c>
      <c r="D50" s="78">
        <v>0.0113</v>
      </c>
      <c r="E50" s="77">
        <v>100</v>
      </c>
      <c r="F50" s="77">
        <v>0.8</v>
      </c>
      <c r="G50" s="77">
        <v>0.5</v>
      </c>
      <c r="H50" s="77">
        <v>1</v>
      </c>
      <c r="I50" s="77">
        <v>5.4</v>
      </c>
      <c r="J50" s="77">
        <v>0.615</v>
      </c>
      <c r="K50" s="17">
        <f t="shared" si="75"/>
        <v>0.842474765325874</v>
      </c>
      <c r="L50" s="17">
        <f t="shared" si="76"/>
        <v>0.729992191234493</v>
      </c>
      <c r="M50" s="17">
        <f t="shared" si="77"/>
        <v>1.36987766719654</v>
      </c>
      <c r="N50" s="16">
        <f t="shared" si="4"/>
        <v>0.0517447688600614</v>
      </c>
      <c r="O50" s="16">
        <f t="shared" si="5"/>
        <v>0.369877667196543</v>
      </c>
      <c r="P50" s="16">
        <f t="shared" si="78"/>
        <v>0.0693804642165197</v>
      </c>
      <c r="R50" s="21">
        <f t="shared" si="79"/>
        <v>-0.314721441835964</v>
      </c>
      <c r="S50" s="21">
        <f t="shared" si="143"/>
        <v>1</v>
      </c>
      <c r="T50" s="21">
        <f t="shared" si="80"/>
        <v>0.711284824710828</v>
      </c>
      <c r="U50" s="22">
        <f t="shared" si="81"/>
        <v>0.00707491367196198</v>
      </c>
      <c r="V50" s="21">
        <f t="shared" si="82"/>
        <v>0.0112366319259878</v>
      </c>
      <c r="W50" s="21">
        <f t="shared" si="83"/>
        <v>4.60517018598809</v>
      </c>
      <c r="X50" s="25">
        <f t="shared" si="84"/>
        <v>-0.22314355131421</v>
      </c>
      <c r="Y50" s="21">
        <f t="shared" si="85"/>
        <v>-0.693147180559945</v>
      </c>
      <c r="Z50" s="21">
        <f t="shared" si="86"/>
        <v>0</v>
      </c>
      <c r="AA50" s="21">
        <f t="shared" si="87"/>
        <v>1.68639895357023</v>
      </c>
      <c r="AB50" s="26">
        <f t="shared" si="88"/>
        <v>0.579414147347062</v>
      </c>
      <c r="AC50" s="26">
        <f t="shared" si="89"/>
        <v>1.06141695506724</v>
      </c>
      <c r="AD50" s="26">
        <f t="shared" si="90"/>
        <v>0.942136824954572</v>
      </c>
      <c r="AE50" s="16">
        <f t="shared" si="91"/>
        <v>0.00126635290903663</v>
      </c>
      <c r="AF50" s="16">
        <f t="shared" si="92"/>
        <v>0.057863175045428</v>
      </c>
      <c r="AG50" s="16">
        <f t="shared" si="93"/>
        <v>0.0724956792089055</v>
      </c>
      <c r="AI50" s="21">
        <v>-0.314721441835964</v>
      </c>
      <c r="AJ50" s="22">
        <v>1</v>
      </c>
      <c r="AK50" s="21">
        <v>0.711284824710828</v>
      </c>
      <c r="AL50" s="25">
        <v>0.0112366319259878</v>
      </c>
      <c r="AM50" s="21">
        <v>4.60517018598809</v>
      </c>
      <c r="AN50" s="21">
        <v>-0.22314355131421</v>
      </c>
      <c r="AO50" s="21">
        <v>-0.693147180559945</v>
      </c>
      <c r="AP50" s="25">
        <v>0</v>
      </c>
      <c r="AQ50" s="21">
        <v>1.68639895357023</v>
      </c>
      <c r="AR50" s="26">
        <f t="shared" si="94"/>
        <v>0.578177280270232</v>
      </c>
      <c r="AS50" s="26">
        <f t="shared" si="95"/>
        <v>1.06368759373</v>
      </c>
      <c r="AT50" s="26">
        <f t="shared" si="142"/>
        <v>0.940125658975987</v>
      </c>
      <c r="AU50" s="16">
        <f t="shared" si="96"/>
        <v>0.00135591268829706</v>
      </c>
      <c r="AV50" s="16">
        <f t="shared" si="97"/>
        <v>0.0598743410240135</v>
      </c>
      <c r="AW50" s="16">
        <f t="shared" si="98"/>
        <v>0.0714389165324805</v>
      </c>
      <c r="AZ50" s="25">
        <v>-0.314721441835964</v>
      </c>
      <c r="BA50" s="25">
        <v>0.711284824710828</v>
      </c>
      <c r="BB50" s="22">
        <v>0.0112366319259878</v>
      </c>
      <c r="BC50" s="25">
        <v>4.60517018598809</v>
      </c>
      <c r="BD50" s="25">
        <v>-0.22314355131421</v>
      </c>
      <c r="BE50" s="25">
        <v>-0.693147180559945</v>
      </c>
      <c r="BF50" s="25">
        <v>0</v>
      </c>
      <c r="BG50" s="25">
        <v>1.68639895357023</v>
      </c>
      <c r="BH50" s="26">
        <f t="shared" si="99"/>
        <v>0.586821541918865</v>
      </c>
      <c r="BI50" s="26">
        <f t="shared" si="100"/>
        <v>1.04801878606738</v>
      </c>
      <c r="BJ50" s="26">
        <f t="shared" si="137"/>
        <v>0.954181368973764</v>
      </c>
      <c r="BK50" s="16">
        <f t="shared" si="101"/>
        <v>0.000794025499830273</v>
      </c>
      <c r="BL50" s="16">
        <f t="shared" si="102"/>
        <v>0.0458186310262355</v>
      </c>
      <c r="BM50" s="16">
        <f t="shared" si="103"/>
        <v>0.0797727314902648</v>
      </c>
      <c r="BP50" s="25">
        <v>-0.314721441835964</v>
      </c>
      <c r="BQ50" s="25">
        <v>0.711284824710828</v>
      </c>
      <c r="BR50" s="25">
        <v>4.60517018598809</v>
      </c>
      <c r="BS50" s="22">
        <v>-0.22314355131421</v>
      </c>
      <c r="BT50" s="25">
        <v>-0.693147180559945</v>
      </c>
      <c r="BU50" s="25">
        <v>0</v>
      </c>
      <c r="BV50" s="25">
        <v>1.68639895357023</v>
      </c>
      <c r="BW50" s="26">
        <f t="shared" si="104"/>
        <v>0.591890905045257</v>
      </c>
      <c r="BX50" s="26">
        <f t="shared" si="105"/>
        <v>1.03904282826069</v>
      </c>
      <c r="BY50" s="26">
        <f t="shared" si="138"/>
        <v>0.962424235845946</v>
      </c>
      <c r="BZ50" s="16">
        <f t="shared" si="106"/>
        <v>0.000534030269627349</v>
      </c>
      <c r="CA50" s="16">
        <f t="shared" si="107"/>
        <v>0.0375757641540544</v>
      </c>
      <c r="CB50" s="16">
        <f t="shared" si="108"/>
        <v>0.0848312324514702</v>
      </c>
      <c r="CE50" s="31">
        <v>-0.314721441835964</v>
      </c>
      <c r="CF50" s="31">
        <v>0.711284824710828</v>
      </c>
      <c r="CG50" s="31">
        <v>4.60517018598809</v>
      </c>
      <c r="CH50" s="31">
        <v>-0.693147180559945</v>
      </c>
      <c r="CI50" s="31">
        <v>0</v>
      </c>
      <c r="CJ50" s="31">
        <v>1.68639895357023</v>
      </c>
      <c r="CK50" s="34">
        <f t="shared" si="109"/>
        <v>0.646834463051193</v>
      </c>
      <c r="CL50" s="34">
        <f t="shared" si="110"/>
        <v>0.950784219348756</v>
      </c>
      <c r="CM50" s="34">
        <f t="shared" si="111"/>
        <v>1.05176335455478</v>
      </c>
      <c r="CN50" s="32">
        <f t="shared" si="112"/>
        <v>0.00101343303775777</v>
      </c>
      <c r="CO50" s="32">
        <f t="shared" si="113"/>
        <v>0.0517633545547853</v>
      </c>
      <c r="CP50" s="32">
        <f t="shared" si="114"/>
        <v>0.0766251178979843</v>
      </c>
      <c r="CR50" s="8">
        <f t="shared" si="115"/>
        <v>0.646834463051193</v>
      </c>
      <c r="CT50" s="25">
        <v>-0.314721441835964</v>
      </c>
      <c r="CU50" s="25">
        <v>0.711284824710828</v>
      </c>
      <c r="CV50" s="22">
        <v>-0.693147180559945</v>
      </c>
      <c r="CW50" s="25">
        <v>0</v>
      </c>
      <c r="CX50" s="25">
        <v>1.68639895357023</v>
      </c>
      <c r="CY50" s="26">
        <f t="shared" si="116"/>
        <v>0.634624065514926</v>
      </c>
      <c r="CZ50" s="26">
        <f t="shared" si="117"/>
        <v>0.969077653084266</v>
      </c>
      <c r="DA50" s="26">
        <f t="shared" si="139"/>
        <v>1.03190904961777</v>
      </c>
      <c r="DB50" s="16">
        <f t="shared" si="118"/>
        <v>0.000385103947334104</v>
      </c>
      <c r="DC50" s="16">
        <f t="shared" si="119"/>
        <v>0.0319090496177656</v>
      </c>
      <c r="DD50" s="16">
        <f t="shared" si="120"/>
        <v>0.0893503828647447</v>
      </c>
      <c r="DG50" s="25">
        <v>-0.314721441835964</v>
      </c>
      <c r="DH50" s="25">
        <v>0.711284824710828</v>
      </c>
      <c r="DI50" s="22">
        <v>0</v>
      </c>
      <c r="DJ50" s="25">
        <v>1.68639895357023</v>
      </c>
      <c r="DK50" s="26">
        <f t="shared" si="121"/>
        <v>0.646973001249204</v>
      </c>
      <c r="DL50" s="26">
        <f t="shared" si="122"/>
        <v>0.950580625176833</v>
      </c>
      <c r="DM50" s="26">
        <f t="shared" si="140"/>
        <v>1.0519886199174</v>
      </c>
      <c r="DN50" s="16">
        <f t="shared" si="123"/>
        <v>0.0010222728088816</v>
      </c>
      <c r="DO50" s="16">
        <f t="shared" si="124"/>
        <v>0.0519886199174049</v>
      </c>
      <c r="DP50" s="16">
        <f t="shared" si="125"/>
        <v>0.0796028765415758</v>
      </c>
      <c r="DS50" s="25">
        <v>-0.314721441835964</v>
      </c>
      <c r="DT50" s="25">
        <v>0.711284824710828</v>
      </c>
      <c r="DU50" s="22">
        <v>1.68639895357023</v>
      </c>
      <c r="DV50" s="26">
        <f t="shared" si="126"/>
        <v>0.705722660304677</v>
      </c>
      <c r="DW50" s="26">
        <f t="shared" si="127"/>
        <v>0.871447148564692</v>
      </c>
      <c r="DX50" s="26">
        <f t="shared" si="141"/>
        <v>1.14751652082061</v>
      </c>
      <c r="DY50" s="16">
        <f t="shared" si="128"/>
        <v>0.0082306010927579</v>
      </c>
      <c r="DZ50" s="16">
        <f t="shared" si="129"/>
        <v>0.147516520820614</v>
      </c>
      <c r="EA50" s="16">
        <f t="shared" si="130"/>
        <v>0.0419504270823382</v>
      </c>
      <c r="ED50" s="25">
        <v>-0.314721441835964</v>
      </c>
      <c r="EE50" s="25">
        <v>0.711284824710828</v>
      </c>
      <c r="EF50" s="26">
        <f t="shared" si="131"/>
        <v>0.647670260732831</v>
      </c>
      <c r="EG50" s="26">
        <f t="shared" si="132"/>
        <v>0.949557262833306</v>
      </c>
      <c r="EH50" s="26">
        <f t="shared" si="133"/>
        <v>1.05312237517533</v>
      </c>
      <c r="EI50" s="16">
        <f t="shared" si="134"/>
        <v>0.00106734593635113</v>
      </c>
      <c r="EJ50" s="16">
        <f t="shared" si="135"/>
        <v>0.0531223751753342</v>
      </c>
      <c r="EK50" s="16">
        <f t="shared" si="136"/>
        <v>0.093701463033527</v>
      </c>
    </row>
    <row r="51" spans="1:141">
      <c r="A51" s="77" t="s">
        <v>22</v>
      </c>
      <c r="B51" s="77">
        <v>2.03660626042719</v>
      </c>
      <c r="C51" s="78">
        <v>0.0071</v>
      </c>
      <c r="D51" s="78">
        <v>0.0113</v>
      </c>
      <c r="E51" s="77">
        <v>100</v>
      </c>
      <c r="F51" s="77">
        <v>0.9</v>
      </c>
      <c r="G51" s="77">
        <v>0.5</v>
      </c>
      <c r="H51" s="77">
        <v>1</v>
      </c>
      <c r="I51" s="77">
        <v>5.4</v>
      </c>
      <c r="J51" s="77">
        <v>0.726</v>
      </c>
      <c r="K51" s="17">
        <f t="shared" si="75"/>
        <v>0.842474765325874</v>
      </c>
      <c r="L51" s="17">
        <f t="shared" si="76"/>
        <v>0.861746879408523</v>
      </c>
      <c r="M51" s="17">
        <f t="shared" si="77"/>
        <v>1.16043356105492</v>
      </c>
      <c r="N51" s="16">
        <f t="shared" si="4"/>
        <v>0.0135663709577174</v>
      </c>
      <c r="O51" s="16">
        <f t="shared" si="5"/>
        <v>0.160433561054923</v>
      </c>
      <c r="P51" s="16">
        <f t="shared" si="78"/>
        <v>0.22358317192029</v>
      </c>
      <c r="R51" s="21">
        <f t="shared" si="79"/>
        <v>-0.148793694817685</v>
      </c>
      <c r="S51" s="21">
        <f t="shared" si="143"/>
        <v>1</v>
      </c>
      <c r="T51" s="21">
        <f t="shared" si="80"/>
        <v>0.711284824710828</v>
      </c>
      <c r="U51" s="22">
        <f t="shared" si="81"/>
        <v>0.00707491367196198</v>
      </c>
      <c r="V51" s="21">
        <f t="shared" si="82"/>
        <v>0.0112366319259878</v>
      </c>
      <c r="W51" s="21">
        <f t="shared" si="83"/>
        <v>4.60517018598809</v>
      </c>
      <c r="X51" s="25">
        <f t="shared" si="84"/>
        <v>-0.105360515657826</v>
      </c>
      <c r="Y51" s="21">
        <f t="shared" si="85"/>
        <v>-0.693147180559945</v>
      </c>
      <c r="Z51" s="21">
        <f t="shared" si="86"/>
        <v>0</v>
      </c>
      <c r="AA51" s="21">
        <f t="shared" si="87"/>
        <v>1.68639895357023</v>
      </c>
      <c r="AB51" s="26">
        <f t="shared" si="88"/>
        <v>0.562893243127916</v>
      </c>
      <c r="AC51" s="26">
        <f t="shared" si="89"/>
        <v>1.28976499338618</v>
      </c>
      <c r="AD51" s="26">
        <f t="shared" si="90"/>
        <v>0.775335045630739</v>
      </c>
      <c r="AE51" s="16">
        <f t="shared" si="91"/>
        <v>0.026603814137329</v>
      </c>
      <c r="AF51" s="16">
        <f t="shared" si="92"/>
        <v>0.224664954369261</v>
      </c>
      <c r="AG51" s="16">
        <f t="shared" si="93"/>
        <v>0.0104956823268715</v>
      </c>
      <c r="AI51" s="21">
        <v>-0.148793694817685</v>
      </c>
      <c r="AJ51" s="22">
        <v>1</v>
      </c>
      <c r="AK51" s="21">
        <v>0.711284824710828</v>
      </c>
      <c r="AL51" s="25">
        <v>0.0112366319259878</v>
      </c>
      <c r="AM51" s="21">
        <v>4.60517018598809</v>
      </c>
      <c r="AN51" s="21">
        <v>-0.105360515657826</v>
      </c>
      <c r="AO51" s="21">
        <v>-0.693147180559945</v>
      </c>
      <c r="AP51" s="25">
        <v>0</v>
      </c>
      <c r="AQ51" s="21">
        <v>1.68639895357023</v>
      </c>
      <c r="AR51" s="26">
        <f t="shared" si="94"/>
        <v>0.561380787628173</v>
      </c>
      <c r="AS51" s="26">
        <f t="shared" si="95"/>
        <v>1.29323984005107</v>
      </c>
      <c r="AT51" s="26">
        <f t="shared" si="142"/>
        <v>0.773251773592525</v>
      </c>
      <c r="AU51" s="16">
        <f t="shared" si="96"/>
        <v>0.0270994850819206</v>
      </c>
      <c r="AV51" s="16">
        <f t="shared" si="97"/>
        <v>0.226748226407475</v>
      </c>
      <c r="AW51" s="16">
        <f t="shared" si="98"/>
        <v>0.0100815073619129</v>
      </c>
      <c r="AZ51" s="25">
        <v>-0.148793694817685</v>
      </c>
      <c r="BA51" s="25">
        <v>0.711284824710828</v>
      </c>
      <c r="BB51" s="22">
        <v>0.0112366319259878</v>
      </c>
      <c r="BC51" s="25">
        <v>4.60517018598809</v>
      </c>
      <c r="BD51" s="25">
        <v>-0.105360515657826</v>
      </c>
      <c r="BE51" s="25">
        <v>-0.693147180559945</v>
      </c>
      <c r="BF51" s="25">
        <v>0</v>
      </c>
      <c r="BG51" s="25">
        <v>1.68639895357023</v>
      </c>
      <c r="BH51" s="26">
        <f t="shared" si="99"/>
        <v>0.571454141972912</v>
      </c>
      <c r="BI51" s="26">
        <f t="shared" si="100"/>
        <v>1.27044314963494</v>
      </c>
      <c r="BJ51" s="26">
        <f t="shared" si="137"/>
        <v>0.787126917318061</v>
      </c>
      <c r="BK51" s="16">
        <f t="shared" si="101"/>
        <v>0.0238844222333287</v>
      </c>
      <c r="BL51" s="16">
        <f t="shared" si="102"/>
        <v>0.212873082681939</v>
      </c>
      <c r="BM51" s="16">
        <f t="shared" si="103"/>
        <v>0.0133139791469371</v>
      </c>
      <c r="BP51" s="25">
        <v>-0.148793694817685</v>
      </c>
      <c r="BQ51" s="25">
        <v>0.711284824710828</v>
      </c>
      <c r="BR51" s="25">
        <v>4.60517018598809</v>
      </c>
      <c r="BS51" s="22">
        <v>-0.105360515657826</v>
      </c>
      <c r="BT51" s="25">
        <v>-0.693147180559945</v>
      </c>
      <c r="BU51" s="25">
        <v>0</v>
      </c>
      <c r="BV51" s="25">
        <v>1.68639895357023</v>
      </c>
      <c r="BW51" s="26">
        <f t="shared" si="104"/>
        <v>0.576221053413633</v>
      </c>
      <c r="BX51" s="26">
        <f t="shared" si="105"/>
        <v>1.2599331379842</v>
      </c>
      <c r="BY51" s="26">
        <f t="shared" si="138"/>
        <v>0.793692911038062</v>
      </c>
      <c r="BZ51" s="16">
        <f t="shared" si="106"/>
        <v>0.0224337328405217</v>
      </c>
      <c r="CA51" s="16">
        <f t="shared" si="107"/>
        <v>0.206307088961938</v>
      </c>
      <c r="CB51" s="16">
        <f t="shared" si="108"/>
        <v>0.0150127902931044</v>
      </c>
      <c r="CE51" s="31">
        <v>-0.148793694817685</v>
      </c>
      <c r="CF51" s="31">
        <v>0.711284824710828</v>
      </c>
      <c r="CG51" s="31">
        <v>4.60517018598809</v>
      </c>
      <c r="CH51" s="31">
        <v>-0.693147180559945</v>
      </c>
      <c r="CI51" s="31">
        <v>0</v>
      </c>
      <c r="CJ51" s="31">
        <v>1.68639895357023</v>
      </c>
      <c r="CK51" s="34">
        <f t="shared" si="109"/>
        <v>0.646834463051193</v>
      </c>
      <c r="CL51" s="34">
        <f t="shared" si="110"/>
        <v>1.1223891760117</v>
      </c>
      <c r="CM51" s="34">
        <f t="shared" si="111"/>
        <v>0.890956560676576</v>
      </c>
      <c r="CN51" s="32">
        <f t="shared" si="112"/>
        <v>0.00626718224039293</v>
      </c>
      <c r="CO51" s="32">
        <f t="shared" si="113"/>
        <v>0.109043439323426</v>
      </c>
      <c r="CP51" s="32">
        <f t="shared" si="114"/>
        <v>0.0481944478234417</v>
      </c>
      <c r="CR51" s="8">
        <f t="shared" si="115"/>
        <v>0.646834463051193</v>
      </c>
      <c r="CT51" s="25">
        <v>-0.148793694817685</v>
      </c>
      <c r="CU51" s="25">
        <v>0.711284824710828</v>
      </c>
      <c r="CV51" s="22">
        <v>-0.693147180559945</v>
      </c>
      <c r="CW51" s="25">
        <v>0</v>
      </c>
      <c r="CX51" s="25">
        <v>1.68639895357023</v>
      </c>
      <c r="CY51" s="26">
        <f t="shared" si="116"/>
        <v>0.634624065514926</v>
      </c>
      <c r="CZ51" s="26">
        <f t="shared" si="117"/>
        <v>1.14398435144582</v>
      </c>
      <c r="DA51" s="26">
        <f t="shared" si="139"/>
        <v>0.874137831287777</v>
      </c>
      <c r="DB51" s="16">
        <f t="shared" si="118"/>
        <v>0.00834956140302055</v>
      </c>
      <c r="DC51" s="16">
        <f t="shared" si="119"/>
        <v>0.125862168712223</v>
      </c>
      <c r="DD51" s="16">
        <f t="shared" si="120"/>
        <v>0.0420095136287035</v>
      </c>
      <c r="DG51" s="25">
        <v>-0.148793694817685</v>
      </c>
      <c r="DH51" s="25">
        <v>0.711284824710828</v>
      </c>
      <c r="DI51" s="22">
        <v>0</v>
      </c>
      <c r="DJ51" s="25">
        <v>1.68639895357023</v>
      </c>
      <c r="DK51" s="26">
        <f t="shared" si="121"/>
        <v>0.646973001249204</v>
      </c>
      <c r="DL51" s="26">
        <f t="shared" si="122"/>
        <v>1.1221488355746</v>
      </c>
      <c r="DM51" s="26">
        <f t="shared" si="140"/>
        <v>0.891147384640777</v>
      </c>
      <c r="DN51" s="16">
        <f t="shared" si="123"/>
        <v>0.00624526653155831</v>
      </c>
      <c r="DO51" s="16">
        <f t="shared" si="124"/>
        <v>0.108852615359223</v>
      </c>
      <c r="DP51" s="16">
        <f t="shared" si="125"/>
        <v>0.0507491959422231</v>
      </c>
      <c r="DS51" s="25">
        <v>-0.148793694817685</v>
      </c>
      <c r="DT51" s="25">
        <v>0.711284824710828</v>
      </c>
      <c r="DU51" s="22">
        <v>1.68639895357023</v>
      </c>
      <c r="DV51" s="26">
        <f t="shared" si="126"/>
        <v>0.705722660304677</v>
      </c>
      <c r="DW51" s="26">
        <f t="shared" si="127"/>
        <v>1.02873273147637</v>
      </c>
      <c r="DX51" s="26">
        <f t="shared" si="141"/>
        <v>0.972069780033991</v>
      </c>
      <c r="DY51" s="16">
        <f t="shared" si="128"/>
        <v>0.000411170505119503</v>
      </c>
      <c r="DZ51" s="16">
        <f t="shared" si="129"/>
        <v>0.027930219966009</v>
      </c>
      <c r="EA51" s="16">
        <f t="shared" si="130"/>
        <v>0.105238172521104</v>
      </c>
      <c r="ED51" s="25">
        <v>-0.148793694817685</v>
      </c>
      <c r="EE51" s="25">
        <v>0.711284824710828</v>
      </c>
      <c r="EF51" s="26">
        <f t="shared" si="131"/>
        <v>0.647670260732831</v>
      </c>
      <c r="EG51" s="26">
        <f t="shared" si="132"/>
        <v>1.1209407688081</v>
      </c>
      <c r="EH51" s="26">
        <f t="shared" si="133"/>
        <v>0.892107797152659</v>
      </c>
      <c r="EI51" s="16">
        <f t="shared" si="134"/>
        <v>0.00613554805366275</v>
      </c>
      <c r="EJ51" s="16">
        <f t="shared" si="135"/>
        <v>0.107892202847341</v>
      </c>
      <c r="EK51" s="16">
        <f t="shared" si="136"/>
        <v>0.0631703475782585</v>
      </c>
    </row>
    <row r="52" spans="1:141">
      <c r="A52" s="77" t="s">
        <v>22</v>
      </c>
      <c r="B52" s="77">
        <v>2.03660626042719</v>
      </c>
      <c r="C52" s="78">
        <v>0.0071</v>
      </c>
      <c r="D52" s="78">
        <v>0.0113</v>
      </c>
      <c r="E52" s="77">
        <v>100</v>
      </c>
      <c r="F52" s="77">
        <v>1</v>
      </c>
      <c r="G52" s="77">
        <v>0.5</v>
      </c>
      <c r="H52" s="77">
        <v>1</v>
      </c>
      <c r="I52" s="77">
        <v>5.4</v>
      </c>
      <c r="J52" s="77">
        <v>0.661</v>
      </c>
      <c r="K52" s="17">
        <f t="shared" si="75"/>
        <v>0.842474765325874</v>
      </c>
      <c r="L52" s="17">
        <f t="shared" si="76"/>
        <v>0.784593233180488</v>
      </c>
      <c r="M52" s="17">
        <f t="shared" si="77"/>
        <v>1.27454578717984</v>
      </c>
      <c r="N52" s="16">
        <f t="shared" si="4"/>
        <v>0.032933090450081</v>
      </c>
      <c r="O52" s="16">
        <f t="shared" si="5"/>
        <v>0.27454578717984</v>
      </c>
      <c r="P52" s="16">
        <f t="shared" si="78"/>
        <v>0.128689793217202</v>
      </c>
      <c r="R52" s="21">
        <f t="shared" si="79"/>
        <v>-0.242589869790795</v>
      </c>
      <c r="S52" s="21">
        <f t="shared" si="143"/>
        <v>1</v>
      </c>
      <c r="T52" s="21">
        <f t="shared" si="80"/>
        <v>0.711284824710828</v>
      </c>
      <c r="U52" s="22">
        <f t="shared" si="81"/>
        <v>0.00707491367196198</v>
      </c>
      <c r="V52" s="21">
        <f t="shared" si="82"/>
        <v>0.0112366319259878</v>
      </c>
      <c r="W52" s="21">
        <f t="shared" si="83"/>
        <v>4.60517018598809</v>
      </c>
      <c r="X52" s="25">
        <f t="shared" si="84"/>
        <v>0</v>
      </c>
      <c r="Y52" s="21">
        <f t="shared" si="85"/>
        <v>-0.693147180559945</v>
      </c>
      <c r="Z52" s="21">
        <f t="shared" si="86"/>
        <v>0</v>
      </c>
      <c r="AA52" s="21">
        <f t="shared" si="87"/>
        <v>1.68639895357023</v>
      </c>
      <c r="AB52" s="26">
        <f t="shared" si="88"/>
        <v>0.548514352434042</v>
      </c>
      <c r="AC52" s="26">
        <f t="shared" si="89"/>
        <v>1.20507329856876</v>
      </c>
      <c r="AD52" s="26">
        <f t="shared" si="90"/>
        <v>0.829825041503846</v>
      </c>
      <c r="AE52" s="16">
        <f t="shared" si="91"/>
        <v>0.0126530209083329</v>
      </c>
      <c r="AF52" s="16">
        <f t="shared" si="92"/>
        <v>0.170174958496154</v>
      </c>
      <c r="AG52" s="16">
        <f t="shared" si="93"/>
        <v>0.0246296718400093</v>
      </c>
      <c r="AI52" s="21">
        <v>-0.242589869790795</v>
      </c>
      <c r="AJ52" s="22">
        <v>1</v>
      </c>
      <c r="AK52" s="21">
        <v>0.711284824710828</v>
      </c>
      <c r="AL52" s="25">
        <v>0.0112366319259878</v>
      </c>
      <c r="AM52" s="21">
        <v>4.60517018598809</v>
      </c>
      <c r="AN52" s="21">
        <v>0</v>
      </c>
      <c r="AO52" s="21">
        <v>-0.693147180559945</v>
      </c>
      <c r="AP52" s="25">
        <v>0</v>
      </c>
      <c r="AQ52" s="21">
        <v>1.68639895357023</v>
      </c>
      <c r="AR52" s="26">
        <f t="shared" si="94"/>
        <v>0.546769707666386</v>
      </c>
      <c r="AS52" s="26">
        <f t="shared" si="95"/>
        <v>1.20891847286337</v>
      </c>
      <c r="AT52" s="26">
        <f t="shared" si="142"/>
        <v>0.827185639434775</v>
      </c>
      <c r="AU52" s="16">
        <f t="shared" si="96"/>
        <v>0.0130485596866229</v>
      </c>
      <c r="AV52" s="16">
        <f t="shared" si="97"/>
        <v>0.172814360565225</v>
      </c>
      <c r="AW52" s="16">
        <f t="shared" si="98"/>
        <v>0.0238210132727512</v>
      </c>
      <c r="AZ52" s="25">
        <v>-0.242589869790795</v>
      </c>
      <c r="BA52" s="25">
        <v>0.711284824710828</v>
      </c>
      <c r="BB52" s="22">
        <v>0.0112366319259878</v>
      </c>
      <c r="BC52" s="25">
        <v>4.60517018598809</v>
      </c>
      <c r="BD52" s="25">
        <v>0</v>
      </c>
      <c r="BE52" s="25">
        <v>-0.693147180559945</v>
      </c>
      <c r="BF52" s="25">
        <v>0</v>
      </c>
      <c r="BG52" s="25">
        <v>1.68639895357023</v>
      </c>
      <c r="BH52" s="26">
        <f t="shared" si="99"/>
        <v>0.558048856120716</v>
      </c>
      <c r="BI52" s="26">
        <f t="shared" si="100"/>
        <v>1.18448410519995</v>
      </c>
      <c r="BJ52" s="26">
        <f t="shared" si="137"/>
        <v>0.844249404116061</v>
      </c>
      <c r="BK52" s="16">
        <f t="shared" si="101"/>
        <v>0.010598938026053</v>
      </c>
      <c r="BL52" s="16">
        <f t="shared" si="102"/>
        <v>0.155750595883939</v>
      </c>
      <c r="BM52" s="16">
        <f t="shared" si="103"/>
        <v>0.029759252995752</v>
      </c>
      <c r="BP52" s="25">
        <v>-0.242589869790795</v>
      </c>
      <c r="BQ52" s="25">
        <v>0.711284824710828</v>
      </c>
      <c r="BR52" s="25">
        <v>4.60517018598809</v>
      </c>
      <c r="BS52" s="22">
        <v>0</v>
      </c>
      <c r="BT52" s="25">
        <v>-0.693147180559945</v>
      </c>
      <c r="BU52" s="25">
        <v>0</v>
      </c>
      <c r="BV52" s="25">
        <v>1.68639895357023</v>
      </c>
      <c r="BW52" s="26">
        <f t="shared" si="104"/>
        <v>0.562555746971177</v>
      </c>
      <c r="BX52" s="26">
        <f t="shared" si="105"/>
        <v>1.17499466241142</v>
      </c>
      <c r="BY52" s="26">
        <f t="shared" si="138"/>
        <v>0.851067695871674</v>
      </c>
      <c r="BZ52" s="16">
        <f t="shared" si="106"/>
        <v>0.00969127095440301</v>
      </c>
      <c r="CA52" s="16">
        <f t="shared" si="107"/>
        <v>0.148932304128326</v>
      </c>
      <c r="CB52" s="16">
        <f t="shared" si="108"/>
        <v>0.032364541426587</v>
      </c>
      <c r="CE52" s="31">
        <v>-0.242589869790795</v>
      </c>
      <c r="CF52" s="31">
        <v>0.711284824710828</v>
      </c>
      <c r="CG52" s="31">
        <v>4.60517018598809</v>
      </c>
      <c r="CH52" s="31">
        <v>-0.693147180559945</v>
      </c>
      <c r="CI52" s="31">
        <v>0</v>
      </c>
      <c r="CJ52" s="31">
        <v>1.68639895357023</v>
      </c>
      <c r="CK52" s="34">
        <f t="shared" si="109"/>
        <v>0.646834463051193</v>
      </c>
      <c r="CL52" s="34">
        <f t="shared" si="110"/>
        <v>1.02189978697484</v>
      </c>
      <c r="CM52" s="34">
        <f t="shared" si="111"/>
        <v>0.978569535629643</v>
      </c>
      <c r="CN52" s="32">
        <f t="shared" si="112"/>
        <v>0.000200662437048018</v>
      </c>
      <c r="CO52" s="32">
        <f t="shared" si="113"/>
        <v>0.0214304643703587</v>
      </c>
      <c r="CP52" s="32">
        <f t="shared" si="114"/>
        <v>0.0943382438226507</v>
      </c>
      <c r="CR52" s="8">
        <f t="shared" si="115"/>
        <v>0.646834463051193</v>
      </c>
      <c r="CT52" s="25">
        <v>-0.242589869790795</v>
      </c>
      <c r="CU52" s="25">
        <v>0.711284824710828</v>
      </c>
      <c r="CV52" s="22">
        <v>-0.693147180559945</v>
      </c>
      <c r="CW52" s="25">
        <v>0</v>
      </c>
      <c r="CX52" s="25">
        <v>1.68639895357023</v>
      </c>
      <c r="CY52" s="26">
        <f t="shared" si="116"/>
        <v>0.634624065514926</v>
      </c>
      <c r="CZ52" s="26">
        <f t="shared" si="117"/>
        <v>1.04156151006293</v>
      </c>
      <c r="DA52" s="26">
        <f t="shared" si="139"/>
        <v>0.960096922110327</v>
      </c>
      <c r="DB52" s="16">
        <f t="shared" si="118"/>
        <v>0.000695689919960923</v>
      </c>
      <c r="DC52" s="16">
        <f t="shared" si="119"/>
        <v>0.0399030778896734</v>
      </c>
      <c r="DD52" s="16">
        <f t="shared" si="120"/>
        <v>0.0846352119314423</v>
      </c>
      <c r="DG52" s="25">
        <v>-0.242589869790795</v>
      </c>
      <c r="DH52" s="25">
        <v>0.711284824710828</v>
      </c>
      <c r="DI52" s="22">
        <v>0</v>
      </c>
      <c r="DJ52" s="25">
        <v>1.68639895357023</v>
      </c>
      <c r="DK52" s="26">
        <f t="shared" si="121"/>
        <v>0.646973001249204</v>
      </c>
      <c r="DL52" s="26">
        <f t="shared" si="122"/>
        <v>1.02168096462095</v>
      </c>
      <c r="DM52" s="26">
        <f t="shared" si="140"/>
        <v>0.978779124431473</v>
      </c>
      <c r="DN52" s="16">
        <f t="shared" si="123"/>
        <v>0.000196756693954834</v>
      </c>
      <c r="DO52" s="16">
        <f t="shared" si="124"/>
        <v>0.0212208755685266</v>
      </c>
      <c r="DP52" s="16">
        <f t="shared" si="125"/>
        <v>0.0979111421764162</v>
      </c>
      <c r="DS52" s="25">
        <v>-0.242589869790795</v>
      </c>
      <c r="DT52" s="25">
        <v>0.711284824710828</v>
      </c>
      <c r="DU52" s="22">
        <v>1.68639895357023</v>
      </c>
      <c r="DV52" s="26">
        <f t="shared" si="126"/>
        <v>0.705722660304677</v>
      </c>
      <c r="DW52" s="26">
        <f t="shared" si="127"/>
        <v>0.936628561302864</v>
      </c>
      <c r="DX52" s="26">
        <f t="shared" si="141"/>
        <v>1.06765909274535</v>
      </c>
      <c r="DY52" s="16">
        <f t="shared" si="128"/>
        <v>0.00200011634472757</v>
      </c>
      <c r="DZ52" s="16">
        <f t="shared" si="129"/>
        <v>0.0676590927453515</v>
      </c>
      <c r="EA52" s="16">
        <f t="shared" si="130"/>
        <v>0.0810401187504519</v>
      </c>
      <c r="ED52" s="25">
        <v>-0.242589869790795</v>
      </c>
      <c r="EE52" s="25">
        <v>0.711284824710828</v>
      </c>
      <c r="EF52" s="26">
        <f t="shared" si="131"/>
        <v>0.647670260732831</v>
      </c>
      <c r="EG52" s="26">
        <f t="shared" si="132"/>
        <v>1.02058105810214</v>
      </c>
      <c r="EH52" s="26">
        <f t="shared" si="133"/>
        <v>0.979833979928639</v>
      </c>
      <c r="EI52" s="16">
        <f t="shared" si="134"/>
        <v>0.000177681948930721</v>
      </c>
      <c r="EJ52" s="16">
        <f t="shared" si="135"/>
        <v>0.0201660200713608</v>
      </c>
      <c r="EK52" s="16">
        <f t="shared" si="136"/>
        <v>0.114963922868947</v>
      </c>
    </row>
    <row r="53" spans="1:141">
      <c r="A53" s="77" t="s">
        <v>22</v>
      </c>
      <c r="B53" s="77">
        <v>2.01443884239742</v>
      </c>
      <c r="C53" s="78">
        <v>0.0071</v>
      </c>
      <c r="D53" s="78">
        <v>0.0113</v>
      </c>
      <c r="E53" s="77">
        <v>100</v>
      </c>
      <c r="F53" s="77">
        <v>1</v>
      </c>
      <c r="G53" s="77">
        <v>1</v>
      </c>
      <c r="H53" s="77">
        <v>1</v>
      </c>
      <c r="I53" s="77">
        <v>5.4</v>
      </c>
      <c r="J53" s="77">
        <v>1.19</v>
      </c>
      <c r="K53" s="17">
        <f t="shared" si="75"/>
        <v>0.833304858179171</v>
      </c>
      <c r="L53" s="17">
        <f t="shared" si="76"/>
        <v>1.42804879669156</v>
      </c>
      <c r="M53" s="17">
        <f t="shared" si="77"/>
        <v>0.700256183343841</v>
      </c>
      <c r="N53" s="16">
        <f t="shared" si="4"/>
        <v>0.127231424198581</v>
      </c>
      <c r="O53" s="16">
        <f t="shared" si="5"/>
        <v>0.299743816656159</v>
      </c>
      <c r="P53" s="16">
        <f t="shared" si="78"/>
        <v>0.111245974432039</v>
      </c>
      <c r="R53" s="21">
        <f t="shared" si="79"/>
        <v>0.356309034686201</v>
      </c>
      <c r="S53" s="21">
        <f t="shared" ref="S53:S62" si="144">1</f>
        <v>1</v>
      </c>
      <c r="T53" s="21">
        <f t="shared" si="80"/>
        <v>0.70034066648772</v>
      </c>
      <c r="U53" s="22">
        <f t="shared" si="81"/>
        <v>0.00707491367196198</v>
      </c>
      <c r="V53" s="21">
        <f t="shared" si="82"/>
        <v>0.0112366319259878</v>
      </c>
      <c r="W53" s="21">
        <f t="shared" si="83"/>
        <v>4.60517018598809</v>
      </c>
      <c r="X53" s="25">
        <f t="shared" si="84"/>
        <v>0</v>
      </c>
      <c r="Y53" s="21">
        <f t="shared" si="85"/>
        <v>0</v>
      </c>
      <c r="Z53" s="21">
        <f t="shared" si="86"/>
        <v>0</v>
      </c>
      <c r="AA53" s="21">
        <f t="shared" si="87"/>
        <v>1.68639895357023</v>
      </c>
      <c r="AB53" s="26">
        <f t="shared" si="88"/>
        <v>0.805809533390299</v>
      </c>
      <c r="AC53" s="26">
        <f t="shared" si="89"/>
        <v>1.47677577726499</v>
      </c>
      <c r="AD53" s="26">
        <f t="shared" si="90"/>
        <v>0.677150868395209</v>
      </c>
      <c r="AE53" s="16">
        <f t="shared" si="91"/>
        <v>0.14760231463378</v>
      </c>
      <c r="AF53" s="16">
        <f t="shared" si="92"/>
        <v>0.322849131604791</v>
      </c>
      <c r="AG53" s="16">
        <f t="shared" si="93"/>
        <v>1.81839147989812e-5</v>
      </c>
      <c r="AI53" s="21">
        <v>0.356309034686201</v>
      </c>
      <c r="AJ53" s="22">
        <v>1</v>
      </c>
      <c r="AK53" s="21">
        <v>0.70034066648772</v>
      </c>
      <c r="AL53" s="25">
        <v>0.0112366319259878</v>
      </c>
      <c r="AM53" s="21">
        <v>4.60517018598809</v>
      </c>
      <c r="AN53" s="21">
        <v>0</v>
      </c>
      <c r="AO53" s="21">
        <v>0</v>
      </c>
      <c r="AP53" s="25">
        <v>0</v>
      </c>
      <c r="AQ53" s="21">
        <v>1.68639895357023</v>
      </c>
      <c r="AR53" s="26">
        <f t="shared" si="94"/>
        <v>0.805506065397391</v>
      </c>
      <c r="AS53" s="26">
        <f t="shared" si="95"/>
        <v>1.47733214077404</v>
      </c>
      <c r="AT53" s="26">
        <f t="shared" si="142"/>
        <v>0.676895853275119</v>
      </c>
      <c r="AU53" s="16">
        <f t="shared" si="96"/>
        <v>0.147835585746195</v>
      </c>
      <c r="AV53" s="16">
        <f t="shared" si="97"/>
        <v>0.323104146724881</v>
      </c>
      <c r="AW53" s="16">
        <f t="shared" si="98"/>
        <v>1.64088949905828e-5</v>
      </c>
      <c r="AZ53" s="25">
        <v>0.356309034686201</v>
      </c>
      <c r="BA53" s="25">
        <v>0.70034066648772</v>
      </c>
      <c r="BB53" s="22">
        <v>0.0112366319259878</v>
      </c>
      <c r="BC53" s="25">
        <v>4.60517018598809</v>
      </c>
      <c r="BD53" s="25">
        <v>0</v>
      </c>
      <c r="BE53" s="25">
        <v>0</v>
      </c>
      <c r="BF53" s="25">
        <v>0</v>
      </c>
      <c r="BG53" s="25">
        <v>1.68639895357023</v>
      </c>
      <c r="BH53" s="26">
        <f t="shared" si="99"/>
        <v>0.803099255606935</v>
      </c>
      <c r="BI53" s="26">
        <f t="shared" si="100"/>
        <v>1.48175956046761</v>
      </c>
      <c r="BJ53" s="26">
        <f t="shared" si="137"/>
        <v>0.674873324039441</v>
      </c>
      <c r="BK53" s="16">
        <f t="shared" si="101"/>
        <v>0.149692186011908</v>
      </c>
      <c r="BL53" s="16">
        <f t="shared" si="102"/>
        <v>0.325126675960559</v>
      </c>
      <c r="BM53" s="16">
        <f t="shared" si="103"/>
        <v>9.8133333715643e-6</v>
      </c>
      <c r="BP53" s="25">
        <v>0.356309034686201</v>
      </c>
      <c r="BQ53" s="25">
        <v>0.70034066648772</v>
      </c>
      <c r="BR53" s="25">
        <v>4.60517018598809</v>
      </c>
      <c r="BS53" s="22">
        <v>0</v>
      </c>
      <c r="BT53" s="25">
        <v>0</v>
      </c>
      <c r="BU53" s="25">
        <v>0</v>
      </c>
      <c r="BV53" s="25">
        <v>1.68639895357023</v>
      </c>
      <c r="BW53" s="26">
        <f t="shared" si="104"/>
        <v>0.798109748685954</v>
      </c>
      <c r="BX53" s="26">
        <f t="shared" si="105"/>
        <v>1.49102301025551</v>
      </c>
      <c r="BY53" s="26">
        <f t="shared" si="138"/>
        <v>0.670680461080633</v>
      </c>
      <c r="BZ53" s="16">
        <f t="shared" si="106"/>
        <v>0.153577969074986</v>
      </c>
      <c r="CA53" s="16">
        <f t="shared" si="107"/>
        <v>0.329319538919367</v>
      </c>
      <c r="CB53" s="16">
        <f t="shared" si="108"/>
        <v>2.35960632081865e-7</v>
      </c>
      <c r="CE53" s="31">
        <v>0.356309034686201</v>
      </c>
      <c r="CF53" s="31">
        <v>0.70034066648772</v>
      </c>
      <c r="CG53" s="31">
        <v>4.60517018598809</v>
      </c>
      <c r="CH53" s="31">
        <v>0</v>
      </c>
      <c r="CI53" s="31">
        <v>0</v>
      </c>
      <c r="CJ53" s="31">
        <v>1.68639895357023</v>
      </c>
      <c r="CK53" s="34">
        <f t="shared" si="109"/>
        <v>0.764773409433952</v>
      </c>
      <c r="CL53" s="34">
        <f t="shared" si="110"/>
        <v>1.5560164426752</v>
      </c>
      <c r="CM53" s="34">
        <f t="shared" si="111"/>
        <v>0.642666730616765</v>
      </c>
      <c r="CN53" s="32">
        <f t="shared" si="112"/>
        <v>0.180817653324425</v>
      </c>
      <c r="CO53" s="32">
        <f t="shared" si="113"/>
        <v>0.357333269383234</v>
      </c>
      <c r="CP53" s="32">
        <f t="shared" si="114"/>
        <v>0.000826993297736056</v>
      </c>
      <c r="CR53" s="8">
        <f t="shared" si="115"/>
        <v>0.764773409433951</v>
      </c>
      <c r="CT53" s="25">
        <v>0.356309034686201</v>
      </c>
      <c r="CU53" s="25">
        <v>0.70034066648772</v>
      </c>
      <c r="CV53" s="22">
        <v>0</v>
      </c>
      <c r="CW53" s="25">
        <v>0</v>
      </c>
      <c r="CX53" s="25">
        <v>1.68639895357023</v>
      </c>
      <c r="CY53" s="26">
        <f t="shared" si="116"/>
        <v>0.71125714153261</v>
      </c>
      <c r="CZ53" s="26">
        <f t="shared" si="117"/>
        <v>1.67309392132893</v>
      </c>
      <c r="DA53" s="26">
        <f t="shared" si="139"/>
        <v>0.59769507691816</v>
      </c>
      <c r="DB53" s="16">
        <f t="shared" si="118"/>
        <v>0.229194724533527</v>
      </c>
      <c r="DC53" s="16">
        <f t="shared" si="119"/>
        <v>0.40230492308184</v>
      </c>
      <c r="DD53" s="16">
        <f t="shared" si="120"/>
        <v>0.00510946609578682</v>
      </c>
      <c r="DG53" s="25">
        <v>0.356309034686201</v>
      </c>
      <c r="DH53" s="25">
        <v>0.70034066648772</v>
      </c>
      <c r="DI53" s="22">
        <v>0</v>
      </c>
      <c r="DJ53" s="25">
        <v>1.68639895357023</v>
      </c>
      <c r="DK53" s="26">
        <f t="shared" si="121"/>
        <v>0.646385580369903</v>
      </c>
      <c r="DL53" s="26">
        <f t="shared" si="122"/>
        <v>1.84100641496211</v>
      </c>
      <c r="DM53" s="26">
        <f t="shared" si="140"/>
        <v>0.543181159974708</v>
      </c>
      <c r="DN53" s="16">
        <f t="shared" si="123"/>
        <v>0.295516637229767</v>
      </c>
      <c r="DO53" s="16">
        <f t="shared" si="124"/>
        <v>0.456818840025292</v>
      </c>
      <c r="DP53" s="16">
        <f t="shared" si="125"/>
        <v>0.0150529349257248</v>
      </c>
      <c r="DS53" s="25">
        <v>0.356309034686201</v>
      </c>
      <c r="DT53" s="25">
        <v>0.70034066648772</v>
      </c>
      <c r="DU53" s="22">
        <v>1.68639895357023</v>
      </c>
      <c r="DV53" s="26">
        <f t="shared" si="126"/>
        <v>0.702973043866451</v>
      </c>
      <c r="DW53" s="26">
        <f t="shared" si="127"/>
        <v>1.69281028679966</v>
      </c>
      <c r="DX53" s="26">
        <f t="shared" si="141"/>
        <v>0.590733650307942</v>
      </c>
      <c r="DY53" s="16">
        <f t="shared" si="128"/>
        <v>0.23719525600071</v>
      </c>
      <c r="DZ53" s="16">
        <f t="shared" si="129"/>
        <v>0.409266349692058</v>
      </c>
      <c r="EA53" s="16">
        <f t="shared" si="130"/>
        <v>0.0032412292587471</v>
      </c>
      <c r="ED53" s="25">
        <v>0.356309034686201</v>
      </c>
      <c r="EE53" s="25">
        <v>0.70034066648772</v>
      </c>
      <c r="EF53" s="26">
        <f t="shared" si="131"/>
        <v>0.643217938554066</v>
      </c>
      <c r="EG53" s="26">
        <f t="shared" si="132"/>
        <v>1.85007278042507</v>
      </c>
      <c r="EH53" s="26">
        <f t="shared" si="133"/>
        <v>0.540519276095854</v>
      </c>
      <c r="EI53" s="16">
        <f t="shared" si="134"/>
        <v>0.298970622719065</v>
      </c>
      <c r="EJ53" s="16">
        <f t="shared" si="135"/>
        <v>0.459480723904146</v>
      </c>
      <c r="EK53" s="16">
        <f t="shared" si="136"/>
        <v>0.0100503435381553</v>
      </c>
    </row>
    <row r="54" spans="1:141">
      <c r="A54" s="77" t="s">
        <v>22</v>
      </c>
      <c r="B54" s="77">
        <v>2.01443884239742</v>
      </c>
      <c r="C54" s="78">
        <v>0.0071</v>
      </c>
      <c r="D54" s="78">
        <v>0.0113</v>
      </c>
      <c r="E54" s="77">
        <v>100</v>
      </c>
      <c r="F54" s="77">
        <v>1</v>
      </c>
      <c r="G54" s="77">
        <v>0.9</v>
      </c>
      <c r="H54" s="77">
        <v>1</v>
      </c>
      <c r="I54" s="77">
        <v>5.4</v>
      </c>
      <c r="J54" s="77">
        <v>1.127</v>
      </c>
      <c r="K54" s="17">
        <f t="shared" si="75"/>
        <v>0.833304858179171</v>
      </c>
      <c r="L54" s="17">
        <f t="shared" si="76"/>
        <v>1.35244621333731</v>
      </c>
      <c r="M54" s="17">
        <f t="shared" si="77"/>
        <v>0.739400938934491</v>
      </c>
      <c r="N54" s="16">
        <f t="shared" si="4"/>
        <v>0.0862568363291568</v>
      </c>
      <c r="O54" s="16">
        <f t="shared" si="5"/>
        <v>0.260599061065509</v>
      </c>
      <c r="P54" s="16">
        <f t="shared" si="78"/>
        <v>0.13889062282172</v>
      </c>
      <c r="R54" s="21">
        <f t="shared" si="79"/>
        <v>0.301914962620403</v>
      </c>
      <c r="S54" s="21">
        <f t="shared" si="144"/>
        <v>1</v>
      </c>
      <c r="T54" s="21">
        <f t="shared" si="80"/>
        <v>0.70034066648772</v>
      </c>
      <c r="U54" s="22">
        <f t="shared" si="81"/>
        <v>0.00707491367196198</v>
      </c>
      <c r="V54" s="21">
        <f t="shared" si="82"/>
        <v>0.0112366319259878</v>
      </c>
      <c r="W54" s="21">
        <f t="shared" si="83"/>
        <v>4.60517018598809</v>
      </c>
      <c r="X54" s="25">
        <f t="shared" si="84"/>
        <v>0</v>
      </c>
      <c r="Y54" s="21">
        <f t="shared" si="85"/>
        <v>-0.105360515657826</v>
      </c>
      <c r="Z54" s="21">
        <f t="shared" si="86"/>
        <v>0</v>
      </c>
      <c r="AA54" s="21">
        <f t="shared" si="87"/>
        <v>1.68639895357023</v>
      </c>
      <c r="AB54" s="26">
        <f t="shared" si="88"/>
        <v>0.759952872047121</v>
      </c>
      <c r="AC54" s="26">
        <f t="shared" si="89"/>
        <v>1.48298669753579</v>
      </c>
      <c r="AD54" s="26">
        <f t="shared" si="90"/>
        <v>0.674314882029389</v>
      </c>
      <c r="AE54" s="16">
        <f t="shared" si="91"/>
        <v>0.134723594138457</v>
      </c>
      <c r="AF54" s="16">
        <f t="shared" si="92"/>
        <v>0.325685117970611</v>
      </c>
      <c r="AG54" s="16">
        <f t="shared" si="93"/>
        <v>2.03996606021782e-6</v>
      </c>
      <c r="AI54" s="21">
        <v>0.301914962620403</v>
      </c>
      <c r="AJ54" s="22">
        <v>1</v>
      </c>
      <c r="AK54" s="21">
        <v>0.70034066648772</v>
      </c>
      <c r="AL54" s="25">
        <v>0.0112366319259878</v>
      </c>
      <c r="AM54" s="21">
        <v>4.60517018598809</v>
      </c>
      <c r="AN54" s="21">
        <v>0</v>
      </c>
      <c r="AO54" s="21">
        <v>-0.105360515657826</v>
      </c>
      <c r="AP54" s="25">
        <v>0</v>
      </c>
      <c r="AQ54" s="21">
        <v>1.68639895357023</v>
      </c>
      <c r="AR54" s="26">
        <f t="shared" si="94"/>
        <v>0.759338585171369</v>
      </c>
      <c r="AS54" s="26">
        <f t="shared" si="95"/>
        <v>1.4841863985427</v>
      </c>
      <c r="AT54" s="26">
        <f t="shared" si="142"/>
        <v>0.673769818253211</v>
      </c>
      <c r="AU54" s="16">
        <f t="shared" si="96"/>
        <v>0.135174915953791</v>
      </c>
      <c r="AV54" s="16">
        <f t="shared" si="97"/>
        <v>0.326230181746789</v>
      </c>
      <c r="AW54" s="16">
        <f t="shared" si="98"/>
        <v>8.55170711720589e-7</v>
      </c>
      <c r="AZ54" s="25">
        <v>0.301914962620403</v>
      </c>
      <c r="BA54" s="25">
        <v>0.70034066648772</v>
      </c>
      <c r="BB54" s="22">
        <v>0.0112366319259878</v>
      </c>
      <c r="BC54" s="25">
        <v>4.60517018598809</v>
      </c>
      <c r="BD54" s="25">
        <v>0</v>
      </c>
      <c r="BE54" s="25">
        <v>-0.105360515657826</v>
      </c>
      <c r="BF54" s="25">
        <v>0</v>
      </c>
      <c r="BG54" s="25">
        <v>1.68639895357023</v>
      </c>
      <c r="BH54" s="26">
        <f t="shared" si="99"/>
        <v>0.759778598369106</v>
      </c>
      <c r="BI54" s="26">
        <f t="shared" si="100"/>
        <v>1.48332685655946</v>
      </c>
      <c r="BJ54" s="26">
        <f t="shared" si="137"/>
        <v>0.674160247000094</v>
      </c>
      <c r="BK54" s="16">
        <f t="shared" si="101"/>
        <v>0.134851557815759</v>
      </c>
      <c r="BL54" s="16">
        <f t="shared" si="102"/>
        <v>0.325839752999906</v>
      </c>
      <c r="BM54" s="16">
        <f t="shared" si="103"/>
        <v>5.85420768495391e-6</v>
      </c>
      <c r="BP54" s="25">
        <v>0.301914962620403</v>
      </c>
      <c r="BQ54" s="25">
        <v>0.70034066648772</v>
      </c>
      <c r="BR54" s="25">
        <v>4.60517018598809</v>
      </c>
      <c r="BS54" s="22">
        <v>0</v>
      </c>
      <c r="BT54" s="25">
        <v>-0.105360515657826</v>
      </c>
      <c r="BU54" s="25">
        <v>0</v>
      </c>
      <c r="BV54" s="25">
        <v>1.68639895357023</v>
      </c>
      <c r="BW54" s="26">
        <f t="shared" si="104"/>
        <v>0.756706785554585</v>
      </c>
      <c r="BX54" s="26">
        <f t="shared" si="105"/>
        <v>1.48934834669684</v>
      </c>
      <c r="BY54" s="26">
        <f t="shared" si="138"/>
        <v>0.671434592328824</v>
      </c>
      <c r="BZ54" s="16">
        <f t="shared" si="106"/>
        <v>0.137117064664318</v>
      </c>
      <c r="CA54" s="16">
        <f t="shared" si="107"/>
        <v>0.328565407671176</v>
      </c>
      <c r="CB54" s="16">
        <f t="shared" si="108"/>
        <v>7.20243122125102e-8</v>
      </c>
      <c r="CE54" s="31">
        <v>0.301914962620403</v>
      </c>
      <c r="CF54" s="31">
        <v>0.70034066648772</v>
      </c>
      <c r="CG54" s="31">
        <v>4.60517018598809</v>
      </c>
      <c r="CH54" s="31">
        <v>-0.105360515657826</v>
      </c>
      <c r="CI54" s="31">
        <v>0</v>
      </c>
      <c r="CJ54" s="31">
        <v>1.68639895357023</v>
      </c>
      <c r="CK54" s="34">
        <f t="shared" si="109"/>
        <v>0.745465306563002</v>
      </c>
      <c r="CL54" s="34">
        <f t="shared" si="110"/>
        <v>1.5118074443948</v>
      </c>
      <c r="CM54" s="34">
        <f t="shared" si="111"/>
        <v>0.661459899346054</v>
      </c>
      <c r="CN54" s="32">
        <f t="shared" si="112"/>
        <v>0.145568722296064</v>
      </c>
      <c r="CO54" s="32">
        <f t="shared" si="113"/>
        <v>0.338540100653947</v>
      </c>
      <c r="CP54" s="32">
        <f t="shared" si="114"/>
        <v>9.92877214749993e-5</v>
      </c>
      <c r="CR54" s="8">
        <f t="shared" si="115"/>
        <v>0.745465306563001</v>
      </c>
      <c r="CT54" s="25">
        <v>0.301914962620403</v>
      </c>
      <c r="CU54" s="25">
        <v>0.70034066648772</v>
      </c>
      <c r="CV54" s="22">
        <v>-0.105360515657826</v>
      </c>
      <c r="CW54" s="25">
        <v>0</v>
      </c>
      <c r="CX54" s="25">
        <v>1.68639895357023</v>
      </c>
      <c r="CY54" s="26">
        <f t="shared" si="116"/>
        <v>0.69887397188735</v>
      </c>
      <c r="CZ54" s="26">
        <f t="shared" si="117"/>
        <v>1.61259403745781</v>
      </c>
      <c r="DA54" s="26">
        <f t="shared" si="139"/>
        <v>0.620118874789131</v>
      </c>
      <c r="DB54" s="16">
        <f t="shared" si="118"/>
        <v>0.183291895947513</v>
      </c>
      <c r="DC54" s="16">
        <f t="shared" si="119"/>
        <v>0.379881125210869</v>
      </c>
      <c r="DD54" s="16">
        <f t="shared" si="120"/>
        <v>0.00240656291687796</v>
      </c>
      <c r="DG54" s="25">
        <v>0.301914962620403</v>
      </c>
      <c r="DH54" s="25">
        <v>0.70034066648772</v>
      </c>
      <c r="DI54" s="22">
        <v>0</v>
      </c>
      <c r="DJ54" s="25">
        <v>1.68639895357023</v>
      </c>
      <c r="DK54" s="26">
        <f t="shared" si="121"/>
        <v>0.646385580369903</v>
      </c>
      <c r="DL54" s="26">
        <f t="shared" si="122"/>
        <v>1.74354136946412</v>
      </c>
      <c r="DM54" s="26">
        <f t="shared" si="140"/>
        <v>0.573545324196897</v>
      </c>
      <c r="DN54" s="16">
        <f t="shared" si="123"/>
        <v>0.230990220356375</v>
      </c>
      <c r="DO54" s="16">
        <f t="shared" si="124"/>
        <v>0.426454675803103</v>
      </c>
      <c r="DP54" s="16">
        <f t="shared" si="125"/>
        <v>0.0085241343197669</v>
      </c>
      <c r="DS54" s="25">
        <v>0.301914962620403</v>
      </c>
      <c r="DT54" s="25">
        <v>0.70034066648772</v>
      </c>
      <c r="DU54" s="22">
        <v>1.68639895357023</v>
      </c>
      <c r="DV54" s="26">
        <f t="shared" si="126"/>
        <v>0.702973043866451</v>
      </c>
      <c r="DW54" s="26">
        <f t="shared" si="127"/>
        <v>1.60319091867498</v>
      </c>
      <c r="DX54" s="26">
        <f t="shared" si="141"/>
        <v>0.623756028275467</v>
      </c>
      <c r="DY54" s="16">
        <f t="shared" si="128"/>
        <v>0.179798859527883</v>
      </c>
      <c r="DZ54" s="16">
        <f t="shared" si="129"/>
        <v>0.376243971724533</v>
      </c>
      <c r="EA54" s="16">
        <f t="shared" si="130"/>
        <v>0.000571660213100139</v>
      </c>
      <c r="ED54" s="25">
        <v>0.301914962620403</v>
      </c>
      <c r="EE54" s="25">
        <v>0.70034066648772</v>
      </c>
      <c r="EF54" s="26">
        <f t="shared" si="131"/>
        <v>0.643217938554066</v>
      </c>
      <c r="EG54" s="26">
        <f t="shared" si="132"/>
        <v>1.75212775087315</v>
      </c>
      <c r="EH54" s="26">
        <f t="shared" si="133"/>
        <v>0.570734639355871</v>
      </c>
      <c r="EI54" s="16">
        <f t="shared" si="134"/>
        <v>0.234045082976877</v>
      </c>
      <c r="EJ54" s="16">
        <f t="shared" si="135"/>
        <v>0.429265360644129</v>
      </c>
      <c r="EK54" s="16">
        <f t="shared" si="136"/>
        <v>0.00490504667711171</v>
      </c>
    </row>
    <row r="55" spans="1:141">
      <c r="A55" s="77" t="s">
        <v>22</v>
      </c>
      <c r="B55" s="77">
        <v>2.01443884239742</v>
      </c>
      <c r="C55" s="78">
        <v>0.0071</v>
      </c>
      <c r="D55" s="78">
        <v>0.0113</v>
      </c>
      <c r="E55" s="77">
        <v>100</v>
      </c>
      <c r="F55" s="77">
        <v>1</v>
      </c>
      <c r="G55" s="77">
        <v>0.8</v>
      </c>
      <c r="H55" s="77">
        <v>1</v>
      </c>
      <c r="I55" s="77">
        <v>5.4</v>
      </c>
      <c r="J55" s="77">
        <v>0.865</v>
      </c>
      <c r="K55" s="17">
        <f t="shared" si="75"/>
        <v>0.833304858179171</v>
      </c>
      <c r="L55" s="17">
        <f t="shared" si="76"/>
        <v>1.03803546986404</v>
      </c>
      <c r="M55" s="17">
        <f t="shared" si="77"/>
        <v>0.963358217548175</v>
      </c>
      <c r="N55" s="16">
        <f t="shared" si="4"/>
        <v>0.00100458201504246</v>
      </c>
      <c r="O55" s="16">
        <f t="shared" si="5"/>
        <v>0.0366417824518253</v>
      </c>
      <c r="P55" s="16">
        <f t="shared" si="78"/>
        <v>0.355976427131557</v>
      </c>
      <c r="R55" s="21">
        <f t="shared" si="79"/>
        <v>0.0373299555125057</v>
      </c>
      <c r="S55" s="21">
        <f t="shared" si="144"/>
        <v>1</v>
      </c>
      <c r="T55" s="21">
        <f t="shared" si="80"/>
        <v>0.70034066648772</v>
      </c>
      <c r="U55" s="22">
        <f t="shared" si="81"/>
        <v>0.00707491367196198</v>
      </c>
      <c r="V55" s="21">
        <f t="shared" si="82"/>
        <v>0.0112366319259878</v>
      </c>
      <c r="W55" s="21">
        <f t="shared" si="83"/>
        <v>4.60517018598809</v>
      </c>
      <c r="X55" s="25">
        <f t="shared" si="84"/>
        <v>0</v>
      </c>
      <c r="Y55" s="21">
        <f t="shared" si="85"/>
        <v>-0.22314355131421</v>
      </c>
      <c r="Z55" s="21">
        <f t="shared" si="86"/>
        <v>0</v>
      </c>
      <c r="AA55" s="21">
        <f t="shared" si="87"/>
        <v>1.68639895357023</v>
      </c>
      <c r="AB55" s="26">
        <f t="shared" si="88"/>
        <v>0.711771743302911</v>
      </c>
      <c r="AC55" s="26">
        <f t="shared" si="89"/>
        <v>1.21527724040582</v>
      </c>
      <c r="AD55" s="26">
        <f t="shared" si="90"/>
        <v>0.822857506708567</v>
      </c>
      <c r="AE55" s="16">
        <f t="shared" si="91"/>
        <v>0.0234788986504291</v>
      </c>
      <c r="AF55" s="16">
        <f t="shared" si="92"/>
        <v>0.177142493291433</v>
      </c>
      <c r="AG55" s="16">
        <f t="shared" si="93"/>
        <v>0.0224912703919595</v>
      </c>
      <c r="AI55" s="21">
        <v>0.0373299555125057</v>
      </c>
      <c r="AJ55" s="22">
        <v>1</v>
      </c>
      <c r="AK55" s="21">
        <v>0.70034066648772</v>
      </c>
      <c r="AL55" s="25">
        <v>0.0112366319259878</v>
      </c>
      <c r="AM55" s="21">
        <v>4.60517018598809</v>
      </c>
      <c r="AN55" s="21">
        <v>0</v>
      </c>
      <c r="AO55" s="21">
        <v>-0.22314355131421</v>
      </c>
      <c r="AP55" s="25">
        <v>0</v>
      </c>
      <c r="AQ55" s="21">
        <v>1.68639895357023</v>
      </c>
      <c r="AR55" s="26">
        <f t="shared" si="94"/>
        <v>0.71085304105045</v>
      </c>
      <c r="AS55" s="26">
        <f t="shared" si="95"/>
        <v>1.21684785750056</v>
      </c>
      <c r="AT55" s="26">
        <f t="shared" si="142"/>
        <v>0.821795423179712</v>
      </c>
      <c r="AU55" s="16">
        <f t="shared" si="96"/>
        <v>0.0237612849533941</v>
      </c>
      <c r="AV55" s="16">
        <f t="shared" si="97"/>
        <v>0.178204576820288</v>
      </c>
      <c r="AW55" s="16">
        <f t="shared" si="98"/>
        <v>0.0221862095453301</v>
      </c>
      <c r="AZ55" s="25">
        <v>0.0373299555125057</v>
      </c>
      <c r="BA55" s="25">
        <v>0.70034066648772</v>
      </c>
      <c r="BB55" s="22">
        <v>0.0112366319259878</v>
      </c>
      <c r="BC55" s="25">
        <v>4.60517018598809</v>
      </c>
      <c r="BD55" s="25">
        <v>0</v>
      </c>
      <c r="BE55" s="25">
        <v>-0.22314355131421</v>
      </c>
      <c r="BF55" s="25">
        <v>0</v>
      </c>
      <c r="BG55" s="25">
        <v>1.68639895357023</v>
      </c>
      <c r="BH55" s="26">
        <f t="shared" si="99"/>
        <v>0.714110606379452</v>
      </c>
      <c r="BI55" s="26">
        <f t="shared" si="100"/>
        <v>1.21129695074207</v>
      </c>
      <c r="BJ55" s="26">
        <f t="shared" si="137"/>
        <v>0.825561394658326</v>
      </c>
      <c r="BK55" s="16">
        <f t="shared" si="101"/>
        <v>0.0227676091071766</v>
      </c>
      <c r="BL55" s="16">
        <f t="shared" si="102"/>
        <v>0.174438605341674</v>
      </c>
      <c r="BM55" s="16">
        <f t="shared" si="103"/>
        <v>0.023660806105125</v>
      </c>
      <c r="BP55" s="25">
        <v>0.0373299555125057</v>
      </c>
      <c r="BQ55" s="25">
        <v>0.70034066648772</v>
      </c>
      <c r="BR55" s="25">
        <v>4.60517018598809</v>
      </c>
      <c r="BS55" s="22">
        <v>0</v>
      </c>
      <c r="BT55" s="25">
        <v>-0.22314355131421</v>
      </c>
      <c r="BU55" s="25">
        <v>0</v>
      </c>
      <c r="BV55" s="25">
        <v>1.68639895357023</v>
      </c>
      <c r="BW55" s="26">
        <f t="shared" si="104"/>
        <v>0.712959586677132</v>
      </c>
      <c r="BX55" s="26">
        <f t="shared" si="105"/>
        <v>1.21325249868857</v>
      </c>
      <c r="BY55" s="26">
        <f t="shared" si="138"/>
        <v>0.824230736042927</v>
      </c>
      <c r="BZ55" s="16">
        <f t="shared" si="106"/>
        <v>0.0231162872833887</v>
      </c>
      <c r="CA55" s="16">
        <f t="shared" si="107"/>
        <v>0.175769263957073</v>
      </c>
      <c r="CB55" s="16">
        <f t="shared" si="108"/>
        <v>0.0234287464167032</v>
      </c>
      <c r="CE55" s="31">
        <v>0.0373299555125057</v>
      </c>
      <c r="CF55" s="31">
        <v>0.70034066648772</v>
      </c>
      <c r="CG55" s="31">
        <v>4.60517018598809</v>
      </c>
      <c r="CH55" s="31">
        <v>-0.22314355131421</v>
      </c>
      <c r="CI55" s="31">
        <v>0</v>
      </c>
      <c r="CJ55" s="31">
        <v>1.68639895357023</v>
      </c>
      <c r="CK55" s="34">
        <f t="shared" si="109"/>
        <v>0.724457177134564</v>
      </c>
      <c r="CL55" s="34">
        <f t="shared" si="110"/>
        <v>1.19399741944903</v>
      </c>
      <c r="CM55" s="34">
        <f t="shared" si="111"/>
        <v>0.837522748132446</v>
      </c>
      <c r="CN55" s="32">
        <f t="shared" si="112"/>
        <v>0.0197522850589853</v>
      </c>
      <c r="CO55" s="32">
        <f t="shared" si="113"/>
        <v>0.162477251867556</v>
      </c>
      <c r="CP55" s="32">
        <f t="shared" si="114"/>
        <v>0.027588720457998</v>
      </c>
      <c r="CR55" s="8">
        <f t="shared" si="115"/>
        <v>0.724457177134564</v>
      </c>
      <c r="CT55" s="25">
        <v>0.0373299555125057</v>
      </c>
      <c r="CU55" s="25">
        <v>0.70034066648772</v>
      </c>
      <c r="CV55" s="22">
        <v>-0.22314355131421</v>
      </c>
      <c r="CW55" s="25">
        <v>0</v>
      </c>
      <c r="CX55" s="25">
        <v>1.68639895357023</v>
      </c>
      <c r="CY55" s="26">
        <f t="shared" si="116"/>
        <v>0.685285812801325</v>
      </c>
      <c r="CZ55" s="26">
        <f t="shared" si="117"/>
        <v>1.26224705639832</v>
      </c>
      <c r="DA55" s="26">
        <f t="shared" si="139"/>
        <v>0.792237933874365</v>
      </c>
      <c r="DB55" s="16">
        <f t="shared" si="118"/>
        <v>0.0322971890804802</v>
      </c>
      <c r="DC55" s="16">
        <f t="shared" si="119"/>
        <v>0.207762066125635</v>
      </c>
      <c r="DD55" s="16">
        <f t="shared" si="120"/>
        <v>0.0151443364420604</v>
      </c>
      <c r="DG55" s="25">
        <v>0.0373299555125057</v>
      </c>
      <c r="DH55" s="25">
        <v>0.70034066648772</v>
      </c>
      <c r="DI55" s="22">
        <v>0</v>
      </c>
      <c r="DJ55" s="25">
        <v>1.68639895357023</v>
      </c>
      <c r="DK55" s="26">
        <f t="shared" si="121"/>
        <v>0.646385580369903</v>
      </c>
      <c r="DL55" s="26">
        <f t="shared" si="122"/>
        <v>1.3382105453296</v>
      </c>
      <c r="DM55" s="26">
        <f t="shared" si="140"/>
        <v>0.747266566901622</v>
      </c>
      <c r="DN55" s="16">
        <f t="shared" si="123"/>
        <v>0.0477922644702042</v>
      </c>
      <c r="DO55" s="16">
        <f t="shared" si="124"/>
        <v>0.252733433098378</v>
      </c>
      <c r="DP55" s="16">
        <f t="shared" si="125"/>
        <v>0.00662514670577738</v>
      </c>
      <c r="DS55" s="25">
        <v>0.0373299555125057</v>
      </c>
      <c r="DT55" s="25">
        <v>0.70034066648772</v>
      </c>
      <c r="DU55" s="22">
        <v>1.68639895357023</v>
      </c>
      <c r="DV55" s="26">
        <f t="shared" si="126"/>
        <v>0.702973043866451</v>
      </c>
      <c r="DW55" s="26">
        <f t="shared" si="127"/>
        <v>1.2304881496485</v>
      </c>
      <c r="DX55" s="26">
        <f t="shared" si="141"/>
        <v>0.812685599845608</v>
      </c>
      <c r="DY55" s="16">
        <f t="shared" si="128"/>
        <v>0.0262527345139029</v>
      </c>
      <c r="DZ55" s="16">
        <f t="shared" si="129"/>
        <v>0.187314400154392</v>
      </c>
      <c r="EA55" s="16">
        <f t="shared" si="130"/>
        <v>0.0272316514708091</v>
      </c>
      <c r="ED55" s="25">
        <v>0.0373299555125057</v>
      </c>
      <c r="EE55" s="25">
        <v>0.70034066648772</v>
      </c>
      <c r="EF55" s="26">
        <f t="shared" si="131"/>
        <v>0.643217938554066</v>
      </c>
      <c r="EG55" s="26">
        <f t="shared" si="132"/>
        <v>1.34480080257788</v>
      </c>
      <c r="EH55" s="26">
        <f t="shared" si="133"/>
        <v>0.743604553241695</v>
      </c>
      <c r="EI55" s="16">
        <f t="shared" si="134"/>
        <v>0.049187282779208</v>
      </c>
      <c r="EJ55" s="16">
        <f t="shared" si="135"/>
        <v>0.256395446758305</v>
      </c>
      <c r="EK55" s="16">
        <f t="shared" si="136"/>
        <v>0.0105748059439902</v>
      </c>
    </row>
    <row r="56" spans="1:141">
      <c r="A56" s="77" t="s">
        <v>22</v>
      </c>
      <c r="B56" s="77">
        <v>2.01443884239742</v>
      </c>
      <c r="C56" s="78">
        <v>0.0071</v>
      </c>
      <c r="D56" s="78">
        <v>0.0113</v>
      </c>
      <c r="E56" s="77">
        <v>100</v>
      </c>
      <c r="F56" s="77">
        <v>1</v>
      </c>
      <c r="G56" s="77">
        <v>0.7</v>
      </c>
      <c r="H56" s="77">
        <v>1</v>
      </c>
      <c r="I56" s="77">
        <v>5.4</v>
      </c>
      <c r="J56" s="77">
        <v>0.91</v>
      </c>
      <c r="K56" s="17">
        <f t="shared" si="75"/>
        <v>0.833304858179171</v>
      </c>
      <c r="L56" s="17">
        <f t="shared" si="76"/>
        <v>1.09203731511708</v>
      </c>
      <c r="M56" s="17">
        <f t="shared" si="77"/>
        <v>0.915719624372716</v>
      </c>
      <c r="N56" s="16">
        <f t="shared" si="4"/>
        <v>0.00588214477891706</v>
      </c>
      <c r="O56" s="16">
        <f t="shared" si="5"/>
        <v>0.0842803756272845</v>
      </c>
      <c r="P56" s="16">
        <f t="shared" si="78"/>
        <v>0.301399910780522</v>
      </c>
      <c r="R56" s="21">
        <f t="shared" si="79"/>
        <v>0.088045048091522</v>
      </c>
      <c r="S56" s="21">
        <f t="shared" si="144"/>
        <v>1</v>
      </c>
      <c r="T56" s="21">
        <f t="shared" si="80"/>
        <v>0.70034066648772</v>
      </c>
      <c r="U56" s="22">
        <f t="shared" si="81"/>
        <v>0.00707491367196198</v>
      </c>
      <c r="V56" s="21">
        <f t="shared" si="82"/>
        <v>0.0112366319259878</v>
      </c>
      <c r="W56" s="21">
        <f t="shared" si="83"/>
        <v>4.60517018598809</v>
      </c>
      <c r="X56" s="25">
        <f t="shared" si="84"/>
        <v>0</v>
      </c>
      <c r="Y56" s="21">
        <f t="shared" si="85"/>
        <v>-0.356674943938732</v>
      </c>
      <c r="Z56" s="21">
        <f t="shared" si="86"/>
        <v>0</v>
      </c>
      <c r="AA56" s="21">
        <f t="shared" si="87"/>
        <v>1.68639895357023</v>
      </c>
      <c r="AB56" s="26">
        <f t="shared" si="88"/>
        <v>0.660832541976261</v>
      </c>
      <c r="AC56" s="26">
        <f t="shared" si="89"/>
        <v>1.37705082936532</v>
      </c>
      <c r="AD56" s="26">
        <f t="shared" si="90"/>
        <v>0.72618960656732</v>
      </c>
      <c r="AE56" s="16">
        <f t="shared" si="91"/>
        <v>0.0620844221380116</v>
      </c>
      <c r="AF56" s="16">
        <f t="shared" si="92"/>
        <v>0.27381039343268</v>
      </c>
      <c r="AG56" s="16">
        <f t="shared" si="93"/>
        <v>0.00284120963227821</v>
      </c>
      <c r="AI56" s="21">
        <v>0.088045048091522</v>
      </c>
      <c r="AJ56" s="22">
        <v>1</v>
      </c>
      <c r="AK56" s="21">
        <v>0.70034066648772</v>
      </c>
      <c r="AL56" s="25">
        <v>0.0112366319259878</v>
      </c>
      <c r="AM56" s="21">
        <v>4.60517018598809</v>
      </c>
      <c r="AN56" s="21">
        <v>0</v>
      </c>
      <c r="AO56" s="21">
        <v>-0.356674943938732</v>
      </c>
      <c r="AP56" s="25">
        <v>0</v>
      </c>
      <c r="AQ56" s="21">
        <v>1.68639895357023</v>
      </c>
      <c r="AR56" s="26">
        <f t="shared" si="94"/>
        <v>0.659618362389625</v>
      </c>
      <c r="AS56" s="26">
        <f t="shared" si="95"/>
        <v>1.37958560871973</v>
      </c>
      <c r="AT56" s="26">
        <f t="shared" si="142"/>
        <v>0.724855343285302</v>
      </c>
      <c r="AU56" s="16">
        <f t="shared" si="96"/>
        <v>0.0626909644524534</v>
      </c>
      <c r="AV56" s="16">
        <f t="shared" si="97"/>
        <v>0.275144656714698</v>
      </c>
      <c r="AW56" s="16">
        <f t="shared" si="98"/>
        <v>0.0027050691672454</v>
      </c>
      <c r="AZ56" s="25">
        <v>0.088045048091522</v>
      </c>
      <c r="BA56" s="25">
        <v>0.70034066648772</v>
      </c>
      <c r="BB56" s="22">
        <v>0.0112366319259878</v>
      </c>
      <c r="BC56" s="25">
        <v>4.60517018598809</v>
      </c>
      <c r="BD56" s="25">
        <v>0</v>
      </c>
      <c r="BE56" s="25">
        <v>-0.356674943938732</v>
      </c>
      <c r="BF56" s="25">
        <v>0</v>
      </c>
      <c r="BG56" s="25">
        <v>1.68639895357023</v>
      </c>
      <c r="BH56" s="26">
        <f t="shared" si="99"/>
        <v>0.665647525398478</v>
      </c>
      <c r="BI56" s="26">
        <f t="shared" si="100"/>
        <v>1.36708988658111</v>
      </c>
      <c r="BJ56" s="26">
        <f t="shared" si="137"/>
        <v>0.731480797141185</v>
      </c>
      <c r="BK56" s="16">
        <f t="shared" si="101"/>
        <v>0.0597081318438875</v>
      </c>
      <c r="BL56" s="16">
        <f t="shared" si="102"/>
        <v>0.268519202858815</v>
      </c>
      <c r="BM56" s="16">
        <f t="shared" si="103"/>
        <v>0.00356887920642066</v>
      </c>
      <c r="BP56" s="25">
        <v>0.088045048091522</v>
      </c>
      <c r="BQ56" s="25">
        <v>0.70034066648772</v>
      </c>
      <c r="BR56" s="25">
        <v>4.60517018598809</v>
      </c>
      <c r="BS56" s="22">
        <v>0</v>
      </c>
      <c r="BT56" s="25">
        <v>-0.356674943938732</v>
      </c>
      <c r="BU56" s="25">
        <v>0</v>
      </c>
      <c r="BV56" s="25">
        <v>1.68639895357023</v>
      </c>
      <c r="BW56" s="26">
        <f t="shared" si="104"/>
        <v>0.666414111280732</v>
      </c>
      <c r="BX56" s="26">
        <f t="shared" si="105"/>
        <v>1.36551730312424</v>
      </c>
      <c r="BY56" s="26">
        <f t="shared" si="138"/>
        <v>0.732323199209596</v>
      </c>
      <c r="BZ56" s="16">
        <f t="shared" si="106"/>
        <v>0.0593340851831555</v>
      </c>
      <c r="CA56" s="16">
        <f t="shared" si="107"/>
        <v>0.267676800790404</v>
      </c>
      <c r="CB56" s="16">
        <f t="shared" si="108"/>
        <v>0.00374017624398684</v>
      </c>
      <c r="CE56" s="31">
        <v>0.088045048091522</v>
      </c>
      <c r="CF56" s="31">
        <v>0.70034066648772</v>
      </c>
      <c r="CG56" s="31">
        <v>4.60517018598809</v>
      </c>
      <c r="CH56" s="31">
        <v>-0.356674943938732</v>
      </c>
      <c r="CI56" s="31">
        <v>0</v>
      </c>
      <c r="CJ56" s="31">
        <v>1.68639895357023</v>
      </c>
      <c r="CK56" s="34">
        <f t="shared" si="109"/>
        <v>0.701355284743794</v>
      </c>
      <c r="CL56" s="34">
        <f t="shared" si="110"/>
        <v>1.29748790633612</v>
      </c>
      <c r="CM56" s="34">
        <f t="shared" si="111"/>
        <v>0.77072009312505</v>
      </c>
      <c r="CN56" s="32">
        <f t="shared" si="112"/>
        <v>0.0435326172043433</v>
      </c>
      <c r="CO56" s="32">
        <f t="shared" si="113"/>
        <v>0.229279906874952</v>
      </c>
      <c r="CP56" s="32">
        <f t="shared" si="114"/>
        <v>0.00985967006709572</v>
      </c>
      <c r="CR56" s="8">
        <f t="shared" si="115"/>
        <v>0.701355284743793</v>
      </c>
      <c r="CT56" s="25">
        <v>0.088045048091522</v>
      </c>
      <c r="CU56" s="25">
        <v>0.70034066648772</v>
      </c>
      <c r="CV56" s="22">
        <v>-0.356674943938732</v>
      </c>
      <c r="CW56" s="25">
        <v>0</v>
      </c>
      <c r="CX56" s="25">
        <v>1.68639895357023</v>
      </c>
      <c r="CY56" s="26">
        <f t="shared" si="116"/>
        <v>0.670200092321042</v>
      </c>
      <c r="CZ56" s="26">
        <f t="shared" si="117"/>
        <v>1.35780345366483</v>
      </c>
      <c r="DA56" s="26">
        <f t="shared" si="139"/>
        <v>0.736483617935211</v>
      </c>
      <c r="DB56" s="16">
        <f t="shared" si="118"/>
        <v>0.0575039957228366</v>
      </c>
      <c r="DC56" s="16">
        <f t="shared" si="119"/>
        <v>0.263516382064789</v>
      </c>
      <c r="DD56" s="16">
        <f t="shared" si="120"/>
        <v>0.0045303684160872</v>
      </c>
      <c r="DG56" s="25">
        <v>0.088045048091522</v>
      </c>
      <c r="DH56" s="25">
        <v>0.70034066648772</v>
      </c>
      <c r="DI56" s="22">
        <v>0</v>
      </c>
      <c r="DJ56" s="25">
        <v>1.68639895357023</v>
      </c>
      <c r="DK56" s="26">
        <f t="shared" si="121"/>
        <v>0.646385580369903</v>
      </c>
      <c r="DL56" s="26">
        <f t="shared" si="122"/>
        <v>1.40782843497103</v>
      </c>
      <c r="DM56" s="26">
        <f t="shared" si="140"/>
        <v>0.710313824582311</v>
      </c>
      <c r="DN56" s="16">
        <f t="shared" si="123"/>
        <v>0.0694925622369129</v>
      </c>
      <c r="DO56" s="16">
        <f t="shared" si="124"/>
        <v>0.289686175417689</v>
      </c>
      <c r="DP56" s="16">
        <f t="shared" si="125"/>
        <v>0.00197511463946613</v>
      </c>
      <c r="DS56" s="25">
        <v>0.088045048091522</v>
      </c>
      <c r="DT56" s="25">
        <v>0.70034066648772</v>
      </c>
      <c r="DU56" s="22">
        <v>1.68639895357023</v>
      </c>
      <c r="DV56" s="26">
        <f t="shared" si="126"/>
        <v>0.702973043866451</v>
      </c>
      <c r="DW56" s="26">
        <f t="shared" si="127"/>
        <v>1.29450198402327</v>
      </c>
      <c r="DX56" s="26">
        <f t="shared" si="141"/>
        <v>0.772497850402694</v>
      </c>
      <c r="DY56" s="16">
        <f t="shared" si="128"/>
        <v>0.0428601605659224</v>
      </c>
      <c r="DZ56" s="16">
        <f t="shared" si="129"/>
        <v>0.227502149597306</v>
      </c>
      <c r="EA56" s="16">
        <f t="shared" si="130"/>
        <v>0.015583129412555</v>
      </c>
      <c r="ED56" s="25">
        <v>0.088045048091522</v>
      </c>
      <c r="EE56" s="25">
        <v>0.70034066648772</v>
      </c>
      <c r="EF56" s="26">
        <f t="shared" si="131"/>
        <v>0.643217938554066</v>
      </c>
      <c r="EG56" s="26">
        <f t="shared" si="132"/>
        <v>1.41476153797211</v>
      </c>
      <c r="EH56" s="26">
        <f t="shared" si="133"/>
        <v>0.706832899509963</v>
      </c>
      <c r="EI56" s="16">
        <f t="shared" si="134"/>
        <v>0.0711726683093421</v>
      </c>
      <c r="EJ56" s="16">
        <f t="shared" si="135"/>
        <v>0.293167100490037</v>
      </c>
      <c r="EK56" s="16">
        <f t="shared" si="136"/>
        <v>0.00436421714087448</v>
      </c>
    </row>
    <row r="57" spans="1:141">
      <c r="A57" s="77" t="s">
        <v>22</v>
      </c>
      <c r="B57" s="77">
        <v>2.01443884239742</v>
      </c>
      <c r="C57" s="78">
        <v>0.0071</v>
      </c>
      <c r="D57" s="78">
        <v>0.0113</v>
      </c>
      <c r="E57" s="77">
        <v>100</v>
      </c>
      <c r="F57" s="77">
        <v>0.5</v>
      </c>
      <c r="G57" s="77">
        <v>0.6</v>
      </c>
      <c r="H57" s="77">
        <v>1</v>
      </c>
      <c r="I57" s="77">
        <v>4.4</v>
      </c>
      <c r="J57" s="77">
        <v>0.669</v>
      </c>
      <c r="K57" s="17">
        <f t="shared" si="75"/>
        <v>0.802705532163154</v>
      </c>
      <c r="L57" s="17">
        <f t="shared" si="76"/>
        <v>0.833431405657763</v>
      </c>
      <c r="M57" s="17">
        <f t="shared" si="77"/>
        <v>1.19985879247108</v>
      </c>
      <c r="N57" s="16">
        <f t="shared" si="4"/>
        <v>0.0178771693310323</v>
      </c>
      <c r="O57" s="16">
        <f t="shared" si="5"/>
        <v>0.199858792471083</v>
      </c>
      <c r="P57" s="16">
        <f t="shared" si="78"/>
        <v>0.187853408834669</v>
      </c>
      <c r="R57" s="21">
        <f t="shared" si="79"/>
        <v>-0.182203876929187</v>
      </c>
      <c r="S57" s="21">
        <f t="shared" si="144"/>
        <v>1</v>
      </c>
      <c r="T57" s="21">
        <f t="shared" si="80"/>
        <v>0.70034066648772</v>
      </c>
      <c r="U57" s="22">
        <f t="shared" si="81"/>
        <v>0.00707491367196198</v>
      </c>
      <c r="V57" s="21">
        <f t="shared" si="82"/>
        <v>0.0112366319259878</v>
      </c>
      <c r="W57" s="21">
        <f t="shared" si="83"/>
        <v>4.60517018598809</v>
      </c>
      <c r="X57" s="25">
        <f t="shared" si="84"/>
        <v>-0.693147180559945</v>
      </c>
      <c r="Y57" s="21">
        <f t="shared" si="85"/>
        <v>-0.510825623765991</v>
      </c>
      <c r="Z57" s="21">
        <f t="shared" si="86"/>
        <v>0</v>
      </c>
      <c r="AA57" s="21">
        <f t="shared" si="87"/>
        <v>1.48160454092422</v>
      </c>
      <c r="AB57" s="26">
        <f t="shared" si="88"/>
        <v>0.663381359381417</v>
      </c>
      <c r="AC57" s="26">
        <f t="shared" si="89"/>
        <v>1.00846969927497</v>
      </c>
      <c r="AD57" s="26">
        <f t="shared" si="90"/>
        <v>0.99160143405294</v>
      </c>
      <c r="AE57" s="16">
        <f t="shared" si="91"/>
        <v>3.15691224007954e-5</v>
      </c>
      <c r="AF57" s="16">
        <f t="shared" si="92"/>
        <v>0.00839856594706045</v>
      </c>
      <c r="AG57" s="16">
        <f t="shared" si="93"/>
        <v>0.101579140202515</v>
      </c>
      <c r="AI57" s="21">
        <v>-0.182203876929187</v>
      </c>
      <c r="AJ57" s="22">
        <v>1</v>
      </c>
      <c r="AK57" s="21">
        <v>0.70034066648772</v>
      </c>
      <c r="AL57" s="25">
        <v>0.0112366319259878</v>
      </c>
      <c r="AM57" s="21">
        <v>4.60517018598809</v>
      </c>
      <c r="AN57" s="21">
        <v>-0.693147180559945</v>
      </c>
      <c r="AO57" s="21">
        <v>-0.510825623765991</v>
      </c>
      <c r="AP57" s="25">
        <v>0</v>
      </c>
      <c r="AQ57" s="21">
        <v>1.48160454092422</v>
      </c>
      <c r="AR57" s="26">
        <f t="shared" si="94"/>
        <v>0.664012250360656</v>
      </c>
      <c r="AS57" s="26">
        <f t="shared" si="95"/>
        <v>1.00751153256078</v>
      </c>
      <c r="AT57" s="26">
        <f t="shared" si="142"/>
        <v>0.992544469896347</v>
      </c>
      <c r="AU57" s="16">
        <f t="shared" si="96"/>
        <v>2.48776464647718e-5</v>
      </c>
      <c r="AV57" s="16">
        <f t="shared" si="97"/>
        <v>0.00745553010365252</v>
      </c>
      <c r="AW57" s="16">
        <f t="shared" si="98"/>
        <v>0.102207710228276</v>
      </c>
      <c r="AZ57" s="25">
        <v>-0.182203876929187</v>
      </c>
      <c r="BA57" s="25">
        <v>0.70034066648772</v>
      </c>
      <c r="BB57" s="22">
        <v>0.0112366319259878</v>
      </c>
      <c r="BC57" s="25">
        <v>4.60517018598809</v>
      </c>
      <c r="BD57" s="25">
        <v>-0.693147180559945</v>
      </c>
      <c r="BE57" s="25">
        <v>-0.510825623765991</v>
      </c>
      <c r="BF57" s="25">
        <v>0</v>
      </c>
      <c r="BG57" s="25">
        <v>1.48160454092422</v>
      </c>
      <c r="BH57" s="26">
        <f t="shared" si="99"/>
        <v>0.663323307002926</v>
      </c>
      <c r="BI57" s="26">
        <f t="shared" si="100"/>
        <v>1.00855795799295</v>
      </c>
      <c r="BJ57" s="26">
        <f t="shared" si="137"/>
        <v>0.991514659197198</v>
      </c>
      <c r="BK57" s="16">
        <f t="shared" si="101"/>
        <v>3.22248433830336e-5</v>
      </c>
      <c r="BL57" s="16">
        <f t="shared" si="102"/>
        <v>0.00848534080280183</v>
      </c>
      <c r="BM57" s="16">
        <f t="shared" si="103"/>
        <v>0.102255384980558</v>
      </c>
      <c r="BP57" s="25">
        <v>-0.182203876929187</v>
      </c>
      <c r="BQ57" s="25">
        <v>0.70034066648772</v>
      </c>
      <c r="BR57" s="25">
        <v>4.60517018598809</v>
      </c>
      <c r="BS57" s="22">
        <v>-0.693147180559945</v>
      </c>
      <c r="BT57" s="25">
        <v>-0.510825623765991</v>
      </c>
      <c r="BU57" s="25">
        <v>0</v>
      </c>
      <c r="BV57" s="25">
        <v>1.48160454092422</v>
      </c>
      <c r="BW57" s="26">
        <f t="shared" si="104"/>
        <v>0.667269439434768</v>
      </c>
      <c r="BX57" s="26">
        <f t="shared" si="105"/>
        <v>1.00259349591478</v>
      </c>
      <c r="BY57" s="26">
        <f t="shared" si="138"/>
        <v>0.997413212906977</v>
      </c>
      <c r="BZ57" s="16">
        <f t="shared" si="106"/>
        <v>2.99483986993617e-6</v>
      </c>
      <c r="CA57" s="16">
        <f t="shared" si="107"/>
        <v>0.0025867870930224</v>
      </c>
      <c r="CB57" s="16">
        <f t="shared" si="108"/>
        <v>0.106437101116719</v>
      </c>
      <c r="CE57" s="31">
        <v>-0.182203876929187</v>
      </c>
      <c r="CF57" s="31">
        <v>0.70034066648772</v>
      </c>
      <c r="CG57" s="31">
        <v>4.60517018598809</v>
      </c>
      <c r="CH57" s="31">
        <v>-0.510825623765991</v>
      </c>
      <c r="CI57" s="31">
        <v>0</v>
      </c>
      <c r="CJ57" s="31">
        <v>1.48160454092422</v>
      </c>
      <c r="CK57" s="34">
        <f t="shared" si="109"/>
        <v>0.622529596148048</v>
      </c>
      <c r="CL57" s="34">
        <f t="shared" si="110"/>
        <v>1.07464770211648</v>
      </c>
      <c r="CM57" s="34">
        <f t="shared" si="111"/>
        <v>0.930537512926828</v>
      </c>
      <c r="CN57" s="32">
        <f t="shared" si="112"/>
        <v>0.00215949843416352</v>
      </c>
      <c r="CO57" s="32">
        <f t="shared" si="113"/>
        <v>0.0694624870731719</v>
      </c>
      <c r="CP57" s="32">
        <f t="shared" si="114"/>
        <v>0.0671396976513503</v>
      </c>
      <c r="CR57" s="8">
        <f t="shared" si="115"/>
        <v>0.622529596148047</v>
      </c>
      <c r="CT57" s="25">
        <v>-0.182203876929187</v>
      </c>
      <c r="CU57" s="25">
        <v>0.70034066648772</v>
      </c>
      <c r="CV57" s="22">
        <v>-0.510825623765991</v>
      </c>
      <c r="CW57" s="25">
        <v>0</v>
      </c>
      <c r="CX57" s="25">
        <v>1.48160454092422</v>
      </c>
      <c r="CY57" s="26">
        <f t="shared" si="116"/>
        <v>0.596254916674435</v>
      </c>
      <c r="CZ57" s="26">
        <f t="shared" si="117"/>
        <v>1.12200332658269</v>
      </c>
      <c r="DA57" s="26">
        <f t="shared" si="139"/>
        <v>0.891262954670306</v>
      </c>
      <c r="DB57" s="16">
        <f t="shared" si="118"/>
        <v>0.00529184714804345</v>
      </c>
      <c r="DC57" s="16">
        <f t="shared" si="119"/>
        <v>0.108737045329694</v>
      </c>
      <c r="DD57" s="16">
        <f t="shared" si="120"/>
        <v>0.0493227902593045</v>
      </c>
      <c r="DG57" s="25">
        <v>-0.182203876929187</v>
      </c>
      <c r="DH57" s="25">
        <v>0.70034066648772</v>
      </c>
      <c r="DI57" s="22">
        <v>0</v>
      </c>
      <c r="DJ57" s="25">
        <v>1.48160454092422</v>
      </c>
      <c r="DK57" s="26">
        <f t="shared" si="121"/>
        <v>0.593977185994819</v>
      </c>
      <c r="DL57" s="26">
        <f t="shared" si="122"/>
        <v>1.12630588476143</v>
      </c>
      <c r="DM57" s="26">
        <f t="shared" si="140"/>
        <v>0.887858275029625</v>
      </c>
      <c r="DN57" s="16">
        <f t="shared" si="123"/>
        <v>0.00562842262125601</v>
      </c>
      <c r="DO57" s="16">
        <f t="shared" si="124"/>
        <v>0.112141724970375</v>
      </c>
      <c r="DP57" s="16">
        <f t="shared" si="125"/>
        <v>0.0492781004421755</v>
      </c>
      <c r="DS57" s="25">
        <v>-0.182203876929187</v>
      </c>
      <c r="DT57" s="25">
        <v>0.70034066648772</v>
      </c>
      <c r="DU57" s="22">
        <v>1.48160454092422</v>
      </c>
      <c r="DV57" s="26">
        <f t="shared" si="126"/>
        <v>0.654485624792916</v>
      </c>
      <c r="DW57" s="26">
        <f t="shared" si="127"/>
        <v>1.02217676700184</v>
      </c>
      <c r="DX57" s="26">
        <f t="shared" si="141"/>
        <v>0.978304371887766</v>
      </c>
      <c r="DY57" s="16">
        <f t="shared" si="128"/>
        <v>0.000210667087652024</v>
      </c>
      <c r="DZ57" s="16">
        <f t="shared" si="129"/>
        <v>0.0216956281122337</v>
      </c>
      <c r="EA57" s="16">
        <f t="shared" si="130"/>
        <v>0.10932209990445</v>
      </c>
      <c r="ED57" s="25">
        <v>-0.182203876929187</v>
      </c>
      <c r="EE57" s="25">
        <v>0.70034066648772</v>
      </c>
      <c r="EF57" s="26">
        <f t="shared" si="131"/>
        <v>0.61959868899854</v>
      </c>
      <c r="EG57" s="26">
        <f t="shared" si="132"/>
        <v>1.07973114191269</v>
      </c>
      <c r="EH57" s="26">
        <f t="shared" si="133"/>
        <v>0.926156485797519</v>
      </c>
      <c r="EI57" s="16">
        <f t="shared" si="134"/>
        <v>0.00244048952866298</v>
      </c>
      <c r="EJ57" s="16">
        <f t="shared" si="135"/>
        <v>0.0738435142024814</v>
      </c>
      <c r="EK57" s="16">
        <f t="shared" si="136"/>
        <v>0.0814450594220271</v>
      </c>
    </row>
    <row r="58" spans="1:141">
      <c r="A58" s="77" t="s">
        <v>22</v>
      </c>
      <c r="B58" s="77">
        <v>2.08483441570994</v>
      </c>
      <c r="C58" s="78">
        <v>0.0071</v>
      </c>
      <c r="D58" s="78">
        <v>0.0113</v>
      </c>
      <c r="E58" s="77">
        <v>100</v>
      </c>
      <c r="F58" s="77">
        <v>0.5</v>
      </c>
      <c r="G58" s="77">
        <v>0.5</v>
      </c>
      <c r="H58" s="77">
        <v>1</v>
      </c>
      <c r="I58" s="77">
        <v>6.4</v>
      </c>
      <c r="J58" s="77">
        <v>0.586</v>
      </c>
      <c r="K58" s="17">
        <f t="shared" si="75"/>
        <v>0.754826809214278</v>
      </c>
      <c r="L58" s="17">
        <f t="shared" si="76"/>
        <v>0.776337025721152</v>
      </c>
      <c r="M58" s="17">
        <f t="shared" si="77"/>
        <v>1.28810035702095</v>
      </c>
      <c r="N58" s="16">
        <f t="shared" si="4"/>
        <v>0.0285024915094743</v>
      </c>
      <c r="O58" s="16">
        <f t="shared" si="5"/>
        <v>0.288100357020953</v>
      </c>
      <c r="P58" s="16">
        <f t="shared" si="78"/>
        <v>0.119148560406089</v>
      </c>
      <c r="R58" s="21">
        <f t="shared" si="79"/>
        <v>-0.253168541588528</v>
      </c>
      <c r="S58" s="21">
        <f t="shared" si="144"/>
        <v>1</v>
      </c>
      <c r="T58" s="21">
        <f t="shared" si="80"/>
        <v>0.734689435171386</v>
      </c>
      <c r="U58" s="22">
        <f t="shared" si="81"/>
        <v>0.00707491367196198</v>
      </c>
      <c r="V58" s="21">
        <f t="shared" si="82"/>
        <v>0.0112366319259878</v>
      </c>
      <c r="W58" s="21">
        <f t="shared" si="83"/>
        <v>4.60517018598809</v>
      </c>
      <c r="X58" s="25">
        <f t="shared" si="84"/>
        <v>-0.693147180559945</v>
      </c>
      <c r="Y58" s="21">
        <f t="shared" si="85"/>
        <v>-0.693147180559945</v>
      </c>
      <c r="Z58" s="21">
        <f t="shared" si="86"/>
        <v>0</v>
      </c>
      <c r="AA58" s="21">
        <f t="shared" si="87"/>
        <v>1.85629799036563</v>
      </c>
      <c r="AB58" s="26">
        <f t="shared" si="88"/>
        <v>0.591012867080685</v>
      </c>
      <c r="AC58" s="26">
        <f t="shared" si="89"/>
        <v>0.991518176067052</v>
      </c>
      <c r="AD58" s="26">
        <f t="shared" si="90"/>
        <v>1.00855438068376</v>
      </c>
      <c r="AE58" s="16">
        <f t="shared" si="91"/>
        <v>2.51288363686203e-5</v>
      </c>
      <c r="AF58" s="16">
        <f t="shared" si="92"/>
        <v>0.00855438068376357</v>
      </c>
      <c r="AG58" s="16">
        <f t="shared" si="93"/>
        <v>0.101479843547408</v>
      </c>
      <c r="AI58" s="21">
        <v>-0.253168541588528</v>
      </c>
      <c r="AJ58" s="22">
        <v>1</v>
      </c>
      <c r="AK58" s="21">
        <v>0.734689435171386</v>
      </c>
      <c r="AL58" s="25">
        <v>0.0112366319259878</v>
      </c>
      <c r="AM58" s="21">
        <v>4.60517018598809</v>
      </c>
      <c r="AN58" s="21">
        <v>-0.693147180559945</v>
      </c>
      <c r="AO58" s="21">
        <v>-0.693147180559945</v>
      </c>
      <c r="AP58" s="25">
        <v>0</v>
      </c>
      <c r="AQ58" s="21">
        <v>1.85629799036563</v>
      </c>
      <c r="AR58" s="26">
        <f t="shared" si="94"/>
        <v>0.591016616656173</v>
      </c>
      <c r="AS58" s="26">
        <f t="shared" si="95"/>
        <v>0.991511885597133</v>
      </c>
      <c r="AT58" s="26">
        <f t="shared" si="142"/>
        <v>1.00856077927675</v>
      </c>
      <c r="AU58" s="16">
        <f t="shared" si="96"/>
        <v>2.51664426749927e-5</v>
      </c>
      <c r="AV58" s="16">
        <f t="shared" si="97"/>
        <v>0.0085607792767457</v>
      </c>
      <c r="AW58" s="16">
        <f t="shared" si="98"/>
        <v>0.101502236795662</v>
      </c>
      <c r="AZ58" s="25">
        <v>-0.253168541588528</v>
      </c>
      <c r="BA58" s="25">
        <v>0.734689435171386</v>
      </c>
      <c r="BB58" s="22">
        <v>0.0112366319259878</v>
      </c>
      <c r="BC58" s="25">
        <v>4.60517018598809</v>
      </c>
      <c r="BD58" s="25">
        <v>-0.693147180559945</v>
      </c>
      <c r="BE58" s="25">
        <v>-0.693147180559945</v>
      </c>
      <c r="BF58" s="25">
        <v>0</v>
      </c>
      <c r="BG58" s="25">
        <v>1.85629799036563</v>
      </c>
      <c r="BH58" s="26">
        <f t="shared" si="99"/>
        <v>0.59177017215154</v>
      </c>
      <c r="BI58" s="26">
        <f t="shared" si="100"/>
        <v>0.990249302139443</v>
      </c>
      <c r="BJ58" s="26">
        <f t="shared" si="137"/>
        <v>1.00984671015621</v>
      </c>
      <c r="BK58" s="16">
        <f t="shared" si="101"/>
        <v>3.32948866584048e-5</v>
      </c>
      <c r="BL58" s="16">
        <f t="shared" si="102"/>
        <v>0.00984671015621119</v>
      </c>
      <c r="BM58" s="16">
        <f t="shared" si="103"/>
        <v>0.101386577370936</v>
      </c>
      <c r="BP58" s="25">
        <v>-0.253168541588528</v>
      </c>
      <c r="BQ58" s="25">
        <v>0.734689435171386</v>
      </c>
      <c r="BR58" s="25">
        <v>4.60517018598809</v>
      </c>
      <c r="BS58" s="22">
        <v>-0.693147180559945</v>
      </c>
      <c r="BT58" s="25">
        <v>-0.693147180559945</v>
      </c>
      <c r="BU58" s="25">
        <v>0</v>
      </c>
      <c r="BV58" s="25">
        <v>1.85629799036563</v>
      </c>
      <c r="BW58" s="26">
        <f t="shared" si="104"/>
        <v>0.597562800792457</v>
      </c>
      <c r="BX58" s="26">
        <f t="shared" si="105"/>
        <v>0.980650065939307</v>
      </c>
      <c r="BY58" s="26">
        <f t="shared" si="138"/>
        <v>1.01973174196665</v>
      </c>
      <c r="BZ58" s="16">
        <f t="shared" si="106"/>
        <v>0.000133698362166038</v>
      </c>
      <c r="CA58" s="16">
        <f t="shared" si="107"/>
        <v>0.0197317419666498</v>
      </c>
      <c r="CB58" s="16">
        <f t="shared" si="108"/>
        <v>0.0955440706135722</v>
      </c>
      <c r="CE58" s="31">
        <v>-0.253168541588528</v>
      </c>
      <c r="CF58" s="31">
        <v>0.734689435171386</v>
      </c>
      <c r="CG58" s="31">
        <v>4.60517018598809</v>
      </c>
      <c r="CH58" s="31">
        <v>-0.693147180559945</v>
      </c>
      <c r="CI58" s="31">
        <v>0</v>
      </c>
      <c r="CJ58" s="31">
        <v>1.85629799036563</v>
      </c>
      <c r="CK58" s="34">
        <f t="shared" si="109"/>
        <v>0.588302929617718</v>
      </c>
      <c r="CL58" s="34">
        <f t="shared" si="110"/>
        <v>0.996085469743938</v>
      </c>
      <c r="CM58" s="34">
        <f t="shared" si="111"/>
        <v>1.00392991402341</v>
      </c>
      <c r="CN58" s="32">
        <f t="shared" si="112"/>
        <v>5.30348482416302e-6</v>
      </c>
      <c r="CO58" s="32">
        <f t="shared" si="113"/>
        <v>0.0039299140234097</v>
      </c>
      <c r="CP58" s="32">
        <f t="shared" si="114"/>
        <v>0.10539493714297</v>
      </c>
      <c r="CR58" s="8">
        <f t="shared" si="115"/>
        <v>0.588302929617718</v>
      </c>
      <c r="CT58" s="25">
        <v>-0.253168541588528</v>
      </c>
      <c r="CU58" s="25">
        <v>0.734689435171386</v>
      </c>
      <c r="CV58" s="22">
        <v>-0.693147180559945</v>
      </c>
      <c r="CW58" s="25">
        <v>0</v>
      </c>
      <c r="CX58" s="25">
        <v>1.85629799036563</v>
      </c>
      <c r="CY58" s="26">
        <f t="shared" si="116"/>
        <v>0.582723242096637</v>
      </c>
      <c r="CZ58" s="26">
        <f t="shared" si="117"/>
        <v>1.00562318038246</v>
      </c>
      <c r="DA58" s="26">
        <f t="shared" si="139"/>
        <v>0.994408262963545</v>
      </c>
      <c r="DB58" s="16">
        <f t="shared" si="118"/>
        <v>1.07371423572505e-5</v>
      </c>
      <c r="DC58" s="16">
        <f t="shared" si="119"/>
        <v>0.00559173703645532</v>
      </c>
      <c r="DD58" s="16">
        <f t="shared" si="120"/>
        <v>0.10577628089182</v>
      </c>
      <c r="DG58" s="25">
        <v>-0.253168541588528</v>
      </c>
      <c r="DH58" s="25">
        <v>0.734689435171386</v>
      </c>
      <c r="DI58" s="22">
        <v>0</v>
      </c>
      <c r="DJ58" s="25">
        <v>1.85629799036563</v>
      </c>
      <c r="DK58" s="26">
        <f t="shared" si="121"/>
        <v>0.589985474140329</v>
      </c>
      <c r="DL58" s="26">
        <f t="shared" si="122"/>
        <v>0.993244792770303</v>
      </c>
      <c r="DM58" s="26">
        <f t="shared" si="140"/>
        <v>1.00680115041012</v>
      </c>
      <c r="DN58" s="16">
        <f t="shared" si="123"/>
        <v>1.58840041232286e-5</v>
      </c>
      <c r="DO58" s="16">
        <f t="shared" si="124"/>
        <v>0.00680115041011731</v>
      </c>
      <c r="DP58" s="16">
        <f t="shared" si="125"/>
        <v>0.107143152729804</v>
      </c>
      <c r="DS58" s="25">
        <v>-0.253168541588528</v>
      </c>
      <c r="DT58" s="25">
        <v>0.734689435171386</v>
      </c>
      <c r="DU58" s="22">
        <v>1.85629799036563</v>
      </c>
      <c r="DV58" s="26">
        <f t="shared" si="126"/>
        <v>0.640702335146001</v>
      </c>
      <c r="DW58" s="26">
        <f t="shared" si="127"/>
        <v>0.914621295810424</v>
      </c>
      <c r="DX58" s="26">
        <f t="shared" si="141"/>
        <v>1.0933486947884</v>
      </c>
      <c r="DY58" s="16">
        <f t="shared" si="128"/>
        <v>0.00299234547042539</v>
      </c>
      <c r="DZ58" s="16">
        <f t="shared" si="129"/>
        <v>0.0933486947883972</v>
      </c>
      <c r="EA58" s="16">
        <f t="shared" si="130"/>
        <v>0.0670736757354625</v>
      </c>
      <c r="ED58" s="25">
        <v>-0.253168541588528</v>
      </c>
      <c r="EE58" s="25">
        <v>0.734689435171386</v>
      </c>
      <c r="EF58" s="26">
        <f t="shared" si="131"/>
        <v>0.575289646484323</v>
      </c>
      <c r="EG58" s="26">
        <f t="shared" si="132"/>
        <v>1.01861732360582</v>
      </c>
      <c r="EH58" s="26">
        <f t="shared" si="133"/>
        <v>0.981722946218981</v>
      </c>
      <c r="EI58" s="16">
        <f t="shared" si="134"/>
        <v>0.000114711672430776</v>
      </c>
      <c r="EJ58" s="16">
        <f t="shared" si="135"/>
        <v>0.0182770537810188</v>
      </c>
      <c r="EK58" s="16">
        <f t="shared" si="136"/>
        <v>0.116248449358723</v>
      </c>
    </row>
    <row r="59" spans="1:141">
      <c r="A59" s="77" t="s">
        <v>22</v>
      </c>
      <c r="B59" s="77">
        <v>2.08483441570994</v>
      </c>
      <c r="C59" s="78">
        <v>0.0071</v>
      </c>
      <c r="D59" s="78">
        <v>0.0113</v>
      </c>
      <c r="E59" s="77">
        <v>100</v>
      </c>
      <c r="F59" s="77">
        <v>0.5</v>
      </c>
      <c r="G59" s="77">
        <v>0.5</v>
      </c>
      <c r="H59" s="77">
        <v>1</v>
      </c>
      <c r="I59" s="77">
        <v>7.4</v>
      </c>
      <c r="J59" s="77">
        <v>0.507</v>
      </c>
      <c r="K59" s="17">
        <f t="shared" si="75"/>
        <v>0.7168619745042</v>
      </c>
      <c r="L59" s="17">
        <f t="shared" si="76"/>
        <v>0.707249119121786</v>
      </c>
      <c r="M59" s="17">
        <f t="shared" si="77"/>
        <v>1.41392894379527</v>
      </c>
      <c r="N59" s="16">
        <f t="shared" si="4"/>
        <v>0.0440420483428015</v>
      </c>
      <c r="O59" s="16">
        <f t="shared" si="5"/>
        <v>0.413928943795266</v>
      </c>
      <c r="P59" s="16">
        <f t="shared" si="78"/>
        <v>0.0481146154527168</v>
      </c>
      <c r="R59" s="21">
        <f t="shared" si="79"/>
        <v>-0.346372314298887</v>
      </c>
      <c r="S59" s="21">
        <f t="shared" si="144"/>
        <v>1</v>
      </c>
      <c r="T59" s="21">
        <f t="shared" si="80"/>
        <v>0.734689435171386</v>
      </c>
      <c r="U59" s="22">
        <f t="shared" si="81"/>
        <v>0.00707491367196198</v>
      </c>
      <c r="V59" s="21">
        <f t="shared" si="82"/>
        <v>0.0112366319259878</v>
      </c>
      <c r="W59" s="21">
        <f t="shared" si="83"/>
        <v>4.60517018598809</v>
      </c>
      <c r="X59" s="25">
        <f t="shared" si="84"/>
        <v>-0.693147180559945</v>
      </c>
      <c r="Y59" s="21">
        <f t="shared" si="85"/>
        <v>-0.693147180559945</v>
      </c>
      <c r="Z59" s="21">
        <f t="shared" si="86"/>
        <v>0</v>
      </c>
      <c r="AA59" s="21">
        <f t="shared" si="87"/>
        <v>2.00148000021012</v>
      </c>
      <c r="AB59" s="26">
        <f t="shared" si="88"/>
        <v>0.57876424360775</v>
      </c>
      <c r="AC59" s="26">
        <f t="shared" si="89"/>
        <v>0.876004358596162</v>
      </c>
      <c r="AD59" s="26">
        <f t="shared" si="90"/>
        <v>1.14154683157347</v>
      </c>
      <c r="AE59" s="16">
        <f t="shared" si="91"/>
        <v>0.00515010666059249</v>
      </c>
      <c r="AF59" s="16">
        <f t="shared" si="92"/>
        <v>0.141546831573471</v>
      </c>
      <c r="AG59" s="16">
        <f t="shared" si="93"/>
        <v>0.0344349482650165</v>
      </c>
      <c r="AI59" s="21">
        <v>-0.346372314298887</v>
      </c>
      <c r="AJ59" s="22">
        <v>1</v>
      </c>
      <c r="AK59" s="21">
        <v>0.734689435171386</v>
      </c>
      <c r="AL59" s="25">
        <v>0.0112366319259878</v>
      </c>
      <c r="AM59" s="21">
        <v>4.60517018598809</v>
      </c>
      <c r="AN59" s="21">
        <v>-0.693147180559945</v>
      </c>
      <c r="AO59" s="21">
        <v>-0.693147180559945</v>
      </c>
      <c r="AP59" s="25">
        <v>0</v>
      </c>
      <c r="AQ59" s="21">
        <v>2.00148000021012</v>
      </c>
      <c r="AR59" s="26">
        <f t="shared" si="94"/>
        <v>0.578700698026255</v>
      </c>
      <c r="AS59" s="26">
        <f t="shared" si="95"/>
        <v>0.876100550300352</v>
      </c>
      <c r="AT59" s="26">
        <f t="shared" si="142"/>
        <v>1.14142149512082</v>
      </c>
      <c r="AU59" s="16">
        <f t="shared" si="96"/>
        <v>0.00514099009745219</v>
      </c>
      <c r="AV59" s="16">
        <f t="shared" si="97"/>
        <v>0.141421495120818</v>
      </c>
      <c r="AW59" s="16">
        <f t="shared" si="98"/>
        <v>0.0344969111176377</v>
      </c>
      <c r="AZ59" s="25">
        <v>-0.346372314298887</v>
      </c>
      <c r="BA59" s="25">
        <v>0.734689435171386</v>
      </c>
      <c r="BB59" s="22">
        <v>0.0112366319259878</v>
      </c>
      <c r="BC59" s="25">
        <v>4.60517018598809</v>
      </c>
      <c r="BD59" s="25">
        <v>-0.693147180559945</v>
      </c>
      <c r="BE59" s="25">
        <v>-0.693147180559945</v>
      </c>
      <c r="BF59" s="25">
        <v>0</v>
      </c>
      <c r="BG59" s="25">
        <v>2.00148000021012</v>
      </c>
      <c r="BH59" s="26">
        <f t="shared" si="99"/>
        <v>0.578631522146697</v>
      </c>
      <c r="BI59" s="26">
        <f t="shared" si="100"/>
        <v>0.876205288849547</v>
      </c>
      <c r="BJ59" s="26">
        <f t="shared" si="137"/>
        <v>1.14128505354378</v>
      </c>
      <c r="BK59" s="16">
        <f t="shared" si="101"/>
        <v>0.00513107496505281</v>
      </c>
      <c r="BL59" s="16">
        <f t="shared" si="102"/>
        <v>0.141285053543782</v>
      </c>
      <c r="BM59" s="16">
        <f t="shared" si="103"/>
        <v>0.0349593688378158</v>
      </c>
      <c r="BP59" s="25">
        <v>-0.346372314298887</v>
      </c>
      <c r="BQ59" s="25">
        <v>0.734689435171386</v>
      </c>
      <c r="BR59" s="25">
        <v>4.60517018598809</v>
      </c>
      <c r="BS59" s="22">
        <v>-0.693147180559945</v>
      </c>
      <c r="BT59" s="25">
        <v>-0.693147180559945</v>
      </c>
      <c r="BU59" s="25">
        <v>0</v>
      </c>
      <c r="BV59" s="25">
        <v>2.00148000021012</v>
      </c>
      <c r="BW59" s="26">
        <f t="shared" si="104"/>
        <v>0.584354924653897</v>
      </c>
      <c r="BX59" s="26">
        <f t="shared" si="105"/>
        <v>0.8676233888168</v>
      </c>
      <c r="BY59" s="26">
        <f t="shared" si="138"/>
        <v>1.1525738158854</v>
      </c>
      <c r="BZ59" s="16">
        <f t="shared" si="106"/>
        <v>0.00598378436821009</v>
      </c>
      <c r="CA59" s="16">
        <f t="shared" si="107"/>
        <v>0.152573815885398</v>
      </c>
      <c r="CB59" s="16">
        <f t="shared" si="108"/>
        <v>0.0310675753472475</v>
      </c>
      <c r="CE59" s="31">
        <v>-0.346372314298887</v>
      </c>
      <c r="CF59" s="31">
        <v>0.734689435171386</v>
      </c>
      <c r="CG59" s="31">
        <v>4.60517018598809</v>
      </c>
      <c r="CH59" s="31">
        <v>-0.693147180559945</v>
      </c>
      <c r="CI59" s="31">
        <v>0</v>
      </c>
      <c r="CJ59" s="31">
        <v>2.00148000021012</v>
      </c>
      <c r="CK59" s="34">
        <f t="shared" si="109"/>
        <v>0.576579048417375</v>
      </c>
      <c r="CL59" s="34">
        <f t="shared" si="110"/>
        <v>0.879324355249538</v>
      </c>
      <c r="CM59" s="34">
        <f t="shared" si="111"/>
        <v>1.13723678188831</v>
      </c>
      <c r="CN59" s="32">
        <f t="shared" si="112"/>
        <v>0.00484124397866741</v>
      </c>
      <c r="CO59" s="32">
        <f t="shared" si="113"/>
        <v>0.137236781888314</v>
      </c>
      <c r="CP59" s="32">
        <f t="shared" si="114"/>
        <v>0.0366106115189963</v>
      </c>
      <c r="CR59" s="8">
        <f t="shared" si="115"/>
        <v>0.576579048417375</v>
      </c>
      <c r="CT59" s="25">
        <v>-0.346372314298887</v>
      </c>
      <c r="CU59" s="25">
        <v>0.734689435171386</v>
      </c>
      <c r="CV59" s="22">
        <v>-0.693147180559945</v>
      </c>
      <c r="CW59" s="25">
        <v>0</v>
      </c>
      <c r="CX59" s="25">
        <v>2.00148000021012</v>
      </c>
      <c r="CY59" s="26">
        <f t="shared" si="116"/>
        <v>0.574929060972284</v>
      </c>
      <c r="CZ59" s="26">
        <f t="shared" si="117"/>
        <v>0.881847925972978</v>
      </c>
      <c r="DA59" s="26">
        <f t="shared" si="139"/>
        <v>1.13398236878162</v>
      </c>
      <c r="DB59" s="16">
        <f t="shared" si="118"/>
        <v>0.00461435732457625</v>
      </c>
      <c r="DC59" s="16">
        <f t="shared" si="119"/>
        <v>0.133982368781625</v>
      </c>
      <c r="DD59" s="16">
        <f t="shared" si="120"/>
        <v>0.0387467827324426</v>
      </c>
      <c r="DG59" s="25">
        <v>-0.346372314298887</v>
      </c>
      <c r="DH59" s="25">
        <v>0.734689435171386</v>
      </c>
      <c r="DI59" s="22">
        <v>0</v>
      </c>
      <c r="DJ59" s="25">
        <v>2.00148000021012</v>
      </c>
      <c r="DK59" s="26">
        <f t="shared" si="121"/>
        <v>0.579354064990633</v>
      </c>
      <c r="DL59" s="26">
        <f t="shared" si="122"/>
        <v>0.875112527273278</v>
      </c>
      <c r="DM59" s="26">
        <f t="shared" si="140"/>
        <v>1.14271018735825</v>
      </c>
      <c r="DN59" s="16">
        <f t="shared" si="123"/>
        <v>0.00523511072066876</v>
      </c>
      <c r="DO59" s="16">
        <f t="shared" si="124"/>
        <v>0.142710187358251</v>
      </c>
      <c r="DP59" s="16">
        <f t="shared" si="125"/>
        <v>0.0366409464032255</v>
      </c>
      <c r="DS59" s="25">
        <v>-0.346372314298887</v>
      </c>
      <c r="DT59" s="25">
        <v>0.734689435171386</v>
      </c>
      <c r="DU59" s="22">
        <v>2.00148000021012</v>
      </c>
      <c r="DV59" s="26">
        <f t="shared" si="126"/>
        <v>0.623347238246635</v>
      </c>
      <c r="DW59" s="26">
        <f t="shared" si="127"/>
        <v>0.813350840257351</v>
      </c>
      <c r="DX59" s="26">
        <f t="shared" si="141"/>
        <v>1.22948173224188</v>
      </c>
      <c r="DY59" s="16">
        <f t="shared" si="128"/>
        <v>0.0135366798476193</v>
      </c>
      <c r="DZ59" s="16">
        <f t="shared" si="129"/>
        <v>0.229481732241884</v>
      </c>
      <c r="EA59" s="16">
        <f t="shared" si="130"/>
        <v>0.015092816033983</v>
      </c>
      <c r="ED59" s="25">
        <v>-0.346372314298887</v>
      </c>
      <c r="EE59" s="25">
        <v>0.734689435171386</v>
      </c>
      <c r="EF59" s="26">
        <f t="shared" si="131"/>
        <v>0.546354828493516</v>
      </c>
      <c r="EG59" s="26">
        <f t="shared" si="132"/>
        <v>0.927968370661186</v>
      </c>
      <c r="EH59" s="26">
        <f t="shared" si="133"/>
        <v>1.07762293588465</v>
      </c>
      <c r="EI59" s="16">
        <f t="shared" si="134"/>
        <v>0.00154880252575407</v>
      </c>
      <c r="EJ59" s="16">
        <f t="shared" si="135"/>
        <v>0.0776229358846472</v>
      </c>
      <c r="EK59" s="16">
        <f t="shared" si="136"/>
        <v>0.0793021568290153</v>
      </c>
    </row>
    <row r="60" spans="1:141">
      <c r="A60" s="77" t="s">
        <v>22</v>
      </c>
      <c r="B60" s="77">
        <v>2.08483441570994</v>
      </c>
      <c r="C60" s="78">
        <v>0.0071</v>
      </c>
      <c r="D60" s="78">
        <v>0.0113</v>
      </c>
      <c r="E60" s="77">
        <v>100</v>
      </c>
      <c r="F60" s="77">
        <v>0.5</v>
      </c>
      <c r="G60" s="77">
        <v>0.5</v>
      </c>
      <c r="H60" s="77">
        <v>1</v>
      </c>
      <c r="I60" s="77">
        <v>8.4</v>
      </c>
      <c r="J60" s="77">
        <v>0.496</v>
      </c>
      <c r="K60" s="17">
        <f t="shared" si="75"/>
        <v>0.678897139794122</v>
      </c>
      <c r="L60" s="17">
        <f t="shared" si="76"/>
        <v>0.730596685309963</v>
      </c>
      <c r="M60" s="17">
        <f t="shared" si="77"/>
        <v>1.36874423345589</v>
      </c>
      <c r="N60" s="16">
        <f t="shared" si="4"/>
        <v>0.0334513637448707</v>
      </c>
      <c r="O60" s="16">
        <f t="shared" si="5"/>
        <v>0.368744233455891</v>
      </c>
      <c r="P60" s="16">
        <f t="shared" si="78"/>
        <v>0.0699788456740512</v>
      </c>
      <c r="R60" s="21">
        <f t="shared" si="79"/>
        <v>-0.313893701573537</v>
      </c>
      <c r="S60" s="21">
        <f t="shared" si="144"/>
        <v>1</v>
      </c>
      <c r="T60" s="21">
        <f t="shared" si="80"/>
        <v>0.734689435171386</v>
      </c>
      <c r="U60" s="22">
        <f t="shared" si="81"/>
        <v>0.00707491367196198</v>
      </c>
      <c r="V60" s="21">
        <f t="shared" si="82"/>
        <v>0.0112366319259878</v>
      </c>
      <c r="W60" s="21">
        <f t="shared" si="83"/>
        <v>4.60517018598809</v>
      </c>
      <c r="X60" s="25">
        <f t="shared" si="84"/>
        <v>-0.693147180559945</v>
      </c>
      <c r="Y60" s="21">
        <f t="shared" si="85"/>
        <v>-0.693147180559945</v>
      </c>
      <c r="Z60" s="21">
        <f t="shared" si="86"/>
        <v>0</v>
      </c>
      <c r="AA60" s="21">
        <f t="shared" si="87"/>
        <v>2.12823170584927</v>
      </c>
      <c r="AB60" s="26">
        <f t="shared" si="88"/>
        <v>0.562984156604935</v>
      </c>
      <c r="AC60" s="26">
        <f t="shared" si="89"/>
        <v>0.881019464190819</v>
      </c>
      <c r="AD60" s="26">
        <f t="shared" si="90"/>
        <v>1.13504870283253</v>
      </c>
      <c r="AE60" s="16">
        <f t="shared" si="91"/>
        <v>0.00448687723607447</v>
      </c>
      <c r="AF60" s="16">
        <f t="shared" si="92"/>
        <v>0.13504870283253</v>
      </c>
      <c r="AG60" s="16">
        <f t="shared" si="93"/>
        <v>0.0368888447385562</v>
      </c>
      <c r="AI60" s="21">
        <v>-0.313893701573537</v>
      </c>
      <c r="AJ60" s="22">
        <v>1</v>
      </c>
      <c r="AK60" s="21">
        <v>0.734689435171386</v>
      </c>
      <c r="AL60" s="25">
        <v>0.0112366319259878</v>
      </c>
      <c r="AM60" s="21">
        <v>4.60517018598809</v>
      </c>
      <c r="AN60" s="21">
        <v>-0.693147180559945</v>
      </c>
      <c r="AO60" s="21">
        <v>-0.693147180559945</v>
      </c>
      <c r="AP60" s="25">
        <v>0</v>
      </c>
      <c r="AQ60" s="21">
        <v>2.12823170584927</v>
      </c>
      <c r="AR60" s="26">
        <f t="shared" si="94"/>
        <v>0.56286526540269</v>
      </c>
      <c r="AS60" s="26">
        <f t="shared" si="95"/>
        <v>0.881205557506107</v>
      </c>
      <c r="AT60" s="26">
        <f t="shared" si="142"/>
        <v>1.134809002828</v>
      </c>
      <c r="AU60" s="16">
        <f t="shared" si="96"/>
        <v>0.00447096371737213</v>
      </c>
      <c r="AV60" s="16">
        <f t="shared" si="97"/>
        <v>0.134809002828003</v>
      </c>
      <c r="AW60" s="16">
        <f t="shared" si="98"/>
        <v>0.0369969580666462</v>
      </c>
      <c r="AZ60" s="25">
        <v>-0.313893701573537</v>
      </c>
      <c r="BA60" s="25">
        <v>0.734689435171386</v>
      </c>
      <c r="BB60" s="22">
        <v>0.0112366319259878</v>
      </c>
      <c r="BC60" s="25">
        <v>4.60517018598809</v>
      </c>
      <c r="BD60" s="25">
        <v>-0.693147180559945</v>
      </c>
      <c r="BE60" s="25">
        <v>-0.693147180559945</v>
      </c>
      <c r="BF60" s="25">
        <v>0</v>
      </c>
      <c r="BG60" s="25">
        <v>2.12823170584927</v>
      </c>
      <c r="BH60" s="26">
        <f t="shared" si="99"/>
        <v>0.562113577117855</v>
      </c>
      <c r="BI60" s="26">
        <f t="shared" si="100"/>
        <v>0.882383952622454</v>
      </c>
      <c r="BJ60" s="26">
        <f t="shared" si="137"/>
        <v>1.13329350225374</v>
      </c>
      <c r="BK60" s="16">
        <f t="shared" si="101"/>
        <v>0.00437100507931862</v>
      </c>
      <c r="BL60" s="16">
        <f t="shared" si="102"/>
        <v>0.133293502253741</v>
      </c>
      <c r="BM60" s="16">
        <f t="shared" si="103"/>
        <v>0.0380116622907781</v>
      </c>
      <c r="BP60" s="25">
        <v>-0.313893701573537</v>
      </c>
      <c r="BQ60" s="25">
        <v>0.734689435171386</v>
      </c>
      <c r="BR60" s="25">
        <v>4.60517018598809</v>
      </c>
      <c r="BS60" s="22">
        <v>-0.693147180559945</v>
      </c>
      <c r="BT60" s="25">
        <v>-0.693147180559945</v>
      </c>
      <c r="BU60" s="25">
        <v>0</v>
      </c>
      <c r="BV60" s="25">
        <v>2.12823170584927</v>
      </c>
      <c r="BW60" s="26">
        <f t="shared" si="104"/>
        <v>0.567723965869057</v>
      </c>
      <c r="BX60" s="26">
        <f t="shared" si="105"/>
        <v>0.87366401599893</v>
      </c>
      <c r="BY60" s="26">
        <f t="shared" si="138"/>
        <v>1.14460476989729</v>
      </c>
      <c r="BZ60" s="16">
        <f t="shared" si="106"/>
        <v>0.00514432727998568</v>
      </c>
      <c r="CA60" s="16">
        <f t="shared" si="107"/>
        <v>0.144604769897293</v>
      </c>
      <c r="CB60" s="16">
        <f t="shared" si="108"/>
        <v>0.033940328578965</v>
      </c>
      <c r="CE60" s="31">
        <v>-0.313893701573537</v>
      </c>
      <c r="CF60" s="31">
        <v>0.734689435171386</v>
      </c>
      <c r="CG60" s="31">
        <v>4.60517018598809</v>
      </c>
      <c r="CH60" s="31">
        <v>-0.693147180559945</v>
      </c>
      <c r="CI60" s="31">
        <v>0</v>
      </c>
      <c r="CJ60" s="31">
        <v>2.12823170584927</v>
      </c>
      <c r="CK60" s="34">
        <f t="shared" si="109"/>
        <v>0.561256785134634</v>
      </c>
      <c r="CL60" s="34">
        <f t="shared" si="110"/>
        <v>0.883730964394523</v>
      </c>
      <c r="CM60" s="34">
        <f t="shared" si="111"/>
        <v>1.13156609906176</v>
      </c>
      <c r="CN60" s="32">
        <f t="shared" si="112"/>
        <v>0.00425844800610778</v>
      </c>
      <c r="CO60" s="32">
        <f t="shared" si="113"/>
        <v>0.131566099061762</v>
      </c>
      <c r="CP60" s="32">
        <f t="shared" si="114"/>
        <v>0.0388128136838638</v>
      </c>
      <c r="CR60" s="8">
        <f t="shared" si="115"/>
        <v>0.561256785134634</v>
      </c>
      <c r="CT60" s="25">
        <v>-0.313893701573537</v>
      </c>
      <c r="CU60" s="25">
        <v>0.734689435171386</v>
      </c>
      <c r="CV60" s="22">
        <v>-0.693147180559945</v>
      </c>
      <c r="CW60" s="25">
        <v>0</v>
      </c>
      <c r="CX60" s="25">
        <v>2.12823170584927</v>
      </c>
      <c r="CY60" s="26">
        <f t="shared" si="116"/>
        <v>0.562916128427261</v>
      </c>
      <c r="CZ60" s="26">
        <f t="shared" si="117"/>
        <v>0.881125935023004</v>
      </c>
      <c r="DA60" s="26">
        <f t="shared" si="139"/>
        <v>1.13491154924851</v>
      </c>
      <c r="DB60" s="16">
        <f t="shared" si="118"/>
        <v>0.00447776824369374</v>
      </c>
      <c r="DC60" s="16">
        <f t="shared" si="119"/>
        <v>0.134911549248511</v>
      </c>
      <c r="DD60" s="16">
        <f t="shared" si="120"/>
        <v>0.0383818425797458</v>
      </c>
      <c r="DG60" s="25">
        <v>-0.313893701573537</v>
      </c>
      <c r="DH60" s="25">
        <v>0.734689435171386</v>
      </c>
      <c r="DI60" s="22">
        <v>0</v>
      </c>
      <c r="DJ60" s="25">
        <v>2.12823170584927</v>
      </c>
      <c r="DK60" s="26">
        <f t="shared" si="121"/>
        <v>0.564916738574823</v>
      </c>
      <c r="DL60" s="26">
        <f t="shared" si="122"/>
        <v>0.878005493785355</v>
      </c>
      <c r="DM60" s="26">
        <f t="shared" si="140"/>
        <v>1.13894503744924</v>
      </c>
      <c r="DN60" s="16">
        <f t="shared" si="123"/>
        <v>0.00474951685579057</v>
      </c>
      <c r="DO60" s="16">
        <f t="shared" si="124"/>
        <v>0.138945037449241</v>
      </c>
      <c r="DP60" s="16">
        <f t="shared" si="125"/>
        <v>0.0380965595696166</v>
      </c>
      <c r="DS60" s="25">
        <v>-0.313893701573537</v>
      </c>
      <c r="DT60" s="25">
        <v>0.734689435171386</v>
      </c>
      <c r="DU60" s="22">
        <v>2.12823170584927</v>
      </c>
      <c r="DV60" s="26">
        <f t="shared" si="126"/>
        <v>0.602910551951727</v>
      </c>
      <c r="DW60" s="26">
        <f t="shared" si="127"/>
        <v>0.822675931602725</v>
      </c>
      <c r="DX60" s="26">
        <f t="shared" si="141"/>
        <v>1.21554546764461</v>
      </c>
      <c r="DY60" s="16">
        <f t="shared" si="128"/>
        <v>0.0114298661186229</v>
      </c>
      <c r="DZ60" s="16">
        <f t="shared" si="129"/>
        <v>0.21554546764461</v>
      </c>
      <c r="EA60" s="16">
        <f t="shared" si="130"/>
        <v>0.0187112543909562</v>
      </c>
      <c r="ED60" s="25">
        <v>-0.313893701573537</v>
      </c>
      <c r="EE60" s="25">
        <v>0.734689435171386</v>
      </c>
      <c r="EF60" s="26">
        <f t="shared" si="131"/>
        <v>0.517420010502709</v>
      </c>
      <c r="EG60" s="26">
        <f t="shared" si="132"/>
        <v>0.958602276549184</v>
      </c>
      <c r="EH60" s="26">
        <f t="shared" si="133"/>
        <v>1.04318550504579</v>
      </c>
      <c r="EI60" s="16">
        <f t="shared" si="134"/>
        <v>0.000458816849936184</v>
      </c>
      <c r="EJ60" s="16">
        <f t="shared" si="135"/>
        <v>0.0431855050457852</v>
      </c>
      <c r="EK60" s="16">
        <f t="shared" si="136"/>
        <v>0.0998836943787164</v>
      </c>
    </row>
    <row r="61" spans="1:141">
      <c r="A61" s="77" t="s">
        <v>22</v>
      </c>
      <c r="B61" s="77">
        <v>2.08483441570994</v>
      </c>
      <c r="C61" s="78">
        <v>0.0071</v>
      </c>
      <c r="D61" s="78">
        <v>0.0113</v>
      </c>
      <c r="E61" s="77">
        <v>100</v>
      </c>
      <c r="F61" s="77">
        <v>0.5</v>
      </c>
      <c r="G61" s="77">
        <v>0.5</v>
      </c>
      <c r="H61" s="77">
        <v>1</v>
      </c>
      <c r="I61" s="77">
        <v>9.4</v>
      </c>
      <c r="J61" s="77">
        <v>0.556</v>
      </c>
      <c r="K61" s="17">
        <f t="shared" si="75"/>
        <v>0.640932305084044</v>
      </c>
      <c r="L61" s="17">
        <f t="shared" si="76"/>
        <v>0.867486309536376</v>
      </c>
      <c r="M61" s="17">
        <f t="shared" si="77"/>
        <v>1.15275594439576</v>
      </c>
      <c r="N61" s="16">
        <f t="shared" si="4"/>
        <v>0.00721349644688911</v>
      </c>
      <c r="O61" s="16">
        <f t="shared" si="5"/>
        <v>0.152755944395762</v>
      </c>
      <c r="P61" s="16">
        <f t="shared" si="78"/>
        <v>0.230902775646984</v>
      </c>
      <c r="R61" s="21">
        <f t="shared" si="79"/>
        <v>-0.142155548799916</v>
      </c>
      <c r="S61" s="21">
        <f t="shared" si="144"/>
        <v>1</v>
      </c>
      <c r="T61" s="21">
        <f t="shared" si="80"/>
        <v>0.734689435171386</v>
      </c>
      <c r="U61" s="22">
        <f t="shared" si="81"/>
        <v>0.00707491367196198</v>
      </c>
      <c r="V61" s="21">
        <f t="shared" si="82"/>
        <v>0.0112366319259878</v>
      </c>
      <c r="W61" s="21">
        <f t="shared" si="83"/>
        <v>4.60517018598809</v>
      </c>
      <c r="X61" s="25">
        <f t="shared" si="84"/>
        <v>-0.693147180559945</v>
      </c>
      <c r="Y61" s="21">
        <f t="shared" si="85"/>
        <v>-0.693147180559945</v>
      </c>
      <c r="Z61" s="21">
        <f t="shared" si="86"/>
        <v>0</v>
      </c>
      <c r="AA61" s="21">
        <f t="shared" si="87"/>
        <v>2.24070968927596</v>
      </c>
      <c r="AB61" s="26">
        <f t="shared" si="88"/>
        <v>0.544278493027592</v>
      </c>
      <c r="AC61" s="26">
        <f t="shared" si="89"/>
        <v>1.02153586283964</v>
      </c>
      <c r="AD61" s="26">
        <f t="shared" si="90"/>
        <v>0.978918152927323</v>
      </c>
      <c r="AE61" s="16">
        <f t="shared" si="91"/>
        <v>0.000137393725704221</v>
      </c>
      <c r="AF61" s="16">
        <f t="shared" si="92"/>
        <v>0.0210818470726771</v>
      </c>
      <c r="AG61" s="16">
        <f t="shared" si="93"/>
        <v>0.0936553063528717</v>
      </c>
      <c r="AI61" s="21">
        <v>-0.142155548799916</v>
      </c>
      <c r="AJ61" s="22">
        <v>1</v>
      </c>
      <c r="AK61" s="21">
        <v>0.734689435171386</v>
      </c>
      <c r="AL61" s="25">
        <v>0.0112366319259878</v>
      </c>
      <c r="AM61" s="21">
        <v>4.60517018598809</v>
      </c>
      <c r="AN61" s="21">
        <v>-0.693147180559945</v>
      </c>
      <c r="AO61" s="21">
        <v>-0.693147180559945</v>
      </c>
      <c r="AP61" s="25">
        <v>0</v>
      </c>
      <c r="AQ61" s="21">
        <v>2.24070968927596</v>
      </c>
      <c r="AR61" s="26">
        <f t="shared" si="94"/>
        <v>0.544114589162032</v>
      </c>
      <c r="AS61" s="26">
        <f t="shared" si="95"/>
        <v>1.02184358051541</v>
      </c>
      <c r="AT61" s="26">
        <f t="shared" si="142"/>
        <v>0.978623361802215</v>
      </c>
      <c r="AU61" s="16">
        <f t="shared" si="96"/>
        <v>0.000141262990787295</v>
      </c>
      <c r="AV61" s="16">
        <f t="shared" si="97"/>
        <v>0.0213766381977848</v>
      </c>
      <c r="AW61" s="16">
        <f t="shared" si="98"/>
        <v>0.09350036750036</v>
      </c>
      <c r="AZ61" s="25">
        <v>-0.142155548799916</v>
      </c>
      <c r="BA61" s="25">
        <v>0.734689435171386</v>
      </c>
      <c r="BB61" s="22">
        <v>0.0112366319259878</v>
      </c>
      <c r="BC61" s="25">
        <v>4.60517018598809</v>
      </c>
      <c r="BD61" s="25">
        <v>-0.693147180559945</v>
      </c>
      <c r="BE61" s="25">
        <v>-0.693147180559945</v>
      </c>
      <c r="BF61" s="25">
        <v>0</v>
      </c>
      <c r="BG61" s="25">
        <v>2.24070968927596</v>
      </c>
      <c r="BH61" s="26">
        <f t="shared" si="99"/>
        <v>0.542801514335136</v>
      </c>
      <c r="BI61" s="26">
        <f t="shared" si="100"/>
        <v>1.02431549160475</v>
      </c>
      <c r="BJ61" s="26">
        <f t="shared" si="137"/>
        <v>0.9762617164301</v>
      </c>
      <c r="BK61" s="16">
        <f t="shared" si="101"/>
        <v>0.000174200023845627</v>
      </c>
      <c r="BL61" s="16">
        <f t="shared" si="102"/>
        <v>0.0237382835698997</v>
      </c>
      <c r="BM61" s="16">
        <f t="shared" si="103"/>
        <v>0.0927330494475322</v>
      </c>
      <c r="BP61" s="25">
        <v>-0.142155548799916</v>
      </c>
      <c r="BQ61" s="25">
        <v>0.734689435171386</v>
      </c>
      <c r="BR61" s="25">
        <v>4.60517018598809</v>
      </c>
      <c r="BS61" s="22">
        <v>-0.693147180559945</v>
      </c>
      <c r="BT61" s="25">
        <v>-0.693147180559945</v>
      </c>
      <c r="BU61" s="25">
        <v>0</v>
      </c>
      <c r="BV61" s="25">
        <v>2.24070968927596</v>
      </c>
      <c r="BW61" s="26">
        <f t="shared" si="104"/>
        <v>0.548262317193372</v>
      </c>
      <c r="BX61" s="26">
        <f t="shared" si="105"/>
        <v>1.01411310346157</v>
      </c>
      <c r="BY61" s="26">
        <f t="shared" si="138"/>
        <v>0.986083304304626</v>
      </c>
      <c r="BZ61" s="16">
        <f t="shared" si="106"/>
        <v>5.98717352159833e-5</v>
      </c>
      <c r="CA61" s="16">
        <f t="shared" si="107"/>
        <v>0.0139166956953737</v>
      </c>
      <c r="CB61" s="16">
        <f t="shared" si="108"/>
        <v>0.0991727706972449</v>
      </c>
      <c r="CE61" s="31">
        <v>-0.142155548799916</v>
      </c>
      <c r="CF61" s="31">
        <v>0.734689435171386</v>
      </c>
      <c r="CG61" s="31">
        <v>4.60517018598809</v>
      </c>
      <c r="CH61" s="31">
        <v>-0.693147180559945</v>
      </c>
      <c r="CI61" s="31">
        <v>0</v>
      </c>
      <c r="CJ61" s="31">
        <v>2.24070968927596</v>
      </c>
      <c r="CK61" s="34">
        <f t="shared" si="109"/>
        <v>0.542950399180333</v>
      </c>
      <c r="CL61" s="34">
        <f t="shared" si="110"/>
        <v>1.02403460949539</v>
      </c>
      <c r="CM61" s="34">
        <f t="shared" si="111"/>
        <v>0.976529494928659</v>
      </c>
      <c r="CN61" s="32">
        <f t="shared" si="112"/>
        <v>0.000170292081552654</v>
      </c>
      <c r="CO61" s="32">
        <f t="shared" si="113"/>
        <v>0.0234705050713435</v>
      </c>
      <c r="CP61" s="32">
        <f t="shared" si="114"/>
        <v>0.0930892277059533</v>
      </c>
      <c r="CR61" s="8">
        <f t="shared" si="115"/>
        <v>0.542950399180332</v>
      </c>
      <c r="CT61" s="25">
        <v>-0.142155548799916</v>
      </c>
      <c r="CU61" s="25">
        <v>0.734689435171386</v>
      </c>
      <c r="CV61" s="22">
        <v>-0.693147180559945</v>
      </c>
      <c r="CW61" s="25">
        <v>0</v>
      </c>
      <c r="CX61" s="25">
        <v>2.24070968927596</v>
      </c>
      <c r="CY61" s="26">
        <f t="shared" si="116"/>
        <v>0.547374288588516</v>
      </c>
      <c r="CZ61" s="26">
        <f t="shared" si="117"/>
        <v>1.01575834231039</v>
      </c>
      <c r="DA61" s="26">
        <f t="shared" si="139"/>
        <v>0.984486130554884</v>
      </c>
      <c r="DB61" s="16">
        <f t="shared" si="118"/>
        <v>7.44028973542119e-5</v>
      </c>
      <c r="DC61" s="16">
        <f t="shared" si="119"/>
        <v>0.0155138694451158</v>
      </c>
      <c r="DD61" s="16">
        <f t="shared" si="120"/>
        <v>0.0994207266393755</v>
      </c>
      <c r="DG61" s="25">
        <v>-0.142155548799916</v>
      </c>
      <c r="DH61" s="25">
        <v>0.734689435171386</v>
      </c>
      <c r="DI61" s="22">
        <v>0</v>
      </c>
      <c r="DJ61" s="25">
        <v>2.24070968927596</v>
      </c>
      <c r="DK61" s="26">
        <f t="shared" si="121"/>
        <v>0.547315271699986</v>
      </c>
      <c r="DL61" s="26">
        <f t="shared" si="122"/>
        <v>1.0158678713149</v>
      </c>
      <c r="DM61" s="26">
        <f t="shared" si="140"/>
        <v>0.984379985071918</v>
      </c>
      <c r="DN61" s="16">
        <f t="shared" si="123"/>
        <v>7.542450564506e-5</v>
      </c>
      <c r="DO61" s="16">
        <f t="shared" si="124"/>
        <v>0.0156200149280823</v>
      </c>
      <c r="DP61" s="16">
        <f t="shared" si="125"/>
        <v>0.101447615109308</v>
      </c>
      <c r="DS61" s="25">
        <v>-0.142155548799916</v>
      </c>
      <c r="DT61" s="25">
        <v>0.734689435171386</v>
      </c>
      <c r="DU61" s="22">
        <v>2.24070968927596</v>
      </c>
      <c r="DV61" s="26">
        <f t="shared" si="126"/>
        <v>0.579942030267873</v>
      </c>
      <c r="DW61" s="26">
        <f t="shared" si="127"/>
        <v>0.958716511274731</v>
      </c>
      <c r="DX61" s="26">
        <f t="shared" si="141"/>
        <v>1.04306120551776</v>
      </c>
      <c r="DY61" s="16">
        <f t="shared" si="128"/>
        <v>0.000573220813347763</v>
      </c>
      <c r="DZ61" s="16">
        <f t="shared" si="129"/>
        <v>0.0430612055177577</v>
      </c>
      <c r="EA61" s="16">
        <f t="shared" si="130"/>
        <v>0.0956500046353828</v>
      </c>
      <c r="ED61" s="25">
        <v>-0.142155548799916</v>
      </c>
      <c r="EE61" s="25">
        <v>0.734689435171386</v>
      </c>
      <c r="EF61" s="26">
        <f t="shared" si="131"/>
        <v>0.488485192511903</v>
      </c>
      <c r="EG61" s="26">
        <f t="shared" si="132"/>
        <v>1.13821259789047</v>
      </c>
      <c r="EH61" s="26">
        <f t="shared" si="133"/>
        <v>0.878570490129321</v>
      </c>
      <c r="EI61" s="16">
        <f t="shared" si="134"/>
        <v>0.00455824923015485</v>
      </c>
      <c r="EJ61" s="16">
        <f t="shared" si="135"/>
        <v>0.121429509870679</v>
      </c>
      <c r="EK61" s="16">
        <f t="shared" si="136"/>
        <v>0.0565487507568847</v>
      </c>
    </row>
    <row r="62" spans="1:141">
      <c r="A62" s="77" t="s">
        <v>22</v>
      </c>
      <c r="B62" s="77">
        <v>2.08483441570994</v>
      </c>
      <c r="C62" s="78">
        <v>0.0071</v>
      </c>
      <c r="D62" s="78">
        <v>0.0113</v>
      </c>
      <c r="E62" s="77">
        <v>100</v>
      </c>
      <c r="F62" s="77">
        <v>0.5</v>
      </c>
      <c r="G62" s="77">
        <v>0.5</v>
      </c>
      <c r="H62" s="77">
        <v>1</v>
      </c>
      <c r="I62" s="77">
        <v>5.4</v>
      </c>
      <c r="J62" s="77">
        <v>0.531</v>
      </c>
      <c r="K62" s="17">
        <f t="shared" si="75"/>
        <v>0.792791643924356</v>
      </c>
      <c r="L62" s="17">
        <f t="shared" si="76"/>
        <v>0.669785061521997</v>
      </c>
      <c r="M62" s="17">
        <f t="shared" si="77"/>
        <v>1.49301627857694</v>
      </c>
      <c r="N62" s="16">
        <f t="shared" si="4"/>
        <v>0.0685348648286168</v>
      </c>
      <c r="O62" s="16">
        <f t="shared" si="5"/>
        <v>0.493016278576942</v>
      </c>
      <c r="P62" s="16">
        <f t="shared" si="78"/>
        <v>0.0196737386372234</v>
      </c>
      <c r="R62" s="21">
        <f t="shared" si="79"/>
        <v>-0.400798421764152</v>
      </c>
      <c r="S62" s="21">
        <f t="shared" si="144"/>
        <v>1</v>
      </c>
      <c r="T62" s="21">
        <f t="shared" si="80"/>
        <v>0.734689435171386</v>
      </c>
      <c r="U62" s="22">
        <f t="shared" si="81"/>
        <v>0.00707491367196198</v>
      </c>
      <c r="V62" s="21">
        <f t="shared" si="82"/>
        <v>0.0112366319259878</v>
      </c>
      <c r="W62" s="21">
        <f t="shared" si="83"/>
        <v>4.60517018598809</v>
      </c>
      <c r="X62" s="25">
        <f t="shared" si="84"/>
        <v>-0.693147180559945</v>
      </c>
      <c r="Y62" s="21">
        <f t="shared" si="85"/>
        <v>-0.693147180559945</v>
      </c>
      <c r="Z62" s="21">
        <f t="shared" si="86"/>
        <v>0</v>
      </c>
      <c r="AA62" s="21">
        <f t="shared" si="87"/>
        <v>1.68639895357023</v>
      </c>
      <c r="AB62" s="26">
        <f t="shared" si="88"/>
        <v>0.598859626444445</v>
      </c>
      <c r="AC62" s="26">
        <f t="shared" si="89"/>
        <v>0.88668525402632</v>
      </c>
      <c r="AD62" s="26">
        <f t="shared" si="90"/>
        <v>1.12779590667504</v>
      </c>
      <c r="AE62" s="16">
        <f t="shared" si="91"/>
        <v>0.00460492890117968</v>
      </c>
      <c r="AF62" s="16">
        <f t="shared" si="92"/>
        <v>0.127795906675038</v>
      </c>
      <c r="AG62" s="16">
        <f t="shared" si="93"/>
        <v>0.0397274598665615</v>
      </c>
      <c r="AI62" s="21">
        <v>-0.400798421764152</v>
      </c>
      <c r="AJ62" s="22">
        <v>1</v>
      </c>
      <c r="AK62" s="21">
        <v>0.734689435171386</v>
      </c>
      <c r="AL62" s="25">
        <v>0.0112366319259878</v>
      </c>
      <c r="AM62" s="21">
        <v>4.60517018598809</v>
      </c>
      <c r="AN62" s="21">
        <v>-0.693147180559945</v>
      </c>
      <c r="AO62" s="21">
        <v>-0.693147180559945</v>
      </c>
      <c r="AP62" s="25">
        <v>0</v>
      </c>
      <c r="AQ62" s="21">
        <v>1.68639895357023</v>
      </c>
      <c r="AR62" s="26">
        <f t="shared" si="94"/>
        <v>0.598944828389631</v>
      </c>
      <c r="AS62" s="26">
        <f t="shared" si="95"/>
        <v>0.886559120023938</v>
      </c>
      <c r="AT62" s="26">
        <f t="shared" si="142"/>
        <v>1.12795636231569</v>
      </c>
      <c r="AU62" s="16">
        <f t="shared" si="96"/>
        <v>0.00461649970489641</v>
      </c>
      <c r="AV62" s="16">
        <f t="shared" si="97"/>
        <v>0.127956362315689</v>
      </c>
      <c r="AW62" s="16">
        <f t="shared" si="98"/>
        <v>0.0396800718188001</v>
      </c>
      <c r="AZ62" s="25">
        <v>-0.400798421764152</v>
      </c>
      <c r="BA62" s="25">
        <v>0.734689435171386</v>
      </c>
      <c r="BB62" s="22">
        <v>0.0112366319259878</v>
      </c>
      <c r="BC62" s="25">
        <v>4.60517018598809</v>
      </c>
      <c r="BD62" s="25">
        <v>-0.693147180559945</v>
      </c>
      <c r="BE62" s="25">
        <v>-0.693147180559945</v>
      </c>
      <c r="BF62" s="25">
        <v>0</v>
      </c>
      <c r="BG62" s="25">
        <v>1.68639895357023</v>
      </c>
      <c r="BH62" s="26">
        <f t="shared" si="99"/>
        <v>0.600687433598562</v>
      </c>
      <c r="BI62" s="26">
        <f t="shared" si="100"/>
        <v>0.883987195834808</v>
      </c>
      <c r="BJ62" s="26">
        <f t="shared" si="137"/>
        <v>1.13123810470539</v>
      </c>
      <c r="BK62" s="16">
        <f t="shared" si="101"/>
        <v>0.00485633840155399</v>
      </c>
      <c r="BL62" s="16">
        <f t="shared" si="102"/>
        <v>0.13123810470539</v>
      </c>
      <c r="BM62" s="16">
        <f t="shared" si="103"/>
        <v>0.0388173513952592</v>
      </c>
      <c r="BP62" s="25">
        <v>-0.400798421764152</v>
      </c>
      <c r="BQ62" s="25">
        <v>0.734689435171386</v>
      </c>
      <c r="BR62" s="25">
        <v>4.60517018598809</v>
      </c>
      <c r="BS62" s="22">
        <v>-0.693147180559945</v>
      </c>
      <c r="BT62" s="25">
        <v>-0.693147180559945</v>
      </c>
      <c r="BU62" s="25">
        <v>0</v>
      </c>
      <c r="BV62" s="25">
        <v>1.68639895357023</v>
      </c>
      <c r="BW62" s="26">
        <f t="shared" si="104"/>
        <v>0.606495215797303</v>
      </c>
      <c r="BX62" s="26">
        <f t="shared" si="105"/>
        <v>0.875522157750154</v>
      </c>
      <c r="BY62" s="26">
        <f t="shared" si="138"/>
        <v>1.14217554764087</v>
      </c>
      <c r="BZ62" s="16">
        <f t="shared" si="106"/>
        <v>0.0056995276082814</v>
      </c>
      <c r="CA62" s="16">
        <f t="shared" si="107"/>
        <v>0.142175547640873</v>
      </c>
      <c r="CB62" s="16">
        <f t="shared" si="108"/>
        <v>0.0348412961284549</v>
      </c>
      <c r="CE62" s="31">
        <v>-0.400798421764152</v>
      </c>
      <c r="CF62" s="31">
        <v>0.734689435171386</v>
      </c>
      <c r="CG62" s="31">
        <v>4.60517018598809</v>
      </c>
      <c r="CH62" s="31">
        <v>-0.693147180559945</v>
      </c>
      <c r="CI62" s="31">
        <v>0</v>
      </c>
      <c r="CJ62" s="31">
        <v>1.68639895357023</v>
      </c>
      <c r="CK62" s="34">
        <f t="shared" si="109"/>
        <v>0.595546816196276</v>
      </c>
      <c r="CL62" s="34">
        <f t="shared" si="110"/>
        <v>0.891617561473114</v>
      </c>
      <c r="CM62" s="34">
        <f t="shared" si="111"/>
        <v>1.12155709264835</v>
      </c>
      <c r="CN62" s="32">
        <f t="shared" si="112"/>
        <v>0.00416629148107584</v>
      </c>
      <c r="CO62" s="32">
        <f t="shared" si="113"/>
        <v>0.121557092648354</v>
      </c>
      <c r="CP62" s="32">
        <f t="shared" si="114"/>
        <v>0.042856736177737</v>
      </c>
      <c r="CR62" s="8">
        <f t="shared" si="115"/>
        <v>0.595546816196276</v>
      </c>
      <c r="CT62" s="25">
        <v>-0.400798421764152</v>
      </c>
      <c r="CU62" s="25">
        <v>0.734689435171386</v>
      </c>
      <c r="CV62" s="22">
        <v>-0.693147180559945</v>
      </c>
      <c r="CW62" s="25">
        <v>0</v>
      </c>
      <c r="CX62" s="25">
        <v>1.68639895357023</v>
      </c>
      <c r="CY62" s="26">
        <f t="shared" si="116"/>
        <v>0.585316071874325</v>
      </c>
      <c r="CZ62" s="26">
        <f t="shared" si="117"/>
        <v>0.907202151992185</v>
      </c>
      <c r="DA62" s="26">
        <f t="shared" si="139"/>
        <v>1.10229015418894</v>
      </c>
      <c r="DB62" s="16">
        <f t="shared" si="118"/>
        <v>0.00295023566385685</v>
      </c>
      <c r="DC62" s="16">
        <f t="shared" si="119"/>
        <v>0.102290154188936</v>
      </c>
      <c r="DD62" s="16">
        <f t="shared" si="120"/>
        <v>0.0522278985806913</v>
      </c>
      <c r="DG62" s="25">
        <v>-0.400798421764152</v>
      </c>
      <c r="DH62" s="25">
        <v>0.734689435171386</v>
      </c>
      <c r="DI62" s="22">
        <v>0</v>
      </c>
      <c r="DJ62" s="25">
        <v>1.68639895357023</v>
      </c>
      <c r="DK62" s="26">
        <f t="shared" si="121"/>
        <v>0.595891897193325</v>
      </c>
      <c r="DL62" s="26">
        <f t="shared" si="122"/>
        <v>0.891101225744185</v>
      </c>
      <c r="DM62" s="26">
        <f t="shared" si="140"/>
        <v>1.12220696269929</v>
      </c>
      <c r="DN62" s="16">
        <f t="shared" si="123"/>
        <v>0.00421095832134905</v>
      </c>
      <c r="DO62" s="16">
        <f t="shared" si="124"/>
        <v>0.122206962699294</v>
      </c>
      <c r="DP62" s="16">
        <f t="shared" si="125"/>
        <v>0.0449107113885941</v>
      </c>
      <c r="DS62" s="25">
        <v>-0.400798421764152</v>
      </c>
      <c r="DT62" s="25">
        <v>0.734689435171386</v>
      </c>
      <c r="DU62" s="22">
        <v>1.68639895357023</v>
      </c>
      <c r="DV62" s="26">
        <f t="shared" si="126"/>
        <v>0.654180217444707</v>
      </c>
      <c r="DW62" s="26">
        <f t="shared" si="127"/>
        <v>0.811702931149675</v>
      </c>
      <c r="DX62" s="26">
        <f t="shared" si="141"/>
        <v>1.23197781063033</v>
      </c>
      <c r="DY62" s="16">
        <f t="shared" si="128"/>
        <v>0.0151733659697252</v>
      </c>
      <c r="DZ62" s="16">
        <f t="shared" si="129"/>
        <v>0.231977810630333</v>
      </c>
      <c r="EA62" s="16">
        <f t="shared" si="130"/>
        <v>0.0144857458901325</v>
      </c>
      <c r="ED62" s="25">
        <v>-0.400798421764152</v>
      </c>
      <c r="EE62" s="25">
        <v>0.734689435171386</v>
      </c>
      <c r="EF62" s="26">
        <f t="shared" si="131"/>
        <v>0.60422446447513</v>
      </c>
      <c r="EG62" s="26">
        <f t="shared" si="132"/>
        <v>0.878812479831088</v>
      </c>
      <c r="EH62" s="26">
        <f t="shared" si="133"/>
        <v>1.1378991798025</v>
      </c>
      <c r="EI62" s="16">
        <f t="shared" si="134"/>
        <v>0.00536182219766951</v>
      </c>
      <c r="EJ62" s="16">
        <f t="shared" si="135"/>
        <v>0.137899179802504</v>
      </c>
      <c r="EK62" s="16">
        <f t="shared" si="136"/>
        <v>0.0489870319458182</v>
      </c>
    </row>
    <row r="63" spans="1:141">
      <c r="A63" s="77" t="s">
        <v>22</v>
      </c>
      <c r="B63" s="77">
        <v>2.55674945511589</v>
      </c>
      <c r="C63" s="78">
        <v>0.0043</v>
      </c>
      <c r="D63" s="78">
        <v>0.0113</v>
      </c>
      <c r="E63" s="77">
        <v>100</v>
      </c>
      <c r="F63" s="77">
        <v>0.5</v>
      </c>
      <c r="G63" s="77">
        <v>0.5</v>
      </c>
      <c r="H63" s="77">
        <v>1</v>
      </c>
      <c r="I63" s="77">
        <v>5.4</v>
      </c>
      <c r="J63" s="77">
        <v>0.585</v>
      </c>
      <c r="K63" s="17">
        <f t="shared" si="75"/>
        <v>0.972244888299099</v>
      </c>
      <c r="L63" s="17">
        <f t="shared" si="76"/>
        <v>0.601700257867576</v>
      </c>
      <c r="M63" s="17">
        <f t="shared" si="77"/>
        <v>1.66195707401555</v>
      </c>
      <c r="N63" s="16">
        <f t="shared" si="4"/>
        <v>0.149958603513782</v>
      </c>
      <c r="O63" s="16">
        <f t="shared" si="5"/>
        <v>0.661957074015554</v>
      </c>
      <c r="P63" s="16">
        <f t="shared" si="78"/>
        <v>0.000822409926238536</v>
      </c>
      <c r="R63" s="21">
        <f t="shared" si="79"/>
        <v>-0.507995868190898</v>
      </c>
      <c r="S63" s="21">
        <f t="shared" ref="S63:S72" si="145">1</f>
        <v>1</v>
      </c>
      <c r="T63" s="21">
        <f t="shared" si="80"/>
        <v>0.93873670758805</v>
      </c>
      <c r="U63" s="22">
        <f t="shared" si="81"/>
        <v>0.00429078141715625</v>
      </c>
      <c r="V63" s="21">
        <f t="shared" si="82"/>
        <v>0.0112366319259878</v>
      </c>
      <c r="W63" s="21">
        <f t="shared" si="83"/>
        <v>4.60517018598809</v>
      </c>
      <c r="X63" s="25">
        <f t="shared" si="84"/>
        <v>-0.693147180559945</v>
      </c>
      <c r="Y63" s="21">
        <f t="shared" si="85"/>
        <v>-0.693147180559945</v>
      </c>
      <c r="Z63" s="21">
        <f t="shared" si="86"/>
        <v>0</v>
      </c>
      <c r="AA63" s="21">
        <f t="shared" si="87"/>
        <v>1.68639895357023</v>
      </c>
      <c r="AB63" s="26">
        <f t="shared" si="88"/>
        <v>0.608436560412743</v>
      </c>
      <c r="AC63" s="26">
        <f t="shared" si="89"/>
        <v>0.961480683545965</v>
      </c>
      <c r="AD63" s="26">
        <f t="shared" si="90"/>
        <v>1.04006249643204</v>
      </c>
      <c r="AE63" s="16">
        <f t="shared" si="91"/>
        <v>0.000549272363980158</v>
      </c>
      <c r="AF63" s="16">
        <f t="shared" si="92"/>
        <v>0.0400624964320395</v>
      </c>
      <c r="AG63" s="16">
        <f t="shared" si="93"/>
        <v>0.0823982165171782</v>
      </c>
      <c r="AI63" s="21">
        <v>-0.507995868190898</v>
      </c>
      <c r="AJ63" s="22">
        <v>1</v>
      </c>
      <c r="AK63" s="21">
        <v>0.93873670758805</v>
      </c>
      <c r="AL63" s="25">
        <v>0.0112366319259878</v>
      </c>
      <c r="AM63" s="21">
        <v>4.60517018598809</v>
      </c>
      <c r="AN63" s="21">
        <v>-0.693147180559945</v>
      </c>
      <c r="AO63" s="21">
        <v>-0.693147180559945</v>
      </c>
      <c r="AP63" s="25">
        <v>0</v>
      </c>
      <c r="AQ63" s="21">
        <v>1.68639895357023</v>
      </c>
      <c r="AR63" s="26">
        <f t="shared" si="94"/>
        <v>0.608603381618451</v>
      </c>
      <c r="AS63" s="26">
        <f t="shared" si="95"/>
        <v>0.961217136921449</v>
      </c>
      <c r="AT63" s="26">
        <f t="shared" si="142"/>
        <v>1.04034766088624</v>
      </c>
      <c r="AU63" s="16">
        <f t="shared" si="96"/>
        <v>0.000557119623826241</v>
      </c>
      <c r="AV63" s="16">
        <f t="shared" si="97"/>
        <v>0.0403476608862414</v>
      </c>
      <c r="AW63" s="16">
        <f t="shared" si="98"/>
        <v>0.0822584131459156</v>
      </c>
      <c r="AZ63" s="25">
        <v>-0.507995868190898</v>
      </c>
      <c r="BA63" s="25">
        <v>0.93873670758805</v>
      </c>
      <c r="BB63" s="22">
        <v>0.0112366319259878</v>
      </c>
      <c r="BC63" s="25">
        <v>4.60517018598809</v>
      </c>
      <c r="BD63" s="25">
        <v>-0.693147180559945</v>
      </c>
      <c r="BE63" s="25">
        <v>-0.693147180559945</v>
      </c>
      <c r="BF63" s="25">
        <v>0</v>
      </c>
      <c r="BG63" s="25">
        <v>1.68639895357023</v>
      </c>
      <c r="BH63" s="26">
        <f t="shared" si="99"/>
        <v>0.609390973752797</v>
      </c>
      <c r="BI63" s="26">
        <f t="shared" si="100"/>
        <v>0.95997483585523</v>
      </c>
      <c r="BJ63" s="26">
        <f t="shared" si="137"/>
        <v>1.041693972227</v>
      </c>
      <c r="BK63" s="16">
        <f t="shared" si="101"/>
        <v>0.000594919600609636</v>
      </c>
      <c r="BL63" s="16">
        <f t="shared" si="102"/>
        <v>0.0416939722270036</v>
      </c>
      <c r="BM63" s="16">
        <f t="shared" si="103"/>
        <v>0.0821196870815609</v>
      </c>
      <c r="BP63" s="25">
        <v>-0.507995868190898</v>
      </c>
      <c r="BQ63" s="25">
        <v>0.93873670758805</v>
      </c>
      <c r="BR63" s="25">
        <v>4.60517018598809</v>
      </c>
      <c r="BS63" s="22">
        <v>-0.693147180559945</v>
      </c>
      <c r="BT63" s="25">
        <v>-0.693147180559945</v>
      </c>
      <c r="BU63" s="25">
        <v>0</v>
      </c>
      <c r="BV63" s="25">
        <v>1.68639895357023</v>
      </c>
      <c r="BW63" s="26">
        <f t="shared" si="104"/>
        <v>0.614454855473327</v>
      </c>
      <c r="BX63" s="26">
        <f t="shared" si="105"/>
        <v>0.952063434423287</v>
      </c>
      <c r="BY63" s="26">
        <f t="shared" si="138"/>
        <v>1.05035018029629</v>
      </c>
      <c r="BZ63" s="16">
        <f t="shared" si="106"/>
        <v>0.000867588510954591</v>
      </c>
      <c r="CA63" s="16">
        <f t="shared" si="107"/>
        <v>0.0503501802962858</v>
      </c>
      <c r="CB63" s="16">
        <f t="shared" si="108"/>
        <v>0.077553115932078</v>
      </c>
      <c r="CE63" s="31">
        <v>-0.507995868190898</v>
      </c>
      <c r="CF63" s="31">
        <v>0.93873670758805</v>
      </c>
      <c r="CG63" s="31">
        <v>4.60517018598809</v>
      </c>
      <c r="CH63" s="31">
        <v>-0.693147180559945</v>
      </c>
      <c r="CI63" s="31">
        <v>0</v>
      </c>
      <c r="CJ63" s="31">
        <v>1.68639895357023</v>
      </c>
      <c r="CK63" s="34">
        <f t="shared" si="109"/>
        <v>0.603793823889276</v>
      </c>
      <c r="CL63" s="34">
        <f t="shared" si="110"/>
        <v>0.968873772559949</v>
      </c>
      <c r="CM63" s="34">
        <f t="shared" si="111"/>
        <v>1.03212619468252</v>
      </c>
      <c r="CN63" s="32">
        <f t="shared" si="112"/>
        <v>0.000353207816381124</v>
      </c>
      <c r="CO63" s="32">
        <f t="shared" si="113"/>
        <v>0.0321261946825233</v>
      </c>
      <c r="CP63" s="32">
        <f t="shared" si="114"/>
        <v>0.0878823555822999</v>
      </c>
      <c r="CR63" s="8">
        <f t="shared" si="115"/>
        <v>0.603793823889276</v>
      </c>
      <c r="CT63" s="25">
        <v>-0.507995868190898</v>
      </c>
      <c r="CU63" s="25">
        <v>0.93873670758805</v>
      </c>
      <c r="CV63" s="22">
        <v>-0.693147180559945</v>
      </c>
      <c r="CW63" s="25">
        <v>0</v>
      </c>
      <c r="CX63" s="25">
        <v>1.68639895357023</v>
      </c>
      <c r="CY63" s="26">
        <f t="shared" si="116"/>
        <v>0.602437469381877</v>
      </c>
      <c r="CZ63" s="26">
        <f t="shared" si="117"/>
        <v>0.971055138054795</v>
      </c>
      <c r="DA63" s="26">
        <f t="shared" si="139"/>
        <v>1.02980763996902</v>
      </c>
      <c r="DB63" s="16">
        <f t="shared" si="118"/>
        <v>0.000304065338443904</v>
      </c>
      <c r="DC63" s="16">
        <f t="shared" si="119"/>
        <v>0.0298076399690208</v>
      </c>
      <c r="DD63" s="16">
        <f t="shared" si="120"/>
        <v>0.0906110859632378</v>
      </c>
      <c r="DG63" s="25">
        <v>-0.507995868190898</v>
      </c>
      <c r="DH63" s="25">
        <v>0.93873670758805</v>
      </c>
      <c r="DI63" s="22">
        <v>0</v>
      </c>
      <c r="DJ63" s="25">
        <v>1.68639895357023</v>
      </c>
      <c r="DK63" s="26">
        <f t="shared" si="121"/>
        <v>0.606069819831692</v>
      </c>
      <c r="DL63" s="26">
        <f t="shared" si="122"/>
        <v>0.965235325795396</v>
      </c>
      <c r="DM63" s="26">
        <f t="shared" si="140"/>
        <v>1.03601678603708</v>
      </c>
      <c r="DN63" s="16">
        <f t="shared" si="123"/>
        <v>0.000443937307739965</v>
      </c>
      <c r="DO63" s="16">
        <f t="shared" si="124"/>
        <v>0.0360167860370806</v>
      </c>
      <c r="DP63" s="16">
        <f t="shared" si="125"/>
        <v>0.0888705566069673</v>
      </c>
      <c r="DS63" s="25">
        <v>-0.507995868190898</v>
      </c>
      <c r="DT63" s="25">
        <v>0.93873670758805</v>
      </c>
      <c r="DU63" s="22">
        <v>1.68639895357023</v>
      </c>
      <c r="DV63" s="26">
        <f t="shared" si="126"/>
        <v>0.703569411335982</v>
      </c>
      <c r="DW63" s="26">
        <f t="shared" si="127"/>
        <v>0.831474465169207</v>
      </c>
      <c r="DX63" s="26">
        <f t="shared" si="141"/>
        <v>1.20268275442048</v>
      </c>
      <c r="DY63" s="16">
        <f t="shared" si="128"/>
        <v>0.0140587053045614</v>
      </c>
      <c r="DZ63" s="16">
        <f t="shared" si="129"/>
        <v>0.202682754420483</v>
      </c>
      <c r="EA63" s="16">
        <f t="shared" si="130"/>
        <v>0.0223956613854413</v>
      </c>
      <c r="ED63" s="25">
        <v>-0.507995868190898</v>
      </c>
      <c r="EE63" s="25">
        <v>0.93873670758805</v>
      </c>
      <c r="EF63" s="26">
        <f t="shared" si="131"/>
        <v>0.687152848673217</v>
      </c>
      <c r="EG63" s="26">
        <f t="shared" si="132"/>
        <v>0.8513389722964</v>
      </c>
      <c r="EH63" s="26">
        <f t="shared" si="133"/>
        <v>1.17462025414225</v>
      </c>
      <c r="EI63" s="16">
        <f t="shared" si="134"/>
        <v>0.0104352044920532</v>
      </c>
      <c r="EJ63" s="16">
        <f t="shared" si="135"/>
        <v>0.174620254142251</v>
      </c>
      <c r="EK63" s="16">
        <f t="shared" si="136"/>
        <v>0.0340805080192615</v>
      </c>
    </row>
    <row r="64" spans="1:141">
      <c r="A64" s="77" t="s">
        <v>22</v>
      </c>
      <c r="B64" s="77">
        <v>2.55674945511589</v>
      </c>
      <c r="C64" s="78">
        <v>0.0057</v>
      </c>
      <c r="D64" s="78">
        <v>0.0113</v>
      </c>
      <c r="E64" s="77">
        <v>100</v>
      </c>
      <c r="F64" s="77">
        <v>0.5</v>
      </c>
      <c r="G64" s="77">
        <v>0.5</v>
      </c>
      <c r="H64" s="77">
        <v>1</v>
      </c>
      <c r="I64" s="77">
        <v>5.4</v>
      </c>
      <c r="J64" s="77">
        <v>0.657</v>
      </c>
      <c r="K64" s="17">
        <f t="shared" si="75"/>
        <v>0.972244888299099</v>
      </c>
      <c r="L64" s="17">
        <f t="shared" si="76"/>
        <v>0.675755674220508</v>
      </c>
      <c r="M64" s="17">
        <f t="shared" si="77"/>
        <v>1.47982479193166</v>
      </c>
      <c r="N64" s="16">
        <f t="shared" si="4"/>
        <v>0.0993793395987114</v>
      </c>
      <c r="O64" s="16">
        <f t="shared" si="5"/>
        <v>0.479824791931657</v>
      </c>
      <c r="P64" s="16">
        <f t="shared" si="78"/>
        <v>0.0235483117112243</v>
      </c>
      <c r="R64" s="21">
        <f t="shared" si="79"/>
        <v>-0.391923696938144</v>
      </c>
      <c r="S64" s="21">
        <f t="shared" si="145"/>
        <v>1</v>
      </c>
      <c r="T64" s="21">
        <f t="shared" si="80"/>
        <v>0.93873670758805</v>
      </c>
      <c r="U64" s="22">
        <f t="shared" si="81"/>
        <v>0.00568381646829771</v>
      </c>
      <c r="V64" s="21">
        <f t="shared" si="82"/>
        <v>0.0112366319259878</v>
      </c>
      <c r="W64" s="21">
        <f t="shared" si="83"/>
        <v>4.60517018598809</v>
      </c>
      <c r="X64" s="25">
        <f t="shared" si="84"/>
        <v>-0.693147180559945</v>
      </c>
      <c r="Y64" s="21">
        <f t="shared" si="85"/>
        <v>-0.693147180559945</v>
      </c>
      <c r="Z64" s="21">
        <f t="shared" si="86"/>
        <v>0</v>
      </c>
      <c r="AA64" s="21">
        <f t="shared" si="87"/>
        <v>1.68639895357023</v>
      </c>
      <c r="AB64" s="26">
        <f t="shared" si="88"/>
        <v>0.608290371556935</v>
      </c>
      <c r="AC64" s="26">
        <f t="shared" si="89"/>
        <v>1.0800762772529</v>
      </c>
      <c r="AD64" s="26">
        <f t="shared" si="90"/>
        <v>0.92586053509427</v>
      </c>
      <c r="AE64" s="16">
        <f t="shared" si="91"/>
        <v>0.00237262790306144</v>
      </c>
      <c r="AF64" s="16">
        <f t="shared" si="92"/>
        <v>0.0741394649057304</v>
      </c>
      <c r="AG64" s="16">
        <f t="shared" si="93"/>
        <v>0.0639958076756435</v>
      </c>
      <c r="AI64" s="21">
        <v>-0.391923696938144</v>
      </c>
      <c r="AJ64" s="22">
        <v>1</v>
      </c>
      <c r="AK64" s="21">
        <v>0.93873670758805</v>
      </c>
      <c r="AL64" s="25">
        <v>0.0112366319259878</v>
      </c>
      <c r="AM64" s="21">
        <v>4.60517018598809</v>
      </c>
      <c r="AN64" s="21">
        <v>-0.693147180559945</v>
      </c>
      <c r="AO64" s="21">
        <v>-0.693147180559945</v>
      </c>
      <c r="AP64" s="25">
        <v>0</v>
      </c>
      <c r="AQ64" s="21">
        <v>1.68639895357023</v>
      </c>
      <c r="AR64" s="26">
        <f t="shared" si="94"/>
        <v>0.608603381618451</v>
      </c>
      <c r="AS64" s="26">
        <f t="shared" si="95"/>
        <v>1.07952078454255</v>
      </c>
      <c r="AT64" s="26">
        <f t="shared" si="142"/>
        <v>0.926336958323365</v>
      </c>
      <c r="AU64" s="16">
        <f t="shared" si="96"/>
        <v>0.00234223267076927</v>
      </c>
      <c r="AV64" s="16">
        <f t="shared" si="97"/>
        <v>0.0736630416766345</v>
      </c>
      <c r="AW64" s="16">
        <f t="shared" si="98"/>
        <v>0.0642581405651933</v>
      </c>
      <c r="AZ64" s="25">
        <v>-0.391923696938144</v>
      </c>
      <c r="BA64" s="25">
        <v>0.93873670758805</v>
      </c>
      <c r="BB64" s="22">
        <v>0.0112366319259878</v>
      </c>
      <c r="BC64" s="25">
        <v>4.60517018598809</v>
      </c>
      <c r="BD64" s="25">
        <v>-0.693147180559945</v>
      </c>
      <c r="BE64" s="25">
        <v>-0.693147180559945</v>
      </c>
      <c r="BF64" s="25">
        <v>0</v>
      </c>
      <c r="BG64" s="25">
        <v>1.68639895357023</v>
      </c>
      <c r="BH64" s="26">
        <f t="shared" si="99"/>
        <v>0.609390973752797</v>
      </c>
      <c r="BI64" s="26">
        <f t="shared" si="100"/>
        <v>1.07812558488357</v>
      </c>
      <c r="BJ64" s="26">
        <f t="shared" si="137"/>
        <v>0.927535728695277</v>
      </c>
      <c r="BK64" s="16">
        <f t="shared" si="101"/>
        <v>0.00226661938020686</v>
      </c>
      <c r="BL64" s="16">
        <f t="shared" si="102"/>
        <v>0.072464271304723</v>
      </c>
      <c r="BM64" s="16">
        <f t="shared" si="103"/>
        <v>0.0654310967051426</v>
      </c>
      <c r="BP64" s="25">
        <v>-0.391923696938144</v>
      </c>
      <c r="BQ64" s="25">
        <v>0.93873670758805</v>
      </c>
      <c r="BR64" s="25">
        <v>4.60517018598809</v>
      </c>
      <c r="BS64" s="22">
        <v>-0.693147180559945</v>
      </c>
      <c r="BT64" s="25">
        <v>-0.693147180559945</v>
      </c>
      <c r="BU64" s="25">
        <v>0</v>
      </c>
      <c r="BV64" s="25">
        <v>1.68639895357023</v>
      </c>
      <c r="BW64" s="26">
        <f t="shared" si="104"/>
        <v>0.614454855473327</v>
      </c>
      <c r="BX64" s="26">
        <f t="shared" si="105"/>
        <v>1.06924047250615</v>
      </c>
      <c r="BY64" s="26">
        <f t="shared" si="138"/>
        <v>0.93524331122272</v>
      </c>
      <c r="BZ64" s="16">
        <f t="shared" si="106"/>
        <v>0.00181008932279549</v>
      </c>
      <c r="CA64" s="16">
        <f t="shared" si="107"/>
        <v>0.0647566887772799</v>
      </c>
      <c r="CB64" s="16">
        <f t="shared" si="108"/>
        <v>0.0697367107042974</v>
      </c>
      <c r="CE64" s="31">
        <v>-0.391923696938144</v>
      </c>
      <c r="CF64" s="31">
        <v>0.93873670758805</v>
      </c>
      <c r="CG64" s="31">
        <v>4.60517018598809</v>
      </c>
      <c r="CH64" s="31">
        <v>-0.693147180559945</v>
      </c>
      <c r="CI64" s="31">
        <v>0</v>
      </c>
      <c r="CJ64" s="31">
        <v>1.68639895357023</v>
      </c>
      <c r="CK64" s="34">
        <f t="shared" si="109"/>
        <v>0.603793823889276</v>
      </c>
      <c r="CL64" s="34">
        <f t="shared" si="110"/>
        <v>1.08811977533656</v>
      </c>
      <c r="CM64" s="34">
        <f t="shared" si="111"/>
        <v>0.919016474717313</v>
      </c>
      <c r="CN64" s="32">
        <f t="shared" si="112"/>
        <v>0.00283089717632538</v>
      </c>
      <c r="CO64" s="32">
        <f t="shared" si="113"/>
        <v>0.0809835252826849</v>
      </c>
      <c r="CP64" s="32">
        <f t="shared" si="114"/>
        <v>0.0613019237168777</v>
      </c>
      <c r="CR64" s="8">
        <f t="shared" si="115"/>
        <v>0.603793823889276</v>
      </c>
      <c r="CT64" s="25">
        <v>-0.391923696938144</v>
      </c>
      <c r="CU64" s="25">
        <v>0.93873670758805</v>
      </c>
      <c r="CV64" s="22">
        <v>-0.693147180559945</v>
      </c>
      <c r="CW64" s="25">
        <v>0</v>
      </c>
      <c r="CX64" s="25">
        <v>1.68639895357023</v>
      </c>
      <c r="CY64" s="26">
        <f t="shared" si="116"/>
        <v>0.602437469381877</v>
      </c>
      <c r="CZ64" s="26">
        <f t="shared" si="117"/>
        <v>1.09056961658462</v>
      </c>
      <c r="DA64" s="26">
        <f t="shared" si="139"/>
        <v>0.916952008191594</v>
      </c>
      <c r="DB64" s="16">
        <f t="shared" si="118"/>
        <v>0.0029770697474536</v>
      </c>
      <c r="DC64" s="16">
        <f t="shared" si="119"/>
        <v>0.0830479918084062</v>
      </c>
      <c r="DD64" s="16">
        <f t="shared" si="120"/>
        <v>0.0613931452820765</v>
      </c>
      <c r="DG64" s="25">
        <v>-0.391923696938144</v>
      </c>
      <c r="DH64" s="25">
        <v>0.93873670758805</v>
      </c>
      <c r="DI64" s="22">
        <v>0</v>
      </c>
      <c r="DJ64" s="25">
        <v>1.68639895357023</v>
      </c>
      <c r="DK64" s="26">
        <f t="shared" si="121"/>
        <v>0.606069819831692</v>
      </c>
      <c r="DL64" s="26">
        <f t="shared" si="122"/>
        <v>1.08403351973944</v>
      </c>
      <c r="DM64" s="26">
        <f t="shared" si="140"/>
        <v>0.92248069989603</v>
      </c>
      <c r="DN64" s="16">
        <f t="shared" si="123"/>
        <v>0.00259388325197631</v>
      </c>
      <c r="DO64" s="16">
        <f t="shared" si="124"/>
        <v>0.0775193001039695</v>
      </c>
      <c r="DP64" s="16">
        <f t="shared" si="125"/>
        <v>0.0658482492823881</v>
      </c>
      <c r="DS64" s="25">
        <v>-0.391923696938144</v>
      </c>
      <c r="DT64" s="25">
        <v>0.93873670758805</v>
      </c>
      <c r="DU64" s="22">
        <v>1.68639895357023</v>
      </c>
      <c r="DV64" s="26">
        <f t="shared" si="126"/>
        <v>0.703569411335982</v>
      </c>
      <c r="DW64" s="26">
        <f t="shared" si="127"/>
        <v>0.933809783959264</v>
      </c>
      <c r="DX64" s="26">
        <f t="shared" si="141"/>
        <v>1.07088190462098</v>
      </c>
      <c r="DY64" s="16">
        <f t="shared" si="128"/>
        <v>0.00216871007217993</v>
      </c>
      <c r="DZ64" s="16">
        <f t="shared" si="129"/>
        <v>0.0708819046209779</v>
      </c>
      <c r="EA64" s="16">
        <f t="shared" si="130"/>
        <v>0.0792155943466032</v>
      </c>
      <c r="ED64" s="25">
        <v>-0.391923696938144</v>
      </c>
      <c r="EE64" s="25">
        <v>0.93873670758805</v>
      </c>
      <c r="EF64" s="26">
        <f t="shared" si="131"/>
        <v>0.687152848673217</v>
      </c>
      <c r="EG64" s="26">
        <f t="shared" si="132"/>
        <v>0.95611915350211</v>
      </c>
      <c r="EH64" s="26">
        <f t="shared" si="133"/>
        <v>1.04589474683899</v>
      </c>
      <c r="EI64" s="16">
        <f t="shared" si="134"/>
        <v>0.000909194283109924</v>
      </c>
      <c r="EJ64" s="16">
        <f t="shared" si="135"/>
        <v>0.0458947468389908</v>
      </c>
      <c r="EK64" s="16">
        <f t="shared" si="136"/>
        <v>0.0981785561338253</v>
      </c>
    </row>
    <row r="65" spans="1:141">
      <c r="A65" s="77" t="s">
        <v>22</v>
      </c>
      <c r="B65" s="77">
        <v>2.55674945511589</v>
      </c>
      <c r="C65" s="78">
        <v>0.0085</v>
      </c>
      <c r="D65" s="78">
        <v>0.0113</v>
      </c>
      <c r="E65" s="77">
        <v>100</v>
      </c>
      <c r="F65" s="77">
        <v>0.5</v>
      </c>
      <c r="G65" s="77">
        <v>0.5</v>
      </c>
      <c r="H65" s="77">
        <v>1</v>
      </c>
      <c r="I65" s="77">
        <v>5.4</v>
      </c>
      <c r="J65" s="77">
        <v>0.758</v>
      </c>
      <c r="K65" s="17">
        <f t="shared" si="75"/>
        <v>0.972244888299099</v>
      </c>
      <c r="L65" s="17">
        <f t="shared" si="76"/>
        <v>0.779638966604483</v>
      </c>
      <c r="M65" s="17">
        <f t="shared" si="77"/>
        <v>1.28264497137084</v>
      </c>
      <c r="N65" s="16">
        <f t="shared" si="4"/>
        <v>0.0459008721622934</v>
      </c>
      <c r="O65" s="16">
        <f t="shared" si="5"/>
        <v>0.282644971370843</v>
      </c>
      <c r="P65" s="16">
        <f t="shared" si="78"/>
        <v>0.12294449105557</v>
      </c>
      <c r="R65" s="21">
        <f t="shared" si="79"/>
        <v>-0.248924329780383</v>
      </c>
      <c r="S65" s="21">
        <f t="shared" si="145"/>
        <v>1</v>
      </c>
      <c r="T65" s="21">
        <f t="shared" si="80"/>
        <v>0.93873670758805</v>
      </c>
      <c r="U65" s="22">
        <f t="shared" si="81"/>
        <v>0.00846407841212936</v>
      </c>
      <c r="V65" s="21">
        <f t="shared" si="82"/>
        <v>0.0112366319259878</v>
      </c>
      <c r="W65" s="21">
        <f t="shared" si="83"/>
        <v>4.60517018598809</v>
      </c>
      <c r="X65" s="25">
        <f t="shared" si="84"/>
        <v>-0.693147180559945</v>
      </c>
      <c r="Y65" s="21">
        <f t="shared" si="85"/>
        <v>-0.693147180559945</v>
      </c>
      <c r="Z65" s="21">
        <f t="shared" si="86"/>
        <v>0</v>
      </c>
      <c r="AA65" s="21">
        <f t="shared" si="87"/>
        <v>1.68639895357023</v>
      </c>
      <c r="AB65" s="26">
        <f t="shared" si="88"/>
        <v>0.607998708369186</v>
      </c>
      <c r="AC65" s="26">
        <f t="shared" si="89"/>
        <v>1.24671317482426</v>
      </c>
      <c r="AD65" s="26">
        <f t="shared" si="90"/>
        <v>0.802109113943517</v>
      </c>
      <c r="AE65" s="16">
        <f t="shared" si="91"/>
        <v>0.0225003874909124</v>
      </c>
      <c r="AF65" s="16">
        <f t="shared" si="92"/>
        <v>0.197890886056483</v>
      </c>
      <c r="AG65" s="16">
        <f t="shared" si="93"/>
        <v>0.0166984559841646</v>
      </c>
      <c r="AI65" s="21">
        <v>-0.248924329780383</v>
      </c>
      <c r="AJ65" s="22">
        <v>1</v>
      </c>
      <c r="AK65" s="21">
        <v>0.93873670758805</v>
      </c>
      <c r="AL65" s="25">
        <v>0.0112366319259878</v>
      </c>
      <c r="AM65" s="21">
        <v>4.60517018598809</v>
      </c>
      <c r="AN65" s="21">
        <v>-0.693147180559945</v>
      </c>
      <c r="AO65" s="21">
        <v>-0.693147180559945</v>
      </c>
      <c r="AP65" s="25">
        <v>0</v>
      </c>
      <c r="AQ65" s="21">
        <v>1.68639895357023</v>
      </c>
      <c r="AR65" s="26">
        <f t="shared" si="94"/>
        <v>0.608603381618451</v>
      </c>
      <c r="AS65" s="26">
        <f t="shared" si="95"/>
        <v>1.24547451245549</v>
      </c>
      <c r="AT65" s="26">
        <f t="shared" si="142"/>
        <v>0.802906835908247</v>
      </c>
      <c r="AU65" s="16">
        <f t="shared" si="96"/>
        <v>0.0223193495838421</v>
      </c>
      <c r="AV65" s="16">
        <f t="shared" si="97"/>
        <v>0.197093164091753</v>
      </c>
      <c r="AW65" s="16">
        <f t="shared" si="98"/>
        <v>0.0169160645516997</v>
      </c>
      <c r="AZ65" s="25">
        <v>-0.248924329780383</v>
      </c>
      <c r="BA65" s="25">
        <v>0.93873670758805</v>
      </c>
      <c r="BB65" s="22">
        <v>0.0112366319259878</v>
      </c>
      <c r="BC65" s="25">
        <v>4.60517018598809</v>
      </c>
      <c r="BD65" s="25">
        <v>-0.693147180559945</v>
      </c>
      <c r="BE65" s="25">
        <v>-0.693147180559945</v>
      </c>
      <c r="BF65" s="25">
        <v>0</v>
      </c>
      <c r="BG65" s="25">
        <v>1.68639895357023</v>
      </c>
      <c r="BH65" s="26">
        <f t="shared" si="99"/>
        <v>0.609390973752797</v>
      </c>
      <c r="BI65" s="26">
        <f t="shared" si="100"/>
        <v>1.24386483004831</v>
      </c>
      <c r="BJ65" s="26">
        <f t="shared" si="137"/>
        <v>0.803945875663321</v>
      </c>
      <c r="BK65" s="16">
        <f t="shared" si="101"/>
        <v>0.0220846426821419</v>
      </c>
      <c r="BL65" s="16">
        <f t="shared" si="102"/>
        <v>0.196054124336679</v>
      </c>
      <c r="BM65" s="16">
        <f t="shared" si="103"/>
        <v>0.0174782084721307</v>
      </c>
      <c r="BP65" s="25">
        <v>-0.248924329780383</v>
      </c>
      <c r="BQ65" s="25">
        <v>0.93873670758805</v>
      </c>
      <c r="BR65" s="25">
        <v>4.60517018598809</v>
      </c>
      <c r="BS65" s="22">
        <v>-0.693147180559945</v>
      </c>
      <c r="BT65" s="25">
        <v>-0.693147180559945</v>
      </c>
      <c r="BU65" s="25">
        <v>0</v>
      </c>
      <c r="BV65" s="25">
        <v>1.68639895357023</v>
      </c>
      <c r="BW65" s="26">
        <f t="shared" si="104"/>
        <v>0.614454855473327</v>
      </c>
      <c r="BX65" s="26">
        <f t="shared" si="105"/>
        <v>1.23361381759462</v>
      </c>
      <c r="BY65" s="26">
        <f t="shared" si="138"/>
        <v>0.810626458408083</v>
      </c>
      <c r="BZ65" s="16">
        <f t="shared" si="106"/>
        <v>0.0206052085171834</v>
      </c>
      <c r="CA65" s="16">
        <f t="shared" si="107"/>
        <v>0.189373541591917</v>
      </c>
      <c r="CB65" s="16">
        <f t="shared" si="108"/>
        <v>0.0194491584114019</v>
      </c>
      <c r="CE65" s="31">
        <v>-0.248924329780383</v>
      </c>
      <c r="CF65" s="31">
        <v>0.93873670758805</v>
      </c>
      <c r="CG65" s="31">
        <v>4.60517018598809</v>
      </c>
      <c r="CH65" s="31">
        <v>-0.693147180559945</v>
      </c>
      <c r="CI65" s="31">
        <v>0</v>
      </c>
      <c r="CJ65" s="31">
        <v>1.68639895357023</v>
      </c>
      <c r="CK65" s="34">
        <f t="shared" si="109"/>
        <v>0.603793823889276</v>
      </c>
      <c r="CL65" s="34">
        <f t="shared" si="110"/>
        <v>1.25539541812041</v>
      </c>
      <c r="CM65" s="34">
        <f t="shared" si="111"/>
        <v>0.796561772940999</v>
      </c>
      <c r="CN65" s="32">
        <f t="shared" si="112"/>
        <v>0.0237795447506916</v>
      </c>
      <c r="CO65" s="32">
        <f t="shared" si="113"/>
        <v>0.203438227059003</v>
      </c>
      <c r="CP65" s="32">
        <f t="shared" si="114"/>
        <v>0.0156594067117348</v>
      </c>
      <c r="CR65" s="8">
        <f t="shared" si="115"/>
        <v>0.603793823889276</v>
      </c>
      <c r="CT65" s="25">
        <v>-0.248924329780383</v>
      </c>
      <c r="CU65" s="25">
        <v>0.93873670758805</v>
      </c>
      <c r="CV65" s="22">
        <v>-0.693147180559945</v>
      </c>
      <c r="CW65" s="25">
        <v>0</v>
      </c>
      <c r="CX65" s="25">
        <v>1.68639895357023</v>
      </c>
      <c r="CY65" s="26">
        <f t="shared" si="116"/>
        <v>0.602437469381877</v>
      </c>
      <c r="CZ65" s="26">
        <f t="shared" si="117"/>
        <v>1.25822187118895</v>
      </c>
      <c r="DA65" s="26">
        <f t="shared" si="139"/>
        <v>0.794772387047331</v>
      </c>
      <c r="DB65" s="16">
        <f t="shared" si="118"/>
        <v>0.0241997009323144</v>
      </c>
      <c r="DC65" s="16">
        <f t="shared" si="119"/>
        <v>0.205227612952669</v>
      </c>
      <c r="DD65" s="16">
        <f t="shared" si="120"/>
        <v>0.0157745513075987</v>
      </c>
      <c r="DG65" s="25">
        <v>-0.248924329780383</v>
      </c>
      <c r="DH65" s="25">
        <v>0.93873670758805</v>
      </c>
      <c r="DI65" s="22">
        <v>0</v>
      </c>
      <c r="DJ65" s="25">
        <v>1.68639895357023</v>
      </c>
      <c r="DK65" s="26">
        <f t="shared" si="121"/>
        <v>0.606069819831692</v>
      </c>
      <c r="DL65" s="26">
        <f t="shared" si="122"/>
        <v>1.25068098624429</v>
      </c>
      <c r="DM65" s="26">
        <f t="shared" si="140"/>
        <v>0.799564406110412</v>
      </c>
      <c r="DN65" s="16">
        <f t="shared" si="123"/>
        <v>0.0230827796459745</v>
      </c>
      <c r="DO65" s="16">
        <f t="shared" si="124"/>
        <v>0.200435593889588</v>
      </c>
      <c r="DP65" s="16">
        <f t="shared" si="125"/>
        <v>0.0178737763738971</v>
      </c>
      <c r="DS65" s="25">
        <v>-0.248924329780383</v>
      </c>
      <c r="DT65" s="25">
        <v>0.93873670758805</v>
      </c>
      <c r="DU65" s="22">
        <v>1.68639895357023</v>
      </c>
      <c r="DV65" s="26">
        <f t="shared" si="126"/>
        <v>0.703569411335982</v>
      </c>
      <c r="DW65" s="26">
        <f t="shared" si="127"/>
        <v>1.07736349503976</v>
      </c>
      <c r="DX65" s="26">
        <f t="shared" si="141"/>
        <v>0.928191835535597</v>
      </c>
      <c r="DY65" s="16">
        <f t="shared" si="128"/>
        <v>0.00296268898231147</v>
      </c>
      <c r="DZ65" s="16">
        <f t="shared" si="129"/>
        <v>0.0718081644644031</v>
      </c>
      <c r="EA65" s="16">
        <f t="shared" si="130"/>
        <v>0.0786950557283508</v>
      </c>
      <c r="ED65" s="25">
        <v>-0.248924329780383</v>
      </c>
      <c r="EE65" s="25">
        <v>0.93873670758805</v>
      </c>
      <c r="EF65" s="26">
        <f t="shared" si="131"/>
        <v>0.687152848673217</v>
      </c>
      <c r="EG65" s="26">
        <f t="shared" si="132"/>
        <v>1.10310246324901</v>
      </c>
      <c r="EH65" s="26">
        <f t="shared" si="133"/>
        <v>0.906534101152001</v>
      </c>
      <c r="EI65" s="16">
        <f t="shared" si="134"/>
        <v>0.00501931885112009</v>
      </c>
      <c r="EJ65" s="16">
        <f t="shared" si="135"/>
        <v>0.0934658988479986</v>
      </c>
      <c r="EK65" s="16">
        <f t="shared" si="136"/>
        <v>0.070630197206331</v>
      </c>
    </row>
    <row r="66" spans="1:141">
      <c r="A66" s="77" t="s">
        <v>22</v>
      </c>
      <c r="B66" s="77">
        <v>2.55674945511589</v>
      </c>
      <c r="C66" s="78">
        <v>0.01</v>
      </c>
      <c r="D66" s="78">
        <v>0.0113</v>
      </c>
      <c r="E66" s="77">
        <v>100</v>
      </c>
      <c r="F66" s="77">
        <v>0.5</v>
      </c>
      <c r="G66" s="77">
        <v>0.5</v>
      </c>
      <c r="H66" s="77">
        <v>1</v>
      </c>
      <c r="I66" s="77">
        <v>5.4</v>
      </c>
      <c r="J66" s="77">
        <v>0.811</v>
      </c>
      <c r="K66" s="17">
        <f t="shared" si="75"/>
        <v>0.972244888299099</v>
      </c>
      <c r="L66" s="17">
        <f t="shared" si="76"/>
        <v>0.834151981419835</v>
      </c>
      <c r="M66" s="17">
        <f t="shared" si="77"/>
        <v>1.19882230369803</v>
      </c>
      <c r="N66" s="16">
        <f t="shared" si="4"/>
        <v>0.0259999140025889</v>
      </c>
      <c r="O66" s="16">
        <f t="shared" si="5"/>
        <v>0.198822303698026</v>
      </c>
      <c r="P66" s="16">
        <f t="shared" si="78"/>
        <v>0.188752954297127</v>
      </c>
      <c r="R66" s="21">
        <f t="shared" si="79"/>
        <v>-0.181339661307341</v>
      </c>
      <c r="S66" s="21">
        <f t="shared" si="145"/>
        <v>1</v>
      </c>
      <c r="T66" s="21">
        <f t="shared" si="80"/>
        <v>0.93873670758805</v>
      </c>
      <c r="U66" s="22">
        <f t="shared" si="81"/>
        <v>0.00995033085316809</v>
      </c>
      <c r="V66" s="21">
        <f t="shared" si="82"/>
        <v>0.0112366319259878</v>
      </c>
      <c r="W66" s="21">
        <f t="shared" si="83"/>
        <v>4.60517018598809</v>
      </c>
      <c r="X66" s="25">
        <f t="shared" si="84"/>
        <v>-0.693147180559945</v>
      </c>
      <c r="Y66" s="21">
        <f t="shared" si="85"/>
        <v>-0.693147180559945</v>
      </c>
      <c r="Z66" s="21">
        <f t="shared" si="86"/>
        <v>0</v>
      </c>
      <c r="AA66" s="21">
        <f t="shared" si="87"/>
        <v>1.68639895357023</v>
      </c>
      <c r="AB66" s="26">
        <f t="shared" si="88"/>
        <v>0.607842850524474</v>
      </c>
      <c r="AC66" s="26">
        <f t="shared" si="89"/>
        <v>1.33422643582997</v>
      </c>
      <c r="AD66" s="26">
        <f t="shared" si="90"/>
        <v>0.749497966121423</v>
      </c>
      <c r="AE66" s="16">
        <f t="shared" si="91"/>
        <v>0.0412728273830213</v>
      </c>
      <c r="AF66" s="16">
        <f t="shared" si="92"/>
        <v>0.250502033878577</v>
      </c>
      <c r="AG66" s="16">
        <f t="shared" si="93"/>
        <v>0.00586930015872924</v>
      </c>
      <c r="AI66" s="21">
        <v>-0.181339661307341</v>
      </c>
      <c r="AJ66" s="22">
        <v>1</v>
      </c>
      <c r="AK66" s="21">
        <v>0.93873670758805</v>
      </c>
      <c r="AL66" s="25">
        <v>0.0112366319259878</v>
      </c>
      <c r="AM66" s="21">
        <v>4.60517018598809</v>
      </c>
      <c r="AN66" s="21">
        <v>-0.693147180559945</v>
      </c>
      <c r="AO66" s="21">
        <v>-0.693147180559945</v>
      </c>
      <c r="AP66" s="25">
        <v>0</v>
      </c>
      <c r="AQ66" s="21">
        <v>1.68639895357023</v>
      </c>
      <c r="AR66" s="26">
        <f t="shared" si="94"/>
        <v>0.608603381618451</v>
      </c>
      <c r="AS66" s="26">
        <f t="shared" si="95"/>
        <v>1.33255914195435</v>
      </c>
      <c r="AT66" s="26">
        <f t="shared" si="142"/>
        <v>0.75043573565777</v>
      </c>
      <c r="AU66" s="16">
        <f t="shared" si="96"/>
        <v>0.0409643911322863</v>
      </c>
      <c r="AV66" s="16">
        <f t="shared" si="97"/>
        <v>0.24956426434223</v>
      </c>
      <c r="AW66" s="16">
        <f t="shared" si="98"/>
        <v>0.00602031235203936</v>
      </c>
      <c r="AZ66" s="25">
        <v>-0.181339661307341</v>
      </c>
      <c r="BA66" s="25">
        <v>0.93873670758805</v>
      </c>
      <c r="BB66" s="22">
        <v>0.0112366319259878</v>
      </c>
      <c r="BC66" s="25">
        <v>4.60517018598809</v>
      </c>
      <c r="BD66" s="25">
        <v>-0.693147180559945</v>
      </c>
      <c r="BE66" s="25">
        <v>-0.693147180559945</v>
      </c>
      <c r="BF66" s="25">
        <v>0</v>
      </c>
      <c r="BG66" s="25">
        <v>1.68639895357023</v>
      </c>
      <c r="BH66" s="26">
        <f t="shared" si="99"/>
        <v>0.609390973752797</v>
      </c>
      <c r="BI66" s="26">
        <f t="shared" si="100"/>
        <v>1.33083690919417</v>
      </c>
      <c r="BJ66" s="26">
        <f t="shared" si="137"/>
        <v>0.751406872691488</v>
      </c>
      <c r="BK66" s="16">
        <f t="shared" si="101"/>
        <v>0.0406461994643454</v>
      </c>
      <c r="BL66" s="16">
        <f t="shared" si="102"/>
        <v>0.248593127308512</v>
      </c>
      <c r="BM66" s="16">
        <f t="shared" si="103"/>
        <v>0.00634669907128669</v>
      </c>
      <c r="BP66" s="25">
        <v>-0.181339661307341</v>
      </c>
      <c r="BQ66" s="25">
        <v>0.93873670758805</v>
      </c>
      <c r="BR66" s="25">
        <v>4.60517018598809</v>
      </c>
      <c r="BS66" s="22">
        <v>-0.693147180559945</v>
      </c>
      <c r="BT66" s="25">
        <v>-0.693147180559945</v>
      </c>
      <c r="BU66" s="25">
        <v>0</v>
      </c>
      <c r="BV66" s="25">
        <v>1.68639895357023</v>
      </c>
      <c r="BW66" s="26">
        <f t="shared" si="104"/>
        <v>0.614454855473327</v>
      </c>
      <c r="BX66" s="26">
        <f t="shared" si="105"/>
        <v>1.31986913729451</v>
      </c>
      <c r="BY66" s="26">
        <f t="shared" si="138"/>
        <v>0.757650869880798</v>
      </c>
      <c r="BZ66" s="16">
        <f t="shared" si="106"/>
        <v>0.0386299938370108</v>
      </c>
      <c r="CA66" s="16">
        <f t="shared" si="107"/>
        <v>0.242349130119202</v>
      </c>
      <c r="CB66" s="16">
        <f t="shared" si="108"/>
        <v>0.00747959486007644</v>
      </c>
      <c r="CE66" s="31">
        <v>-0.181339661307341</v>
      </c>
      <c r="CF66" s="31">
        <v>0.93873670758805</v>
      </c>
      <c r="CG66" s="31">
        <v>4.60517018598809</v>
      </c>
      <c r="CH66" s="31">
        <v>-0.693147180559945</v>
      </c>
      <c r="CI66" s="31">
        <v>0</v>
      </c>
      <c r="CJ66" s="31">
        <v>1.68639895357023</v>
      </c>
      <c r="CK66" s="34">
        <f t="shared" si="109"/>
        <v>0.603793823889276</v>
      </c>
      <c r="CL66" s="34">
        <f t="shared" si="110"/>
        <v>1.34317372571986</v>
      </c>
      <c r="CM66" s="34">
        <f t="shared" si="111"/>
        <v>0.744505331552745</v>
      </c>
      <c r="CN66" s="32">
        <f t="shared" si="112"/>
        <v>0.0429343994184284</v>
      </c>
      <c r="CO66" s="32">
        <f t="shared" si="113"/>
        <v>0.255494668447255</v>
      </c>
      <c r="CP66" s="32">
        <f t="shared" si="114"/>
        <v>0.00534084860629552</v>
      </c>
      <c r="CR66" s="8">
        <f t="shared" si="115"/>
        <v>0.603793823889276</v>
      </c>
      <c r="CT66" s="25">
        <v>-0.181339661307341</v>
      </c>
      <c r="CU66" s="25">
        <v>0.93873670758805</v>
      </c>
      <c r="CV66" s="22">
        <v>-0.693147180559945</v>
      </c>
      <c r="CW66" s="25">
        <v>0</v>
      </c>
      <c r="CX66" s="25">
        <v>1.68639895357023</v>
      </c>
      <c r="CY66" s="26">
        <f t="shared" si="116"/>
        <v>0.602437469381877</v>
      </c>
      <c r="CZ66" s="26">
        <f t="shared" si="117"/>
        <v>1.3461978067734</v>
      </c>
      <c r="DA66" s="26">
        <f t="shared" si="139"/>
        <v>0.742832884564583</v>
      </c>
      <c r="DB66" s="16">
        <f t="shared" si="118"/>
        <v>0.0434983291778355</v>
      </c>
      <c r="DC66" s="16">
        <f t="shared" si="119"/>
        <v>0.257167115435417</v>
      </c>
      <c r="DD66" s="16">
        <f t="shared" si="120"/>
        <v>0.00542539462580835</v>
      </c>
      <c r="DG66" s="25">
        <v>-0.181339661307341</v>
      </c>
      <c r="DH66" s="25">
        <v>0.93873670758805</v>
      </c>
      <c r="DI66" s="22">
        <v>0</v>
      </c>
      <c r="DJ66" s="25">
        <v>1.68639895357023</v>
      </c>
      <c r="DK66" s="26">
        <f t="shared" si="121"/>
        <v>0.606069819831692</v>
      </c>
      <c r="DL66" s="26">
        <f t="shared" si="122"/>
        <v>1.33812965678644</v>
      </c>
      <c r="DM66" s="26">
        <f t="shared" si="140"/>
        <v>0.747311738386797</v>
      </c>
      <c r="DN66" s="16">
        <f t="shared" si="123"/>
        <v>0.0419963787438152</v>
      </c>
      <c r="DO66" s="16">
        <f t="shared" si="124"/>
        <v>0.252688261613203</v>
      </c>
      <c r="DP66" s="16">
        <f t="shared" si="125"/>
        <v>0.00663250221268985</v>
      </c>
      <c r="DS66" s="25">
        <v>-0.181339661307341</v>
      </c>
      <c r="DT66" s="25">
        <v>0.93873670758805</v>
      </c>
      <c r="DU66" s="22">
        <v>1.68639895357023</v>
      </c>
      <c r="DV66" s="26">
        <f t="shared" si="126"/>
        <v>0.703569411335982</v>
      </c>
      <c r="DW66" s="26">
        <f t="shared" si="127"/>
        <v>1.15269366026022</v>
      </c>
      <c r="DX66" s="26">
        <f t="shared" si="141"/>
        <v>0.867533182905034</v>
      </c>
      <c r="DY66" s="16">
        <f t="shared" si="128"/>
        <v>0.0115413313806973</v>
      </c>
      <c r="DZ66" s="16">
        <f t="shared" si="129"/>
        <v>0.132466817094966</v>
      </c>
      <c r="EA66" s="16">
        <f t="shared" si="130"/>
        <v>0.048341822125564</v>
      </c>
      <c r="ED66" s="25">
        <v>-0.181339661307341</v>
      </c>
      <c r="EE66" s="25">
        <v>0.93873670758805</v>
      </c>
      <c r="EF66" s="26">
        <f t="shared" si="131"/>
        <v>0.687152848673217</v>
      </c>
      <c r="EG66" s="26">
        <f t="shared" si="132"/>
        <v>1.18023231885877</v>
      </c>
      <c r="EH66" s="26">
        <f t="shared" si="133"/>
        <v>0.847290812174127</v>
      </c>
      <c r="EI66" s="16">
        <f t="shared" si="134"/>
        <v>0.0153381168917591</v>
      </c>
      <c r="EJ66" s="16">
        <f t="shared" si="135"/>
        <v>0.152709187825873</v>
      </c>
      <c r="EK66" s="16">
        <f t="shared" si="136"/>
        <v>0.0426505659132185</v>
      </c>
    </row>
    <row r="67" spans="1:141">
      <c r="A67" s="77" t="s">
        <v>22</v>
      </c>
      <c r="B67" s="77">
        <v>2.55674945511589</v>
      </c>
      <c r="C67" s="78">
        <v>0.0113</v>
      </c>
      <c r="D67" s="78">
        <v>0.0113</v>
      </c>
      <c r="E67" s="77">
        <v>100</v>
      </c>
      <c r="F67" s="77">
        <v>0.5</v>
      </c>
      <c r="G67" s="77">
        <v>0.5</v>
      </c>
      <c r="H67" s="77">
        <v>1</v>
      </c>
      <c r="I67" s="77">
        <v>5.4</v>
      </c>
      <c r="J67" s="77">
        <v>0.899</v>
      </c>
      <c r="K67" s="17">
        <f t="shared" ref="K67:K98" si="146">(MIN(0.314+0.3292*F67,0.512)-0.01821*I67)*B67</f>
        <v>0.972244888299099</v>
      </c>
      <c r="L67" s="17">
        <f t="shared" ref="L67:L98" si="147">J67/K67</f>
        <v>0.924664156962308</v>
      </c>
      <c r="M67" s="17">
        <f t="shared" ref="M67:M98" si="148">1/L67</f>
        <v>1.0814737355941</v>
      </c>
      <c r="N67" s="16">
        <f t="shared" ref="N67:N130" si="149">(K67-J67)^2</f>
        <v>0.00536481366194748</v>
      </c>
      <c r="O67" s="16">
        <f t="shared" ref="O67:O130" si="150">ABS(K67/J67-1)</f>
        <v>0.0814737355941033</v>
      </c>
      <c r="P67" s="16">
        <f t="shared" ref="P67:P98" si="151">(O67-$Q$1)^2</f>
        <v>0.304489473196834</v>
      </c>
      <c r="R67" s="21">
        <f t="shared" ref="R67:R98" si="152">LN(L67)</f>
        <v>-0.078324680951134</v>
      </c>
      <c r="S67" s="21">
        <f t="shared" si="145"/>
        <v>1</v>
      </c>
      <c r="T67" s="21">
        <f t="shared" ref="T67:T98" si="153">LN(B67)</f>
        <v>0.93873670758805</v>
      </c>
      <c r="U67" s="22">
        <f t="shared" ref="U67:U98" si="154">LN(1+C67)</f>
        <v>0.0112366319259878</v>
      </c>
      <c r="V67" s="21">
        <f t="shared" ref="V67:V98" si="155">LN(1+D67)</f>
        <v>0.0112366319259878</v>
      </c>
      <c r="W67" s="21">
        <f t="shared" ref="W67:W98" si="156">LN(E67)</f>
        <v>4.60517018598809</v>
      </c>
      <c r="X67" s="25">
        <f t="shared" ref="X67:X98" si="157">LN(F67)</f>
        <v>-0.693147180559945</v>
      </c>
      <c r="Y67" s="21">
        <f t="shared" ref="Y67:Y98" si="158">LN(G67)</f>
        <v>-0.693147180559945</v>
      </c>
      <c r="Z67" s="21">
        <f t="shared" ref="Z67:Z98" si="159">LN(H67)</f>
        <v>0</v>
      </c>
      <c r="AA67" s="21">
        <f t="shared" ref="AA67:AA98" si="160">LN(I67)</f>
        <v>1.68639895357023</v>
      </c>
      <c r="AB67" s="26">
        <f t="shared" ref="AB67:AB98" si="161">K67*EXP($S$181)*POWER(EXP(T67),$T$181)*POWER(EXP(U67),$U$181)*POWER(EXP(V67),$V$181)*POWER(EXP(W67),$W$181)*POWER(EXP(X67),$X$181)*POWER(EXP(Y67),$Y$181)*POWER(EXP(Z67),$Z$181)*POWER(EXP(AA67),$AA$181)</f>
        <v>0.607707993099476</v>
      </c>
      <c r="AC67" s="26">
        <f t="shared" ref="AC67:AC98" si="162">J67/AB67</f>
        <v>1.47932890501383</v>
      </c>
      <c r="AD67" s="26">
        <f t="shared" ref="AD67:AD98" si="163">1/AC67</f>
        <v>0.675982194771386</v>
      </c>
      <c r="AE67" s="16">
        <f t="shared" ref="AE67:AE98" si="164">(AB67-J67)^2</f>
        <v>0.084851033284135</v>
      </c>
      <c r="AF67" s="16">
        <f t="shared" ref="AF67:AF98" si="165">ABS(AB67/J67-1)</f>
        <v>0.324017805228614</v>
      </c>
      <c r="AG67" s="16">
        <f t="shared" ref="AG67:AG98" si="166">(AF67-$AH$1)^2</f>
        <v>9.5826560659813e-6</v>
      </c>
      <c r="AI67" s="21">
        <v>-0.078324680951134</v>
      </c>
      <c r="AJ67" s="22">
        <v>1</v>
      </c>
      <c r="AK67" s="21">
        <v>0.93873670758805</v>
      </c>
      <c r="AL67" s="25">
        <v>0.0112366319259878</v>
      </c>
      <c r="AM67" s="21">
        <v>4.60517018598809</v>
      </c>
      <c r="AN67" s="21">
        <v>-0.693147180559945</v>
      </c>
      <c r="AO67" s="21">
        <v>-0.693147180559945</v>
      </c>
      <c r="AP67" s="25">
        <v>0</v>
      </c>
      <c r="AQ67" s="21">
        <v>1.68639895357023</v>
      </c>
      <c r="AR67" s="26">
        <f t="shared" ref="AR67:AR98" si="167">K67*EXP($AJ$181)*POWER(EXP(AK67),$AK$181)*POWER(EXP(AL67),$AL$181)*POWER(EXP(AM67),$AM$181)*POWER(EXP(AN67),$AN$181)*POWER(EXP(AO67),$AO$181)*POWER(EXP(AP67),$AP$181)*POWER(EXP(AQ67),$AQ$181)</f>
        <v>0.608603381618451</v>
      </c>
      <c r="AS67" s="26">
        <f t="shared" ref="AS67:AS98" si="168">J67/AR67</f>
        <v>1.47715248904681</v>
      </c>
      <c r="AT67" s="26">
        <f t="shared" si="142"/>
        <v>0.676978177551114</v>
      </c>
      <c r="AU67" s="16">
        <f t="shared" ref="AU67:AU98" si="169">(AR67-J67)^2</f>
        <v>0.0843301959674389</v>
      </c>
      <c r="AV67" s="16">
        <f t="shared" ref="AV67:AV98" si="170">ABS(AR67/J67-1)</f>
        <v>0.323021822448886</v>
      </c>
      <c r="AW67" s="16">
        <f t="shared" ref="AW67:AW98" si="171">(AV67-$AX$1)^2</f>
        <v>1.70826288907491e-5</v>
      </c>
      <c r="AZ67" s="25">
        <v>-0.078324680951134</v>
      </c>
      <c r="BA67" s="25">
        <v>0.93873670758805</v>
      </c>
      <c r="BB67" s="22">
        <v>0.0112366319259878</v>
      </c>
      <c r="BC67" s="25">
        <v>4.60517018598809</v>
      </c>
      <c r="BD67" s="25">
        <v>-0.693147180559945</v>
      </c>
      <c r="BE67" s="25">
        <v>-0.693147180559945</v>
      </c>
      <c r="BF67" s="25">
        <v>0</v>
      </c>
      <c r="BG67" s="25">
        <v>1.68639895357023</v>
      </c>
      <c r="BH67" s="26">
        <f t="shared" ref="BH67:BH98" si="172">K67*POWER(EXP(BA67),$BA$181)*POWER(EXP(BB67),$BB$181)*POWER(EXP(BC67),$BC$181)*POWER(EXP(BD67),$BD$181)*POWER(EXP(BE67),$BE$181)*POWER(EXP(BF67),$BF$181)*POWER(EXP(BG67),$BG$181)</f>
        <v>0.609390973752797</v>
      </c>
      <c r="BI67" s="26">
        <f t="shared" ref="BI67:BI98" si="173">J67/BH67</f>
        <v>1.47524338022881</v>
      </c>
      <c r="BJ67" s="26">
        <f t="shared" si="137"/>
        <v>0.677854253340152</v>
      </c>
      <c r="BK67" s="16">
        <f t="shared" ref="BK67:BK98" si="174">(BH67-J67)^2</f>
        <v>0.0838733880838531</v>
      </c>
      <c r="BL67" s="16">
        <f t="shared" ref="BL67:BL98" si="175">ABS(BH67/J67-1)</f>
        <v>0.322145746659848</v>
      </c>
      <c r="BM67" s="16">
        <f t="shared" ref="BM67:BM98" si="176">(BL67-$BN$1)^2</f>
        <v>3.7375534441098e-5</v>
      </c>
      <c r="BP67" s="25">
        <v>-0.078324680951134</v>
      </c>
      <c r="BQ67" s="25">
        <v>0.93873670758805</v>
      </c>
      <c r="BR67" s="25">
        <v>4.60517018598809</v>
      </c>
      <c r="BS67" s="22">
        <v>-0.693147180559945</v>
      </c>
      <c r="BT67" s="25">
        <v>-0.693147180559945</v>
      </c>
      <c r="BU67" s="25">
        <v>0</v>
      </c>
      <c r="BV67" s="25">
        <v>1.68639895357023</v>
      </c>
      <c r="BW67" s="26">
        <f t="shared" ref="BW67:BW98" si="177">K67*POWER(EXP(BQ67),$BQ$181)*POWER(EXP(BR67),$BR$181)*POWER(EXP(BS67),$BS$181)*POWER(EXP(BT67),$BT$181)*POWER(EXP(BU67),$BU$181)*POWER(EXP(BV67),$BV$181)</f>
        <v>0.614454855473327</v>
      </c>
      <c r="BX67" s="26">
        <f t="shared" ref="BX67:BX98" si="178">J67/BW67</f>
        <v>1.46308551717356</v>
      </c>
      <c r="BY67" s="26">
        <f t="shared" si="138"/>
        <v>0.68348704724508</v>
      </c>
      <c r="BZ67" s="16">
        <f t="shared" ref="BZ67:BZ98" si="179">(BW67-J67)^2</f>
        <v>0.0809659392737052</v>
      </c>
      <c r="CA67" s="16">
        <f t="shared" ref="CA67:CA98" si="180">ABS(BW67/J67-1)</f>
        <v>0.31651295275492</v>
      </c>
      <c r="CB67" s="16">
        <f t="shared" ref="CB67:CB98" si="181">(CA67-$CC$1)^2</f>
        <v>0.000151802811793611</v>
      </c>
      <c r="CE67" s="31">
        <v>-0.078324680951134</v>
      </c>
      <c r="CF67" s="31">
        <v>0.93873670758805</v>
      </c>
      <c r="CG67" s="31">
        <v>4.60517018598809</v>
      </c>
      <c r="CH67" s="31">
        <v>-0.693147180559945</v>
      </c>
      <c r="CI67" s="31">
        <v>0</v>
      </c>
      <c r="CJ67" s="31">
        <v>1.68639895357023</v>
      </c>
      <c r="CK67" s="34">
        <f t="shared" ref="CK67:CK98" si="182">K67*POWER(EXP(CF67),$CF$181)*POWER(EXP(CG67),$CG$181)*POWER(EXP(CH67),$CH$181)*POWER(EXP(CI67),$CI$181)*POWER(EXP(CJ67),$CJ$181)</f>
        <v>0.603793823889276</v>
      </c>
      <c r="CL67" s="34">
        <f t="shared" ref="CL67:CL98" si="183">J67/CK67</f>
        <v>1.48891884022461</v>
      </c>
      <c r="CM67" s="34">
        <f t="shared" ref="CM67:CM98" si="184">1/CL67</f>
        <v>0.671628280188291</v>
      </c>
      <c r="CN67" s="32">
        <f t="shared" ref="CN67:CN98" si="185">(CK67-J67)^2</f>
        <v>0.0871466864139158</v>
      </c>
      <c r="CO67" s="32">
        <f t="shared" ref="CO67:CO98" si="186">ABS(CK67/J67-1)</f>
        <v>0.328371719811706</v>
      </c>
      <c r="CP67" s="32">
        <f t="shared" ref="CP67:CP98" si="187">(CO67-$CQ$1)^2</f>
        <v>4.16398358928014e-8</v>
      </c>
      <c r="CR67" s="8">
        <f t="shared" ref="CR67:CR98" si="188">(MIN(0.314+0.3292*F67,0.512)-0.01821*I67)*B67^0.0674*E67^0.0438*G67^0.2427*H67^-0.6695*I67^0.2168</f>
        <v>0.603793823889276</v>
      </c>
      <c r="CT67" s="25">
        <v>-0.078324680951134</v>
      </c>
      <c r="CU67" s="25">
        <v>0.93873670758805</v>
      </c>
      <c r="CV67" s="22">
        <v>-0.693147180559945</v>
      </c>
      <c r="CW67" s="25">
        <v>0</v>
      </c>
      <c r="CX67" s="25">
        <v>1.68639895357023</v>
      </c>
      <c r="CY67" s="26">
        <f t="shared" ref="CY67:CY98" si="189">K67*POWER(EXP(CU67),$CU$181)*POWER(EXP(CV67),$CV$181)*POWER(EXP(CW67),$CW$181)*POWER(EXP(CX67),$CX$181)</f>
        <v>0.602437469381877</v>
      </c>
      <c r="CZ67" s="26">
        <f t="shared" ref="CZ67:CZ98" si="190">J67/CY67</f>
        <v>1.49227105830985</v>
      </c>
      <c r="DA67" s="26">
        <f t="shared" si="139"/>
        <v>0.670119543250141</v>
      </c>
      <c r="DB67" s="16">
        <f t="shared" ref="DB67:DB98" si="191">(CY67-J67)^2</f>
        <v>0.0879493345666251</v>
      </c>
      <c r="DC67" s="16">
        <f t="shared" ref="DC67:DC98" si="192">ABS(CY67/J67-1)</f>
        <v>0.329880456749859</v>
      </c>
      <c r="DD67" s="16">
        <f t="shared" ref="DD67:DD98" si="193">(DC67-$DE$1)^2</f>
        <v>8.91016766719962e-7</v>
      </c>
      <c r="DG67" s="25">
        <v>-0.078324680951134</v>
      </c>
      <c r="DH67" s="25">
        <v>0.93873670758805</v>
      </c>
      <c r="DI67" s="22">
        <v>0</v>
      </c>
      <c r="DJ67" s="25">
        <v>1.68639895357023</v>
      </c>
      <c r="DK67" s="26">
        <f t="shared" ref="DK67:DK98" si="194">K67*POWER(EXP(DH67),$DH$181)*POWER(EXP(DI67),$DI$181)*POWER(EXP(DJ67),$DJ$181)</f>
        <v>0.606069819831692</v>
      </c>
      <c r="DL67" s="26">
        <f t="shared" ref="DL67:DL98" si="195">J67/DK67</f>
        <v>1.48332744938472</v>
      </c>
      <c r="DM67" s="26">
        <f t="shared" si="140"/>
        <v>0.674159977565842</v>
      </c>
      <c r="DN67" s="16">
        <f t="shared" ref="DN67:DN98" si="196">(DK67-J67)^2</f>
        <v>0.0858080904534374</v>
      </c>
      <c r="DO67" s="16">
        <f t="shared" ref="DO67:DO98" si="197">ABS(DK67/J67-1)</f>
        <v>0.325840022434158</v>
      </c>
      <c r="DP67" s="16">
        <f t="shared" ref="DP67:DP98" si="198">(DO67-$DQ$1)^2</f>
        <v>6.86978206619838e-5</v>
      </c>
      <c r="DS67" s="25">
        <v>-0.078324680951134</v>
      </c>
      <c r="DT67" s="25">
        <v>0.93873670758805</v>
      </c>
      <c r="DU67" s="22">
        <v>1.68639895357023</v>
      </c>
      <c r="DV67" s="26">
        <f t="shared" ref="DV67:DV98" si="199">K67*POWER(EXP(DT67),$DT$181)*POWER(EXP(DU67),$DU$181)</f>
        <v>0.703569411335982</v>
      </c>
      <c r="DW67" s="26">
        <f t="shared" ref="DW67:DW98" si="200">J67/DV67</f>
        <v>1.27777016100362</v>
      </c>
      <c r="DX67" s="26">
        <f t="shared" si="141"/>
        <v>0.782613360774174</v>
      </c>
      <c r="DY67" s="16">
        <f t="shared" ref="DY67:DY98" si="201">(DV67-J67)^2</f>
        <v>0.0381931149855644</v>
      </c>
      <c r="DZ67" s="16">
        <f t="shared" ref="DZ67:DZ98" si="202">ABS(DV67/J67-1)</f>
        <v>0.217386639225826</v>
      </c>
      <c r="EA67" s="16">
        <f t="shared" ref="EA67:EA98" si="203">(DZ67-$EB$1)^2</f>
        <v>0.0182109399436138</v>
      </c>
      <c r="ED67" s="25">
        <v>-0.078324680951134</v>
      </c>
      <c r="EE67" s="25">
        <v>0.93873670758805</v>
      </c>
      <c r="EF67" s="26">
        <f t="shared" ref="EF67:EF98" si="204">K67*POWER(EXP(EE67),$EE$181)</f>
        <v>0.687152848673217</v>
      </c>
      <c r="EG67" s="26">
        <f t="shared" ref="EG67:EG98" si="205">J67/EF67</f>
        <v>1.30829698477686</v>
      </c>
      <c r="EH67" s="26">
        <f t="shared" ref="EH67:EH98" si="206">1/EG67</f>
        <v>0.764352445687672</v>
      </c>
      <c r="EI67" s="16">
        <f t="shared" ref="EI67:EI98" si="207">(EF67-J67)^2</f>
        <v>0.0448792155252729</v>
      </c>
      <c r="EJ67" s="16">
        <f t="shared" ref="EJ67:EJ98" si="208">ABS(EF67/J67-1)</f>
        <v>0.235647554312328</v>
      </c>
      <c r="EK67" s="16">
        <f t="shared" ref="EK67:EK98" si="209">(EJ67-$EL$1)^2</f>
        <v>0.015272453361011</v>
      </c>
    </row>
    <row r="68" spans="1:141">
      <c r="A68" s="77" t="s">
        <v>22</v>
      </c>
      <c r="B68" s="77">
        <v>2.55674945511589</v>
      </c>
      <c r="C68" s="78">
        <v>0.0071</v>
      </c>
      <c r="D68" s="78">
        <v>0.0113</v>
      </c>
      <c r="E68" s="77">
        <v>100</v>
      </c>
      <c r="F68" s="77">
        <v>0.5</v>
      </c>
      <c r="G68" s="77">
        <v>0.5</v>
      </c>
      <c r="H68" s="77">
        <v>1</v>
      </c>
      <c r="I68" s="77">
        <v>5.4</v>
      </c>
      <c r="J68" s="77">
        <v>1.07</v>
      </c>
      <c r="K68" s="17">
        <f t="shared" si="146"/>
        <v>0.972244888299099</v>
      </c>
      <c r="L68" s="17">
        <f t="shared" si="147"/>
        <v>1.10054577080052</v>
      </c>
      <c r="M68" s="17">
        <f t="shared" si="148"/>
        <v>0.908640082522522</v>
      </c>
      <c r="N68" s="16">
        <f t="shared" si="149"/>
        <v>0.00955606186365566</v>
      </c>
      <c r="O68" s="16">
        <f t="shared" si="150"/>
        <v>0.0913599174774776</v>
      </c>
      <c r="P68" s="16">
        <f t="shared" si="151"/>
        <v>0.293676707787687</v>
      </c>
      <c r="R68" s="21">
        <f t="shared" si="152"/>
        <v>0.0958062120331976</v>
      </c>
      <c r="S68" s="21">
        <f t="shared" si="145"/>
        <v>1</v>
      </c>
      <c r="T68" s="21">
        <f t="shared" si="153"/>
        <v>0.93873670758805</v>
      </c>
      <c r="U68" s="22">
        <f t="shared" si="154"/>
        <v>0.00707491367196198</v>
      </c>
      <c r="V68" s="21">
        <f t="shared" si="155"/>
        <v>0.0112366319259878</v>
      </c>
      <c r="W68" s="21">
        <f t="shared" si="156"/>
        <v>4.60517018598809</v>
      </c>
      <c r="X68" s="25">
        <f t="shared" si="157"/>
        <v>-0.693147180559945</v>
      </c>
      <c r="Y68" s="21">
        <f t="shared" si="158"/>
        <v>-0.693147180559945</v>
      </c>
      <c r="Z68" s="21">
        <f t="shared" si="159"/>
        <v>0</v>
      </c>
      <c r="AA68" s="21">
        <f t="shared" si="160"/>
        <v>1.68639895357023</v>
      </c>
      <c r="AB68" s="26">
        <f t="shared" si="161"/>
        <v>0.608144421115563</v>
      </c>
      <c r="AC68" s="26">
        <f t="shared" si="162"/>
        <v>1.75945049045624</v>
      </c>
      <c r="AD68" s="26">
        <f t="shared" si="163"/>
        <v>0.568359272070619</v>
      </c>
      <c r="AE68" s="16">
        <f t="shared" si="164"/>
        <v>0.213310575746679</v>
      </c>
      <c r="AF68" s="16">
        <f t="shared" si="165"/>
        <v>0.431640727929381</v>
      </c>
      <c r="AG68" s="16">
        <f t="shared" si="166"/>
        <v>0.0109259640035371</v>
      </c>
      <c r="AI68" s="21">
        <v>0.0958062120331976</v>
      </c>
      <c r="AJ68" s="22">
        <v>1</v>
      </c>
      <c r="AK68" s="21">
        <v>0.93873670758805</v>
      </c>
      <c r="AL68" s="25">
        <v>0.0112366319259878</v>
      </c>
      <c r="AM68" s="21">
        <v>4.60517018598809</v>
      </c>
      <c r="AN68" s="21">
        <v>-0.693147180559945</v>
      </c>
      <c r="AO68" s="21">
        <v>-0.693147180559945</v>
      </c>
      <c r="AP68" s="25">
        <v>0</v>
      </c>
      <c r="AQ68" s="21">
        <v>1.68639895357023</v>
      </c>
      <c r="AR68" s="26">
        <f t="shared" si="167"/>
        <v>0.608603381618451</v>
      </c>
      <c r="AS68" s="26">
        <f t="shared" si="168"/>
        <v>1.75812365214693</v>
      </c>
      <c r="AT68" s="26">
        <f t="shared" si="142"/>
        <v>0.568788207120048</v>
      </c>
      <c r="AU68" s="16">
        <f t="shared" si="169"/>
        <v>0.212886839453929</v>
      </c>
      <c r="AV68" s="16">
        <f t="shared" si="170"/>
        <v>0.431211792879952</v>
      </c>
      <c r="AW68" s="16">
        <f t="shared" si="171"/>
        <v>0.0108278294319031</v>
      </c>
      <c r="AZ68" s="25">
        <v>0.0958062120331976</v>
      </c>
      <c r="BA68" s="25">
        <v>0.93873670758805</v>
      </c>
      <c r="BB68" s="22">
        <v>0.0112366319259878</v>
      </c>
      <c r="BC68" s="25">
        <v>4.60517018598809</v>
      </c>
      <c r="BD68" s="25">
        <v>-0.693147180559945</v>
      </c>
      <c r="BE68" s="25">
        <v>-0.693147180559945</v>
      </c>
      <c r="BF68" s="25">
        <v>0</v>
      </c>
      <c r="BG68" s="25">
        <v>1.68639895357023</v>
      </c>
      <c r="BH68" s="26">
        <f t="shared" si="172"/>
        <v>0.609390973752797</v>
      </c>
      <c r="BI68" s="26">
        <f t="shared" si="173"/>
        <v>1.7558514091711</v>
      </c>
      <c r="BJ68" s="26">
        <f t="shared" ref="BJ68:BJ99" si="210">1/BI68</f>
        <v>0.569524274535324</v>
      </c>
      <c r="BK68" s="16">
        <f t="shared" si="174"/>
        <v>0.212160675060397</v>
      </c>
      <c r="BL68" s="16">
        <f t="shared" si="175"/>
        <v>0.430475725464676</v>
      </c>
      <c r="BM68" s="16">
        <f t="shared" si="176"/>
        <v>0.0104481976348056</v>
      </c>
      <c r="BP68" s="25">
        <v>0.0958062120331976</v>
      </c>
      <c r="BQ68" s="25">
        <v>0.93873670758805</v>
      </c>
      <c r="BR68" s="25">
        <v>4.60517018598809</v>
      </c>
      <c r="BS68" s="22">
        <v>-0.693147180559945</v>
      </c>
      <c r="BT68" s="25">
        <v>-0.693147180559945</v>
      </c>
      <c r="BU68" s="25">
        <v>0</v>
      </c>
      <c r="BV68" s="25">
        <v>1.68639895357023</v>
      </c>
      <c r="BW68" s="26">
        <f t="shared" si="177"/>
        <v>0.614454855473327</v>
      </c>
      <c r="BX68" s="26">
        <f t="shared" si="178"/>
        <v>1.74138098262037</v>
      </c>
      <c r="BY68" s="26">
        <f t="shared" ref="BY68:BY99" si="211">1/BX68</f>
        <v>0.574256874274138</v>
      </c>
      <c r="BZ68" s="16">
        <f t="shared" si="179"/>
        <v>0.207521378701827</v>
      </c>
      <c r="CA68" s="16">
        <f t="shared" si="180"/>
        <v>0.425743125725862</v>
      </c>
      <c r="CB68" s="16">
        <f t="shared" si="181"/>
        <v>0.00939142107042885</v>
      </c>
      <c r="CE68" s="31">
        <v>0.0958062120331976</v>
      </c>
      <c r="CF68" s="31">
        <v>0.93873670758805</v>
      </c>
      <c r="CG68" s="31">
        <v>4.60517018598809</v>
      </c>
      <c r="CH68" s="31">
        <v>-0.693147180559945</v>
      </c>
      <c r="CI68" s="31">
        <v>0</v>
      </c>
      <c r="CJ68" s="31">
        <v>1.68639895357023</v>
      </c>
      <c r="CK68" s="34">
        <f t="shared" si="182"/>
        <v>0.603793823889276</v>
      </c>
      <c r="CL68" s="34">
        <f t="shared" si="183"/>
        <v>1.77212809681905</v>
      </c>
      <c r="CM68" s="34">
        <f t="shared" si="184"/>
        <v>0.564293293354464</v>
      </c>
      <c r="CN68" s="32">
        <f t="shared" si="185"/>
        <v>0.217348198643783</v>
      </c>
      <c r="CO68" s="32">
        <f t="shared" si="186"/>
        <v>0.435706706645536</v>
      </c>
      <c r="CP68" s="32">
        <f t="shared" si="187"/>
        <v>0.0114770358243213</v>
      </c>
      <c r="CR68" s="8">
        <f t="shared" si="188"/>
        <v>0.603793823889276</v>
      </c>
      <c r="CT68" s="25">
        <v>0.0958062120331976</v>
      </c>
      <c r="CU68" s="25">
        <v>0.93873670758805</v>
      </c>
      <c r="CV68" s="22">
        <v>-0.693147180559945</v>
      </c>
      <c r="CW68" s="25">
        <v>0</v>
      </c>
      <c r="CX68" s="25">
        <v>1.68639895357023</v>
      </c>
      <c r="CY68" s="26">
        <f t="shared" si="189"/>
        <v>0.602437469381877</v>
      </c>
      <c r="CZ68" s="26">
        <f t="shared" si="190"/>
        <v>1.77611794481817</v>
      </c>
      <c r="DA68" s="26">
        <f t="shared" ref="DA68:DA99" si="212">1/CZ68</f>
        <v>0.563025672319511</v>
      </c>
      <c r="DB68" s="16">
        <f t="shared" si="191"/>
        <v>0.218614720038023</v>
      </c>
      <c r="DC68" s="16">
        <f t="shared" si="192"/>
        <v>0.436974327680489</v>
      </c>
      <c r="DD68" s="16">
        <f t="shared" si="193"/>
        <v>0.0112678085064543</v>
      </c>
      <c r="DG68" s="25">
        <v>0.0958062120331976</v>
      </c>
      <c r="DH68" s="25">
        <v>0.93873670758805</v>
      </c>
      <c r="DI68" s="22">
        <v>0</v>
      </c>
      <c r="DJ68" s="25">
        <v>1.68639895357023</v>
      </c>
      <c r="DK68" s="26">
        <f t="shared" si="194"/>
        <v>0.606069819831692</v>
      </c>
      <c r="DL68" s="26">
        <f t="shared" si="195"/>
        <v>1.76547316000183</v>
      </c>
      <c r="DM68" s="26">
        <f t="shared" ref="DM68:DM99" si="213">1/DL68</f>
        <v>0.566420392366067</v>
      </c>
      <c r="DN68" s="16">
        <f t="shared" si="196"/>
        <v>0.215231212070999</v>
      </c>
      <c r="DO68" s="16">
        <f t="shared" si="197"/>
        <v>0.433579607633933</v>
      </c>
      <c r="DP68" s="16">
        <f t="shared" si="198"/>
        <v>0.00989053528470445</v>
      </c>
      <c r="DS68" s="25">
        <v>0.0958062120331976</v>
      </c>
      <c r="DT68" s="25">
        <v>0.93873670758805</v>
      </c>
      <c r="DU68" s="22">
        <v>1.68639895357023</v>
      </c>
      <c r="DV68" s="26">
        <f t="shared" si="199"/>
        <v>0.703569411335982</v>
      </c>
      <c r="DW68" s="26">
        <f t="shared" si="200"/>
        <v>1.52081654313</v>
      </c>
      <c r="DX68" s="26">
        <f t="shared" ref="DX68:DX99" si="214">1/DW68</f>
        <v>0.657541505921479</v>
      </c>
      <c r="DY68" s="16">
        <f t="shared" si="201"/>
        <v>0.134271376308658</v>
      </c>
      <c r="DZ68" s="16">
        <f t="shared" si="202"/>
        <v>0.342458494078521</v>
      </c>
      <c r="EA68" s="16">
        <f t="shared" si="203"/>
        <v>9.75365772624476e-5</v>
      </c>
      <c r="ED68" s="25">
        <v>0.0958062120331976</v>
      </c>
      <c r="EE68" s="25">
        <v>0.93873670758805</v>
      </c>
      <c r="EF68" s="26">
        <f t="shared" si="204"/>
        <v>0.687152848673217</v>
      </c>
      <c r="EG68" s="26">
        <f t="shared" si="205"/>
        <v>1.55714991514042</v>
      </c>
      <c r="EH68" s="26">
        <f t="shared" si="206"/>
        <v>0.642198923993661</v>
      </c>
      <c r="EI68" s="16">
        <f t="shared" si="207"/>
        <v>0.146571941279033</v>
      </c>
      <c r="EJ68" s="16">
        <f t="shared" si="208"/>
        <v>0.357801076006339</v>
      </c>
      <c r="EK68" s="16">
        <f t="shared" si="209"/>
        <v>2.03988726793133e-6</v>
      </c>
    </row>
    <row r="69" spans="1:141">
      <c r="A69" s="77" t="s">
        <v>22</v>
      </c>
      <c r="B69" s="77">
        <v>2.64100994417045</v>
      </c>
      <c r="C69" s="78">
        <v>0.0071</v>
      </c>
      <c r="D69" s="78">
        <v>0.0113</v>
      </c>
      <c r="E69" s="77">
        <v>100</v>
      </c>
      <c r="F69" s="77">
        <v>0.5</v>
      </c>
      <c r="G69" s="77">
        <v>0.5</v>
      </c>
      <c r="H69" s="77">
        <v>1</v>
      </c>
      <c r="I69" s="77">
        <v>5.4</v>
      </c>
      <c r="J69" s="77">
        <v>0.86</v>
      </c>
      <c r="K69" s="17">
        <f t="shared" si="146"/>
        <v>1.00428628742992</v>
      </c>
      <c r="L69" s="17">
        <f t="shared" si="147"/>
        <v>0.856329525518899</v>
      </c>
      <c r="M69" s="17">
        <f t="shared" si="148"/>
        <v>1.16777475282549</v>
      </c>
      <c r="N69" s="16">
        <f t="shared" si="149"/>
        <v>0.0208185327403096</v>
      </c>
      <c r="O69" s="16">
        <f t="shared" si="150"/>
        <v>0.167774752825489</v>
      </c>
      <c r="P69" s="16">
        <f t="shared" si="151"/>
        <v>0.216694561294132</v>
      </c>
      <c r="R69" s="21">
        <f t="shared" si="152"/>
        <v>-0.155100017200037</v>
      </c>
      <c r="S69" s="21">
        <f t="shared" si="145"/>
        <v>1</v>
      </c>
      <c r="T69" s="21">
        <f t="shared" si="153"/>
        <v>0.971161398612886</v>
      </c>
      <c r="U69" s="22">
        <f t="shared" si="154"/>
        <v>0.00707491367196198</v>
      </c>
      <c r="V69" s="21">
        <f t="shared" si="155"/>
        <v>0.0112366319259878</v>
      </c>
      <c r="W69" s="21">
        <f t="shared" si="156"/>
        <v>4.60517018598809</v>
      </c>
      <c r="X69" s="25">
        <f t="shared" si="157"/>
        <v>-0.693147180559945</v>
      </c>
      <c r="Y69" s="21">
        <f t="shared" si="158"/>
        <v>-0.693147180559945</v>
      </c>
      <c r="Z69" s="21">
        <f t="shared" si="159"/>
        <v>0</v>
      </c>
      <c r="AA69" s="21">
        <f t="shared" si="160"/>
        <v>1.68639895357023</v>
      </c>
      <c r="AB69" s="26">
        <f t="shared" si="161"/>
        <v>0.609633044763253</v>
      </c>
      <c r="AC69" s="26">
        <f t="shared" si="162"/>
        <v>1.41068468546349</v>
      </c>
      <c r="AD69" s="26">
        <f t="shared" si="163"/>
        <v>0.708875633445644</v>
      </c>
      <c r="AE69" s="16">
        <f t="shared" si="164"/>
        <v>0.0626836122745191</v>
      </c>
      <c r="AF69" s="16">
        <f t="shared" si="165"/>
        <v>0.291124366554356</v>
      </c>
      <c r="AG69" s="16">
        <f t="shared" si="166"/>
        <v>0.00129520993632998</v>
      </c>
      <c r="AI69" s="21">
        <v>-0.155100017200037</v>
      </c>
      <c r="AJ69" s="22">
        <v>1</v>
      </c>
      <c r="AK69" s="21">
        <v>0.971161398612886</v>
      </c>
      <c r="AL69" s="25">
        <v>0.0112366319259878</v>
      </c>
      <c r="AM69" s="21">
        <v>4.60517018598809</v>
      </c>
      <c r="AN69" s="21">
        <v>-0.693147180559945</v>
      </c>
      <c r="AO69" s="21">
        <v>-0.693147180559945</v>
      </c>
      <c r="AP69" s="25">
        <v>0</v>
      </c>
      <c r="AQ69" s="21">
        <v>1.68639895357023</v>
      </c>
      <c r="AR69" s="26">
        <f t="shared" si="167"/>
        <v>0.610152477845601</v>
      </c>
      <c r="AS69" s="26">
        <f t="shared" si="168"/>
        <v>1.40948374582791</v>
      </c>
      <c r="AT69" s="26">
        <f t="shared" ref="AT69:AT100" si="215">1/AS69</f>
        <v>0.709479625401862</v>
      </c>
      <c r="AU69" s="16">
        <f t="shared" si="169"/>
        <v>0.0624237843266927</v>
      </c>
      <c r="AV69" s="16">
        <f t="shared" si="170"/>
        <v>0.290520374598138</v>
      </c>
      <c r="AW69" s="16">
        <f t="shared" si="171"/>
        <v>0.00134209110031359</v>
      </c>
      <c r="AZ69" s="25">
        <v>-0.155100017200037</v>
      </c>
      <c r="BA69" s="25">
        <v>0.971161398612886</v>
      </c>
      <c r="BB69" s="22">
        <v>0.0112366319259878</v>
      </c>
      <c r="BC69" s="25">
        <v>4.60517018598809</v>
      </c>
      <c r="BD69" s="25">
        <v>-0.693147180559945</v>
      </c>
      <c r="BE69" s="25">
        <v>-0.693147180559945</v>
      </c>
      <c r="BF69" s="25">
        <v>0</v>
      </c>
      <c r="BG69" s="25">
        <v>1.68639895357023</v>
      </c>
      <c r="BH69" s="26">
        <f t="shared" si="172"/>
        <v>0.61078559880021</v>
      </c>
      <c r="BI69" s="26">
        <f t="shared" si="173"/>
        <v>1.40802271973886</v>
      </c>
      <c r="BJ69" s="26">
        <f t="shared" si="210"/>
        <v>0.710215812558384</v>
      </c>
      <c r="BK69" s="16">
        <f t="shared" si="174"/>
        <v>0.0621078177653697</v>
      </c>
      <c r="BL69" s="16">
        <f t="shared" si="175"/>
        <v>0.289784187441616</v>
      </c>
      <c r="BM69" s="16">
        <f t="shared" si="176"/>
        <v>0.00148033428636907</v>
      </c>
      <c r="BP69" s="25">
        <v>-0.155100017200037</v>
      </c>
      <c r="BQ69" s="25">
        <v>0.971161398612886</v>
      </c>
      <c r="BR69" s="25">
        <v>4.60517018598809</v>
      </c>
      <c r="BS69" s="22">
        <v>-0.693147180559945</v>
      </c>
      <c r="BT69" s="25">
        <v>-0.693147180559945</v>
      </c>
      <c r="BU69" s="25">
        <v>0</v>
      </c>
      <c r="BV69" s="25">
        <v>1.68639895357023</v>
      </c>
      <c r="BW69" s="26">
        <f t="shared" si="177"/>
        <v>0.61572928750404</v>
      </c>
      <c r="BX69" s="26">
        <f t="shared" si="178"/>
        <v>1.3967177093137</v>
      </c>
      <c r="BY69" s="26">
        <f t="shared" si="211"/>
        <v>0.715964287795395</v>
      </c>
      <c r="BZ69" s="16">
        <f t="shared" si="179"/>
        <v>0.059668180983284</v>
      </c>
      <c r="CA69" s="16">
        <f t="shared" si="180"/>
        <v>0.284035712204605</v>
      </c>
      <c r="CB69" s="16">
        <f t="shared" si="181"/>
        <v>0.00200686697924604</v>
      </c>
      <c r="CE69" s="31">
        <v>-0.155100017200037</v>
      </c>
      <c r="CF69" s="31">
        <v>0.971161398612886</v>
      </c>
      <c r="CG69" s="31">
        <v>4.60517018598809</v>
      </c>
      <c r="CH69" s="31">
        <v>-0.693147180559945</v>
      </c>
      <c r="CI69" s="31">
        <v>0</v>
      </c>
      <c r="CJ69" s="31">
        <v>1.68639895357023</v>
      </c>
      <c r="CK69" s="34">
        <f t="shared" si="182"/>
        <v>0.605114812443162</v>
      </c>
      <c r="CL69" s="34">
        <f t="shared" si="183"/>
        <v>1.42121789504331</v>
      </c>
      <c r="CM69" s="34">
        <f t="shared" si="184"/>
        <v>0.703621874933911</v>
      </c>
      <c r="CN69" s="32">
        <f t="shared" si="185"/>
        <v>0.0649664588358845</v>
      </c>
      <c r="CO69" s="32">
        <f t="shared" si="186"/>
        <v>0.296378125066091</v>
      </c>
      <c r="CP69" s="32">
        <f t="shared" si="187"/>
        <v>0.00103668886891884</v>
      </c>
      <c r="CR69" s="8">
        <f t="shared" si="188"/>
        <v>0.605114812443162</v>
      </c>
      <c r="CT69" s="25">
        <v>-0.155100017200037</v>
      </c>
      <c r="CU69" s="25">
        <v>0.971161398612886</v>
      </c>
      <c r="CV69" s="22">
        <v>-0.693147180559945</v>
      </c>
      <c r="CW69" s="25">
        <v>0</v>
      </c>
      <c r="CX69" s="25">
        <v>1.68639895357023</v>
      </c>
      <c r="CY69" s="26">
        <f t="shared" si="189"/>
        <v>0.605203934810198</v>
      </c>
      <c r="CZ69" s="26">
        <f t="shared" si="190"/>
        <v>1.4210086064125</v>
      </c>
      <c r="DA69" s="26">
        <f t="shared" si="212"/>
        <v>0.703725505593253</v>
      </c>
      <c r="DB69" s="16">
        <f t="shared" si="191"/>
        <v>0.064921034836206</v>
      </c>
      <c r="DC69" s="16">
        <f t="shared" si="192"/>
        <v>0.296274494406747</v>
      </c>
      <c r="DD69" s="16">
        <f t="shared" si="193"/>
        <v>0.00119369553388568</v>
      </c>
      <c r="DG69" s="25">
        <v>-0.155100017200037</v>
      </c>
      <c r="DH69" s="25">
        <v>0.971161398612886</v>
      </c>
      <c r="DI69" s="22">
        <v>0</v>
      </c>
      <c r="DJ69" s="25">
        <v>1.68639895357023</v>
      </c>
      <c r="DK69" s="26">
        <f t="shared" si="194"/>
        <v>0.607703101641948</v>
      </c>
      <c r="DL69" s="26">
        <f t="shared" si="195"/>
        <v>1.41516473698484</v>
      </c>
      <c r="DM69" s="26">
        <f t="shared" si="213"/>
        <v>0.706631513537149</v>
      </c>
      <c r="DN69" s="16">
        <f t="shared" si="196"/>
        <v>0.0636537249210932</v>
      </c>
      <c r="DO69" s="16">
        <f t="shared" si="197"/>
        <v>0.293368486462851</v>
      </c>
      <c r="DP69" s="16">
        <f t="shared" si="198"/>
        <v>0.001661373590642</v>
      </c>
      <c r="DS69" s="25">
        <v>-0.155100017200037</v>
      </c>
      <c r="DT69" s="25">
        <v>0.971161398612886</v>
      </c>
      <c r="DU69" s="22">
        <v>1.68639895357023</v>
      </c>
      <c r="DV69" s="26">
        <f t="shared" si="199"/>
        <v>0.71175405594776</v>
      </c>
      <c r="DW69" s="26">
        <f t="shared" si="200"/>
        <v>1.20828254200089</v>
      </c>
      <c r="DX69" s="26">
        <f t="shared" si="214"/>
        <v>0.827620995288093</v>
      </c>
      <c r="DY69" s="16">
        <f t="shared" si="201"/>
        <v>0.02197685992794</v>
      </c>
      <c r="DZ69" s="16">
        <f t="shared" si="202"/>
        <v>0.172379004711907</v>
      </c>
      <c r="EA69" s="16">
        <f t="shared" si="203"/>
        <v>0.032384000041912</v>
      </c>
      <c r="ED69" s="25">
        <v>-0.155100017200037</v>
      </c>
      <c r="EE69" s="25">
        <v>0.971161398612886</v>
      </c>
      <c r="EF69" s="26">
        <f t="shared" si="204"/>
        <v>0.701340874243769</v>
      </c>
      <c r="EG69" s="26">
        <f t="shared" si="205"/>
        <v>1.22622255679495</v>
      </c>
      <c r="EH69" s="26">
        <f t="shared" si="206"/>
        <v>0.815512644469499</v>
      </c>
      <c r="EI69" s="16">
        <f t="shared" si="207"/>
        <v>0.0251727181857314</v>
      </c>
      <c r="EJ69" s="16">
        <f t="shared" si="208"/>
        <v>0.184487355530501</v>
      </c>
      <c r="EK69" s="16">
        <f t="shared" si="209"/>
        <v>0.030534754925095</v>
      </c>
    </row>
    <row r="70" spans="1:141">
      <c r="A70" s="77" t="s">
        <v>22</v>
      </c>
      <c r="B70" s="77">
        <v>2.64100994417045</v>
      </c>
      <c r="C70" s="78">
        <v>0.0071</v>
      </c>
      <c r="D70" s="78">
        <v>0.0113</v>
      </c>
      <c r="E70" s="77">
        <v>100</v>
      </c>
      <c r="F70" s="77">
        <v>0.5</v>
      </c>
      <c r="G70" s="77">
        <v>0.5</v>
      </c>
      <c r="H70" s="77">
        <v>1</v>
      </c>
      <c r="I70" s="77">
        <v>5.4</v>
      </c>
      <c r="J70" s="77">
        <v>0.97</v>
      </c>
      <c r="K70" s="17">
        <f t="shared" si="146"/>
        <v>1.00428628742992</v>
      </c>
      <c r="L70" s="17">
        <f t="shared" si="147"/>
        <v>0.965860046224804</v>
      </c>
      <c r="M70" s="17">
        <f t="shared" si="148"/>
        <v>1.03534668807208</v>
      </c>
      <c r="N70" s="16">
        <f t="shared" si="149"/>
        <v>0.00117554950572711</v>
      </c>
      <c r="O70" s="16">
        <f t="shared" si="150"/>
        <v>0.0353466880720827</v>
      </c>
      <c r="P70" s="16">
        <f t="shared" si="151"/>
        <v>0.357523508409049</v>
      </c>
      <c r="R70" s="21">
        <f t="shared" si="152"/>
        <v>-0.0347363349501619</v>
      </c>
      <c r="S70" s="21">
        <f t="shared" si="145"/>
        <v>1</v>
      </c>
      <c r="T70" s="21">
        <f t="shared" si="153"/>
        <v>0.971161398612886</v>
      </c>
      <c r="U70" s="22">
        <f t="shared" si="154"/>
        <v>0.00707491367196198</v>
      </c>
      <c r="V70" s="21">
        <f t="shared" si="155"/>
        <v>0.0112366319259878</v>
      </c>
      <c r="W70" s="21">
        <f t="shared" si="156"/>
        <v>4.60517018598809</v>
      </c>
      <c r="X70" s="25">
        <f t="shared" si="157"/>
        <v>-0.693147180559945</v>
      </c>
      <c r="Y70" s="21">
        <f t="shared" si="158"/>
        <v>-0.693147180559945</v>
      </c>
      <c r="Z70" s="21">
        <f t="shared" si="159"/>
        <v>0</v>
      </c>
      <c r="AA70" s="21">
        <f t="shared" si="160"/>
        <v>1.68639895357023</v>
      </c>
      <c r="AB70" s="26">
        <f t="shared" si="161"/>
        <v>0.609633044763253</v>
      </c>
      <c r="AC70" s="26">
        <f t="shared" si="162"/>
        <v>1.59112109872045</v>
      </c>
      <c r="AD70" s="26">
        <f t="shared" si="163"/>
        <v>0.628487675013663</v>
      </c>
      <c r="AE70" s="16">
        <f t="shared" si="164"/>
        <v>0.129864342426603</v>
      </c>
      <c r="AF70" s="16">
        <f t="shared" si="165"/>
        <v>0.371512324986337</v>
      </c>
      <c r="AG70" s="16">
        <f t="shared" si="166"/>
        <v>0.00197126527030737</v>
      </c>
      <c r="AI70" s="21">
        <v>-0.0347363349501619</v>
      </c>
      <c r="AJ70" s="22">
        <v>1</v>
      </c>
      <c r="AK70" s="21">
        <v>0.971161398612886</v>
      </c>
      <c r="AL70" s="25">
        <v>0.0112366319259878</v>
      </c>
      <c r="AM70" s="21">
        <v>4.60517018598809</v>
      </c>
      <c r="AN70" s="21">
        <v>-0.693147180559945</v>
      </c>
      <c r="AO70" s="21">
        <v>-0.693147180559945</v>
      </c>
      <c r="AP70" s="25">
        <v>0</v>
      </c>
      <c r="AQ70" s="21">
        <v>1.68639895357023</v>
      </c>
      <c r="AR70" s="26">
        <f t="shared" si="167"/>
        <v>0.610152477845601</v>
      </c>
      <c r="AS70" s="26">
        <f t="shared" si="168"/>
        <v>1.58976655052683</v>
      </c>
      <c r="AT70" s="26">
        <f t="shared" si="215"/>
        <v>0.629023173036703</v>
      </c>
      <c r="AU70" s="16">
        <f t="shared" si="169"/>
        <v>0.12949023920066</v>
      </c>
      <c r="AV70" s="16">
        <f t="shared" si="170"/>
        <v>0.370976826963297</v>
      </c>
      <c r="AW70" s="16">
        <f t="shared" si="171"/>
        <v>0.0019203581141937</v>
      </c>
      <c r="AZ70" s="25">
        <v>-0.0347363349501619</v>
      </c>
      <c r="BA70" s="25">
        <v>0.971161398612886</v>
      </c>
      <c r="BB70" s="22">
        <v>0.0112366319259878</v>
      </c>
      <c r="BC70" s="25">
        <v>4.60517018598809</v>
      </c>
      <c r="BD70" s="25">
        <v>-0.693147180559945</v>
      </c>
      <c r="BE70" s="25">
        <v>-0.693147180559945</v>
      </c>
      <c r="BF70" s="25">
        <v>0</v>
      </c>
      <c r="BG70" s="25">
        <v>1.68639895357023</v>
      </c>
      <c r="BH70" s="26">
        <f t="shared" si="172"/>
        <v>0.61078559880021</v>
      </c>
      <c r="BI70" s="26">
        <f t="shared" si="173"/>
        <v>1.58811864900778</v>
      </c>
      <c r="BJ70" s="26">
        <f t="shared" si="210"/>
        <v>0.629675875051763</v>
      </c>
      <c r="BK70" s="16">
        <f t="shared" si="174"/>
        <v>0.129034986029323</v>
      </c>
      <c r="BL70" s="16">
        <f t="shared" si="175"/>
        <v>0.370324124948237</v>
      </c>
      <c r="BM70" s="16">
        <f t="shared" si="176"/>
        <v>0.00176944949793812</v>
      </c>
      <c r="BP70" s="25">
        <v>-0.0347363349501619</v>
      </c>
      <c r="BQ70" s="25">
        <v>0.971161398612886</v>
      </c>
      <c r="BR70" s="25">
        <v>4.60517018598809</v>
      </c>
      <c r="BS70" s="22">
        <v>-0.693147180559945</v>
      </c>
      <c r="BT70" s="25">
        <v>-0.693147180559945</v>
      </c>
      <c r="BU70" s="25">
        <v>0</v>
      </c>
      <c r="BV70" s="25">
        <v>1.68639895357023</v>
      </c>
      <c r="BW70" s="26">
        <f t="shared" si="177"/>
        <v>0.61572928750404</v>
      </c>
      <c r="BX70" s="26">
        <f t="shared" si="178"/>
        <v>1.57536764887708</v>
      </c>
      <c r="BY70" s="26">
        <f t="shared" si="211"/>
        <v>0.634772461344371</v>
      </c>
      <c r="BZ70" s="16">
        <f t="shared" si="179"/>
        <v>0.125507737732395</v>
      </c>
      <c r="CA70" s="16">
        <f t="shared" si="180"/>
        <v>0.365227538655629</v>
      </c>
      <c r="CB70" s="16">
        <f t="shared" si="181"/>
        <v>0.00132450558699547</v>
      </c>
      <c r="CE70" s="31">
        <v>-0.0347363349501619</v>
      </c>
      <c r="CF70" s="31">
        <v>0.971161398612886</v>
      </c>
      <c r="CG70" s="31">
        <v>4.60517018598809</v>
      </c>
      <c r="CH70" s="31">
        <v>-0.693147180559945</v>
      </c>
      <c r="CI70" s="31">
        <v>0</v>
      </c>
      <c r="CJ70" s="31">
        <v>1.68639895357023</v>
      </c>
      <c r="CK70" s="34">
        <f t="shared" si="182"/>
        <v>0.605114812443162</v>
      </c>
      <c r="CL70" s="34">
        <f t="shared" si="183"/>
        <v>1.60300157929304</v>
      </c>
      <c r="CM70" s="34">
        <f t="shared" si="184"/>
        <v>0.623829703549651</v>
      </c>
      <c r="CN70" s="32">
        <f t="shared" si="185"/>
        <v>0.133141200098389</v>
      </c>
      <c r="CO70" s="32">
        <f t="shared" si="186"/>
        <v>0.376170296450348</v>
      </c>
      <c r="CP70" s="32">
        <f t="shared" si="187"/>
        <v>0.0022652381651364</v>
      </c>
      <c r="CR70" s="8">
        <f t="shared" si="188"/>
        <v>0.605114812443162</v>
      </c>
      <c r="CT70" s="25">
        <v>-0.0347363349501619</v>
      </c>
      <c r="CU70" s="25">
        <v>0.971161398612886</v>
      </c>
      <c r="CV70" s="22">
        <v>-0.693147180559945</v>
      </c>
      <c r="CW70" s="25">
        <v>0</v>
      </c>
      <c r="CX70" s="25">
        <v>1.68639895357023</v>
      </c>
      <c r="CY70" s="26">
        <f t="shared" si="189"/>
        <v>0.605203934810198</v>
      </c>
      <c r="CZ70" s="26">
        <f t="shared" si="190"/>
        <v>1.60276552118619</v>
      </c>
      <c r="DA70" s="26">
        <f t="shared" si="212"/>
        <v>0.623921582278554</v>
      </c>
      <c r="DB70" s="16">
        <f t="shared" si="191"/>
        <v>0.133076169177962</v>
      </c>
      <c r="DC70" s="16">
        <f t="shared" si="192"/>
        <v>0.376078417721446</v>
      </c>
      <c r="DD70" s="16">
        <f t="shared" si="193"/>
        <v>0.00204792669967986</v>
      </c>
      <c r="DG70" s="25">
        <v>-0.0347363349501619</v>
      </c>
      <c r="DH70" s="25">
        <v>0.971161398612886</v>
      </c>
      <c r="DI70" s="22">
        <v>0</v>
      </c>
      <c r="DJ70" s="25">
        <v>1.68639895357023</v>
      </c>
      <c r="DK70" s="26">
        <f t="shared" si="194"/>
        <v>0.607703101641948</v>
      </c>
      <c r="DL70" s="26">
        <f t="shared" si="195"/>
        <v>1.59617418008755</v>
      </c>
      <c r="DM70" s="26">
        <f t="shared" si="213"/>
        <v>0.626498042929843</v>
      </c>
      <c r="DN70" s="16">
        <f t="shared" si="196"/>
        <v>0.131259042559865</v>
      </c>
      <c r="DO70" s="16">
        <f t="shared" si="197"/>
        <v>0.373501957070157</v>
      </c>
      <c r="DP70" s="16">
        <f t="shared" si="198"/>
        <v>0.00155027406064113</v>
      </c>
      <c r="DS70" s="25">
        <v>-0.0347363349501619</v>
      </c>
      <c r="DT70" s="25">
        <v>0.971161398612886</v>
      </c>
      <c r="DU70" s="22">
        <v>1.68639895357023</v>
      </c>
      <c r="DV70" s="26">
        <f t="shared" si="199"/>
        <v>0.71175405594776</v>
      </c>
      <c r="DW70" s="26">
        <f t="shared" si="200"/>
        <v>1.362830309001</v>
      </c>
      <c r="DX70" s="26">
        <f t="shared" si="214"/>
        <v>0.733767067987381</v>
      </c>
      <c r="DY70" s="16">
        <f t="shared" si="201"/>
        <v>0.0666909676194328</v>
      </c>
      <c r="DZ70" s="16">
        <f t="shared" si="202"/>
        <v>0.266232932012619</v>
      </c>
      <c r="EA70" s="16">
        <f t="shared" si="203"/>
        <v>0.0074134894630814</v>
      </c>
      <c r="ED70" s="25">
        <v>-0.0347363349501619</v>
      </c>
      <c r="EE70" s="25">
        <v>0.971161398612886</v>
      </c>
      <c r="EF70" s="26">
        <f t="shared" si="204"/>
        <v>0.701340874243769</v>
      </c>
      <c r="EG70" s="26">
        <f t="shared" si="205"/>
        <v>1.38306497685012</v>
      </c>
      <c r="EH70" s="26">
        <f t="shared" si="206"/>
        <v>0.723031829117288</v>
      </c>
      <c r="EI70" s="16">
        <f t="shared" si="207"/>
        <v>0.0721777258521021</v>
      </c>
      <c r="EJ70" s="16">
        <f t="shared" si="208"/>
        <v>0.276968170882712</v>
      </c>
      <c r="EK70" s="16">
        <f t="shared" si="209"/>
        <v>0.00676689702055121</v>
      </c>
    </row>
    <row r="71" spans="1:141">
      <c r="A71" s="77" t="s">
        <v>22</v>
      </c>
      <c r="B71" s="77">
        <v>2.64100994417045</v>
      </c>
      <c r="C71" s="78">
        <v>0.0071</v>
      </c>
      <c r="D71" s="78">
        <v>0.017</v>
      </c>
      <c r="E71" s="77">
        <v>100</v>
      </c>
      <c r="F71" s="77">
        <v>0.5</v>
      </c>
      <c r="G71" s="77">
        <v>0.5</v>
      </c>
      <c r="H71" s="77">
        <v>1</v>
      </c>
      <c r="I71" s="77">
        <v>5.4</v>
      </c>
      <c r="J71" s="77">
        <v>0.663</v>
      </c>
      <c r="K71" s="17">
        <f t="shared" si="146"/>
        <v>1.00428628742992</v>
      </c>
      <c r="L71" s="17">
        <f t="shared" si="147"/>
        <v>0.660170320254686</v>
      </c>
      <c r="M71" s="17">
        <f t="shared" si="148"/>
        <v>1.51476061452477</v>
      </c>
      <c r="N71" s="16">
        <f t="shared" si="149"/>
        <v>0.116476329987698</v>
      </c>
      <c r="O71" s="16">
        <f t="shared" si="150"/>
        <v>0.514760614524767</v>
      </c>
      <c r="P71" s="16">
        <f t="shared" si="151"/>
        <v>0.0140466986286126</v>
      </c>
      <c r="R71" s="21">
        <f t="shared" si="152"/>
        <v>-0.415257416261728</v>
      </c>
      <c r="S71" s="21">
        <f t="shared" si="145"/>
        <v>1</v>
      </c>
      <c r="T71" s="21">
        <f t="shared" si="153"/>
        <v>0.971161398612886</v>
      </c>
      <c r="U71" s="22">
        <f t="shared" si="154"/>
        <v>0.00707491367196198</v>
      </c>
      <c r="V71" s="21">
        <f t="shared" si="155"/>
        <v>0.0168571170664228</v>
      </c>
      <c r="W71" s="21">
        <f t="shared" si="156"/>
        <v>4.60517018598809</v>
      </c>
      <c r="X71" s="25">
        <f t="shared" si="157"/>
        <v>-0.693147180559945</v>
      </c>
      <c r="Y71" s="21">
        <f t="shared" si="158"/>
        <v>-0.693147180559945</v>
      </c>
      <c r="Z71" s="21">
        <f t="shared" si="159"/>
        <v>0</v>
      </c>
      <c r="AA71" s="21">
        <f t="shared" si="160"/>
        <v>1.68639895357023</v>
      </c>
      <c r="AB71" s="26">
        <f t="shared" si="161"/>
        <v>0.610657380046882</v>
      </c>
      <c r="AC71" s="26">
        <f t="shared" si="162"/>
        <v>1.08571520080393</v>
      </c>
      <c r="AD71" s="26">
        <f t="shared" si="163"/>
        <v>0.921051855274332</v>
      </c>
      <c r="AE71" s="16">
        <f t="shared" si="164"/>
        <v>0.00273974986355656</v>
      </c>
      <c r="AF71" s="16">
        <f t="shared" si="165"/>
        <v>0.0789481447256685</v>
      </c>
      <c r="AG71" s="16">
        <f t="shared" si="166"/>
        <v>0.061585989843041</v>
      </c>
      <c r="AI71" s="21">
        <v>-0.415257416261728</v>
      </c>
      <c r="AJ71" s="22">
        <v>1</v>
      </c>
      <c r="AK71" s="21">
        <v>0.971161398612886</v>
      </c>
      <c r="AL71" s="25">
        <v>0.0168571170664228</v>
      </c>
      <c r="AM71" s="21">
        <v>4.60517018598809</v>
      </c>
      <c r="AN71" s="21">
        <v>-0.693147180559945</v>
      </c>
      <c r="AO71" s="21">
        <v>-0.693147180559945</v>
      </c>
      <c r="AP71" s="25">
        <v>0</v>
      </c>
      <c r="AQ71" s="21">
        <v>1.68639895357023</v>
      </c>
      <c r="AR71" s="26">
        <f t="shared" si="167"/>
        <v>0.611224748794929</v>
      </c>
      <c r="AS71" s="26">
        <f t="shared" si="168"/>
        <v>1.084707386779</v>
      </c>
      <c r="AT71" s="26">
        <f t="shared" si="215"/>
        <v>0.921907615075308</v>
      </c>
      <c r="AU71" s="16">
        <f t="shared" si="169"/>
        <v>0.00268067663734819</v>
      </c>
      <c r="AV71" s="16">
        <f t="shared" si="170"/>
        <v>0.0780923849246921</v>
      </c>
      <c r="AW71" s="16">
        <f t="shared" si="171"/>
        <v>0.0620321544243304</v>
      </c>
      <c r="AZ71" s="25">
        <v>-0.415257416261728</v>
      </c>
      <c r="BA71" s="25">
        <v>0.971161398612886</v>
      </c>
      <c r="BB71" s="22">
        <v>0.0168571170664228</v>
      </c>
      <c r="BC71" s="25">
        <v>4.60517018598809</v>
      </c>
      <c r="BD71" s="25">
        <v>-0.693147180559945</v>
      </c>
      <c r="BE71" s="25">
        <v>-0.693147180559945</v>
      </c>
      <c r="BF71" s="25">
        <v>0</v>
      </c>
      <c r="BG71" s="25">
        <v>1.68639895357023</v>
      </c>
      <c r="BH71" s="26">
        <f t="shared" si="172"/>
        <v>0.611920542584808</v>
      </c>
      <c r="BI71" s="26">
        <f t="shared" si="173"/>
        <v>1.08347400333943</v>
      </c>
      <c r="BJ71" s="26">
        <f t="shared" si="210"/>
        <v>0.92295707780514</v>
      </c>
      <c r="BK71" s="16">
        <f t="shared" si="174"/>
        <v>0.00260911096983044</v>
      </c>
      <c r="BL71" s="16">
        <f t="shared" si="175"/>
        <v>0.0770429221948601</v>
      </c>
      <c r="BM71" s="16">
        <f t="shared" si="176"/>
        <v>0.0631096684774612</v>
      </c>
      <c r="BP71" s="25">
        <v>-0.415257416261728</v>
      </c>
      <c r="BQ71" s="25">
        <v>0.971161398612886</v>
      </c>
      <c r="BR71" s="25">
        <v>4.60517018598809</v>
      </c>
      <c r="BS71" s="22">
        <v>-0.693147180559945</v>
      </c>
      <c r="BT71" s="25">
        <v>-0.693147180559945</v>
      </c>
      <c r="BU71" s="25">
        <v>0</v>
      </c>
      <c r="BV71" s="25">
        <v>1.68639895357023</v>
      </c>
      <c r="BW71" s="26">
        <f t="shared" si="177"/>
        <v>0.61572928750404</v>
      </c>
      <c r="BX71" s="26">
        <f t="shared" si="178"/>
        <v>1.07677190845928</v>
      </c>
      <c r="BY71" s="26">
        <f t="shared" si="211"/>
        <v>0.928701791107149</v>
      </c>
      <c r="BZ71" s="16">
        <f t="shared" si="179"/>
        <v>0.00223452025987572</v>
      </c>
      <c r="CA71" s="16">
        <f t="shared" si="180"/>
        <v>0.0712982088928509</v>
      </c>
      <c r="CB71" s="16">
        <f t="shared" si="181"/>
        <v>0.0663245709663752</v>
      </c>
      <c r="CE71" s="31">
        <v>-0.415257416261728</v>
      </c>
      <c r="CF71" s="31">
        <v>0.971161398612886</v>
      </c>
      <c r="CG71" s="31">
        <v>4.60517018598809</v>
      </c>
      <c r="CH71" s="31">
        <v>-0.693147180559945</v>
      </c>
      <c r="CI71" s="31">
        <v>0</v>
      </c>
      <c r="CJ71" s="31">
        <v>1.68639895357023</v>
      </c>
      <c r="CK71" s="34">
        <f t="shared" si="182"/>
        <v>0.605114812443162</v>
      </c>
      <c r="CL71" s="34">
        <f t="shared" si="183"/>
        <v>1.09565984234153</v>
      </c>
      <c r="CM71" s="34">
        <f t="shared" si="184"/>
        <v>0.91269202480115</v>
      </c>
      <c r="CN71" s="32">
        <f t="shared" si="185"/>
        <v>0.00335069493849032</v>
      </c>
      <c r="CO71" s="32">
        <f t="shared" si="186"/>
        <v>0.0873079751988507</v>
      </c>
      <c r="CP71" s="32">
        <f t="shared" si="187"/>
        <v>0.0582101527768955</v>
      </c>
      <c r="CR71" s="8">
        <f t="shared" si="188"/>
        <v>0.605114812443162</v>
      </c>
      <c r="CT71" s="25">
        <v>-0.415257416261728</v>
      </c>
      <c r="CU71" s="25">
        <v>0.971161398612886</v>
      </c>
      <c r="CV71" s="22">
        <v>-0.693147180559945</v>
      </c>
      <c r="CW71" s="25">
        <v>0</v>
      </c>
      <c r="CX71" s="25">
        <v>1.68639895357023</v>
      </c>
      <c r="CY71" s="26">
        <f t="shared" si="189"/>
        <v>0.605203934810198</v>
      </c>
      <c r="CZ71" s="26">
        <f t="shared" si="190"/>
        <v>1.09549849540871</v>
      </c>
      <c r="DA71" s="26">
        <f t="shared" si="212"/>
        <v>0.912826447677523</v>
      </c>
      <c r="DB71" s="16">
        <f t="shared" si="191"/>
        <v>0.00334038515142388</v>
      </c>
      <c r="DC71" s="16">
        <f t="shared" si="192"/>
        <v>0.087173552322477</v>
      </c>
      <c r="DD71" s="16">
        <f t="shared" si="193"/>
        <v>0.059365732452577</v>
      </c>
      <c r="DG71" s="25">
        <v>-0.415257416261728</v>
      </c>
      <c r="DH71" s="25">
        <v>0.971161398612886</v>
      </c>
      <c r="DI71" s="22">
        <v>0</v>
      </c>
      <c r="DJ71" s="25">
        <v>1.68639895357023</v>
      </c>
      <c r="DK71" s="26">
        <f t="shared" si="194"/>
        <v>0.607703101641948</v>
      </c>
      <c r="DL71" s="26">
        <f t="shared" si="195"/>
        <v>1.0909932797918</v>
      </c>
      <c r="DM71" s="26">
        <f t="shared" si="213"/>
        <v>0.916595930078353</v>
      </c>
      <c r="DN71" s="16">
        <f t="shared" si="196"/>
        <v>0.00305774696802074</v>
      </c>
      <c r="DO71" s="16">
        <f t="shared" si="197"/>
        <v>0.0834040699216472</v>
      </c>
      <c r="DP71" s="16">
        <f t="shared" si="198"/>
        <v>0.0628627083874038</v>
      </c>
      <c r="DS71" s="25">
        <v>-0.415257416261728</v>
      </c>
      <c r="DT71" s="25">
        <v>0.971161398612886</v>
      </c>
      <c r="DU71" s="22">
        <v>1.68639895357023</v>
      </c>
      <c r="DV71" s="26">
        <f t="shared" si="199"/>
        <v>0.71175405594776</v>
      </c>
      <c r="DW71" s="26">
        <f t="shared" si="200"/>
        <v>0.931501541100683</v>
      </c>
      <c r="DX71" s="26">
        <f t="shared" si="214"/>
        <v>1.07353552933297</v>
      </c>
      <c r="DY71" s="16">
        <f t="shared" si="201"/>
        <v>0.00237695797135727</v>
      </c>
      <c r="DZ71" s="16">
        <f t="shared" si="202"/>
        <v>0.0735355293329707</v>
      </c>
      <c r="EA71" s="16">
        <f t="shared" si="203"/>
        <v>0.0777288966546661</v>
      </c>
      <c r="ED71" s="25">
        <v>-0.415257416261728</v>
      </c>
      <c r="EE71" s="25">
        <v>0.971161398612886</v>
      </c>
      <c r="EF71" s="26">
        <f t="shared" si="204"/>
        <v>0.701340874243769</v>
      </c>
      <c r="EG71" s="26">
        <f t="shared" si="205"/>
        <v>0.945332040877967</v>
      </c>
      <c r="EH71" s="26">
        <f t="shared" si="206"/>
        <v>1.0578293729167</v>
      </c>
      <c r="EI71" s="16">
        <f t="shared" si="207"/>
        <v>0.00147002263777654</v>
      </c>
      <c r="EJ71" s="16">
        <f t="shared" si="208"/>
        <v>0.0578293729166959</v>
      </c>
      <c r="EK71" s="16">
        <f t="shared" si="209"/>
        <v>0.0908419294444859</v>
      </c>
    </row>
    <row r="72" spans="1:141">
      <c r="A72" s="77" t="s">
        <v>22</v>
      </c>
      <c r="B72" s="77">
        <v>2.64100994417045</v>
      </c>
      <c r="C72" s="78">
        <v>0.0071</v>
      </c>
      <c r="D72" s="78">
        <v>0.0226</v>
      </c>
      <c r="E72" s="77">
        <v>100</v>
      </c>
      <c r="F72" s="77">
        <v>0.5</v>
      </c>
      <c r="G72" s="77">
        <v>0.5</v>
      </c>
      <c r="H72" s="77">
        <v>1</v>
      </c>
      <c r="I72" s="77">
        <v>5.4</v>
      </c>
      <c r="J72" s="77">
        <v>0.725</v>
      </c>
      <c r="K72" s="17">
        <f t="shared" si="146"/>
        <v>1.00428628742992</v>
      </c>
      <c r="L72" s="17">
        <f t="shared" si="147"/>
        <v>0.72190570465256</v>
      </c>
      <c r="M72" s="17">
        <f t="shared" si="148"/>
        <v>1.38522246542058</v>
      </c>
      <c r="N72" s="16">
        <f t="shared" si="149"/>
        <v>0.0780008303463881</v>
      </c>
      <c r="O72" s="16">
        <f t="shared" si="150"/>
        <v>0.38522246542058</v>
      </c>
      <c r="P72" s="16">
        <f t="shared" si="151"/>
        <v>0.0615322346681915</v>
      </c>
      <c r="R72" s="21">
        <f t="shared" si="152"/>
        <v>-0.325860751592916</v>
      </c>
      <c r="S72" s="21">
        <f t="shared" si="145"/>
        <v>1</v>
      </c>
      <c r="T72" s="21">
        <f t="shared" si="153"/>
        <v>0.971161398612886</v>
      </c>
      <c r="U72" s="22">
        <f t="shared" si="154"/>
        <v>0.00707491367196198</v>
      </c>
      <c r="V72" s="21">
        <f t="shared" si="155"/>
        <v>0.0223484036637618</v>
      </c>
      <c r="W72" s="21">
        <f t="shared" si="156"/>
        <v>4.60517018598809</v>
      </c>
      <c r="X72" s="25">
        <f t="shared" si="157"/>
        <v>-0.693147180559945</v>
      </c>
      <c r="Y72" s="21">
        <f t="shared" si="158"/>
        <v>-0.693147180559945</v>
      </c>
      <c r="Z72" s="21">
        <f t="shared" si="159"/>
        <v>0</v>
      </c>
      <c r="AA72" s="21">
        <f t="shared" si="160"/>
        <v>1.68639895357023</v>
      </c>
      <c r="AB72" s="26">
        <f t="shared" si="161"/>
        <v>0.611659831078827</v>
      </c>
      <c r="AC72" s="26">
        <f t="shared" si="162"/>
        <v>1.18529934967491</v>
      </c>
      <c r="AD72" s="26">
        <f t="shared" si="163"/>
        <v>0.84366873252252</v>
      </c>
      <c r="AE72" s="16">
        <f t="shared" si="164"/>
        <v>0.0128459938910801</v>
      </c>
      <c r="AF72" s="16">
        <f t="shared" si="165"/>
        <v>0.15633126747748</v>
      </c>
      <c r="AG72" s="16">
        <f t="shared" si="166"/>
        <v>0.0291665339795633</v>
      </c>
      <c r="AI72" s="21">
        <v>-0.325860751592916</v>
      </c>
      <c r="AJ72" s="22">
        <v>1</v>
      </c>
      <c r="AK72" s="21">
        <v>0.971161398612886</v>
      </c>
      <c r="AL72" s="25">
        <v>0.0223484036637618</v>
      </c>
      <c r="AM72" s="21">
        <v>4.60517018598809</v>
      </c>
      <c r="AN72" s="21">
        <v>-0.693147180559945</v>
      </c>
      <c r="AO72" s="21">
        <v>-0.693147180559945</v>
      </c>
      <c r="AP72" s="25">
        <v>0</v>
      </c>
      <c r="AQ72" s="21">
        <v>1.68639895357023</v>
      </c>
      <c r="AR72" s="26">
        <f t="shared" si="167"/>
        <v>0.612274191253922</v>
      </c>
      <c r="AS72" s="26">
        <f t="shared" si="168"/>
        <v>1.18411001207681</v>
      </c>
      <c r="AT72" s="26">
        <f t="shared" si="215"/>
        <v>0.844516125867479</v>
      </c>
      <c r="AU72" s="16">
        <f t="shared" si="169"/>
        <v>0.0127071079574573</v>
      </c>
      <c r="AV72" s="16">
        <f t="shared" si="170"/>
        <v>0.155483874132521</v>
      </c>
      <c r="AW72" s="16">
        <f t="shared" si="171"/>
        <v>0.0294709535352232</v>
      </c>
      <c r="AZ72" s="25">
        <v>-0.325860751592916</v>
      </c>
      <c r="BA72" s="25">
        <v>0.971161398612886</v>
      </c>
      <c r="BB72" s="22">
        <v>0.0223484036637618</v>
      </c>
      <c r="BC72" s="25">
        <v>4.60517018598809</v>
      </c>
      <c r="BD72" s="25">
        <v>-0.693147180559945</v>
      </c>
      <c r="BE72" s="25">
        <v>-0.693147180559945</v>
      </c>
      <c r="BF72" s="25">
        <v>0</v>
      </c>
      <c r="BG72" s="25">
        <v>1.68639895357023</v>
      </c>
      <c r="BH72" s="26">
        <f t="shared" si="172"/>
        <v>0.613031434055948</v>
      </c>
      <c r="BI72" s="26">
        <f t="shared" si="173"/>
        <v>1.18264734844549</v>
      </c>
      <c r="BJ72" s="26">
        <f t="shared" si="210"/>
        <v>0.845560598697859</v>
      </c>
      <c r="BK72" s="16">
        <f t="shared" si="174"/>
        <v>0.0125369597595676</v>
      </c>
      <c r="BL72" s="16">
        <f t="shared" si="175"/>
        <v>0.154439401302141</v>
      </c>
      <c r="BM72" s="16">
        <f t="shared" si="176"/>
        <v>0.0302133571832831</v>
      </c>
      <c r="BP72" s="25">
        <v>-0.325860751592916</v>
      </c>
      <c r="BQ72" s="25">
        <v>0.971161398612886</v>
      </c>
      <c r="BR72" s="25">
        <v>4.60517018598809</v>
      </c>
      <c r="BS72" s="22">
        <v>-0.693147180559945</v>
      </c>
      <c r="BT72" s="25">
        <v>-0.693147180559945</v>
      </c>
      <c r="BU72" s="25">
        <v>0</v>
      </c>
      <c r="BV72" s="25">
        <v>1.68639895357023</v>
      </c>
      <c r="BW72" s="26">
        <f t="shared" si="177"/>
        <v>0.61572928750404</v>
      </c>
      <c r="BX72" s="26">
        <f t="shared" si="178"/>
        <v>1.17746551075864</v>
      </c>
      <c r="BY72" s="26">
        <f t="shared" si="211"/>
        <v>0.849281775867641</v>
      </c>
      <c r="BZ72" s="16">
        <f t="shared" si="179"/>
        <v>0.0119400886093748</v>
      </c>
      <c r="CA72" s="16">
        <f t="shared" si="180"/>
        <v>0.150718224132359</v>
      </c>
      <c r="CB72" s="16">
        <f t="shared" si="181"/>
        <v>0.0317251516437911</v>
      </c>
      <c r="CE72" s="31">
        <v>-0.325860751592916</v>
      </c>
      <c r="CF72" s="31">
        <v>0.971161398612886</v>
      </c>
      <c r="CG72" s="31">
        <v>4.60517018598809</v>
      </c>
      <c r="CH72" s="31">
        <v>-0.693147180559945</v>
      </c>
      <c r="CI72" s="31">
        <v>0</v>
      </c>
      <c r="CJ72" s="31">
        <v>1.68639895357023</v>
      </c>
      <c r="CK72" s="34">
        <f t="shared" si="182"/>
        <v>0.605114812443162</v>
      </c>
      <c r="CL72" s="34">
        <f t="shared" si="183"/>
        <v>1.19811973710047</v>
      </c>
      <c r="CM72" s="34">
        <f t="shared" si="184"/>
        <v>0.834641120611256</v>
      </c>
      <c r="CN72" s="32">
        <f t="shared" si="185"/>
        <v>0.0143724581955382</v>
      </c>
      <c r="CO72" s="32">
        <f t="shared" si="186"/>
        <v>0.165358879388742</v>
      </c>
      <c r="CP72" s="32">
        <f t="shared" si="187"/>
        <v>0.0266397560656108</v>
      </c>
      <c r="CR72" s="8">
        <f t="shared" si="188"/>
        <v>0.605114812443162</v>
      </c>
      <c r="CT72" s="25">
        <v>-0.325860751592916</v>
      </c>
      <c r="CU72" s="25">
        <v>0.971161398612886</v>
      </c>
      <c r="CV72" s="22">
        <v>-0.693147180559945</v>
      </c>
      <c r="CW72" s="25">
        <v>0</v>
      </c>
      <c r="CX72" s="25">
        <v>1.68639895357023</v>
      </c>
      <c r="CY72" s="26">
        <f t="shared" si="189"/>
        <v>0.605203934810198</v>
      </c>
      <c r="CZ72" s="26">
        <f t="shared" si="190"/>
        <v>1.19794330191751</v>
      </c>
      <c r="DA72" s="26">
        <f t="shared" si="212"/>
        <v>0.834764048014066</v>
      </c>
      <c r="DB72" s="16">
        <f t="shared" si="191"/>
        <v>0.0143510972349593</v>
      </c>
      <c r="DC72" s="16">
        <f t="shared" si="192"/>
        <v>0.165235951985934</v>
      </c>
      <c r="DD72" s="16">
        <f t="shared" si="193"/>
        <v>0.0274195319943619</v>
      </c>
      <c r="DG72" s="25">
        <v>-0.325860751592916</v>
      </c>
      <c r="DH72" s="25">
        <v>0.971161398612886</v>
      </c>
      <c r="DI72" s="22">
        <v>0</v>
      </c>
      <c r="DJ72" s="25">
        <v>1.68639895357023</v>
      </c>
      <c r="DK72" s="26">
        <f t="shared" si="194"/>
        <v>0.607703101641948</v>
      </c>
      <c r="DL72" s="26">
        <f t="shared" si="195"/>
        <v>1.19301678408606</v>
      </c>
      <c r="DM72" s="26">
        <f t="shared" si="213"/>
        <v>0.838211174678549</v>
      </c>
      <c r="DN72" s="16">
        <f t="shared" si="196"/>
        <v>0.0137585623644192</v>
      </c>
      <c r="DO72" s="16">
        <f t="shared" si="197"/>
        <v>0.161788825321451</v>
      </c>
      <c r="DP72" s="16">
        <f t="shared" si="198"/>
        <v>0.0297009418501315</v>
      </c>
      <c r="DS72" s="25">
        <v>-0.325860751592916</v>
      </c>
      <c r="DT72" s="25">
        <v>0.971161398612886</v>
      </c>
      <c r="DU72" s="22">
        <v>1.68639895357023</v>
      </c>
      <c r="DV72" s="26">
        <f t="shared" si="199"/>
        <v>0.71175405594776</v>
      </c>
      <c r="DW72" s="26">
        <f t="shared" si="200"/>
        <v>1.01861028250075</v>
      </c>
      <c r="DX72" s="26">
        <f t="shared" si="214"/>
        <v>0.981729732341738</v>
      </c>
      <c r="DY72" s="16">
        <f t="shared" si="201"/>
        <v>0.000175455033835081</v>
      </c>
      <c r="DZ72" s="16">
        <f t="shared" si="202"/>
        <v>0.0182702676582626</v>
      </c>
      <c r="EA72" s="16">
        <f t="shared" si="203"/>
        <v>0.111598948007384</v>
      </c>
      <c r="ED72" s="25">
        <v>-0.325860751592916</v>
      </c>
      <c r="EE72" s="25">
        <v>0.971161398612886</v>
      </c>
      <c r="EF72" s="26">
        <f t="shared" si="204"/>
        <v>0.701340874243769</v>
      </c>
      <c r="EG72" s="26">
        <f t="shared" si="205"/>
        <v>1.03373413218179</v>
      </c>
      <c r="EH72" s="26">
        <f t="shared" si="206"/>
        <v>0.967366723094854</v>
      </c>
      <c r="EI72" s="16">
        <f t="shared" si="207"/>
        <v>0.000559754231549131</v>
      </c>
      <c r="EJ72" s="16">
        <f t="shared" si="208"/>
        <v>0.0326332769051455</v>
      </c>
      <c r="EK72" s="16">
        <f t="shared" si="209"/>
        <v>0.106664976820126</v>
      </c>
    </row>
    <row r="73" spans="1:141">
      <c r="A73" s="77" t="s">
        <v>22</v>
      </c>
      <c r="B73" s="77">
        <v>2.55674945511589</v>
      </c>
      <c r="C73" s="78">
        <v>0</v>
      </c>
      <c r="D73" s="78">
        <v>0</v>
      </c>
      <c r="E73" s="77">
        <v>100</v>
      </c>
      <c r="F73" s="77">
        <v>0.5</v>
      </c>
      <c r="G73" s="77">
        <v>0.5</v>
      </c>
      <c r="H73" s="77">
        <v>1</v>
      </c>
      <c r="I73" s="77">
        <v>5.4</v>
      </c>
      <c r="J73" s="77">
        <v>0.361</v>
      </c>
      <c r="K73" s="17">
        <f t="shared" si="146"/>
        <v>0.972244888299099</v>
      </c>
      <c r="L73" s="17">
        <f t="shared" si="147"/>
        <v>0.371305629214008</v>
      </c>
      <c r="M73" s="17">
        <f t="shared" si="148"/>
        <v>2.6931991365626</v>
      </c>
      <c r="N73" s="16">
        <f t="shared" si="149"/>
        <v>0.373620313471778</v>
      </c>
      <c r="O73" s="16">
        <f t="shared" si="150"/>
        <v>1.6931991365626</v>
      </c>
      <c r="P73" s="16">
        <f t="shared" si="151"/>
        <v>1.12342988267108</v>
      </c>
      <c r="R73" s="21">
        <f t="shared" si="152"/>
        <v>-0.990729757089874</v>
      </c>
      <c r="S73" s="21">
        <f t="shared" ref="S73:S82" si="216">1</f>
        <v>1</v>
      </c>
      <c r="T73" s="21">
        <f t="shared" si="153"/>
        <v>0.93873670758805</v>
      </c>
      <c r="U73" s="22">
        <f t="shared" si="154"/>
        <v>0</v>
      </c>
      <c r="V73" s="21">
        <f t="shared" si="155"/>
        <v>0</v>
      </c>
      <c r="W73" s="21">
        <f t="shared" si="156"/>
        <v>4.60517018598809</v>
      </c>
      <c r="X73" s="25">
        <f t="shared" si="157"/>
        <v>-0.693147180559945</v>
      </c>
      <c r="Y73" s="21">
        <f t="shared" si="158"/>
        <v>-0.693147180559945</v>
      </c>
      <c r="Z73" s="21">
        <f t="shared" si="159"/>
        <v>0</v>
      </c>
      <c r="AA73" s="21">
        <f t="shared" si="160"/>
        <v>1.68639895357023</v>
      </c>
      <c r="AB73" s="26">
        <f t="shared" si="161"/>
        <v>0.606846835642664</v>
      </c>
      <c r="AC73" s="26">
        <f t="shared" si="162"/>
        <v>0.594878277016462</v>
      </c>
      <c r="AD73" s="26">
        <f t="shared" si="163"/>
        <v>1.68101616521514</v>
      </c>
      <c r="AE73" s="16">
        <f t="shared" si="164"/>
        <v>0.0604406665955111</v>
      </c>
      <c r="AF73" s="16">
        <f t="shared" si="165"/>
        <v>0.681016165215136</v>
      </c>
      <c r="AG73" s="16">
        <f t="shared" si="166"/>
        <v>0.125247173048641</v>
      </c>
      <c r="AI73" s="21">
        <v>-0.990729757089874</v>
      </c>
      <c r="AJ73" s="22">
        <v>1</v>
      </c>
      <c r="AK73" s="21">
        <v>0.93873670758805</v>
      </c>
      <c r="AL73" s="25">
        <v>0</v>
      </c>
      <c r="AM73" s="21">
        <v>4.60517018598809</v>
      </c>
      <c r="AN73" s="21">
        <v>-0.693147180559945</v>
      </c>
      <c r="AO73" s="21">
        <v>-0.693147180559945</v>
      </c>
      <c r="AP73" s="25">
        <v>0</v>
      </c>
      <c r="AQ73" s="21">
        <v>1.68639895357023</v>
      </c>
      <c r="AR73" s="26">
        <f t="shared" si="167"/>
        <v>0.606470732010165</v>
      </c>
      <c r="AS73" s="26">
        <f t="shared" si="168"/>
        <v>0.595247191572551</v>
      </c>
      <c r="AT73" s="26">
        <f t="shared" si="215"/>
        <v>1.67997432689796</v>
      </c>
      <c r="AU73" s="16">
        <f t="shared" si="169"/>
        <v>0.0602558802736064</v>
      </c>
      <c r="AV73" s="16">
        <f t="shared" si="170"/>
        <v>0.679974326897965</v>
      </c>
      <c r="AW73" s="16">
        <f t="shared" si="171"/>
        <v>0.124481522485681</v>
      </c>
      <c r="AZ73" s="25">
        <v>-0.990729757089874</v>
      </c>
      <c r="BA73" s="25">
        <v>0.93873670758805</v>
      </c>
      <c r="BB73" s="22">
        <v>0</v>
      </c>
      <c r="BC73" s="25">
        <v>4.60517018598809</v>
      </c>
      <c r="BD73" s="25">
        <v>-0.693147180559945</v>
      </c>
      <c r="BE73" s="25">
        <v>-0.693147180559945</v>
      </c>
      <c r="BF73" s="25">
        <v>0</v>
      </c>
      <c r="BG73" s="25">
        <v>1.68639895357023</v>
      </c>
      <c r="BH73" s="26">
        <f t="shared" si="172"/>
        <v>0.607133435790558</v>
      </c>
      <c r="BI73" s="26">
        <f t="shared" si="173"/>
        <v>0.594597461972978</v>
      </c>
      <c r="BJ73" s="26">
        <f t="shared" si="210"/>
        <v>1.68181007144199</v>
      </c>
      <c r="BK73" s="16">
        <f t="shared" si="174"/>
        <v>0.0605816682140649</v>
      </c>
      <c r="BL73" s="16">
        <f t="shared" si="175"/>
        <v>0.68181007144199</v>
      </c>
      <c r="BM73" s="16">
        <f t="shared" si="176"/>
        <v>0.12499814798733</v>
      </c>
      <c r="BP73" s="25">
        <v>-0.990729757089874</v>
      </c>
      <c r="BQ73" s="25">
        <v>0.93873670758805</v>
      </c>
      <c r="BR73" s="25">
        <v>4.60517018598809</v>
      </c>
      <c r="BS73" s="22">
        <v>-0.693147180559945</v>
      </c>
      <c r="BT73" s="25">
        <v>-0.693147180559945</v>
      </c>
      <c r="BU73" s="25">
        <v>0</v>
      </c>
      <c r="BV73" s="25">
        <v>1.68639895357023</v>
      </c>
      <c r="BW73" s="26">
        <f t="shared" si="177"/>
        <v>0.614454855473327</v>
      </c>
      <c r="BX73" s="26">
        <f t="shared" si="178"/>
        <v>0.587512649276592</v>
      </c>
      <c r="BY73" s="26">
        <f t="shared" si="211"/>
        <v>1.70209101239149</v>
      </c>
      <c r="BZ73" s="16">
        <f t="shared" si="179"/>
        <v>0.0642393637630051</v>
      </c>
      <c r="CA73" s="16">
        <f t="shared" si="180"/>
        <v>0.702091012391488</v>
      </c>
      <c r="CB73" s="16">
        <f t="shared" si="181"/>
        <v>0.139320960690645</v>
      </c>
      <c r="CE73" s="31">
        <v>-0.990729757089874</v>
      </c>
      <c r="CF73" s="31">
        <v>0.93873670758805</v>
      </c>
      <c r="CG73" s="31">
        <v>4.60517018598809</v>
      </c>
      <c r="CH73" s="31">
        <v>-0.693147180559945</v>
      </c>
      <c r="CI73" s="31">
        <v>0</v>
      </c>
      <c r="CJ73" s="31">
        <v>1.68639895357023</v>
      </c>
      <c r="CK73" s="34">
        <f t="shared" si="182"/>
        <v>0.603793823889276</v>
      </c>
      <c r="CL73" s="34">
        <f t="shared" si="183"/>
        <v>0.597886208366054</v>
      </c>
      <c r="CM73" s="34">
        <f t="shared" si="184"/>
        <v>1.67255906894536</v>
      </c>
      <c r="CN73" s="32">
        <f t="shared" si="185"/>
        <v>0.0589488409187768</v>
      </c>
      <c r="CO73" s="32">
        <f t="shared" si="186"/>
        <v>0.672559068945363</v>
      </c>
      <c r="CP73" s="32">
        <f t="shared" si="187"/>
        <v>0.118324504295051</v>
      </c>
      <c r="CR73" s="8">
        <f t="shared" si="188"/>
        <v>0.603793823889276</v>
      </c>
      <c r="CT73" s="25">
        <v>-0.990729757089874</v>
      </c>
      <c r="CU73" s="25">
        <v>0.93873670758805</v>
      </c>
      <c r="CV73" s="22">
        <v>-0.693147180559945</v>
      </c>
      <c r="CW73" s="25">
        <v>0</v>
      </c>
      <c r="CX73" s="25">
        <v>1.68639895357023</v>
      </c>
      <c r="CY73" s="26">
        <f t="shared" si="189"/>
        <v>0.602437469381877</v>
      </c>
      <c r="CZ73" s="26">
        <f t="shared" si="190"/>
        <v>0.599232315962019</v>
      </c>
      <c r="DA73" s="26">
        <f t="shared" si="212"/>
        <v>1.66880185424343</v>
      </c>
      <c r="DB73" s="16">
        <f t="shared" si="191"/>
        <v>0.0582920516215249</v>
      </c>
      <c r="DC73" s="16">
        <f t="shared" si="192"/>
        <v>0.668801854243427</v>
      </c>
      <c r="DD73" s="16">
        <f t="shared" si="193"/>
        <v>0.11422876390668</v>
      </c>
      <c r="DG73" s="25">
        <v>-0.990729757089874</v>
      </c>
      <c r="DH73" s="25">
        <v>0.93873670758805</v>
      </c>
      <c r="DI73" s="22">
        <v>0</v>
      </c>
      <c r="DJ73" s="25">
        <v>1.68639895357023</v>
      </c>
      <c r="DK73" s="26">
        <f t="shared" si="194"/>
        <v>0.606069819831692</v>
      </c>
      <c r="DL73" s="26">
        <f t="shared" si="195"/>
        <v>0.595640944636133</v>
      </c>
      <c r="DM73" s="26">
        <f t="shared" si="213"/>
        <v>1.67886376684679</v>
      </c>
      <c r="DN73" s="16">
        <f t="shared" si="196"/>
        <v>0.060059216592338</v>
      </c>
      <c r="DO73" s="16">
        <f t="shared" si="197"/>
        <v>0.678863766846793</v>
      </c>
      <c r="DP73" s="16">
        <f t="shared" si="198"/>
        <v>0.118842447451308</v>
      </c>
      <c r="DS73" s="25">
        <v>-0.990729757089874</v>
      </c>
      <c r="DT73" s="25">
        <v>0.93873670758805</v>
      </c>
      <c r="DU73" s="22">
        <v>1.68639895357023</v>
      </c>
      <c r="DV73" s="26">
        <f t="shared" si="199"/>
        <v>0.703569411335982</v>
      </c>
      <c r="DW73" s="26">
        <f t="shared" si="200"/>
        <v>0.513097917822365</v>
      </c>
      <c r="DX73" s="26">
        <f t="shared" si="214"/>
        <v>1.9489457377728</v>
      </c>
      <c r="DY73" s="16">
        <f t="shared" si="201"/>
        <v>0.117353801583082</v>
      </c>
      <c r="DZ73" s="16">
        <f t="shared" si="202"/>
        <v>0.948945737772805</v>
      </c>
      <c r="EA73" s="16">
        <f t="shared" si="203"/>
        <v>0.355944903534149</v>
      </c>
      <c r="ED73" s="25">
        <v>-0.990729757089874</v>
      </c>
      <c r="EE73" s="25">
        <v>0.93873670758805</v>
      </c>
      <c r="EF73" s="26">
        <f t="shared" si="204"/>
        <v>0.687152848673217</v>
      </c>
      <c r="EG73" s="26">
        <f t="shared" si="205"/>
        <v>0.525356186323077</v>
      </c>
      <c r="EH73" s="26">
        <f t="shared" si="206"/>
        <v>1.90347049493966</v>
      </c>
      <c r="EI73" s="16">
        <f t="shared" si="207"/>
        <v>0.106375680697654</v>
      </c>
      <c r="EJ73" s="16">
        <f t="shared" si="208"/>
        <v>0.903470494939659</v>
      </c>
      <c r="EK73" s="16">
        <f t="shared" si="209"/>
        <v>0.296198454075232</v>
      </c>
    </row>
    <row r="74" spans="1:141">
      <c r="A74" s="77" t="s">
        <v>22</v>
      </c>
      <c r="B74" s="77">
        <v>2.64100994417045</v>
      </c>
      <c r="C74" s="78">
        <v>0.0071</v>
      </c>
      <c r="D74" s="78">
        <v>0.0113</v>
      </c>
      <c r="E74" s="77">
        <v>100</v>
      </c>
      <c r="F74" s="77">
        <v>0.5</v>
      </c>
      <c r="G74" s="77">
        <v>0.5</v>
      </c>
      <c r="H74" s="77">
        <v>1</v>
      </c>
      <c r="I74" s="77">
        <v>5.4</v>
      </c>
      <c r="J74" s="77">
        <v>1.08</v>
      </c>
      <c r="K74" s="17">
        <f t="shared" si="146"/>
        <v>1.00428628742992</v>
      </c>
      <c r="L74" s="17">
        <f t="shared" si="147"/>
        <v>1.07539056693071</v>
      </c>
      <c r="M74" s="17">
        <f t="shared" si="148"/>
        <v>0.92989471058326</v>
      </c>
      <c r="N74" s="16">
        <f t="shared" si="149"/>
        <v>0.00573256627114465</v>
      </c>
      <c r="O74" s="16">
        <f t="shared" si="150"/>
        <v>0.0701052894167405</v>
      </c>
      <c r="P74" s="16">
        <f t="shared" si="151"/>
        <v>0.317165060385289</v>
      </c>
      <c r="R74" s="21">
        <f t="shared" si="152"/>
        <v>0.072683913670675</v>
      </c>
      <c r="S74" s="21">
        <f t="shared" si="216"/>
        <v>1</v>
      </c>
      <c r="T74" s="21">
        <f t="shared" si="153"/>
        <v>0.971161398612886</v>
      </c>
      <c r="U74" s="22">
        <f t="shared" si="154"/>
        <v>0.00707491367196198</v>
      </c>
      <c r="V74" s="21">
        <f t="shared" si="155"/>
        <v>0.0112366319259878</v>
      </c>
      <c r="W74" s="21">
        <f t="shared" si="156"/>
        <v>4.60517018598809</v>
      </c>
      <c r="X74" s="25">
        <f t="shared" si="157"/>
        <v>-0.693147180559945</v>
      </c>
      <c r="Y74" s="21">
        <f t="shared" si="158"/>
        <v>-0.693147180559945</v>
      </c>
      <c r="Z74" s="21">
        <f t="shared" si="159"/>
        <v>0</v>
      </c>
      <c r="AA74" s="21">
        <f t="shared" si="160"/>
        <v>1.68639895357023</v>
      </c>
      <c r="AB74" s="26">
        <f t="shared" si="161"/>
        <v>0.609633044763253</v>
      </c>
      <c r="AC74" s="26">
        <f t="shared" si="162"/>
        <v>1.77155751197741</v>
      </c>
      <c r="AD74" s="26">
        <f t="shared" si="163"/>
        <v>0.564475041447457</v>
      </c>
      <c r="AE74" s="16">
        <f t="shared" si="164"/>
        <v>0.221245072578688</v>
      </c>
      <c r="AF74" s="16">
        <f t="shared" si="165"/>
        <v>0.435524958552543</v>
      </c>
      <c r="AG74" s="16">
        <f t="shared" si="166"/>
        <v>0.0117530678111681</v>
      </c>
      <c r="AI74" s="21">
        <v>0.072683913670675</v>
      </c>
      <c r="AJ74" s="22">
        <v>1</v>
      </c>
      <c r="AK74" s="21">
        <v>0.971161398612886</v>
      </c>
      <c r="AL74" s="25">
        <v>0.0112366319259878</v>
      </c>
      <c r="AM74" s="21">
        <v>4.60517018598809</v>
      </c>
      <c r="AN74" s="21">
        <v>-0.693147180559945</v>
      </c>
      <c r="AO74" s="21">
        <v>-0.693147180559945</v>
      </c>
      <c r="AP74" s="25">
        <v>0</v>
      </c>
      <c r="AQ74" s="21">
        <v>1.68639895357023</v>
      </c>
      <c r="AR74" s="26">
        <f t="shared" si="167"/>
        <v>0.610152477845601</v>
      </c>
      <c r="AS74" s="26">
        <f t="shared" si="168"/>
        <v>1.77004935522575</v>
      </c>
      <c r="AT74" s="26">
        <f t="shared" si="215"/>
        <v>0.564955998005186</v>
      </c>
      <c r="AU74" s="16">
        <f t="shared" si="169"/>
        <v>0.220756694074628</v>
      </c>
      <c r="AV74" s="16">
        <f t="shared" si="170"/>
        <v>0.435044001994814</v>
      </c>
      <c r="AW74" s="16">
        <f t="shared" si="171"/>
        <v>0.0116400505282292</v>
      </c>
      <c r="AZ74" s="25">
        <v>0.072683913670675</v>
      </c>
      <c r="BA74" s="25">
        <v>0.971161398612886</v>
      </c>
      <c r="BB74" s="22">
        <v>0.0112366319259878</v>
      </c>
      <c r="BC74" s="25">
        <v>4.60517018598809</v>
      </c>
      <c r="BD74" s="25">
        <v>-0.693147180559945</v>
      </c>
      <c r="BE74" s="25">
        <v>-0.693147180559945</v>
      </c>
      <c r="BF74" s="25">
        <v>0</v>
      </c>
      <c r="BG74" s="25">
        <v>1.68639895357023</v>
      </c>
      <c r="BH74" s="26">
        <f t="shared" si="172"/>
        <v>0.61078559880021</v>
      </c>
      <c r="BI74" s="26">
        <f t="shared" si="173"/>
        <v>1.76821457827671</v>
      </c>
      <c r="BJ74" s="26">
        <f t="shared" si="210"/>
        <v>0.565542221111306</v>
      </c>
      <c r="BK74" s="16">
        <f t="shared" si="174"/>
        <v>0.220162154293277</v>
      </c>
      <c r="BL74" s="16">
        <f t="shared" si="175"/>
        <v>0.434457778888694</v>
      </c>
      <c r="BM74" s="16">
        <f t="shared" si="176"/>
        <v>0.0112781169183035</v>
      </c>
      <c r="BP74" s="25">
        <v>0.072683913670675</v>
      </c>
      <c r="BQ74" s="25">
        <v>0.971161398612886</v>
      </c>
      <c r="BR74" s="25">
        <v>4.60517018598809</v>
      </c>
      <c r="BS74" s="22">
        <v>-0.693147180559945</v>
      </c>
      <c r="BT74" s="25">
        <v>-0.693147180559945</v>
      </c>
      <c r="BU74" s="25">
        <v>0</v>
      </c>
      <c r="BV74" s="25">
        <v>1.68639895357023</v>
      </c>
      <c r="BW74" s="26">
        <f t="shared" si="177"/>
        <v>0.61572928750404</v>
      </c>
      <c r="BX74" s="26">
        <f t="shared" si="178"/>
        <v>1.75401758844046</v>
      </c>
      <c r="BY74" s="26">
        <f t="shared" si="211"/>
        <v>0.570119710651889</v>
      </c>
      <c r="BZ74" s="16">
        <f t="shared" si="179"/>
        <v>0.215547294481507</v>
      </c>
      <c r="CA74" s="16">
        <f t="shared" si="180"/>
        <v>0.429880289348111</v>
      </c>
      <c r="CB74" s="16">
        <f t="shared" si="181"/>
        <v>0.0102103968235204</v>
      </c>
      <c r="CE74" s="31">
        <v>0.072683913670675</v>
      </c>
      <c r="CF74" s="31">
        <v>0.971161398612886</v>
      </c>
      <c r="CG74" s="31">
        <v>4.60517018598809</v>
      </c>
      <c r="CH74" s="31">
        <v>-0.693147180559945</v>
      </c>
      <c r="CI74" s="31">
        <v>0</v>
      </c>
      <c r="CJ74" s="31">
        <v>1.68639895357023</v>
      </c>
      <c r="CK74" s="34">
        <f t="shared" si="182"/>
        <v>0.605114812443162</v>
      </c>
      <c r="CL74" s="34">
        <f t="shared" si="183"/>
        <v>1.78478526354277</v>
      </c>
      <c r="CM74" s="34">
        <f t="shared" si="184"/>
        <v>0.560291493002926</v>
      </c>
      <c r="CN74" s="32">
        <f t="shared" si="185"/>
        <v>0.225515941360893</v>
      </c>
      <c r="CO74" s="32">
        <f t="shared" si="186"/>
        <v>0.439708506997072</v>
      </c>
      <c r="CP74" s="32">
        <f t="shared" si="187"/>
        <v>0.0123504834044049</v>
      </c>
      <c r="CR74" s="8">
        <f t="shared" si="188"/>
        <v>0.605114812443162</v>
      </c>
      <c r="CT74" s="25">
        <v>0.072683913670675</v>
      </c>
      <c r="CU74" s="25">
        <v>0.971161398612886</v>
      </c>
      <c r="CV74" s="22">
        <v>-0.693147180559945</v>
      </c>
      <c r="CW74" s="25">
        <v>0</v>
      </c>
      <c r="CX74" s="25">
        <v>1.68639895357023</v>
      </c>
      <c r="CY74" s="26">
        <f t="shared" si="189"/>
        <v>0.605203934810198</v>
      </c>
      <c r="CZ74" s="26">
        <f t="shared" si="190"/>
        <v>1.78452243595988</v>
      </c>
      <c r="DA74" s="26">
        <f t="shared" si="212"/>
        <v>0.560374013713146</v>
      </c>
      <c r="DB74" s="16">
        <f t="shared" si="191"/>
        <v>0.225431303519719</v>
      </c>
      <c r="DC74" s="16">
        <f t="shared" si="192"/>
        <v>0.439625986286854</v>
      </c>
      <c r="DD74" s="16">
        <f t="shared" si="193"/>
        <v>0.0118377865723873</v>
      </c>
      <c r="DG74" s="25">
        <v>0.072683913670675</v>
      </c>
      <c r="DH74" s="25">
        <v>0.971161398612886</v>
      </c>
      <c r="DI74" s="22">
        <v>0</v>
      </c>
      <c r="DJ74" s="25">
        <v>1.68639895357023</v>
      </c>
      <c r="DK74" s="26">
        <f t="shared" si="194"/>
        <v>0.607703101641948</v>
      </c>
      <c r="DL74" s="26">
        <f t="shared" si="195"/>
        <v>1.77718362319027</v>
      </c>
      <c r="DM74" s="26">
        <f t="shared" si="213"/>
        <v>0.562688057075878</v>
      </c>
      <c r="DN74" s="16">
        <f t="shared" si="196"/>
        <v>0.223064360198636</v>
      </c>
      <c r="DO74" s="16">
        <f t="shared" si="197"/>
        <v>0.437311942924122</v>
      </c>
      <c r="DP74" s="16">
        <f t="shared" si="198"/>
        <v>0.0106468358369458</v>
      </c>
      <c r="DS74" s="25">
        <v>0.072683913670675</v>
      </c>
      <c r="DT74" s="25">
        <v>0.971161398612886</v>
      </c>
      <c r="DU74" s="22">
        <v>1.68639895357023</v>
      </c>
      <c r="DV74" s="26">
        <f t="shared" si="199"/>
        <v>0.71175405594776</v>
      </c>
      <c r="DW74" s="26">
        <f t="shared" si="200"/>
        <v>1.51737807600111</v>
      </c>
      <c r="DX74" s="26">
        <f t="shared" si="214"/>
        <v>0.659031533284963</v>
      </c>
      <c r="DY74" s="16">
        <f t="shared" si="201"/>
        <v>0.135605075310926</v>
      </c>
      <c r="DZ74" s="16">
        <f t="shared" si="202"/>
        <v>0.340968466715037</v>
      </c>
      <c r="EA74" s="16">
        <f t="shared" si="203"/>
        <v>0.000129187960528099</v>
      </c>
      <c r="ED74" s="25">
        <v>0.072683913670675</v>
      </c>
      <c r="EE74" s="25">
        <v>0.971161398612886</v>
      </c>
      <c r="EF74" s="26">
        <f t="shared" si="204"/>
        <v>0.701340874243769</v>
      </c>
      <c r="EG74" s="26">
        <f t="shared" si="205"/>
        <v>1.53990739690529</v>
      </c>
      <c r="EH74" s="26">
        <f t="shared" si="206"/>
        <v>0.649389698373861</v>
      </c>
      <c r="EI74" s="16">
        <f t="shared" si="207"/>
        <v>0.143382733518473</v>
      </c>
      <c r="EJ74" s="16">
        <f t="shared" si="208"/>
        <v>0.350610301626139</v>
      </c>
      <c r="EK74" s="16">
        <f t="shared" si="209"/>
        <v>7.42875161246939e-5</v>
      </c>
    </row>
    <row r="75" spans="1:141">
      <c r="A75" s="77" t="s">
        <v>24</v>
      </c>
      <c r="B75" s="77">
        <v>3.04393580711003</v>
      </c>
      <c r="C75" s="78">
        <v>0.015</v>
      </c>
      <c r="D75" s="78">
        <v>0.0719647988505747</v>
      </c>
      <c r="E75" s="77">
        <v>112</v>
      </c>
      <c r="F75" s="77">
        <v>0.535714285714286</v>
      </c>
      <c r="G75" s="77">
        <v>0.535714285714286</v>
      </c>
      <c r="H75" s="77">
        <v>0.857142857142857</v>
      </c>
      <c r="I75" s="77">
        <v>1.78571428571429</v>
      </c>
      <c r="J75" s="77">
        <v>0.356275303643725</v>
      </c>
      <c r="K75" s="17">
        <f t="shared" si="146"/>
        <v>1.39363339568739</v>
      </c>
      <c r="L75" s="17">
        <f t="shared" si="147"/>
        <v>0.255644924085646</v>
      </c>
      <c r="M75" s="17">
        <f t="shared" si="148"/>
        <v>3.91167555380439</v>
      </c>
      <c r="N75" s="16">
        <f t="shared" si="149"/>
        <v>1.07611181112848</v>
      </c>
      <c r="O75" s="16">
        <f t="shared" si="150"/>
        <v>2.91167555380439</v>
      </c>
      <c r="P75" s="16">
        <f t="shared" si="151"/>
        <v>5.19108910829621</v>
      </c>
      <c r="R75" s="21">
        <f t="shared" si="152"/>
        <v>-1.36396581258911</v>
      </c>
      <c r="S75" s="21">
        <f t="shared" si="216"/>
        <v>1</v>
      </c>
      <c r="T75" s="21">
        <f t="shared" si="153"/>
        <v>1.11315135144266</v>
      </c>
      <c r="U75" s="22">
        <f t="shared" si="154"/>
        <v>0.0148886124937506</v>
      </c>
      <c r="V75" s="21">
        <f t="shared" si="155"/>
        <v>0.0694932252163471</v>
      </c>
      <c r="W75" s="21">
        <f t="shared" si="156"/>
        <v>4.71849887129509</v>
      </c>
      <c r="X75" s="25">
        <f t="shared" si="157"/>
        <v>-0.624154309072993</v>
      </c>
      <c r="Y75" s="21">
        <f t="shared" si="158"/>
        <v>-0.624154309072993</v>
      </c>
      <c r="Z75" s="21">
        <f t="shared" si="159"/>
        <v>-0.154150679827258</v>
      </c>
      <c r="AA75" s="21">
        <f t="shared" si="160"/>
        <v>0.579818495252945</v>
      </c>
      <c r="AB75" s="26">
        <f t="shared" si="161"/>
        <v>0.662308598096003</v>
      </c>
      <c r="AC75" s="26">
        <f t="shared" si="162"/>
        <v>0.537929455646418</v>
      </c>
      <c r="AD75" s="26">
        <f t="shared" si="163"/>
        <v>1.85897981511037</v>
      </c>
      <c r="AE75" s="16">
        <f t="shared" si="164"/>
        <v>0.0936563773133148</v>
      </c>
      <c r="AF75" s="16">
        <f t="shared" si="165"/>
        <v>0.858979815110371</v>
      </c>
      <c r="AG75" s="16">
        <f t="shared" si="166"/>
        <v>0.282881892271592</v>
      </c>
      <c r="AI75" s="21">
        <v>-1.36396581258911</v>
      </c>
      <c r="AJ75" s="22">
        <v>1</v>
      </c>
      <c r="AK75" s="21">
        <v>1.11315135144266</v>
      </c>
      <c r="AL75" s="25">
        <v>0.0694932252163471</v>
      </c>
      <c r="AM75" s="21">
        <v>4.71849887129509</v>
      </c>
      <c r="AN75" s="21">
        <v>-0.624154309072993</v>
      </c>
      <c r="AO75" s="21">
        <v>-0.624154309072993</v>
      </c>
      <c r="AP75" s="25">
        <v>-0.154150679827258</v>
      </c>
      <c r="AQ75" s="21">
        <v>0.579818495252945</v>
      </c>
      <c r="AR75" s="26">
        <f t="shared" si="167"/>
        <v>0.664815690259683</v>
      </c>
      <c r="AS75" s="26">
        <f t="shared" si="168"/>
        <v>0.535900865252685</v>
      </c>
      <c r="AT75" s="26">
        <f t="shared" si="215"/>
        <v>1.86601676697888</v>
      </c>
      <c r="AU75" s="16">
        <f t="shared" si="169"/>
        <v>0.0951971701731247</v>
      </c>
      <c r="AV75" s="16">
        <f t="shared" si="170"/>
        <v>0.866016766978881</v>
      </c>
      <c r="AW75" s="16">
        <f t="shared" si="171"/>
        <v>0.29037207272107</v>
      </c>
      <c r="AZ75" s="25">
        <v>-1.36396581258911</v>
      </c>
      <c r="BA75" s="25">
        <v>1.11315135144266</v>
      </c>
      <c r="BB75" s="22">
        <v>0.0694932252163471</v>
      </c>
      <c r="BC75" s="25">
        <v>4.71849887129509</v>
      </c>
      <c r="BD75" s="25">
        <v>-0.624154309072993</v>
      </c>
      <c r="BE75" s="25">
        <v>-0.624154309072993</v>
      </c>
      <c r="BF75" s="25">
        <v>-0.154150679827258</v>
      </c>
      <c r="BG75" s="25">
        <v>0.579818495252945</v>
      </c>
      <c r="BH75" s="26">
        <f t="shared" si="172"/>
        <v>0.669882094940115</v>
      </c>
      <c r="BI75" s="26">
        <f t="shared" si="173"/>
        <v>0.531847777892279</v>
      </c>
      <c r="BJ75" s="26">
        <f t="shared" si="210"/>
        <v>1.88023724375237</v>
      </c>
      <c r="BK75" s="16">
        <f t="shared" si="174"/>
        <v>0.0983492195472177</v>
      </c>
      <c r="BL75" s="16">
        <f t="shared" si="175"/>
        <v>0.880237243752368</v>
      </c>
      <c r="BM75" s="16">
        <f t="shared" si="176"/>
        <v>0.304679650389254</v>
      </c>
      <c r="BP75" s="25">
        <v>-1.36396581258911</v>
      </c>
      <c r="BQ75" s="25">
        <v>1.11315135144266</v>
      </c>
      <c r="BR75" s="25">
        <v>4.71849887129509</v>
      </c>
      <c r="BS75" s="22">
        <v>-0.624154309072993</v>
      </c>
      <c r="BT75" s="25">
        <v>-0.624154309072993</v>
      </c>
      <c r="BU75" s="25">
        <v>-0.154150679827258</v>
      </c>
      <c r="BV75" s="25">
        <v>0.579818495252945</v>
      </c>
      <c r="BW75" s="26">
        <f t="shared" si="177"/>
        <v>0.663114370421988</v>
      </c>
      <c r="BX75" s="26">
        <f t="shared" si="178"/>
        <v>0.537275799673895</v>
      </c>
      <c r="BY75" s="26">
        <f t="shared" si="211"/>
        <v>1.86124147152535</v>
      </c>
      <c r="BZ75" s="16">
        <f t="shared" si="179"/>
        <v>0.0941502129013554</v>
      </c>
      <c r="CA75" s="16">
        <f t="shared" si="180"/>
        <v>0.861241471525351</v>
      </c>
      <c r="CB75" s="16">
        <f t="shared" si="181"/>
        <v>0.28345794879447</v>
      </c>
      <c r="CE75" s="31">
        <v>-1.36396581258911</v>
      </c>
      <c r="CF75" s="31">
        <v>1.11315135144266</v>
      </c>
      <c r="CG75" s="31">
        <v>4.71849887129509</v>
      </c>
      <c r="CH75" s="31">
        <v>-0.624154309072993</v>
      </c>
      <c r="CI75" s="31">
        <v>-0.154150679827258</v>
      </c>
      <c r="CJ75" s="31">
        <v>0.579818495252945</v>
      </c>
      <c r="CK75" s="34">
        <f t="shared" si="182"/>
        <v>0.655659204574006</v>
      </c>
      <c r="CL75" s="34">
        <f t="shared" si="183"/>
        <v>0.543384888305204</v>
      </c>
      <c r="CM75" s="34">
        <f t="shared" si="184"/>
        <v>1.84031617647476</v>
      </c>
      <c r="CN75" s="32">
        <f t="shared" si="185"/>
        <v>0.0896307201362323</v>
      </c>
      <c r="CO75" s="32">
        <f t="shared" si="186"/>
        <v>0.840316176474765</v>
      </c>
      <c r="CP75" s="32">
        <f t="shared" si="187"/>
        <v>0.261878235201187</v>
      </c>
      <c r="CR75" s="8">
        <f t="shared" si="188"/>
        <v>0.655659204574007</v>
      </c>
      <c r="CT75" s="25">
        <v>-1.36396581258911</v>
      </c>
      <c r="CU75" s="25">
        <v>1.11315135144266</v>
      </c>
      <c r="CV75" s="22">
        <v>-0.624154309072993</v>
      </c>
      <c r="CW75" s="25">
        <v>-0.154150679827258</v>
      </c>
      <c r="CX75" s="25">
        <v>0.579818495252945</v>
      </c>
      <c r="CY75" s="26">
        <f t="shared" si="189"/>
        <v>0.632129374936377</v>
      </c>
      <c r="CZ75" s="26">
        <f t="shared" si="190"/>
        <v>0.563611370978581</v>
      </c>
      <c r="DA75" s="26">
        <f t="shared" si="212"/>
        <v>1.77427222283278</v>
      </c>
      <c r="DB75" s="16">
        <f t="shared" si="191"/>
        <v>0.0760954686487313</v>
      </c>
      <c r="DC75" s="16">
        <f t="shared" si="192"/>
        <v>0.774272222832783</v>
      </c>
      <c r="DD75" s="16">
        <f t="shared" si="193"/>
        <v>0.196645977256123</v>
      </c>
      <c r="DG75" s="25">
        <v>-1.36396581258911</v>
      </c>
      <c r="DH75" s="25">
        <v>1.11315135144266</v>
      </c>
      <c r="DI75" s="22">
        <v>-0.154150679827258</v>
      </c>
      <c r="DJ75" s="25">
        <v>0.579818495252945</v>
      </c>
      <c r="DK75" s="26">
        <f t="shared" si="194"/>
        <v>0.650940079102321</v>
      </c>
      <c r="DL75" s="26">
        <f t="shared" si="195"/>
        <v>0.547324270054237</v>
      </c>
      <c r="DM75" s="26">
        <f t="shared" si="213"/>
        <v>1.82707044929856</v>
      </c>
      <c r="DN75" s="16">
        <f t="shared" si="196"/>
        <v>0.0868273298960645</v>
      </c>
      <c r="DO75" s="16">
        <f t="shared" si="197"/>
        <v>0.827070449298557</v>
      </c>
      <c r="DP75" s="16">
        <f t="shared" si="198"/>
        <v>0.242991827212594</v>
      </c>
      <c r="DS75" s="25">
        <v>-1.36396581258911</v>
      </c>
      <c r="DT75" s="25">
        <v>1.11315135144266</v>
      </c>
      <c r="DU75" s="22">
        <v>0.579818495252945</v>
      </c>
      <c r="DV75" s="26">
        <f t="shared" si="199"/>
        <v>0.749947437543424</v>
      </c>
      <c r="DW75" s="26">
        <f t="shared" si="200"/>
        <v>0.475067032445318</v>
      </c>
      <c r="DX75" s="26">
        <f t="shared" si="214"/>
        <v>2.10496610310484</v>
      </c>
      <c r="DY75" s="16">
        <f t="shared" si="201"/>
        <v>0.154977749009143</v>
      </c>
      <c r="DZ75" s="16">
        <f t="shared" si="202"/>
        <v>1.10496610310484</v>
      </c>
      <c r="EA75" s="16">
        <f t="shared" si="203"/>
        <v>0.566454247359848</v>
      </c>
      <c r="ED75" s="25">
        <v>-1.36396581258911</v>
      </c>
      <c r="EE75" s="25">
        <v>1.11315135144266</v>
      </c>
      <c r="EF75" s="26">
        <f t="shared" si="204"/>
        <v>0.923469261956118</v>
      </c>
      <c r="EG75" s="26">
        <f t="shared" si="205"/>
        <v>0.385800933849225</v>
      </c>
      <c r="EH75" s="26">
        <f t="shared" si="206"/>
        <v>2.59201031480865</v>
      </c>
      <c r="EI75" s="16">
        <f t="shared" si="207"/>
        <v>0.32170898634608</v>
      </c>
      <c r="EJ75" s="16">
        <f t="shared" si="208"/>
        <v>1.59201031480865</v>
      </c>
      <c r="EK75" s="16">
        <f t="shared" si="209"/>
        <v>1.51974897566964</v>
      </c>
    </row>
    <row r="76" spans="1:141">
      <c r="A76" s="77" t="s">
        <v>24</v>
      </c>
      <c r="B76" s="77">
        <v>3.20751628994371</v>
      </c>
      <c r="C76" s="78">
        <v>0.015</v>
      </c>
      <c r="D76" s="78">
        <v>0.0719647988505747</v>
      </c>
      <c r="E76" s="77">
        <v>112</v>
      </c>
      <c r="F76" s="77">
        <v>0.535714285714286</v>
      </c>
      <c r="G76" s="77">
        <v>0.535714285714286</v>
      </c>
      <c r="H76" s="77">
        <v>0.857142857142857</v>
      </c>
      <c r="I76" s="77">
        <v>1.78571428571429</v>
      </c>
      <c r="J76" s="77">
        <v>0.465587044534413</v>
      </c>
      <c r="K76" s="17">
        <f t="shared" si="146"/>
        <v>1.46852696710476</v>
      </c>
      <c r="L76" s="17">
        <f t="shared" si="147"/>
        <v>0.317043578336412</v>
      </c>
      <c r="M76" s="17">
        <f t="shared" si="148"/>
        <v>3.15414052934675</v>
      </c>
      <c r="N76" s="16">
        <f t="shared" si="149"/>
        <v>1.00588848828542</v>
      </c>
      <c r="O76" s="16">
        <f t="shared" si="150"/>
        <v>2.15414052934675</v>
      </c>
      <c r="P76" s="16">
        <f t="shared" si="151"/>
        <v>2.3130186245715</v>
      </c>
      <c r="R76" s="21">
        <f t="shared" si="152"/>
        <v>-1.14871604346036</v>
      </c>
      <c r="S76" s="21">
        <f t="shared" si="216"/>
        <v>1</v>
      </c>
      <c r="T76" s="21">
        <f t="shared" si="153"/>
        <v>1.16549689619895</v>
      </c>
      <c r="U76" s="22">
        <f t="shared" si="154"/>
        <v>0.0148886124937506</v>
      </c>
      <c r="V76" s="21">
        <f t="shared" si="155"/>
        <v>0.0694932252163471</v>
      </c>
      <c r="W76" s="21">
        <f t="shared" si="156"/>
        <v>4.71849887129509</v>
      </c>
      <c r="X76" s="25">
        <f t="shared" si="157"/>
        <v>-0.624154309072993</v>
      </c>
      <c r="Y76" s="21">
        <f t="shared" si="158"/>
        <v>-0.624154309072993</v>
      </c>
      <c r="Z76" s="21">
        <f t="shared" si="159"/>
        <v>-0.154150679827258</v>
      </c>
      <c r="AA76" s="21">
        <f t="shared" si="160"/>
        <v>0.579818495252945</v>
      </c>
      <c r="AB76" s="26">
        <f t="shared" si="161"/>
        <v>0.664927798886633</v>
      </c>
      <c r="AC76" s="26">
        <f t="shared" si="162"/>
        <v>0.70020691767437</v>
      </c>
      <c r="AD76" s="26">
        <f t="shared" si="163"/>
        <v>1.42814927239129</v>
      </c>
      <c r="AE76" s="16">
        <f t="shared" si="164"/>
        <v>0.0397367363457123</v>
      </c>
      <c r="AF76" s="16">
        <f t="shared" si="165"/>
        <v>0.428149272391291</v>
      </c>
      <c r="AG76" s="16">
        <f t="shared" si="166"/>
        <v>0.0102082491719154</v>
      </c>
      <c r="AI76" s="21">
        <v>-1.14871604346036</v>
      </c>
      <c r="AJ76" s="22">
        <v>1</v>
      </c>
      <c r="AK76" s="21">
        <v>1.16549689619895</v>
      </c>
      <c r="AL76" s="25">
        <v>0.0694932252163471</v>
      </c>
      <c r="AM76" s="21">
        <v>4.71849887129509</v>
      </c>
      <c r="AN76" s="21">
        <v>-0.624154309072993</v>
      </c>
      <c r="AO76" s="21">
        <v>-0.624154309072993</v>
      </c>
      <c r="AP76" s="25">
        <v>-0.154150679827258</v>
      </c>
      <c r="AQ76" s="21">
        <v>0.579818495252945</v>
      </c>
      <c r="AR76" s="26">
        <f t="shared" si="167"/>
        <v>0.667549627246308</v>
      </c>
      <c r="AS76" s="26">
        <f t="shared" si="168"/>
        <v>0.69745682647595</v>
      </c>
      <c r="AT76" s="26">
        <f t="shared" si="215"/>
        <v>1.43378050373772</v>
      </c>
      <c r="AU76" s="16">
        <f t="shared" si="169"/>
        <v>0.0407888848156588</v>
      </c>
      <c r="AV76" s="16">
        <f t="shared" si="170"/>
        <v>0.433780503737721</v>
      </c>
      <c r="AW76" s="16">
        <f t="shared" si="171"/>
        <v>0.0113690116627738</v>
      </c>
      <c r="AZ76" s="25">
        <v>-1.14871604346036</v>
      </c>
      <c r="BA76" s="25">
        <v>1.16549689619895</v>
      </c>
      <c r="BB76" s="22">
        <v>0.0694932252163471</v>
      </c>
      <c r="BC76" s="25">
        <v>4.71849887129509</v>
      </c>
      <c r="BD76" s="25">
        <v>-0.624154309072993</v>
      </c>
      <c r="BE76" s="25">
        <v>-0.624154309072993</v>
      </c>
      <c r="BF76" s="25">
        <v>-0.154150679827258</v>
      </c>
      <c r="BG76" s="25">
        <v>0.579818495252945</v>
      </c>
      <c r="BH76" s="26">
        <f t="shared" si="172"/>
        <v>0.672358768733761</v>
      </c>
      <c r="BI76" s="26">
        <f t="shared" si="173"/>
        <v>0.69246816756959</v>
      </c>
      <c r="BJ76" s="26">
        <f t="shared" si="210"/>
        <v>1.44410970328034</v>
      </c>
      <c r="BK76" s="16">
        <f t="shared" si="174"/>
        <v>0.0427545459283713</v>
      </c>
      <c r="BL76" s="16">
        <f t="shared" si="175"/>
        <v>0.444109703280339</v>
      </c>
      <c r="BM76" s="16">
        <f t="shared" si="176"/>
        <v>0.0134213159402512</v>
      </c>
      <c r="BP76" s="25">
        <v>-1.14871604346036</v>
      </c>
      <c r="BQ76" s="25">
        <v>1.16549689619895</v>
      </c>
      <c r="BR76" s="25">
        <v>4.71849887129509</v>
      </c>
      <c r="BS76" s="22">
        <v>-0.624154309072993</v>
      </c>
      <c r="BT76" s="25">
        <v>-0.624154309072993</v>
      </c>
      <c r="BU76" s="25">
        <v>-0.154150679827258</v>
      </c>
      <c r="BV76" s="25">
        <v>0.579818495252945</v>
      </c>
      <c r="BW76" s="26">
        <f t="shared" si="177"/>
        <v>0.665336122298444</v>
      </c>
      <c r="BX76" s="26">
        <f t="shared" si="178"/>
        <v>0.699777193707767</v>
      </c>
      <c r="BY76" s="26">
        <f t="shared" si="211"/>
        <v>1.42902628006709</v>
      </c>
      <c r="BZ76" s="16">
        <f t="shared" si="179"/>
        <v>0.0398996940675809</v>
      </c>
      <c r="CA76" s="16">
        <f t="shared" si="180"/>
        <v>0.429026280067093</v>
      </c>
      <c r="CB76" s="16">
        <f t="shared" si="181"/>
        <v>0.0100385368437031</v>
      </c>
      <c r="CE76" s="31">
        <v>-1.14871604346036</v>
      </c>
      <c r="CF76" s="31">
        <v>1.16549689619895</v>
      </c>
      <c r="CG76" s="31">
        <v>4.71849887129509</v>
      </c>
      <c r="CH76" s="31">
        <v>-0.624154309072993</v>
      </c>
      <c r="CI76" s="31">
        <v>-0.154150679827258</v>
      </c>
      <c r="CJ76" s="31">
        <v>0.579818495252945</v>
      </c>
      <c r="CK76" s="34">
        <f t="shared" si="182"/>
        <v>0.657976514506206</v>
      </c>
      <c r="CL76" s="34">
        <f t="shared" si="183"/>
        <v>0.707604351021288</v>
      </c>
      <c r="CM76" s="34">
        <f t="shared" si="184"/>
        <v>1.41321912246116</v>
      </c>
      <c r="CN76" s="32">
        <f t="shared" si="185"/>
        <v>0.0370137081560274</v>
      </c>
      <c r="CO76" s="32">
        <f t="shared" si="186"/>
        <v>0.413219122461155</v>
      </c>
      <c r="CP76" s="32">
        <f t="shared" si="187"/>
        <v>0.00716449572353964</v>
      </c>
      <c r="CR76" s="8">
        <f t="shared" si="188"/>
        <v>0.657976514506203</v>
      </c>
      <c r="CT76" s="25">
        <v>-1.14871604346036</v>
      </c>
      <c r="CU76" s="25">
        <v>1.16549689619895</v>
      </c>
      <c r="CV76" s="22">
        <v>-0.624154309072993</v>
      </c>
      <c r="CW76" s="25">
        <v>-0.154150679827258</v>
      </c>
      <c r="CX76" s="25">
        <v>0.579818495252945</v>
      </c>
      <c r="CY76" s="26">
        <f t="shared" si="189"/>
        <v>0.636822206443063</v>
      </c>
      <c r="CZ76" s="26">
        <f t="shared" si="190"/>
        <v>0.731109939043936</v>
      </c>
      <c r="DA76" s="26">
        <f t="shared" si="212"/>
        <v>1.36778334775162</v>
      </c>
      <c r="DB76" s="16">
        <f t="shared" si="191"/>
        <v>0.0293214806738816</v>
      </c>
      <c r="DC76" s="16">
        <f t="shared" si="192"/>
        <v>0.367783347751623</v>
      </c>
      <c r="DD76" s="16">
        <f t="shared" si="193"/>
        <v>0.0013659642923864</v>
      </c>
      <c r="DG76" s="25">
        <v>-1.14871604346036</v>
      </c>
      <c r="DH76" s="25">
        <v>1.16549689619895</v>
      </c>
      <c r="DI76" s="22">
        <v>-0.154150679827258</v>
      </c>
      <c r="DJ76" s="25">
        <v>0.579818495252945</v>
      </c>
      <c r="DK76" s="26">
        <f t="shared" si="194"/>
        <v>0.653774358144664</v>
      </c>
      <c r="DL76" s="26">
        <f t="shared" si="195"/>
        <v>0.71215250144667</v>
      </c>
      <c r="DM76" s="26">
        <f t="shared" si="213"/>
        <v>1.40419362140636</v>
      </c>
      <c r="DN76" s="16">
        <f t="shared" si="196"/>
        <v>0.0354144650038428</v>
      </c>
      <c r="DO76" s="16">
        <f t="shared" si="197"/>
        <v>0.404193621406364</v>
      </c>
      <c r="DP76" s="16">
        <f t="shared" si="198"/>
        <v>0.00490913002661732</v>
      </c>
      <c r="DS76" s="25">
        <v>-1.14871604346036</v>
      </c>
      <c r="DT76" s="25">
        <v>1.16549689619895</v>
      </c>
      <c r="DU76" s="22">
        <v>0.579818495252945</v>
      </c>
      <c r="DV76" s="26">
        <f t="shared" si="199"/>
        <v>0.764081742782177</v>
      </c>
      <c r="DW76" s="26">
        <f t="shared" si="200"/>
        <v>0.609341930928903</v>
      </c>
      <c r="DX76" s="26">
        <f t="shared" si="214"/>
        <v>1.64111469971476</v>
      </c>
      <c r="DY76" s="16">
        <f t="shared" si="201"/>
        <v>0.0890990848820239</v>
      </c>
      <c r="DZ76" s="16">
        <f t="shared" si="202"/>
        <v>0.641114699714763</v>
      </c>
      <c r="EA76" s="16">
        <f t="shared" si="203"/>
        <v>0.0833939720417826</v>
      </c>
      <c r="ED76" s="25">
        <v>-1.14871604346036</v>
      </c>
      <c r="EE76" s="25">
        <v>1.16549689619895</v>
      </c>
      <c r="EF76" s="26">
        <f t="shared" si="204"/>
        <v>0.954445851307029</v>
      </c>
      <c r="EG76" s="26">
        <f t="shared" si="205"/>
        <v>0.487808757193331</v>
      </c>
      <c r="EH76" s="26">
        <f t="shared" si="206"/>
        <v>2.04998369802466</v>
      </c>
      <c r="EI76" s="16">
        <f t="shared" si="207"/>
        <v>0.238982932959146</v>
      </c>
      <c r="EJ76" s="16">
        <f t="shared" si="208"/>
        <v>1.04998369802466</v>
      </c>
      <c r="EK76" s="16">
        <f t="shared" si="209"/>
        <v>0.477141607683087</v>
      </c>
    </row>
    <row r="77" spans="1:141">
      <c r="A77" s="77" t="s">
        <v>24</v>
      </c>
      <c r="B77" s="77">
        <v>3.1138577383118</v>
      </c>
      <c r="C77" s="78">
        <v>0.015</v>
      </c>
      <c r="D77" s="78">
        <v>0.0719647988505747</v>
      </c>
      <c r="E77" s="77">
        <v>112</v>
      </c>
      <c r="F77" s="77">
        <v>0.535714285714286</v>
      </c>
      <c r="G77" s="77">
        <v>0.535714285714286</v>
      </c>
      <c r="H77" s="77">
        <v>0.857142857142857</v>
      </c>
      <c r="I77" s="77">
        <v>1.78571428571429</v>
      </c>
      <c r="J77" s="77">
        <v>0.444331983805668</v>
      </c>
      <c r="K77" s="17">
        <f t="shared" si="146"/>
        <v>1.42564640272458</v>
      </c>
      <c r="L77" s="17">
        <f t="shared" si="147"/>
        <v>0.311670539733063</v>
      </c>
      <c r="M77" s="17">
        <f t="shared" si="148"/>
        <v>3.20851627765804</v>
      </c>
      <c r="N77" s="16">
        <f t="shared" si="149"/>
        <v>0.962977988778153</v>
      </c>
      <c r="O77" s="16">
        <f t="shared" si="150"/>
        <v>2.20851627765804</v>
      </c>
      <c r="P77" s="16">
        <f t="shared" si="151"/>
        <v>2.48137127232847</v>
      </c>
      <c r="R77" s="21">
        <f t="shared" si="152"/>
        <v>-1.16580861148777</v>
      </c>
      <c r="S77" s="21">
        <f t="shared" si="216"/>
        <v>1</v>
      </c>
      <c r="T77" s="21">
        <f t="shared" si="153"/>
        <v>1.1358623878184</v>
      </c>
      <c r="U77" s="22">
        <f t="shared" si="154"/>
        <v>0.0148886124937506</v>
      </c>
      <c r="V77" s="21">
        <f t="shared" si="155"/>
        <v>0.0694932252163471</v>
      </c>
      <c r="W77" s="21">
        <f t="shared" si="156"/>
        <v>4.71849887129509</v>
      </c>
      <c r="X77" s="25">
        <f t="shared" si="157"/>
        <v>-0.624154309072993</v>
      </c>
      <c r="Y77" s="21">
        <f t="shared" si="158"/>
        <v>-0.624154309072993</v>
      </c>
      <c r="Z77" s="21">
        <f t="shared" si="159"/>
        <v>-0.154150679827258</v>
      </c>
      <c r="AA77" s="21">
        <f t="shared" si="160"/>
        <v>0.579818495252945</v>
      </c>
      <c r="AB77" s="26">
        <f t="shared" si="161"/>
        <v>0.663443714998219</v>
      </c>
      <c r="AC77" s="26">
        <f t="shared" si="162"/>
        <v>0.669735764708934</v>
      </c>
      <c r="AD77" s="26">
        <f t="shared" si="163"/>
        <v>1.49312617407344</v>
      </c>
      <c r="AE77" s="16">
        <f t="shared" si="164"/>
        <v>0.0480099507461967</v>
      </c>
      <c r="AF77" s="16">
        <f t="shared" si="165"/>
        <v>0.49312617407344</v>
      </c>
      <c r="AG77" s="16">
        <f t="shared" si="166"/>
        <v>0.0275602438864791</v>
      </c>
      <c r="AI77" s="21">
        <v>-1.16580861148777</v>
      </c>
      <c r="AJ77" s="22">
        <v>1</v>
      </c>
      <c r="AK77" s="21">
        <v>1.1358623878184</v>
      </c>
      <c r="AL77" s="25">
        <v>0.0694932252163471</v>
      </c>
      <c r="AM77" s="21">
        <v>4.71849887129509</v>
      </c>
      <c r="AN77" s="21">
        <v>-0.624154309072993</v>
      </c>
      <c r="AO77" s="21">
        <v>-0.624154309072993</v>
      </c>
      <c r="AP77" s="25">
        <v>-0.154150679827258</v>
      </c>
      <c r="AQ77" s="21">
        <v>0.579818495252945</v>
      </c>
      <c r="AR77" s="26">
        <f t="shared" si="167"/>
        <v>0.666000479152437</v>
      </c>
      <c r="AS77" s="26">
        <f t="shared" si="168"/>
        <v>0.667164660859002</v>
      </c>
      <c r="AT77" s="26">
        <f t="shared" si="215"/>
        <v>1.49888034943646</v>
      </c>
      <c r="AU77" s="16">
        <f t="shared" si="169"/>
        <v>0.0491369218293005</v>
      </c>
      <c r="AV77" s="16">
        <f t="shared" si="170"/>
        <v>0.498880349436464</v>
      </c>
      <c r="AW77" s="16">
        <f t="shared" si="171"/>
        <v>0.0294896175673923</v>
      </c>
      <c r="AZ77" s="25">
        <v>-1.16580861148777</v>
      </c>
      <c r="BA77" s="25">
        <v>1.1358623878184</v>
      </c>
      <c r="BB77" s="22">
        <v>0.0694932252163471</v>
      </c>
      <c r="BC77" s="25">
        <v>4.71849887129509</v>
      </c>
      <c r="BD77" s="25">
        <v>-0.624154309072993</v>
      </c>
      <c r="BE77" s="25">
        <v>-0.624154309072993</v>
      </c>
      <c r="BF77" s="25">
        <v>-0.154150679827258</v>
      </c>
      <c r="BG77" s="25">
        <v>0.579818495252945</v>
      </c>
      <c r="BH77" s="26">
        <f t="shared" si="172"/>
        <v>0.670955521079259</v>
      </c>
      <c r="BI77" s="26">
        <f t="shared" si="173"/>
        <v>0.662237614634935</v>
      </c>
      <c r="BJ77" s="26">
        <f t="shared" si="210"/>
        <v>1.51003201554968</v>
      </c>
      <c r="BK77" s="16">
        <f t="shared" si="174"/>
        <v>0.0513582276463945</v>
      </c>
      <c r="BL77" s="16">
        <f t="shared" si="175"/>
        <v>0.510032015549675</v>
      </c>
      <c r="BM77" s="16">
        <f t="shared" si="176"/>
        <v>0.0330413201183565</v>
      </c>
      <c r="BP77" s="25">
        <v>-1.16580861148777</v>
      </c>
      <c r="BQ77" s="25">
        <v>1.1358623878184</v>
      </c>
      <c r="BR77" s="25">
        <v>4.71849887129509</v>
      </c>
      <c r="BS77" s="22">
        <v>-0.624154309072993</v>
      </c>
      <c r="BT77" s="25">
        <v>-0.624154309072993</v>
      </c>
      <c r="BU77" s="25">
        <v>-0.154150679827258</v>
      </c>
      <c r="BV77" s="25">
        <v>0.579818495252945</v>
      </c>
      <c r="BW77" s="26">
        <f t="shared" si="177"/>
        <v>0.664077403979246</v>
      </c>
      <c r="BX77" s="26">
        <f t="shared" si="178"/>
        <v>0.669096676295817</v>
      </c>
      <c r="BY77" s="26">
        <f t="shared" si="211"/>
        <v>1.49455233515147</v>
      </c>
      <c r="BZ77" s="16">
        <f t="shared" si="179"/>
        <v>0.0482880496872625</v>
      </c>
      <c r="CA77" s="16">
        <f t="shared" si="180"/>
        <v>0.49455233515147</v>
      </c>
      <c r="CB77" s="16">
        <f t="shared" si="181"/>
        <v>0.0274626391477009</v>
      </c>
      <c r="CE77" s="31">
        <v>-1.16580861148777</v>
      </c>
      <c r="CF77" s="31">
        <v>1.1358623878184</v>
      </c>
      <c r="CG77" s="31">
        <v>4.71849887129509</v>
      </c>
      <c r="CH77" s="31">
        <v>-0.624154309072993</v>
      </c>
      <c r="CI77" s="31">
        <v>-0.154150679827258</v>
      </c>
      <c r="CJ77" s="31">
        <v>0.579818495252945</v>
      </c>
      <c r="CK77" s="34">
        <f t="shared" si="182"/>
        <v>0.656663606291763</v>
      </c>
      <c r="CL77" s="34">
        <f t="shared" si="183"/>
        <v>0.676650844585175</v>
      </c>
      <c r="CM77" s="34">
        <f t="shared" si="184"/>
        <v>1.47786706837417</v>
      </c>
      <c r="CN77" s="32">
        <f t="shared" si="185"/>
        <v>0.0450847179075776</v>
      </c>
      <c r="CO77" s="32">
        <f t="shared" si="186"/>
        <v>0.477867068374173</v>
      </c>
      <c r="CP77" s="32">
        <f t="shared" si="187"/>
        <v>0.0222878893145092</v>
      </c>
      <c r="CR77" s="8">
        <f t="shared" si="188"/>
        <v>0.656663606291765</v>
      </c>
      <c r="CT77" s="25">
        <v>-1.16580861148777</v>
      </c>
      <c r="CU77" s="25">
        <v>1.1358623878184</v>
      </c>
      <c r="CV77" s="22">
        <v>-0.624154309072993</v>
      </c>
      <c r="CW77" s="25">
        <v>-0.154150679827258</v>
      </c>
      <c r="CX77" s="25">
        <v>0.579818495252945</v>
      </c>
      <c r="CY77" s="26">
        <f t="shared" si="189"/>
        <v>0.63416118035423</v>
      </c>
      <c r="CZ77" s="26">
        <f t="shared" si="190"/>
        <v>0.700660963759203</v>
      </c>
      <c r="DA77" s="26">
        <f t="shared" si="212"/>
        <v>1.42722379542136</v>
      </c>
      <c r="DB77" s="16">
        <f t="shared" si="191"/>
        <v>0.0360351238622724</v>
      </c>
      <c r="DC77" s="16">
        <f t="shared" si="192"/>
        <v>0.427223795421364</v>
      </c>
      <c r="DD77" s="16">
        <f t="shared" si="193"/>
        <v>0.0092928446725723</v>
      </c>
      <c r="DG77" s="25">
        <v>-1.16580861148777</v>
      </c>
      <c r="DH77" s="25">
        <v>1.1358623878184</v>
      </c>
      <c r="DI77" s="22">
        <v>-0.154150679827258</v>
      </c>
      <c r="DJ77" s="25">
        <v>0.579818495252945</v>
      </c>
      <c r="DK77" s="26">
        <f t="shared" si="194"/>
        <v>0.652168268793903</v>
      </c>
      <c r="DL77" s="26">
        <f t="shared" si="195"/>
        <v>0.681314938286402</v>
      </c>
      <c r="DM77" s="26">
        <f t="shared" si="213"/>
        <v>1.4677499990168</v>
      </c>
      <c r="DN77" s="16">
        <f t="shared" si="196"/>
        <v>0.0431959213577109</v>
      </c>
      <c r="DO77" s="16">
        <f t="shared" si="197"/>
        <v>0.467749999016802</v>
      </c>
      <c r="DP77" s="16">
        <f t="shared" si="198"/>
        <v>0.0178547217608981</v>
      </c>
      <c r="DS77" s="25">
        <v>-1.16580861148777</v>
      </c>
      <c r="DT77" s="25">
        <v>1.1358623878184</v>
      </c>
      <c r="DU77" s="22">
        <v>0.579818495252945</v>
      </c>
      <c r="DV77" s="26">
        <f t="shared" si="199"/>
        <v>0.756047456588207</v>
      </c>
      <c r="DW77" s="26">
        <f t="shared" si="200"/>
        <v>0.587703827231682</v>
      </c>
      <c r="DX77" s="26">
        <f t="shared" si="214"/>
        <v>1.70153732826685</v>
      </c>
      <c r="DY77" s="16">
        <f t="shared" si="201"/>
        <v>0.0971665359720418</v>
      </c>
      <c r="DZ77" s="16">
        <f t="shared" si="202"/>
        <v>0.701537328266853</v>
      </c>
      <c r="EA77" s="16">
        <f t="shared" si="203"/>
        <v>0.121942576930182</v>
      </c>
      <c r="ED77" s="25">
        <v>-1.16580861148777</v>
      </c>
      <c r="EE77" s="25">
        <v>1.1358623878184</v>
      </c>
      <c r="EF77" s="26">
        <f t="shared" si="204"/>
        <v>0.936783576857006</v>
      </c>
      <c r="EG77" s="26">
        <f t="shared" si="205"/>
        <v>0.474316581527232</v>
      </c>
      <c r="EH77" s="26">
        <f t="shared" si="206"/>
        <v>2.1082965237693</v>
      </c>
      <c r="EI77" s="16">
        <f t="shared" si="207"/>
        <v>0.242508571498801</v>
      </c>
      <c r="EJ77" s="16">
        <f t="shared" si="208"/>
        <v>1.1082965237693</v>
      </c>
      <c r="EK77" s="16">
        <f t="shared" si="209"/>
        <v>0.561101672425834</v>
      </c>
    </row>
    <row r="78" spans="1:141">
      <c r="A78" s="77" t="s">
        <v>24</v>
      </c>
      <c r="B78" s="77">
        <v>3.09022300209788</v>
      </c>
      <c r="C78" s="78">
        <v>0.015</v>
      </c>
      <c r="D78" s="78">
        <v>0.0719647988505747</v>
      </c>
      <c r="E78" s="77">
        <v>112</v>
      </c>
      <c r="F78" s="77">
        <v>0.535714285714286</v>
      </c>
      <c r="G78" s="77">
        <v>0.535714285714286</v>
      </c>
      <c r="H78" s="77">
        <v>0.857142857142857</v>
      </c>
      <c r="I78" s="77">
        <v>1.78571428571429</v>
      </c>
      <c r="J78" s="77">
        <v>0.404858299595142</v>
      </c>
      <c r="K78" s="17">
        <f t="shared" si="146"/>
        <v>1.41482549197835</v>
      </c>
      <c r="L78" s="17">
        <f t="shared" si="147"/>
        <v>0.28615423025</v>
      </c>
      <c r="M78" s="17">
        <f t="shared" si="148"/>
        <v>3.49461896518652</v>
      </c>
      <c r="N78" s="16">
        <f t="shared" si="149"/>
        <v>1.02003372969042</v>
      </c>
      <c r="O78" s="16">
        <f t="shared" si="150"/>
        <v>2.49461896518652</v>
      </c>
      <c r="P78" s="16">
        <f t="shared" si="151"/>
        <v>3.46458503789424</v>
      </c>
      <c r="R78" s="21">
        <f t="shared" si="152"/>
        <v>-1.25122434690588</v>
      </c>
      <c r="S78" s="21">
        <f t="shared" si="216"/>
        <v>1</v>
      </c>
      <c r="T78" s="21">
        <f t="shared" si="153"/>
        <v>1.12824325726932</v>
      </c>
      <c r="U78" s="22">
        <f t="shared" si="154"/>
        <v>0.0148886124937506</v>
      </c>
      <c r="V78" s="21">
        <f t="shared" si="155"/>
        <v>0.0694932252163471</v>
      </c>
      <c r="W78" s="21">
        <f t="shared" si="156"/>
        <v>4.71849887129509</v>
      </c>
      <c r="X78" s="25">
        <f t="shared" si="157"/>
        <v>-0.624154309072993</v>
      </c>
      <c r="Y78" s="21">
        <f t="shared" si="158"/>
        <v>-0.624154309072993</v>
      </c>
      <c r="Z78" s="21">
        <f t="shared" si="159"/>
        <v>-0.154150679827258</v>
      </c>
      <c r="AA78" s="21">
        <f t="shared" si="160"/>
        <v>0.579818495252945</v>
      </c>
      <c r="AB78" s="26">
        <f t="shared" si="161"/>
        <v>0.663062687688996</v>
      </c>
      <c r="AC78" s="26">
        <f t="shared" si="162"/>
        <v>0.610588270328125</v>
      </c>
      <c r="AD78" s="26">
        <f t="shared" si="163"/>
        <v>1.63776483859182</v>
      </c>
      <c r="AE78" s="16">
        <f t="shared" si="164"/>
        <v>0.0666695060309216</v>
      </c>
      <c r="AF78" s="16">
        <f t="shared" si="165"/>
        <v>0.637764838591819</v>
      </c>
      <c r="AG78" s="16">
        <f t="shared" si="166"/>
        <v>0.0965043214094013</v>
      </c>
      <c r="AI78" s="21">
        <v>-1.25122434690588</v>
      </c>
      <c r="AJ78" s="22">
        <v>1</v>
      </c>
      <c r="AK78" s="21">
        <v>1.12824325726932</v>
      </c>
      <c r="AL78" s="25">
        <v>0.0694932252163471</v>
      </c>
      <c r="AM78" s="21">
        <v>4.71849887129509</v>
      </c>
      <c r="AN78" s="21">
        <v>-0.624154309072993</v>
      </c>
      <c r="AO78" s="21">
        <v>-0.624154309072993</v>
      </c>
      <c r="AP78" s="25">
        <v>-0.154150679827258</v>
      </c>
      <c r="AQ78" s="21">
        <v>0.579818495252945</v>
      </c>
      <c r="AR78" s="26">
        <f t="shared" si="167"/>
        <v>0.665602769331862</v>
      </c>
      <c r="AS78" s="26">
        <f t="shared" si="168"/>
        <v>0.60825813570689</v>
      </c>
      <c r="AT78" s="26">
        <f t="shared" si="215"/>
        <v>1.6440388402497</v>
      </c>
      <c r="AU78" s="16">
        <f t="shared" si="169"/>
        <v>0.0679876784982835</v>
      </c>
      <c r="AV78" s="16">
        <f t="shared" si="170"/>
        <v>0.644038840249699</v>
      </c>
      <c r="AW78" s="16">
        <f t="shared" si="171"/>
        <v>0.100415408675595</v>
      </c>
      <c r="AZ78" s="25">
        <v>-1.25122434690588</v>
      </c>
      <c r="BA78" s="25">
        <v>1.12824325726932</v>
      </c>
      <c r="BB78" s="22">
        <v>0.0694932252163471</v>
      </c>
      <c r="BC78" s="25">
        <v>4.71849887129509</v>
      </c>
      <c r="BD78" s="25">
        <v>-0.624154309072993</v>
      </c>
      <c r="BE78" s="25">
        <v>-0.624154309072993</v>
      </c>
      <c r="BF78" s="25">
        <v>-0.154150679827258</v>
      </c>
      <c r="BG78" s="25">
        <v>0.579818495252945</v>
      </c>
      <c r="BH78" s="26">
        <f t="shared" si="172"/>
        <v>0.670595214968506</v>
      </c>
      <c r="BI78" s="26">
        <f t="shared" si="173"/>
        <v>0.603729777007364</v>
      </c>
      <c r="BJ78" s="26">
        <f t="shared" si="210"/>
        <v>1.65637018097221</v>
      </c>
      <c r="BK78" s="16">
        <f t="shared" si="174"/>
        <v>0.0706161081921507</v>
      </c>
      <c r="BL78" s="16">
        <f t="shared" si="175"/>
        <v>0.65637018097221</v>
      </c>
      <c r="BM78" s="16">
        <f t="shared" si="176"/>
        <v>0.107656750212456</v>
      </c>
      <c r="BP78" s="25">
        <v>-1.25122434690588</v>
      </c>
      <c r="BQ78" s="25">
        <v>1.12824325726932</v>
      </c>
      <c r="BR78" s="25">
        <v>4.71849887129509</v>
      </c>
      <c r="BS78" s="22">
        <v>-0.624154309072993</v>
      </c>
      <c r="BT78" s="25">
        <v>-0.624154309072993</v>
      </c>
      <c r="BU78" s="25">
        <v>-0.154150679827258</v>
      </c>
      <c r="BV78" s="25">
        <v>0.579818495252945</v>
      </c>
      <c r="BW78" s="26">
        <f t="shared" si="177"/>
        <v>0.663754168324645</v>
      </c>
      <c r="BX78" s="26">
        <f t="shared" si="178"/>
        <v>0.609952176446633</v>
      </c>
      <c r="BY78" s="26">
        <f t="shared" si="211"/>
        <v>1.63947279576187</v>
      </c>
      <c r="BZ78" s="16">
        <f t="shared" si="179"/>
        <v>0.0670270708452039</v>
      </c>
      <c r="CA78" s="16">
        <f t="shared" si="180"/>
        <v>0.639472795761871</v>
      </c>
      <c r="CB78" s="16">
        <f t="shared" si="181"/>
        <v>0.0964965974128357</v>
      </c>
      <c r="CE78" s="31">
        <v>-1.25122434690588</v>
      </c>
      <c r="CF78" s="31">
        <v>1.12824325726932</v>
      </c>
      <c r="CG78" s="31">
        <v>4.71849887129509</v>
      </c>
      <c r="CH78" s="31">
        <v>-0.624154309072993</v>
      </c>
      <c r="CI78" s="31">
        <v>-0.154150679827258</v>
      </c>
      <c r="CJ78" s="31">
        <v>0.579818495252945</v>
      </c>
      <c r="CK78" s="34">
        <f t="shared" si="182"/>
        <v>0.656326476795035</v>
      </c>
      <c r="CL78" s="34">
        <f t="shared" si="183"/>
        <v>0.616855046854335</v>
      </c>
      <c r="CM78" s="34">
        <f t="shared" si="184"/>
        <v>1.62112639768374</v>
      </c>
      <c r="CN78" s="32">
        <f t="shared" si="185"/>
        <v>0.0632362441442368</v>
      </c>
      <c r="CO78" s="32">
        <f t="shared" si="186"/>
        <v>0.621126397683735</v>
      </c>
      <c r="CP78" s="32">
        <f t="shared" si="187"/>
        <v>0.0855858649458948</v>
      </c>
      <c r="CR78" s="8">
        <f t="shared" si="188"/>
        <v>0.656326476795039</v>
      </c>
      <c r="CT78" s="25">
        <v>-1.25122434690588</v>
      </c>
      <c r="CU78" s="25">
        <v>1.12824325726932</v>
      </c>
      <c r="CV78" s="22">
        <v>-0.624154309072993</v>
      </c>
      <c r="CW78" s="25">
        <v>-0.154150679827258</v>
      </c>
      <c r="CX78" s="25">
        <v>0.579818495252945</v>
      </c>
      <c r="CY78" s="26">
        <f t="shared" si="189"/>
        <v>0.633478820489712</v>
      </c>
      <c r="CZ78" s="26">
        <f t="shared" si="190"/>
        <v>0.63910313415398</v>
      </c>
      <c r="DA78" s="26">
        <f t="shared" si="212"/>
        <v>1.56469268660959</v>
      </c>
      <c r="DB78" s="16">
        <f t="shared" si="191"/>
        <v>0.0522673425741047</v>
      </c>
      <c r="DC78" s="16">
        <f t="shared" si="192"/>
        <v>0.564692686609589</v>
      </c>
      <c r="DD78" s="16">
        <f t="shared" si="193"/>
        <v>0.0546943784777794</v>
      </c>
      <c r="DG78" s="25">
        <v>-1.25122434690588</v>
      </c>
      <c r="DH78" s="25">
        <v>1.12824325726932</v>
      </c>
      <c r="DI78" s="22">
        <v>-0.154150679827258</v>
      </c>
      <c r="DJ78" s="25">
        <v>0.579818495252945</v>
      </c>
      <c r="DK78" s="26">
        <f t="shared" si="194"/>
        <v>0.651755975892218</v>
      </c>
      <c r="DL78" s="26">
        <f t="shared" si="195"/>
        <v>0.621180801665705</v>
      </c>
      <c r="DM78" s="26">
        <f t="shared" si="213"/>
        <v>1.60983726045378</v>
      </c>
      <c r="DN78" s="16">
        <f t="shared" si="196"/>
        <v>0.0609584625608957</v>
      </c>
      <c r="DO78" s="16">
        <f t="shared" si="197"/>
        <v>0.609837260453777</v>
      </c>
      <c r="DP78" s="16">
        <f t="shared" si="198"/>
        <v>0.0760153551756958</v>
      </c>
      <c r="DS78" s="25">
        <v>-1.25122434690588</v>
      </c>
      <c r="DT78" s="25">
        <v>1.12824325726932</v>
      </c>
      <c r="DU78" s="22">
        <v>0.579818495252945</v>
      </c>
      <c r="DV78" s="26">
        <f t="shared" si="199"/>
        <v>0.753995502855347</v>
      </c>
      <c r="DW78" s="26">
        <f t="shared" si="200"/>
        <v>0.536950549521797</v>
      </c>
      <c r="DX78" s="26">
        <f t="shared" si="214"/>
        <v>1.86236889205271</v>
      </c>
      <c r="DY78" s="16">
        <f t="shared" si="201"/>
        <v>0.121896786700358</v>
      </c>
      <c r="DZ78" s="16">
        <f t="shared" si="202"/>
        <v>0.862368892052706</v>
      </c>
      <c r="EA78" s="16">
        <f t="shared" si="203"/>
        <v>0.260135025079299</v>
      </c>
      <c r="ED78" s="25">
        <v>-1.25122434690588</v>
      </c>
      <c r="EE78" s="25">
        <v>1.12824325726932</v>
      </c>
      <c r="EF78" s="26">
        <f t="shared" si="204"/>
        <v>0.932295610493022</v>
      </c>
      <c r="EG78" s="26">
        <f t="shared" si="205"/>
        <v>0.434259579299148</v>
      </c>
      <c r="EH78" s="26">
        <f t="shared" si="206"/>
        <v>2.30277015791776</v>
      </c>
      <c r="EI78" s="16">
        <f t="shared" si="207"/>
        <v>0.278190116927187</v>
      </c>
      <c r="EJ78" s="16">
        <f t="shared" si="208"/>
        <v>1.30277015791776</v>
      </c>
      <c r="EK78" s="16">
        <f t="shared" si="209"/>
        <v>0.890269308615296</v>
      </c>
    </row>
    <row r="79" spans="1:141">
      <c r="A79" s="77" t="s">
        <v>24</v>
      </c>
      <c r="B79" s="77">
        <v>3.35746747940713</v>
      </c>
      <c r="C79" s="78">
        <v>0.015</v>
      </c>
      <c r="D79" s="78">
        <v>0.0719647988505747</v>
      </c>
      <c r="E79" s="77">
        <v>112</v>
      </c>
      <c r="F79" s="77">
        <v>0.535714285714286</v>
      </c>
      <c r="G79" s="77">
        <v>0.535714285714286</v>
      </c>
      <c r="H79" s="77">
        <v>0.857142857142857</v>
      </c>
      <c r="I79" s="77">
        <v>1.78571428571429</v>
      </c>
      <c r="J79" s="77">
        <v>0.383603238866397</v>
      </c>
      <c r="K79" s="17">
        <f t="shared" si="146"/>
        <v>1.5371805125807</v>
      </c>
      <c r="L79" s="17">
        <f t="shared" si="147"/>
        <v>0.249549897183111</v>
      </c>
      <c r="M79" s="17">
        <f t="shared" si="148"/>
        <v>4.00721463437925</v>
      </c>
      <c r="N79" s="16">
        <f t="shared" si="149"/>
        <v>1.33074052643013</v>
      </c>
      <c r="O79" s="16">
        <f t="shared" si="150"/>
        <v>3.00721463437925</v>
      </c>
      <c r="P79" s="16">
        <f t="shared" si="151"/>
        <v>5.63556857478208</v>
      </c>
      <c r="R79" s="21">
        <f t="shared" si="152"/>
        <v>-1.38809639507577</v>
      </c>
      <c r="S79" s="21">
        <f t="shared" si="216"/>
        <v>1</v>
      </c>
      <c r="T79" s="21">
        <f t="shared" si="153"/>
        <v>1.21118696341366</v>
      </c>
      <c r="U79" s="22">
        <f t="shared" si="154"/>
        <v>0.0148886124937506</v>
      </c>
      <c r="V79" s="21">
        <f t="shared" si="155"/>
        <v>0.0694932252163471</v>
      </c>
      <c r="W79" s="21">
        <f t="shared" si="156"/>
        <v>4.71849887129509</v>
      </c>
      <c r="X79" s="25">
        <f t="shared" si="157"/>
        <v>-0.624154309072993</v>
      </c>
      <c r="Y79" s="21">
        <f t="shared" si="158"/>
        <v>-0.624154309072993</v>
      </c>
      <c r="Z79" s="21">
        <f t="shared" si="159"/>
        <v>-0.154150679827258</v>
      </c>
      <c r="AA79" s="21">
        <f t="shared" si="160"/>
        <v>0.579818495252945</v>
      </c>
      <c r="AB79" s="26">
        <f t="shared" si="161"/>
        <v>0.667222446107795</v>
      </c>
      <c r="AC79" s="26">
        <f t="shared" si="162"/>
        <v>0.574925560589463</v>
      </c>
      <c r="AD79" s="26">
        <f t="shared" si="163"/>
        <v>1.73935561148945</v>
      </c>
      <c r="AE79" s="16">
        <f t="shared" si="164"/>
        <v>0.0804398547162391</v>
      </c>
      <c r="AF79" s="16">
        <f t="shared" si="165"/>
        <v>0.739355611489449</v>
      </c>
      <c r="AG79" s="16">
        <f t="shared" si="166"/>
        <v>0.16994364771512</v>
      </c>
      <c r="AI79" s="21">
        <v>-1.38809639507577</v>
      </c>
      <c r="AJ79" s="22">
        <v>1</v>
      </c>
      <c r="AK79" s="21">
        <v>1.21118696341366</v>
      </c>
      <c r="AL79" s="25">
        <v>0.0694932252163471</v>
      </c>
      <c r="AM79" s="21">
        <v>4.71849887129509</v>
      </c>
      <c r="AN79" s="21">
        <v>-0.624154309072993</v>
      </c>
      <c r="AO79" s="21">
        <v>-0.624154309072993</v>
      </c>
      <c r="AP79" s="25">
        <v>-0.154150679827258</v>
      </c>
      <c r="AQ79" s="21">
        <v>0.579818495252945</v>
      </c>
      <c r="AR79" s="26">
        <f t="shared" si="167"/>
        <v>0.66994514554668</v>
      </c>
      <c r="AS79" s="26">
        <f t="shared" si="168"/>
        <v>0.57258902675289</v>
      </c>
      <c r="AT79" s="26">
        <f t="shared" si="215"/>
        <v>1.74645330817974</v>
      </c>
      <c r="AU79" s="16">
        <f t="shared" si="169"/>
        <v>0.0819916875213001</v>
      </c>
      <c r="AV79" s="16">
        <f t="shared" si="170"/>
        <v>0.746453308179736</v>
      </c>
      <c r="AW79" s="16">
        <f t="shared" si="171"/>
        <v>0.17581112478431</v>
      </c>
      <c r="AZ79" s="25">
        <v>-1.38809639507577</v>
      </c>
      <c r="BA79" s="25">
        <v>1.21118696341366</v>
      </c>
      <c r="BB79" s="22">
        <v>0.0694932252163471</v>
      </c>
      <c r="BC79" s="25">
        <v>4.71849887129509</v>
      </c>
      <c r="BD79" s="25">
        <v>-0.624154309072993</v>
      </c>
      <c r="BE79" s="25">
        <v>-0.624154309072993</v>
      </c>
      <c r="BF79" s="25">
        <v>-0.154150679827258</v>
      </c>
      <c r="BG79" s="25">
        <v>0.579818495252945</v>
      </c>
      <c r="BH79" s="26">
        <f t="shared" si="172"/>
        <v>0.674528028886168</v>
      </c>
      <c r="BI79" s="26">
        <f t="shared" si="173"/>
        <v>0.568698738138179</v>
      </c>
      <c r="BJ79" s="26">
        <f t="shared" si="210"/>
        <v>1.75840024416764</v>
      </c>
      <c r="BK79" s="16">
        <f t="shared" si="174"/>
        <v>0.084637233448048</v>
      </c>
      <c r="BL79" s="16">
        <f t="shared" si="175"/>
        <v>0.758400244167635</v>
      </c>
      <c r="BM79" s="16">
        <f t="shared" si="176"/>
        <v>0.185021231849551</v>
      </c>
      <c r="BP79" s="25">
        <v>-1.38809639507577</v>
      </c>
      <c r="BQ79" s="25">
        <v>1.21118696341366</v>
      </c>
      <c r="BR79" s="25">
        <v>4.71849887129509</v>
      </c>
      <c r="BS79" s="22">
        <v>-0.624154309072993</v>
      </c>
      <c r="BT79" s="25">
        <v>-0.624154309072993</v>
      </c>
      <c r="BU79" s="25">
        <v>-0.154150679827258</v>
      </c>
      <c r="BV79" s="25">
        <v>0.579818495252945</v>
      </c>
      <c r="BW79" s="26">
        <f t="shared" si="177"/>
        <v>0.667281472947156</v>
      </c>
      <c r="BX79" s="26">
        <f t="shared" si="178"/>
        <v>0.574874703432349</v>
      </c>
      <c r="BY79" s="26">
        <f t="shared" si="211"/>
        <v>1.73950948620525</v>
      </c>
      <c r="BZ79" s="16">
        <f t="shared" si="179"/>
        <v>0.0804733404911778</v>
      </c>
      <c r="CA79" s="16">
        <f t="shared" si="180"/>
        <v>0.739509486205249</v>
      </c>
      <c r="CB79" s="16">
        <f t="shared" si="181"/>
        <v>0.168654534740872</v>
      </c>
      <c r="CE79" s="31">
        <v>-1.38809639507577</v>
      </c>
      <c r="CF79" s="31">
        <v>1.21118696341366</v>
      </c>
      <c r="CG79" s="31">
        <v>4.71849887129509</v>
      </c>
      <c r="CH79" s="31">
        <v>-0.624154309072993</v>
      </c>
      <c r="CI79" s="31">
        <v>-0.154150679827258</v>
      </c>
      <c r="CJ79" s="31">
        <v>0.579818495252945</v>
      </c>
      <c r="CK79" s="34">
        <f t="shared" si="182"/>
        <v>0.660005883238711</v>
      </c>
      <c r="CL79" s="34">
        <f t="shared" si="183"/>
        <v>0.581211847664175</v>
      </c>
      <c r="CM79" s="34">
        <f t="shared" si="184"/>
        <v>1.72054304126608</v>
      </c>
      <c r="CN79" s="32">
        <f t="shared" si="185"/>
        <v>0.0763984218160079</v>
      </c>
      <c r="CO79" s="32">
        <f t="shared" si="186"/>
        <v>0.720543041266084</v>
      </c>
      <c r="CP79" s="32">
        <f t="shared" si="187"/>
        <v>0.153638335296194</v>
      </c>
      <c r="CR79" s="8">
        <f t="shared" si="188"/>
        <v>0.660005883238713</v>
      </c>
      <c r="CT79" s="25">
        <v>-1.38809639507577</v>
      </c>
      <c r="CU79" s="25">
        <v>1.21118696341366</v>
      </c>
      <c r="CV79" s="22">
        <v>-0.624154309072993</v>
      </c>
      <c r="CW79" s="25">
        <v>-0.154150679827258</v>
      </c>
      <c r="CX79" s="25">
        <v>0.579818495252945</v>
      </c>
      <c r="CY79" s="26">
        <f t="shared" si="189"/>
        <v>0.640946834732881</v>
      </c>
      <c r="CZ79" s="26">
        <f t="shared" si="190"/>
        <v>0.598494630254732</v>
      </c>
      <c r="DA79" s="26">
        <f t="shared" si="212"/>
        <v>1.67085876706091</v>
      </c>
      <c r="DB79" s="16">
        <f t="shared" si="191"/>
        <v>0.0662257263334925</v>
      </c>
      <c r="DC79" s="16">
        <f t="shared" si="192"/>
        <v>0.670858767060914</v>
      </c>
      <c r="DD79" s="16">
        <f t="shared" si="193"/>
        <v>0.11562337513868</v>
      </c>
      <c r="DG79" s="25">
        <v>-1.38809639507577</v>
      </c>
      <c r="DH79" s="25">
        <v>1.21118696341366</v>
      </c>
      <c r="DI79" s="22">
        <v>-0.154150679827258</v>
      </c>
      <c r="DJ79" s="25">
        <v>0.579818495252945</v>
      </c>
      <c r="DK79" s="26">
        <f t="shared" si="194"/>
        <v>0.656258357705607</v>
      </c>
      <c r="DL79" s="26">
        <f t="shared" si="195"/>
        <v>0.584530824426435</v>
      </c>
      <c r="DM79" s="26">
        <f t="shared" si="213"/>
        <v>1.71077376626158</v>
      </c>
      <c r="DN79" s="16">
        <f t="shared" si="196"/>
        <v>0.0743408138292239</v>
      </c>
      <c r="DO79" s="16">
        <f t="shared" si="197"/>
        <v>0.710773766261582</v>
      </c>
      <c r="DP79" s="16">
        <f t="shared" si="198"/>
        <v>0.141861703843408</v>
      </c>
      <c r="DS79" s="25">
        <v>-1.38809639507577</v>
      </c>
      <c r="DT79" s="25">
        <v>1.21118696341366</v>
      </c>
      <c r="DU79" s="22">
        <v>0.579818495252945</v>
      </c>
      <c r="DV79" s="26">
        <f t="shared" si="199"/>
        <v>0.776636505943947</v>
      </c>
      <c r="DW79" s="26">
        <f t="shared" si="200"/>
        <v>0.493928930626503</v>
      </c>
      <c r="DX79" s="26">
        <f t="shared" si="214"/>
        <v>2.02458276483541</v>
      </c>
      <c r="DY79" s="16">
        <f t="shared" si="201"/>
        <v>0.154475149029653</v>
      </c>
      <c r="DZ79" s="16">
        <f t="shared" si="202"/>
        <v>1.02458276483541</v>
      </c>
      <c r="EA79" s="16">
        <f t="shared" si="203"/>
        <v>0.451917655767287</v>
      </c>
      <c r="ED79" s="25">
        <v>-1.38809639507577</v>
      </c>
      <c r="EE79" s="25">
        <v>1.21118696341366</v>
      </c>
      <c r="EF79" s="26">
        <f t="shared" si="204"/>
        <v>0.982332023833632</v>
      </c>
      <c r="EG79" s="26">
        <f t="shared" si="205"/>
        <v>0.390502630026611</v>
      </c>
      <c r="EH79" s="26">
        <f t="shared" si="206"/>
        <v>2.56080221516525</v>
      </c>
      <c r="EI79" s="16">
        <f t="shared" si="207"/>
        <v>0.358476157948342</v>
      </c>
      <c r="EJ79" s="16">
        <f t="shared" si="208"/>
        <v>1.56080221516525</v>
      </c>
      <c r="EK79" s="16">
        <f t="shared" si="209"/>
        <v>1.44377741704306</v>
      </c>
    </row>
    <row r="80" spans="1:141">
      <c r="A80" s="77" t="s">
        <v>24</v>
      </c>
      <c r="B80" s="77">
        <v>3.62770464820013</v>
      </c>
      <c r="C80" s="78">
        <v>0.015</v>
      </c>
      <c r="D80" s="78">
        <v>0.0719647988505747</v>
      </c>
      <c r="E80" s="77">
        <v>112</v>
      </c>
      <c r="F80" s="77">
        <v>0.535714285714286</v>
      </c>
      <c r="G80" s="77">
        <v>0.535714285714286</v>
      </c>
      <c r="H80" s="77">
        <v>0.857142857142857</v>
      </c>
      <c r="I80" s="77">
        <v>1.78571428571429</v>
      </c>
      <c r="J80" s="77">
        <v>0.446356275303644</v>
      </c>
      <c r="K80" s="17">
        <f t="shared" si="146"/>
        <v>1.66090570491434</v>
      </c>
      <c r="L80" s="17">
        <f t="shared" si="147"/>
        <v>0.268742695014504</v>
      </c>
      <c r="M80" s="17">
        <f t="shared" si="148"/>
        <v>3.72103137518224</v>
      </c>
      <c r="N80" s="16">
        <f t="shared" si="149"/>
        <v>1.47513031696767</v>
      </c>
      <c r="O80" s="16">
        <f t="shared" si="150"/>
        <v>2.72103137518224</v>
      </c>
      <c r="P80" s="16">
        <f t="shared" si="151"/>
        <v>4.35870837825866</v>
      </c>
      <c r="R80" s="21">
        <f t="shared" si="152"/>
        <v>-1.31400088125107</v>
      </c>
      <c r="S80" s="21">
        <f t="shared" si="216"/>
        <v>1</v>
      </c>
      <c r="T80" s="21">
        <f t="shared" si="153"/>
        <v>1.28860011995337</v>
      </c>
      <c r="U80" s="22">
        <f t="shared" si="154"/>
        <v>0.0148886124937506</v>
      </c>
      <c r="V80" s="21">
        <f t="shared" si="155"/>
        <v>0.0694932252163471</v>
      </c>
      <c r="W80" s="21">
        <f t="shared" si="156"/>
        <v>4.71849887129509</v>
      </c>
      <c r="X80" s="25">
        <f t="shared" si="157"/>
        <v>-0.624154309072993</v>
      </c>
      <c r="Y80" s="21">
        <f t="shared" si="158"/>
        <v>-0.624154309072993</v>
      </c>
      <c r="Z80" s="21">
        <f t="shared" si="159"/>
        <v>-0.154150679827258</v>
      </c>
      <c r="AA80" s="21">
        <f t="shared" si="160"/>
        <v>0.579818495252945</v>
      </c>
      <c r="AB80" s="26">
        <f t="shared" si="161"/>
        <v>0.671128379785221</v>
      </c>
      <c r="AC80" s="26">
        <f t="shared" si="162"/>
        <v>0.665083296651066</v>
      </c>
      <c r="AD80" s="26">
        <f t="shared" si="163"/>
        <v>1.50357106400861</v>
      </c>
      <c r="AE80" s="16">
        <f t="shared" si="164"/>
        <v>0.0505224989530772</v>
      </c>
      <c r="AF80" s="16">
        <f t="shared" si="165"/>
        <v>0.503571064008613</v>
      </c>
      <c r="AG80" s="16">
        <f t="shared" si="166"/>
        <v>0.0311373100901157</v>
      </c>
      <c r="AI80" s="21">
        <v>-1.31400088125107</v>
      </c>
      <c r="AJ80" s="22">
        <v>1</v>
      </c>
      <c r="AK80" s="21">
        <v>1.28860011995337</v>
      </c>
      <c r="AL80" s="25">
        <v>0.0694932252163471</v>
      </c>
      <c r="AM80" s="21">
        <v>4.71849887129509</v>
      </c>
      <c r="AN80" s="21">
        <v>-0.624154309072993</v>
      </c>
      <c r="AO80" s="21">
        <v>-0.624154309072993</v>
      </c>
      <c r="AP80" s="25">
        <v>-0.154150679827258</v>
      </c>
      <c r="AQ80" s="21">
        <v>0.579818495252945</v>
      </c>
      <c r="AR80" s="26">
        <f t="shared" si="167"/>
        <v>0.674023534654439</v>
      </c>
      <c r="AS80" s="26">
        <f t="shared" si="168"/>
        <v>0.662226543072392</v>
      </c>
      <c r="AT80" s="26">
        <f t="shared" si="215"/>
        <v>1.51005726131199</v>
      </c>
      <c r="AU80" s="16">
        <f t="shared" si="169"/>
        <v>0.0518323809803022</v>
      </c>
      <c r="AV80" s="16">
        <f t="shared" si="170"/>
        <v>0.510057261311985</v>
      </c>
      <c r="AW80" s="16">
        <f t="shared" si="171"/>
        <v>0.0334532605485801</v>
      </c>
      <c r="AZ80" s="25">
        <v>-1.31400088125107</v>
      </c>
      <c r="BA80" s="25">
        <v>1.28860011995337</v>
      </c>
      <c r="BB80" s="22">
        <v>0.0694932252163471</v>
      </c>
      <c r="BC80" s="25">
        <v>4.71849887129509</v>
      </c>
      <c r="BD80" s="25">
        <v>-0.624154309072993</v>
      </c>
      <c r="BE80" s="25">
        <v>-0.624154309072993</v>
      </c>
      <c r="BF80" s="25">
        <v>-0.154150679827258</v>
      </c>
      <c r="BG80" s="25">
        <v>0.579818495252945</v>
      </c>
      <c r="BH80" s="26">
        <f t="shared" si="172"/>
        <v>0.678219415574734</v>
      </c>
      <c r="BI80" s="26">
        <f t="shared" si="173"/>
        <v>0.658129603861892</v>
      </c>
      <c r="BJ80" s="26">
        <f t="shared" si="210"/>
        <v>1.51945755688852</v>
      </c>
      <c r="BK80" s="16">
        <f t="shared" si="174"/>
        <v>0.0537605158163713</v>
      </c>
      <c r="BL80" s="16">
        <f t="shared" si="175"/>
        <v>0.519457556888519</v>
      </c>
      <c r="BM80" s="16">
        <f t="shared" si="176"/>
        <v>0.0365567734372643</v>
      </c>
      <c r="BP80" s="25">
        <v>-1.31400088125107</v>
      </c>
      <c r="BQ80" s="25">
        <v>1.28860011995337</v>
      </c>
      <c r="BR80" s="25">
        <v>4.71849887129509</v>
      </c>
      <c r="BS80" s="22">
        <v>-0.624154309072993</v>
      </c>
      <c r="BT80" s="25">
        <v>-0.624154309072993</v>
      </c>
      <c r="BU80" s="25">
        <v>-0.154150679827258</v>
      </c>
      <c r="BV80" s="25">
        <v>0.579818495252945</v>
      </c>
      <c r="BW80" s="26">
        <f t="shared" si="177"/>
        <v>0.670590492294977</v>
      </c>
      <c r="BX80" s="26">
        <f t="shared" si="178"/>
        <v>0.665616766763377</v>
      </c>
      <c r="BY80" s="26">
        <f t="shared" si="211"/>
        <v>1.50236600087854</v>
      </c>
      <c r="BZ80" s="16">
        <f t="shared" si="179"/>
        <v>0.0502809840697163</v>
      </c>
      <c r="CA80" s="16">
        <f t="shared" si="180"/>
        <v>0.502366000878542</v>
      </c>
      <c r="CB80" s="16">
        <f t="shared" si="181"/>
        <v>0.0301134312916248</v>
      </c>
      <c r="CE80" s="31">
        <v>-1.31400088125107</v>
      </c>
      <c r="CF80" s="31">
        <v>1.28860011995337</v>
      </c>
      <c r="CG80" s="31">
        <v>4.71849887129509</v>
      </c>
      <c r="CH80" s="31">
        <v>-0.624154309072993</v>
      </c>
      <c r="CI80" s="31">
        <v>-0.154150679827258</v>
      </c>
      <c r="CJ80" s="31">
        <v>0.579818495252945</v>
      </c>
      <c r="CK80" s="34">
        <f t="shared" si="182"/>
        <v>0.663458560382803</v>
      </c>
      <c r="CL80" s="34">
        <f t="shared" si="183"/>
        <v>0.672771898588669</v>
      </c>
      <c r="CM80" s="34">
        <f t="shared" si="184"/>
        <v>1.48638788584628</v>
      </c>
      <c r="CN80" s="32">
        <f t="shared" si="185"/>
        <v>0.0471334021865924</v>
      </c>
      <c r="CO80" s="32">
        <f t="shared" si="186"/>
        <v>0.486387885846279</v>
      </c>
      <c r="CP80" s="32">
        <f t="shared" si="187"/>
        <v>0.0249046613119808</v>
      </c>
      <c r="CR80" s="8">
        <f t="shared" si="188"/>
        <v>0.663458560382805</v>
      </c>
      <c r="CT80" s="25">
        <v>-1.31400088125107</v>
      </c>
      <c r="CU80" s="25">
        <v>1.28860011995337</v>
      </c>
      <c r="CV80" s="22">
        <v>-0.624154309072993</v>
      </c>
      <c r="CW80" s="25">
        <v>-0.154150679827258</v>
      </c>
      <c r="CX80" s="25">
        <v>0.579818495252945</v>
      </c>
      <c r="CY80" s="26">
        <f t="shared" si="189"/>
        <v>0.647996303179164</v>
      </c>
      <c r="CZ80" s="26">
        <f t="shared" si="190"/>
        <v>0.68882534223383</v>
      </c>
      <c r="DA80" s="26">
        <f t="shared" si="212"/>
        <v>1.45174681982089</v>
      </c>
      <c r="DB80" s="16">
        <f t="shared" si="191"/>
        <v>0.0406587008416404</v>
      </c>
      <c r="DC80" s="16">
        <f t="shared" si="192"/>
        <v>0.451746819820892</v>
      </c>
      <c r="DD80" s="16">
        <f t="shared" si="193"/>
        <v>0.0146222331644711</v>
      </c>
      <c r="DG80" s="25">
        <v>-1.31400088125107</v>
      </c>
      <c r="DH80" s="25">
        <v>1.28860011995337</v>
      </c>
      <c r="DI80" s="22">
        <v>-0.154150679827258</v>
      </c>
      <c r="DJ80" s="25">
        <v>0.579818495252945</v>
      </c>
      <c r="DK80" s="26">
        <f t="shared" si="194"/>
        <v>0.660488584945671</v>
      </c>
      <c r="DL80" s="26">
        <f t="shared" si="195"/>
        <v>0.675797107591737</v>
      </c>
      <c r="DM80" s="26">
        <f t="shared" si="213"/>
        <v>1.47973406332499</v>
      </c>
      <c r="DN80" s="16">
        <f t="shared" si="196"/>
        <v>0.0458526460326289</v>
      </c>
      <c r="DO80" s="16">
        <f t="shared" si="197"/>
        <v>0.479734063324994</v>
      </c>
      <c r="DP80" s="16">
        <f t="shared" si="198"/>
        <v>0.0212009983358632</v>
      </c>
      <c r="DS80" s="25">
        <v>-1.31400088125107</v>
      </c>
      <c r="DT80" s="25">
        <v>1.28860011995337</v>
      </c>
      <c r="DU80" s="22">
        <v>0.579818495252945</v>
      </c>
      <c r="DV80" s="26">
        <f t="shared" si="199"/>
        <v>0.798380815899627</v>
      </c>
      <c r="DW80" s="26">
        <f t="shared" si="200"/>
        <v>0.559076904673221</v>
      </c>
      <c r="DX80" s="26">
        <f t="shared" si="214"/>
        <v>1.78866268958919</v>
      </c>
      <c r="DY80" s="16">
        <f t="shared" si="201"/>
        <v>0.123921277181813</v>
      </c>
      <c r="DZ80" s="16">
        <f t="shared" si="202"/>
        <v>0.788662689589187</v>
      </c>
      <c r="EA80" s="16">
        <f t="shared" si="203"/>
        <v>0.190382241125193</v>
      </c>
      <c r="ED80" s="25">
        <v>-1.31400088125107</v>
      </c>
      <c r="EE80" s="25">
        <v>1.28860011995337</v>
      </c>
      <c r="EF80" s="26">
        <f t="shared" si="204"/>
        <v>1.03145207873114</v>
      </c>
      <c r="EG80" s="26">
        <f t="shared" si="205"/>
        <v>0.432745528859408</v>
      </c>
      <c r="EH80" s="26">
        <f t="shared" si="206"/>
        <v>2.31082687933417</v>
      </c>
      <c r="EI80" s="16">
        <f t="shared" si="207"/>
        <v>0.34233709918847</v>
      </c>
      <c r="EJ80" s="16">
        <f t="shared" si="208"/>
        <v>1.31082687933417</v>
      </c>
      <c r="EK80" s="16">
        <f t="shared" si="209"/>
        <v>0.905537910691598</v>
      </c>
    </row>
    <row r="81" spans="1:141">
      <c r="A81" s="77" t="s">
        <v>25</v>
      </c>
      <c r="B81" s="77">
        <v>2.10677830179174</v>
      </c>
      <c r="C81" s="78">
        <v>0.00370641646489104</v>
      </c>
      <c r="D81" s="78">
        <v>0.060593220338983</v>
      </c>
      <c r="E81" s="77">
        <v>112</v>
      </c>
      <c r="F81" s="77">
        <v>0.625</v>
      </c>
      <c r="G81" s="77">
        <v>0.625</v>
      </c>
      <c r="H81" s="77">
        <v>0.857142857142857</v>
      </c>
      <c r="I81" s="77">
        <v>8.39285714285714</v>
      </c>
      <c r="J81" s="77">
        <v>1.6058</v>
      </c>
      <c r="K81" s="17">
        <f t="shared" si="146"/>
        <v>0.756683286025497</v>
      </c>
      <c r="L81" s="17">
        <f t="shared" si="147"/>
        <v>2.12215603232697</v>
      </c>
      <c r="M81" s="17">
        <f t="shared" si="148"/>
        <v>0.471218885306699</v>
      </c>
      <c r="N81" s="16">
        <f t="shared" si="149"/>
        <v>0.720999193950858</v>
      </c>
      <c r="O81" s="16">
        <f t="shared" si="150"/>
        <v>0.528781114693301</v>
      </c>
      <c r="P81" s="16">
        <f t="shared" si="151"/>
        <v>0.0109198882093497</v>
      </c>
      <c r="R81" s="21">
        <f t="shared" si="152"/>
        <v>0.7524325682741</v>
      </c>
      <c r="S81" s="21">
        <f t="shared" si="216"/>
        <v>1</v>
      </c>
      <c r="T81" s="21">
        <f t="shared" si="153"/>
        <v>0.745159909443503</v>
      </c>
      <c r="U81" s="22">
        <f t="shared" si="154"/>
        <v>0.00369956462867213</v>
      </c>
      <c r="V81" s="21">
        <f t="shared" si="155"/>
        <v>0.0588283934121184</v>
      </c>
      <c r="W81" s="21">
        <f t="shared" si="156"/>
        <v>4.71849887129509</v>
      </c>
      <c r="X81" s="25">
        <f t="shared" si="157"/>
        <v>-0.470003629245736</v>
      </c>
      <c r="Y81" s="21">
        <f t="shared" si="158"/>
        <v>-0.470003629245736</v>
      </c>
      <c r="Z81" s="21">
        <f t="shared" si="159"/>
        <v>-0.154150679827258</v>
      </c>
      <c r="AA81" s="21">
        <f t="shared" si="160"/>
        <v>2.12738100396895</v>
      </c>
      <c r="AB81" s="26">
        <f t="shared" si="161"/>
        <v>0.734144021786859</v>
      </c>
      <c r="AC81" s="26">
        <f t="shared" si="162"/>
        <v>2.18730923680559</v>
      </c>
      <c r="AD81" s="26">
        <f t="shared" si="163"/>
        <v>0.457182726234188</v>
      </c>
      <c r="AE81" s="16">
        <f t="shared" si="164"/>
        <v>0.759784144354707</v>
      </c>
      <c r="AF81" s="16">
        <f t="shared" si="165"/>
        <v>0.542817273765812</v>
      </c>
      <c r="AG81" s="16">
        <f t="shared" si="166"/>
        <v>0.0465281647059189</v>
      </c>
      <c r="AI81" s="21">
        <v>0.7524325682741</v>
      </c>
      <c r="AJ81" s="22">
        <v>1</v>
      </c>
      <c r="AK81" s="21">
        <v>0.745159909443503</v>
      </c>
      <c r="AL81" s="25">
        <v>0.0588283934121184</v>
      </c>
      <c r="AM81" s="21">
        <v>4.71849887129509</v>
      </c>
      <c r="AN81" s="21">
        <v>-0.470003629245736</v>
      </c>
      <c r="AO81" s="21">
        <v>-0.470003629245736</v>
      </c>
      <c r="AP81" s="25">
        <v>-0.154150679827258</v>
      </c>
      <c r="AQ81" s="21">
        <v>2.12738100396895</v>
      </c>
      <c r="AR81" s="26">
        <f t="shared" si="167"/>
        <v>0.733606460735245</v>
      </c>
      <c r="AS81" s="26">
        <f t="shared" si="168"/>
        <v>2.18891202020033</v>
      </c>
      <c r="AT81" s="26">
        <f t="shared" si="215"/>
        <v>0.456847964089703</v>
      </c>
      <c r="AU81" s="16">
        <f t="shared" si="169"/>
        <v>0.760721569935179</v>
      </c>
      <c r="AV81" s="16">
        <f t="shared" si="170"/>
        <v>0.543152035910297</v>
      </c>
      <c r="AW81" s="16">
        <f t="shared" si="171"/>
        <v>0.0466547471035837</v>
      </c>
      <c r="AZ81" s="25">
        <v>0.7524325682741</v>
      </c>
      <c r="BA81" s="25">
        <v>0.745159909443503</v>
      </c>
      <c r="BB81" s="22">
        <v>0.0588283934121184</v>
      </c>
      <c r="BC81" s="25">
        <v>4.71849887129509</v>
      </c>
      <c r="BD81" s="25">
        <v>-0.470003629245736</v>
      </c>
      <c r="BE81" s="25">
        <v>-0.470003629245736</v>
      </c>
      <c r="BF81" s="25">
        <v>-0.154150679827258</v>
      </c>
      <c r="BG81" s="25">
        <v>2.12738100396895</v>
      </c>
      <c r="BH81" s="26">
        <f t="shared" si="172"/>
        <v>0.729276023222898</v>
      </c>
      <c r="BI81" s="26">
        <f t="shared" si="173"/>
        <v>2.20190976923041</v>
      </c>
      <c r="BJ81" s="26">
        <f t="shared" si="210"/>
        <v>0.454151216355024</v>
      </c>
      <c r="BK81" s="16">
        <f t="shared" si="174"/>
        <v>0.768294281865145</v>
      </c>
      <c r="BL81" s="16">
        <f t="shared" si="175"/>
        <v>0.545848783644976</v>
      </c>
      <c r="BM81" s="16">
        <f t="shared" si="176"/>
        <v>0.0473451833929509</v>
      </c>
      <c r="BP81" s="25">
        <v>0.7524325682741</v>
      </c>
      <c r="BQ81" s="25">
        <v>0.745159909443503</v>
      </c>
      <c r="BR81" s="25">
        <v>4.71849887129509</v>
      </c>
      <c r="BS81" s="22">
        <v>-0.470003629245736</v>
      </c>
      <c r="BT81" s="25">
        <v>-0.470003629245736</v>
      </c>
      <c r="BU81" s="25">
        <v>-0.154150679827258</v>
      </c>
      <c r="BV81" s="25">
        <v>2.12738100396895</v>
      </c>
      <c r="BW81" s="26">
        <f t="shared" si="177"/>
        <v>0.724409173120328</v>
      </c>
      <c r="BX81" s="26">
        <f t="shared" si="178"/>
        <v>2.21670301755451</v>
      </c>
      <c r="BY81" s="26">
        <f t="shared" si="211"/>
        <v>0.451120421671645</v>
      </c>
      <c r="BZ81" s="16">
        <f t="shared" si="179"/>
        <v>0.776849789707632</v>
      </c>
      <c r="CA81" s="16">
        <f t="shared" si="180"/>
        <v>0.548879578328355</v>
      </c>
      <c r="CB81" s="16">
        <f t="shared" si="181"/>
        <v>0.0484201528656342</v>
      </c>
      <c r="CE81" s="31">
        <v>0.7524325682741</v>
      </c>
      <c r="CF81" s="31">
        <v>0.745159909443503</v>
      </c>
      <c r="CG81" s="31">
        <v>4.71849887129509</v>
      </c>
      <c r="CH81" s="31">
        <v>-0.470003629245736</v>
      </c>
      <c r="CI81" s="31">
        <v>-0.154150679827258</v>
      </c>
      <c r="CJ81" s="31">
        <v>2.12738100396895</v>
      </c>
      <c r="CK81" s="34">
        <f t="shared" si="182"/>
        <v>0.728530218692948</v>
      </c>
      <c r="CL81" s="34">
        <f t="shared" si="183"/>
        <v>2.20416388887884</v>
      </c>
      <c r="CM81" s="34">
        <f t="shared" si="184"/>
        <v>0.453686772134106</v>
      </c>
      <c r="CN81" s="32">
        <f t="shared" si="185"/>
        <v>0.769602269194523</v>
      </c>
      <c r="CO81" s="32">
        <f t="shared" si="186"/>
        <v>0.546313227865894</v>
      </c>
      <c r="CP81" s="32">
        <f t="shared" si="187"/>
        <v>0.0474095969762734</v>
      </c>
      <c r="CR81" s="8">
        <f t="shared" si="188"/>
        <v>0.72853021869295</v>
      </c>
      <c r="CT81" s="25">
        <v>0.7524325682741</v>
      </c>
      <c r="CU81" s="25">
        <v>0.745159909443503</v>
      </c>
      <c r="CV81" s="22">
        <v>-0.470003629245736</v>
      </c>
      <c r="CW81" s="25">
        <v>-0.154150679827258</v>
      </c>
      <c r="CX81" s="25">
        <v>2.12738100396895</v>
      </c>
      <c r="CY81" s="26">
        <f t="shared" si="189"/>
        <v>0.72531434271158</v>
      </c>
      <c r="CZ81" s="26">
        <f t="shared" si="190"/>
        <v>2.21393664159009</v>
      </c>
      <c r="DA81" s="26">
        <f t="shared" si="212"/>
        <v>0.45168410929853</v>
      </c>
      <c r="DB81" s="16">
        <f t="shared" si="191"/>
        <v>0.775254992690621</v>
      </c>
      <c r="DC81" s="16">
        <f t="shared" si="192"/>
        <v>0.54831589070147</v>
      </c>
      <c r="DD81" s="16">
        <f t="shared" si="193"/>
        <v>0.0473025513138198</v>
      </c>
      <c r="DG81" s="25">
        <v>0.7524325682741</v>
      </c>
      <c r="DH81" s="25">
        <v>0.745159909443503</v>
      </c>
      <c r="DI81" s="22">
        <v>-0.154150679827258</v>
      </c>
      <c r="DJ81" s="25">
        <v>2.12738100396895</v>
      </c>
      <c r="DK81" s="26">
        <f t="shared" si="194"/>
        <v>0.707253989803375</v>
      </c>
      <c r="DL81" s="26">
        <f t="shared" si="195"/>
        <v>2.27047146166886</v>
      </c>
      <c r="DM81" s="26">
        <f t="shared" si="213"/>
        <v>0.440437158926002</v>
      </c>
      <c r="DN81" s="16">
        <f t="shared" si="196"/>
        <v>0.807384932440274</v>
      </c>
      <c r="DO81" s="16">
        <f t="shared" si="197"/>
        <v>0.559562841073998</v>
      </c>
      <c r="DP81" s="16">
        <f t="shared" si="198"/>
        <v>0.0508206704138135</v>
      </c>
      <c r="DS81" s="25">
        <v>0.7524325682741</v>
      </c>
      <c r="DT81" s="25">
        <v>0.745159909443503</v>
      </c>
      <c r="DU81" s="22">
        <v>2.12738100396895</v>
      </c>
      <c r="DV81" s="26">
        <f t="shared" si="199"/>
        <v>0.667384857115562</v>
      </c>
      <c r="DW81" s="26">
        <f t="shared" si="200"/>
        <v>2.40610793439376</v>
      </c>
      <c r="DX81" s="26">
        <f t="shared" si="214"/>
        <v>0.415608953241725</v>
      </c>
      <c r="DY81" s="16">
        <f t="shared" si="201"/>
        <v>0.88062298039482</v>
      </c>
      <c r="DZ81" s="16">
        <f t="shared" si="202"/>
        <v>0.584391046758275</v>
      </c>
      <c r="EA81" s="16">
        <f t="shared" si="203"/>
        <v>0.0538502154156163</v>
      </c>
      <c r="ED81" s="25">
        <v>0.7524325682741</v>
      </c>
      <c r="EE81" s="25">
        <v>0.745159909443503</v>
      </c>
      <c r="EF81" s="26">
        <f t="shared" si="204"/>
        <v>0.574476486004574</v>
      </c>
      <c r="EG81" s="26">
        <f t="shared" si="205"/>
        <v>2.79524060448179</v>
      </c>
      <c r="EH81" s="26">
        <f t="shared" si="206"/>
        <v>0.357750956535418</v>
      </c>
      <c r="EI81" s="16">
        <f t="shared" si="207"/>
        <v>1.06362819051987</v>
      </c>
      <c r="EJ81" s="16">
        <f t="shared" si="208"/>
        <v>0.642249043464582</v>
      </c>
      <c r="EK81" s="16">
        <f t="shared" si="209"/>
        <v>0.0801001626091808</v>
      </c>
    </row>
    <row r="82" spans="1:141">
      <c r="A82" s="77" t="s">
        <v>25</v>
      </c>
      <c r="B82" s="77">
        <v>2.10677830179174</v>
      </c>
      <c r="C82" s="78">
        <v>0.00370641646489104</v>
      </c>
      <c r="D82" s="78">
        <v>0.060593220338983</v>
      </c>
      <c r="E82" s="77">
        <v>112</v>
      </c>
      <c r="F82" s="77">
        <v>0.625</v>
      </c>
      <c r="G82" s="77">
        <v>0.625</v>
      </c>
      <c r="H82" s="77">
        <v>0.857142857142857</v>
      </c>
      <c r="I82" s="77">
        <v>4.82142857142857</v>
      </c>
      <c r="J82" s="77">
        <v>0.8979</v>
      </c>
      <c r="K82" s="17">
        <f t="shared" si="146"/>
        <v>0.893699117724166</v>
      </c>
      <c r="L82" s="17">
        <f t="shared" si="147"/>
        <v>1.00470055546942</v>
      </c>
      <c r="M82" s="17">
        <f t="shared" si="148"/>
        <v>0.995321436378401</v>
      </c>
      <c r="N82" s="16">
        <f t="shared" si="149"/>
        <v>1.76474118954128e-5</v>
      </c>
      <c r="O82" s="16">
        <f t="shared" si="150"/>
        <v>0.0046785636215988</v>
      </c>
      <c r="P82" s="16">
        <f t="shared" si="151"/>
        <v>0.395138990906711</v>
      </c>
      <c r="R82" s="21">
        <f t="shared" si="152"/>
        <v>0.00468954235690463</v>
      </c>
      <c r="S82" s="21">
        <f t="shared" si="216"/>
        <v>1</v>
      </c>
      <c r="T82" s="21">
        <f t="shared" si="153"/>
        <v>0.745159909443503</v>
      </c>
      <c r="U82" s="22">
        <f t="shared" si="154"/>
        <v>0.00369956462867213</v>
      </c>
      <c r="V82" s="21">
        <f t="shared" si="155"/>
        <v>0.0588283934121184</v>
      </c>
      <c r="W82" s="21">
        <f t="shared" si="156"/>
        <v>4.71849887129509</v>
      </c>
      <c r="X82" s="25">
        <f t="shared" si="157"/>
        <v>-0.470003629245736</v>
      </c>
      <c r="Y82" s="21">
        <f t="shared" si="158"/>
        <v>-0.470003629245736</v>
      </c>
      <c r="Z82" s="21">
        <f t="shared" si="159"/>
        <v>-0.154150679827258</v>
      </c>
      <c r="AA82" s="21">
        <f t="shared" si="160"/>
        <v>1.57307026826323</v>
      </c>
      <c r="AB82" s="26">
        <f t="shared" si="161"/>
        <v>0.771285939103734</v>
      </c>
      <c r="AC82" s="26">
        <f t="shared" si="162"/>
        <v>1.16415969030033</v>
      </c>
      <c r="AD82" s="26">
        <f t="shared" si="163"/>
        <v>0.858988683710584</v>
      </c>
      <c r="AE82" s="16">
        <f t="shared" si="164"/>
        <v>0.0160311204166434</v>
      </c>
      <c r="AF82" s="16">
        <f t="shared" si="165"/>
        <v>0.141011316289416</v>
      </c>
      <c r="AG82" s="16">
        <f t="shared" si="166"/>
        <v>0.0346339825000311</v>
      </c>
      <c r="AI82" s="21">
        <v>0.00468954235690463</v>
      </c>
      <c r="AJ82" s="22">
        <v>1</v>
      </c>
      <c r="AK82" s="21">
        <v>0.745159909443503</v>
      </c>
      <c r="AL82" s="25">
        <v>0.0588283934121184</v>
      </c>
      <c r="AM82" s="21">
        <v>4.71849887129509</v>
      </c>
      <c r="AN82" s="21">
        <v>-0.470003629245736</v>
      </c>
      <c r="AO82" s="21">
        <v>-0.470003629245736</v>
      </c>
      <c r="AP82" s="25">
        <v>-0.154150679827258</v>
      </c>
      <c r="AQ82" s="21">
        <v>1.57307026826323</v>
      </c>
      <c r="AR82" s="26">
        <f t="shared" si="167"/>
        <v>0.77106303269927</v>
      </c>
      <c r="AS82" s="26">
        <f t="shared" si="168"/>
        <v>1.16449623691167</v>
      </c>
      <c r="AT82" s="26">
        <f t="shared" si="215"/>
        <v>0.858740430670754</v>
      </c>
      <c r="AU82" s="16">
        <f t="shared" si="169"/>
        <v>0.0160876162740464</v>
      </c>
      <c r="AV82" s="16">
        <f t="shared" si="170"/>
        <v>0.141259569329246</v>
      </c>
      <c r="AW82" s="16">
        <f t="shared" si="171"/>
        <v>0.0345570874065209</v>
      </c>
      <c r="AZ82" s="25">
        <v>0.00468954235690463</v>
      </c>
      <c r="BA82" s="25">
        <v>0.745159909443503</v>
      </c>
      <c r="BB82" s="22">
        <v>0.0588283934121184</v>
      </c>
      <c r="BC82" s="25">
        <v>4.71849887129509</v>
      </c>
      <c r="BD82" s="25">
        <v>-0.470003629245736</v>
      </c>
      <c r="BE82" s="25">
        <v>-0.470003629245736</v>
      </c>
      <c r="BF82" s="25">
        <v>-0.154150679827258</v>
      </c>
      <c r="BG82" s="25">
        <v>1.57307026826323</v>
      </c>
      <c r="BH82" s="26">
        <f t="shared" si="172"/>
        <v>0.770601264398339</v>
      </c>
      <c r="BI82" s="26">
        <f t="shared" si="173"/>
        <v>1.16519403935971</v>
      </c>
      <c r="BJ82" s="26">
        <f t="shared" si="210"/>
        <v>0.858226154803808</v>
      </c>
      <c r="BK82" s="16">
        <f t="shared" si="174"/>
        <v>0.0162049680857815</v>
      </c>
      <c r="BL82" s="16">
        <f t="shared" si="175"/>
        <v>0.141773845196192</v>
      </c>
      <c r="BM82" s="16">
        <f t="shared" si="176"/>
        <v>0.0347768248533284</v>
      </c>
      <c r="BP82" s="25">
        <v>0.00468954235690463</v>
      </c>
      <c r="BQ82" s="25">
        <v>0.745159909443503</v>
      </c>
      <c r="BR82" s="25">
        <v>4.71849887129509</v>
      </c>
      <c r="BS82" s="22">
        <v>-0.470003629245736</v>
      </c>
      <c r="BT82" s="25">
        <v>-0.470003629245736</v>
      </c>
      <c r="BU82" s="25">
        <v>-0.154150679827258</v>
      </c>
      <c r="BV82" s="25">
        <v>1.57307026826323</v>
      </c>
      <c r="BW82" s="26">
        <f t="shared" si="177"/>
        <v>0.765161675054019</v>
      </c>
      <c r="BX82" s="26">
        <f t="shared" si="178"/>
        <v>1.1734774875344</v>
      </c>
      <c r="BY82" s="26">
        <f t="shared" si="211"/>
        <v>0.852168031021293</v>
      </c>
      <c r="BZ82" s="16">
        <f t="shared" si="179"/>
        <v>0.0176194629094649</v>
      </c>
      <c r="CA82" s="16">
        <f t="shared" si="180"/>
        <v>0.147831968978707</v>
      </c>
      <c r="CB82" s="16">
        <f t="shared" si="181"/>
        <v>0.0327616560012501</v>
      </c>
      <c r="CE82" s="31">
        <v>0.00468954235690463</v>
      </c>
      <c r="CF82" s="31">
        <v>0.745159909443503</v>
      </c>
      <c r="CG82" s="31">
        <v>4.71849887129509</v>
      </c>
      <c r="CH82" s="31">
        <v>-0.470003629245736</v>
      </c>
      <c r="CI82" s="31">
        <v>-0.154150679827258</v>
      </c>
      <c r="CJ82" s="31">
        <v>1.57307026826323</v>
      </c>
      <c r="CK82" s="34">
        <f t="shared" si="182"/>
        <v>0.763015933427639</v>
      </c>
      <c r="CL82" s="34">
        <f t="shared" si="183"/>
        <v>1.17677752280536</v>
      </c>
      <c r="CM82" s="34">
        <f t="shared" si="184"/>
        <v>0.849778297614035</v>
      </c>
      <c r="CN82" s="32">
        <f t="shared" si="185"/>
        <v>0.0181937114150971</v>
      </c>
      <c r="CO82" s="32">
        <f t="shared" si="186"/>
        <v>0.150221702385968</v>
      </c>
      <c r="CP82" s="32">
        <f t="shared" si="187"/>
        <v>0.0318101763682699</v>
      </c>
      <c r="CR82" s="8">
        <f t="shared" si="188"/>
        <v>0.763015933427639</v>
      </c>
      <c r="CT82" s="25">
        <v>0.00468954235690463</v>
      </c>
      <c r="CU82" s="25">
        <v>0.745159909443503</v>
      </c>
      <c r="CV82" s="22">
        <v>-0.470003629245736</v>
      </c>
      <c r="CW82" s="25">
        <v>-0.154150679827258</v>
      </c>
      <c r="CX82" s="25">
        <v>1.57307026826323</v>
      </c>
      <c r="CY82" s="26">
        <f t="shared" si="189"/>
        <v>0.740564018071828</v>
      </c>
      <c r="CZ82" s="26">
        <f t="shared" si="190"/>
        <v>1.21245426200671</v>
      </c>
      <c r="DA82" s="26">
        <f t="shared" si="212"/>
        <v>0.824773380189139</v>
      </c>
      <c r="DB82" s="16">
        <f t="shared" si="191"/>
        <v>0.0247546112093021</v>
      </c>
      <c r="DC82" s="16">
        <f t="shared" si="192"/>
        <v>0.175226619810861</v>
      </c>
      <c r="DD82" s="16">
        <f t="shared" si="193"/>
        <v>0.0242106672064325</v>
      </c>
      <c r="DG82" s="25">
        <v>0.00468954235690463</v>
      </c>
      <c r="DH82" s="25">
        <v>0.745159909443503</v>
      </c>
      <c r="DI82" s="22">
        <v>-0.154150679827258</v>
      </c>
      <c r="DJ82" s="25">
        <v>1.57307026826323</v>
      </c>
      <c r="DK82" s="26">
        <f t="shared" si="194"/>
        <v>0.73525096932264</v>
      </c>
      <c r="DL82" s="26">
        <f t="shared" si="195"/>
        <v>1.22121566303707</v>
      </c>
      <c r="DM82" s="26">
        <f t="shared" si="213"/>
        <v>0.818856185903375</v>
      </c>
      <c r="DN82" s="16">
        <f t="shared" si="196"/>
        <v>0.0264547071802847</v>
      </c>
      <c r="DO82" s="16">
        <f t="shared" si="197"/>
        <v>0.181143814096625</v>
      </c>
      <c r="DP82" s="16">
        <f t="shared" si="198"/>
        <v>0.0234042949306554</v>
      </c>
      <c r="DS82" s="25">
        <v>0.00468954235690463</v>
      </c>
      <c r="DT82" s="25">
        <v>0.745159909443503</v>
      </c>
      <c r="DU82" s="22">
        <v>1.57307026826323</v>
      </c>
      <c r="DV82" s="26">
        <f t="shared" si="199"/>
        <v>0.718818848712462</v>
      </c>
      <c r="DW82" s="26">
        <f t="shared" si="200"/>
        <v>1.24913252011728</v>
      </c>
      <c r="DX82" s="26">
        <f t="shared" si="214"/>
        <v>0.800555572683441</v>
      </c>
      <c r="DY82" s="16">
        <f t="shared" si="201"/>
        <v>0.0320700587464702</v>
      </c>
      <c r="DZ82" s="16">
        <f t="shared" si="202"/>
        <v>0.199444427316559</v>
      </c>
      <c r="EA82" s="16">
        <f t="shared" si="203"/>
        <v>0.0233753911111324</v>
      </c>
      <c r="ED82" s="25">
        <v>0.00468954235690463</v>
      </c>
      <c r="EE82" s="25">
        <v>0.745159909443503</v>
      </c>
      <c r="EF82" s="26">
        <f t="shared" si="204"/>
        <v>0.678499364499334</v>
      </c>
      <c r="EG82" s="26">
        <f t="shared" si="205"/>
        <v>1.32336159321617</v>
      </c>
      <c r="EH82" s="26">
        <f t="shared" si="206"/>
        <v>0.755651369305417</v>
      </c>
      <c r="EI82" s="16">
        <f t="shared" si="207"/>
        <v>0.0481366388580963</v>
      </c>
      <c r="EJ82" s="16">
        <f t="shared" si="208"/>
        <v>0.244348630694583</v>
      </c>
      <c r="EK82" s="16">
        <f t="shared" si="209"/>
        <v>0.0131975732870547</v>
      </c>
    </row>
    <row r="83" spans="1:141">
      <c r="A83" s="77" t="s">
        <v>25</v>
      </c>
      <c r="B83" s="77">
        <v>3.53217461312901</v>
      </c>
      <c r="C83" s="78">
        <v>0.00363787286931818</v>
      </c>
      <c r="D83" s="78">
        <v>0.106640625</v>
      </c>
      <c r="E83" s="77">
        <v>112</v>
      </c>
      <c r="F83" s="77">
        <v>0.357142857142857</v>
      </c>
      <c r="G83" s="77">
        <v>0.357142857142857</v>
      </c>
      <c r="H83" s="77">
        <v>0.857142857142857</v>
      </c>
      <c r="I83" s="77">
        <v>8.39285714285714</v>
      </c>
      <c r="J83" s="77">
        <v>0.8631</v>
      </c>
      <c r="K83" s="17">
        <f t="shared" si="146"/>
        <v>0.984549521227047</v>
      </c>
      <c r="L83" s="17">
        <f t="shared" si="147"/>
        <v>0.876644578450778</v>
      </c>
      <c r="M83" s="17">
        <f t="shared" si="148"/>
        <v>1.14071315169395</v>
      </c>
      <c r="N83" s="16">
        <f t="shared" si="149"/>
        <v>0.014749986206279</v>
      </c>
      <c r="O83" s="16">
        <f t="shared" si="150"/>
        <v>0.140713151693949</v>
      </c>
      <c r="P83" s="16">
        <f t="shared" si="151"/>
        <v>0.242621492837001</v>
      </c>
      <c r="R83" s="21">
        <f t="shared" si="152"/>
        <v>-0.131653638479377</v>
      </c>
      <c r="S83" s="21">
        <f t="shared" ref="S83:S92" si="217">1</f>
        <v>1</v>
      </c>
      <c r="T83" s="21">
        <f t="shared" si="153"/>
        <v>1.26191371898547</v>
      </c>
      <c r="U83" s="22">
        <f t="shared" si="154"/>
        <v>0.00363127181416735</v>
      </c>
      <c r="V83" s="21">
        <f t="shared" si="155"/>
        <v>0.101328962356908</v>
      </c>
      <c r="W83" s="21">
        <f t="shared" si="156"/>
        <v>4.71849887129509</v>
      </c>
      <c r="X83" s="25">
        <f t="shared" si="157"/>
        <v>-1.02961941718116</v>
      </c>
      <c r="Y83" s="21">
        <f t="shared" si="158"/>
        <v>-1.02961941718116</v>
      </c>
      <c r="Z83" s="21">
        <f t="shared" si="159"/>
        <v>-0.154150679827258</v>
      </c>
      <c r="AA83" s="21">
        <f t="shared" si="160"/>
        <v>2.12738100396895</v>
      </c>
      <c r="AB83" s="26">
        <f t="shared" si="161"/>
        <v>0.504264061574095</v>
      </c>
      <c r="AC83" s="26">
        <f t="shared" si="162"/>
        <v>1.71160323681559</v>
      </c>
      <c r="AD83" s="26">
        <f t="shared" si="163"/>
        <v>0.584247551354531</v>
      </c>
      <c r="AE83" s="16">
        <f t="shared" si="164"/>
        <v>0.128763230706</v>
      </c>
      <c r="AF83" s="16">
        <f t="shared" si="165"/>
        <v>0.415752448645469</v>
      </c>
      <c r="AG83" s="16">
        <f t="shared" si="166"/>
        <v>0.00785688240289159</v>
      </c>
      <c r="AI83" s="21">
        <v>-0.131653638479377</v>
      </c>
      <c r="AJ83" s="22">
        <v>1</v>
      </c>
      <c r="AK83" s="21">
        <v>1.26191371898547</v>
      </c>
      <c r="AL83" s="25">
        <v>0.101328962356908</v>
      </c>
      <c r="AM83" s="21">
        <v>4.71849887129509</v>
      </c>
      <c r="AN83" s="21">
        <v>-1.02961941718116</v>
      </c>
      <c r="AO83" s="21">
        <v>-1.02961941718116</v>
      </c>
      <c r="AP83" s="25">
        <v>-0.154150679827258</v>
      </c>
      <c r="AQ83" s="21">
        <v>2.12738100396895</v>
      </c>
      <c r="AR83" s="26">
        <f t="shared" si="167"/>
        <v>0.505134168509917</v>
      </c>
      <c r="AS83" s="26">
        <f t="shared" si="168"/>
        <v>1.70865495507072</v>
      </c>
      <c r="AT83" s="26">
        <f t="shared" si="215"/>
        <v>0.585255669690554</v>
      </c>
      <c r="AU83" s="16">
        <f t="shared" si="169"/>
        <v>0.128139536514386</v>
      </c>
      <c r="AV83" s="16">
        <f t="shared" si="170"/>
        <v>0.414744330309446</v>
      </c>
      <c r="AW83" s="16">
        <f t="shared" si="171"/>
        <v>0.0076719019687014</v>
      </c>
      <c r="AZ83" s="25">
        <v>-0.131653638479377</v>
      </c>
      <c r="BA83" s="25">
        <v>1.26191371898547</v>
      </c>
      <c r="BB83" s="22">
        <v>0.101328962356908</v>
      </c>
      <c r="BC83" s="25">
        <v>4.71849887129509</v>
      </c>
      <c r="BD83" s="25">
        <v>-1.02961941718116</v>
      </c>
      <c r="BE83" s="25">
        <v>-1.02961941718116</v>
      </c>
      <c r="BF83" s="25">
        <v>-0.154150679827258</v>
      </c>
      <c r="BG83" s="25">
        <v>2.12738100396895</v>
      </c>
      <c r="BH83" s="26">
        <f t="shared" si="172"/>
        <v>0.50298614502447</v>
      </c>
      <c r="BI83" s="26">
        <f t="shared" si="173"/>
        <v>1.71595183791397</v>
      </c>
      <c r="BJ83" s="26">
        <f t="shared" si="210"/>
        <v>0.582766938969377</v>
      </c>
      <c r="BK83" s="16">
        <f t="shared" si="174"/>
        <v>0.129681988545337</v>
      </c>
      <c r="BL83" s="16">
        <f t="shared" si="175"/>
        <v>0.417233061030623</v>
      </c>
      <c r="BM83" s="16">
        <f t="shared" si="176"/>
        <v>0.00791633015196039</v>
      </c>
      <c r="BP83" s="25">
        <v>-0.131653638479377</v>
      </c>
      <c r="BQ83" s="25">
        <v>1.26191371898547</v>
      </c>
      <c r="BR83" s="25">
        <v>4.71849887129509</v>
      </c>
      <c r="BS83" s="22">
        <v>-1.02961941718116</v>
      </c>
      <c r="BT83" s="25">
        <v>-1.02961941718116</v>
      </c>
      <c r="BU83" s="25">
        <v>-0.154150679827258</v>
      </c>
      <c r="BV83" s="25">
        <v>2.12738100396895</v>
      </c>
      <c r="BW83" s="26">
        <f t="shared" si="177"/>
        <v>0.497403363851534</v>
      </c>
      <c r="BX83" s="26">
        <f t="shared" si="178"/>
        <v>1.73521142542498</v>
      </c>
      <c r="BY83" s="26">
        <f t="shared" si="211"/>
        <v>0.576298648883714</v>
      </c>
      <c r="BZ83" s="16">
        <f t="shared" si="179"/>
        <v>0.133734029690304</v>
      </c>
      <c r="CA83" s="16">
        <f t="shared" si="180"/>
        <v>0.423701351116286</v>
      </c>
      <c r="CB83" s="16">
        <f t="shared" si="181"/>
        <v>0.00899985583552305</v>
      </c>
      <c r="CE83" s="31">
        <v>-0.131653638479377</v>
      </c>
      <c r="CF83" s="31">
        <v>1.26191371898547</v>
      </c>
      <c r="CG83" s="31">
        <v>4.71849887129509</v>
      </c>
      <c r="CH83" s="31">
        <v>-1.02961941718116</v>
      </c>
      <c r="CI83" s="31">
        <v>-0.154150679827258</v>
      </c>
      <c r="CJ83" s="31">
        <v>2.12738100396895</v>
      </c>
      <c r="CK83" s="34">
        <f t="shared" si="182"/>
        <v>0.511079503983655</v>
      </c>
      <c r="CL83" s="34">
        <f t="shared" si="183"/>
        <v>1.68877834715047</v>
      </c>
      <c r="CM83" s="34">
        <f t="shared" si="184"/>
        <v>0.592144020372675</v>
      </c>
      <c r="CN83" s="32">
        <f t="shared" si="185"/>
        <v>0.123918429615594</v>
      </c>
      <c r="CO83" s="32">
        <f t="shared" si="186"/>
        <v>0.407855979627326</v>
      </c>
      <c r="CP83" s="32">
        <f t="shared" si="187"/>
        <v>0.00628535033444897</v>
      </c>
      <c r="CR83" s="8">
        <f t="shared" si="188"/>
        <v>0.511079503983657</v>
      </c>
      <c r="CT83" s="25">
        <v>-0.131653638479377</v>
      </c>
      <c r="CU83" s="25">
        <v>1.26191371898547</v>
      </c>
      <c r="CV83" s="22">
        <v>-1.02961941718116</v>
      </c>
      <c r="CW83" s="25">
        <v>-0.154150679827258</v>
      </c>
      <c r="CX83" s="25">
        <v>2.12738100396895</v>
      </c>
      <c r="CY83" s="26">
        <f t="shared" si="189"/>
        <v>0.551598320517593</v>
      </c>
      <c r="CZ83" s="26">
        <f t="shared" si="190"/>
        <v>1.56472557637614</v>
      </c>
      <c r="DA83" s="26">
        <f t="shared" si="212"/>
        <v>0.639089700518588</v>
      </c>
      <c r="DB83" s="16">
        <f t="shared" si="191"/>
        <v>0.0970332963203601</v>
      </c>
      <c r="DC83" s="16">
        <f t="shared" si="192"/>
        <v>0.360910299481412</v>
      </c>
      <c r="DD83" s="16">
        <f t="shared" si="193"/>
        <v>0.000905161733034597</v>
      </c>
      <c r="DG83" s="25">
        <v>-0.131653638479377</v>
      </c>
      <c r="DH83" s="25">
        <v>1.26191371898547</v>
      </c>
      <c r="DI83" s="22">
        <v>-0.154150679827258</v>
      </c>
      <c r="DJ83" s="25">
        <v>2.12738100396895</v>
      </c>
      <c r="DK83" s="26">
        <f t="shared" si="194"/>
        <v>0.572931418079414</v>
      </c>
      <c r="DL83" s="26">
        <f t="shared" si="195"/>
        <v>1.50646302989159</v>
      </c>
      <c r="DM83" s="26">
        <f t="shared" si="213"/>
        <v>0.663806532359418</v>
      </c>
      <c r="DN83" s="16">
        <f t="shared" si="196"/>
        <v>0.084197805933804</v>
      </c>
      <c r="DO83" s="16">
        <f t="shared" si="197"/>
        <v>0.336193467640582</v>
      </c>
      <c r="DP83" s="16">
        <f t="shared" si="198"/>
        <v>4.26435038882746e-6</v>
      </c>
      <c r="DS83" s="25">
        <v>-0.131653638479377</v>
      </c>
      <c r="DT83" s="25">
        <v>1.26191371898547</v>
      </c>
      <c r="DU83" s="22">
        <v>2.12738100396895</v>
      </c>
      <c r="DV83" s="26">
        <f t="shared" si="199"/>
        <v>0.622770805864191</v>
      </c>
      <c r="DW83" s="26">
        <f t="shared" si="200"/>
        <v>1.38590311535608</v>
      </c>
      <c r="DX83" s="26">
        <f t="shared" si="214"/>
        <v>0.721551159615561</v>
      </c>
      <c r="DY83" s="16">
        <f t="shared" si="201"/>
        <v>0.0577581215539673</v>
      </c>
      <c r="DZ83" s="16">
        <f t="shared" si="202"/>
        <v>0.278448840384439</v>
      </c>
      <c r="EA83" s="16">
        <f t="shared" si="203"/>
        <v>0.0054590988088234</v>
      </c>
      <c r="ED83" s="25">
        <v>-0.131653638479377</v>
      </c>
      <c r="EE83" s="25">
        <v>1.26191371898547</v>
      </c>
      <c r="EF83" s="26">
        <f t="shared" si="204"/>
        <v>0.617484950037405</v>
      </c>
      <c r="EG83" s="26">
        <f t="shared" si="205"/>
        <v>1.39776686046796</v>
      </c>
      <c r="EH83" s="26">
        <f t="shared" si="206"/>
        <v>0.715426891481179</v>
      </c>
      <c r="EI83" s="16">
        <f t="shared" si="207"/>
        <v>0.0603267527681278</v>
      </c>
      <c r="EJ83" s="16">
        <f t="shared" si="208"/>
        <v>0.284573108518821</v>
      </c>
      <c r="EK83" s="16">
        <f t="shared" si="209"/>
        <v>0.00557355024529876</v>
      </c>
    </row>
    <row r="84" spans="1:141">
      <c r="A84" s="77" t="s">
        <v>25</v>
      </c>
      <c r="B84" s="77">
        <v>2.58612404054</v>
      </c>
      <c r="C84" s="78">
        <v>0.00480233909360123</v>
      </c>
      <c r="D84" s="78">
        <v>0.0787982156914196</v>
      </c>
      <c r="E84" s="77">
        <v>112</v>
      </c>
      <c r="F84" s="77">
        <v>0.491071428571429</v>
      </c>
      <c r="G84" s="77">
        <v>0.491071428571429</v>
      </c>
      <c r="H84" s="77">
        <v>0.857142857142857</v>
      </c>
      <c r="I84" s="77">
        <v>4.82142857142857</v>
      </c>
      <c r="J84" s="77">
        <v>0.559</v>
      </c>
      <c r="K84" s="17">
        <f t="shared" si="146"/>
        <v>1.00306053567395</v>
      </c>
      <c r="L84" s="17">
        <f t="shared" si="147"/>
        <v>0.557294380667079</v>
      </c>
      <c r="M84" s="17">
        <f t="shared" si="148"/>
        <v>1.79438378474767</v>
      </c>
      <c r="N84" s="16">
        <f t="shared" si="149"/>
        <v>0.197189759343032</v>
      </c>
      <c r="O84" s="16">
        <f t="shared" si="150"/>
        <v>0.794383784747667</v>
      </c>
      <c r="P84" s="16">
        <f t="shared" si="151"/>
        <v>0.0259546280616667</v>
      </c>
      <c r="R84" s="21">
        <f t="shared" si="152"/>
        <v>-0.584661667595686</v>
      </c>
      <c r="S84" s="21">
        <f t="shared" si="217"/>
        <v>1</v>
      </c>
      <c r="T84" s="21">
        <f t="shared" si="153"/>
        <v>0.950160245378753</v>
      </c>
      <c r="U84" s="22">
        <f t="shared" si="154"/>
        <v>0.00479084464867473</v>
      </c>
      <c r="V84" s="21">
        <f t="shared" si="155"/>
        <v>0.0758476583067452</v>
      </c>
      <c r="W84" s="21">
        <f t="shared" si="156"/>
        <v>4.71849887129509</v>
      </c>
      <c r="X84" s="25">
        <f t="shared" si="157"/>
        <v>-0.711165686062623</v>
      </c>
      <c r="Y84" s="21">
        <f t="shared" si="158"/>
        <v>-0.711165686062623</v>
      </c>
      <c r="Z84" s="21">
        <f t="shared" si="159"/>
        <v>-0.154150679827258</v>
      </c>
      <c r="AA84" s="21">
        <f t="shared" si="160"/>
        <v>1.57307026826323</v>
      </c>
      <c r="AB84" s="26">
        <f t="shared" si="161"/>
        <v>0.667789117681472</v>
      </c>
      <c r="AC84" s="26">
        <f t="shared" si="162"/>
        <v>0.837090610192658</v>
      </c>
      <c r="AD84" s="26">
        <f t="shared" si="163"/>
        <v>1.19461380622804</v>
      </c>
      <c r="AE84" s="16">
        <f t="shared" si="164"/>
        <v>0.0118350721259132</v>
      </c>
      <c r="AF84" s="16">
        <f t="shared" si="165"/>
        <v>0.194613806228036</v>
      </c>
      <c r="AG84" s="16">
        <f t="shared" si="166"/>
        <v>0.0175561401701094</v>
      </c>
      <c r="AI84" s="21">
        <v>-0.584661667595686</v>
      </c>
      <c r="AJ84" s="22">
        <v>1</v>
      </c>
      <c r="AK84" s="21">
        <v>0.950160245378753</v>
      </c>
      <c r="AL84" s="25">
        <v>0.0758476583067452</v>
      </c>
      <c r="AM84" s="21">
        <v>4.71849887129509</v>
      </c>
      <c r="AN84" s="21">
        <v>-0.711165686062623</v>
      </c>
      <c r="AO84" s="21">
        <v>-0.711165686062623</v>
      </c>
      <c r="AP84" s="25">
        <v>-0.154150679827258</v>
      </c>
      <c r="AQ84" s="21">
        <v>1.57307026826323</v>
      </c>
      <c r="AR84" s="26">
        <f t="shared" si="167"/>
        <v>0.668385091439211</v>
      </c>
      <c r="AS84" s="26">
        <f t="shared" si="168"/>
        <v>0.836344208091662</v>
      </c>
      <c r="AT84" s="26">
        <f t="shared" si="215"/>
        <v>1.19567994890735</v>
      </c>
      <c r="AU84" s="16">
        <f t="shared" si="169"/>
        <v>0.0119650982291646</v>
      </c>
      <c r="AV84" s="16">
        <f t="shared" si="170"/>
        <v>0.195679948907355</v>
      </c>
      <c r="AW84" s="16">
        <f t="shared" si="171"/>
        <v>0.0172856722712304</v>
      </c>
      <c r="AZ84" s="25">
        <v>-0.584661667595686</v>
      </c>
      <c r="BA84" s="25">
        <v>0.950160245378753</v>
      </c>
      <c r="BB84" s="22">
        <v>0.0758476583067452</v>
      </c>
      <c r="BC84" s="25">
        <v>4.71849887129509</v>
      </c>
      <c r="BD84" s="25">
        <v>-0.711165686062623</v>
      </c>
      <c r="BE84" s="25">
        <v>-0.711165686062623</v>
      </c>
      <c r="BF84" s="25">
        <v>-0.154150679827258</v>
      </c>
      <c r="BG84" s="25">
        <v>1.57307026826323</v>
      </c>
      <c r="BH84" s="26">
        <f t="shared" si="172"/>
        <v>0.668540464104254</v>
      </c>
      <c r="BI84" s="26">
        <f t="shared" si="173"/>
        <v>0.836149836867358</v>
      </c>
      <c r="BJ84" s="26">
        <f t="shared" si="210"/>
        <v>1.19595789642979</v>
      </c>
      <c r="BK84" s="16">
        <f t="shared" si="174"/>
        <v>0.0119991132761755</v>
      </c>
      <c r="BL84" s="16">
        <f t="shared" si="175"/>
        <v>0.195957896429793</v>
      </c>
      <c r="BM84" s="16">
        <f t="shared" si="176"/>
        <v>0.017503661386608</v>
      </c>
      <c r="BP84" s="25">
        <v>-0.584661667595686</v>
      </c>
      <c r="BQ84" s="25">
        <v>0.950160245378753</v>
      </c>
      <c r="BR84" s="25">
        <v>4.71849887129509</v>
      </c>
      <c r="BS84" s="22">
        <v>-0.711165686062623</v>
      </c>
      <c r="BT84" s="25">
        <v>-0.711165686062623</v>
      </c>
      <c r="BU84" s="25">
        <v>-0.154150679827258</v>
      </c>
      <c r="BV84" s="25">
        <v>1.57307026826323</v>
      </c>
      <c r="BW84" s="26">
        <f t="shared" si="177"/>
        <v>0.662906196763907</v>
      </c>
      <c r="BX84" s="26">
        <f t="shared" si="178"/>
        <v>0.843256561379056</v>
      </c>
      <c r="BY84" s="26">
        <f t="shared" si="211"/>
        <v>1.18587870619661</v>
      </c>
      <c r="BZ84" s="16">
        <f t="shared" si="179"/>
        <v>0.0107964977259397</v>
      </c>
      <c r="CA84" s="16">
        <f t="shared" si="180"/>
        <v>0.185878706196613</v>
      </c>
      <c r="CB84" s="16">
        <f t="shared" si="181"/>
        <v>0.020436153448577</v>
      </c>
      <c r="CE84" s="31">
        <v>-0.584661667595686</v>
      </c>
      <c r="CF84" s="31">
        <v>0.950160245378753</v>
      </c>
      <c r="CG84" s="31">
        <v>4.71849887129509</v>
      </c>
      <c r="CH84" s="31">
        <v>-0.711165686062623</v>
      </c>
      <c r="CI84" s="31">
        <v>-0.154150679827258</v>
      </c>
      <c r="CJ84" s="31">
        <v>1.57307026826323</v>
      </c>
      <c r="CK84" s="34">
        <f t="shared" si="182"/>
        <v>0.667145090181864</v>
      </c>
      <c r="CL84" s="34">
        <f t="shared" si="183"/>
        <v>0.837898694341911</v>
      </c>
      <c r="CM84" s="34">
        <f t="shared" si="184"/>
        <v>1.19346169978866</v>
      </c>
      <c r="CN84" s="32">
        <f t="shared" si="185"/>
        <v>0.0116953605304435</v>
      </c>
      <c r="CO84" s="32">
        <f t="shared" si="186"/>
        <v>0.193461699788665</v>
      </c>
      <c r="CP84" s="32">
        <f t="shared" si="187"/>
        <v>0.0182558141916052</v>
      </c>
      <c r="CR84" s="8">
        <f t="shared" si="188"/>
        <v>0.667145090181863</v>
      </c>
      <c r="CT84" s="25">
        <v>-0.584661667595686</v>
      </c>
      <c r="CU84" s="25">
        <v>0.950160245378753</v>
      </c>
      <c r="CV84" s="22">
        <v>-0.711165686062623</v>
      </c>
      <c r="CW84" s="25">
        <v>-0.154150679827258</v>
      </c>
      <c r="CX84" s="25">
        <v>1.57307026826323</v>
      </c>
      <c r="CY84" s="26">
        <f t="shared" si="189"/>
        <v>0.669558512555775</v>
      </c>
      <c r="CZ84" s="26">
        <f t="shared" si="190"/>
        <v>0.834878490105724</v>
      </c>
      <c r="DA84" s="26">
        <f t="shared" si="212"/>
        <v>1.19777909222858</v>
      </c>
      <c r="DB84" s="16">
        <f t="shared" si="191"/>
        <v>0.0122231846985455</v>
      </c>
      <c r="DC84" s="16">
        <f t="shared" si="192"/>
        <v>0.197779092228578</v>
      </c>
      <c r="DD84" s="16">
        <f t="shared" si="193"/>
        <v>0.0177010522155557</v>
      </c>
      <c r="DG84" s="25">
        <v>-0.584661667595686</v>
      </c>
      <c r="DH84" s="25">
        <v>0.950160245378753</v>
      </c>
      <c r="DI84" s="22">
        <v>-0.154150679827258</v>
      </c>
      <c r="DJ84" s="25">
        <v>1.57307026826323</v>
      </c>
      <c r="DK84" s="26">
        <f t="shared" si="194"/>
        <v>0.683802113023375</v>
      </c>
      <c r="DL84" s="26">
        <f t="shared" si="195"/>
        <v>0.817487968161472</v>
      </c>
      <c r="DM84" s="26">
        <f t="shared" si="213"/>
        <v>1.22325959395953</v>
      </c>
      <c r="DN84" s="16">
        <f t="shared" si="196"/>
        <v>0.0155755674150992</v>
      </c>
      <c r="DO84" s="16">
        <f t="shared" si="197"/>
        <v>0.223259593959525</v>
      </c>
      <c r="DP84" s="16">
        <f t="shared" si="198"/>
        <v>0.0122919004192896</v>
      </c>
      <c r="DS84" s="25">
        <v>-0.584661667595686</v>
      </c>
      <c r="DT84" s="25">
        <v>0.950160245378753</v>
      </c>
      <c r="DU84" s="22">
        <v>1.57307026826323</v>
      </c>
      <c r="DV84" s="26">
        <f t="shared" si="199"/>
        <v>0.707101797380208</v>
      </c>
      <c r="DW84" s="26">
        <f t="shared" si="200"/>
        <v>0.79055095330132</v>
      </c>
      <c r="DX84" s="26">
        <f t="shared" si="214"/>
        <v>1.26494060354241</v>
      </c>
      <c r="DY84" s="16">
        <f t="shared" si="201"/>
        <v>0.0219341423872482</v>
      </c>
      <c r="DZ84" s="16">
        <f t="shared" si="202"/>
        <v>0.264940603542411</v>
      </c>
      <c r="EA84" s="16">
        <f t="shared" si="203"/>
        <v>0.00763770273312178</v>
      </c>
      <c r="ED84" s="25">
        <v>-0.584661667595686</v>
      </c>
      <c r="EE84" s="25">
        <v>0.950160245378753</v>
      </c>
      <c r="EF84" s="26">
        <f t="shared" si="204"/>
        <v>0.705944694508288</v>
      </c>
      <c r="EG84" s="26">
        <f t="shared" si="205"/>
        <v>0.791846732964486</v>
      </c>
      <c r="EH84" s="26">
        <f t="shared" si="206"/>
        <v>1.26287065207207</v>
      </c>
      <c r="EI84" s="16">
        <f t="shared" si="207"/>
        <v>0.0215927432441341</v>
      </c>
      <c r="EJ84" s="16">
        <f t="shared" si="208"/>
        <v>0.262870652072072</v>
      </c>
      <c r="EK84" s="16">
        <f t="shared" si="209"/>
        <v>0.00928499331410043</v>
      </c>
    </row>
    <row r="85" spans="1:141">
      <c r="A85" s="77" t="s">
        <v>25</v>
      </c>
      <c r="B85" s="77">
        <v>2.10677830179174</v>
      </c>
      <c r="C85" s="78">
        <v>0.00370641646489104</v>
      </c>
      <c r="D85" s="78">
        <v>0.060593220338983</v>
      </c>
      <c r="E85" s="77">
        <v>112</v>
      </c>
      <c r="F85" s="77">
        <v>0.625</v>
      </c>
      <c r="G85" s="77">
        <v>0.625</v>
      </c>
      <c r="H85" s="77">
        <v>0.857142857142857</v>
      </c>
      <c r="I85" s="77">
        <v>6.60714285714286</v>
      </c>
      <c r="J85" s="77">
        <v>0.6757</v>
      </c>
      <c r="K85" s="17">
        <f t="shared" si="146"/>
        <v>0.825191201874831</v>
      </c>
      <c r="L85" s="17">
        <f t="shared" si="147"/>
        <v>0.818840528673612</v>
      </c>
      <c r="M85" s="17">
        <f t="shared" si="148"/>
        <v>1.22123901417024</v>
      </c>
      <c r="N85" s="16">
        <f t="shared" si="149"/>
        <v>0.0223476194379816</v>
      </c>
      <c r="O85" s="16">
        <f t="shared" si="150"/>
        <v>0.22123901417024</v>
      </c>
      <c r="P85" s="16">
        <f t="shared" si="151"/>
        <v>0.169777266058948</v>
      </c>
      <c r="R85" s="21">
        <f t="shared" si="152"/>
        <v>-0.199865928772668</v>
      </c>
      <c r="S85" s="21">
        <f t="shared" si="217"/>
        <v>1</v>
      </c>
      <c r="T85" s="21">
        <f t="shared" si="153"/>
        <v>0.745159909443503</v>
      </c>
      <c r="U85" s="22">
        <f t="shared" si="154"/>
        <v>0.00369956462867213</v>
      </c>
      <c r="V85" s="21">
        <f t="shared" si="155"/>
        <v>0.0588283934121184</v>
      </c>
      <c r="W85" s="21">
        <f t="shared" si="156"/>
        <v>4.71849887129509</v>
      </c>
      <c r="X85" s="25">
        <f t="shared" si="157"/>
        <v>-0.470003629245736</v>
      </c>
      <c r="Y85" s="21">
        <f t="shared" si="158"/>
        <v>-0.470003629245736</v>
      </c>
      <c r="Z85" s="21">
        <f t="shared" si="159"/>
        <v>-0.154150679827258</v>
      </c>
      <c r="AA85" s="21">
        <f t="shared" si="160"/>
        <v>1.88815131490312</v>
      </c>
      <c r="AB85" s="26">
        <f t="shared" si="161"/>
        <v>0.761165071188423</v>
      </c>
      <c r="AC85" s="26">
        <f t="shared" si="162"/>
        <v>0.8877180858352</v>
      </c>
      <c r="AD85" s="26">
        <f t="shared" si="163"/>
        <v>1.1264837519438</v>
      </c>
      <c r="AE85" s="16">
        <f t="shared" si="164"/>
        <v>0.00730427839324215</v>
      </c>
      <c r="AF85" s="16">
        <f t="shared" si="165"/>
        <v>0.126483751943796</v>
      </c>
      <c r="AG85" s="16">
        <f t="shared" si="166"/>
        <v>0.0402522523787869</v>
      </c>
      <c r="AI85" s="21">
        <v>-0.199865928772668</v>
      </c>
      <c r="AJ85" s="22">
        <v>1</v>
      </c>
      <c r="AK85" s="21">
        <v>0.745159909443503</v>
      </c>
      <c r="AL85" s="25">
        <v>0.0588283934121184</v>
      </c>
      <c r="AM85" s="21">
        <v>4.71849887129509</v>
      </c>
      <c r="AN85" s="21">
        <v>-0.470003629245736</v>
      </c>
      <c r="AO85" s="21">
        <v>-0.470003629245736</v>
      </c>
      <c r="AP85" s="25">
        <v>-0.154150679827258</v>
      </c>
      <c r="AQ85" s="21">
        <v>1.88815131490312</v>
      </c>
      <c r="AR85" s="26">
        <f t="shared" si="167"/>
        <v>0.760753306449028</v>
      </c>
      <c r="AS85" s="26">
        <f t="shared" si="168"/>
        <v>0.888198571431741</v>
      </c>
      <c r="AT85" s="26">
        <f t="shared" si="215"/>
        <v>1.12587436206753</v>
      </c>
      <c r="AU85" s="16">
        <f t="shared" si="169"/>
        <v>0.00723406493791221</v>
      </c>
      <c r="AV85" s="16">
        <f t="shared" si="170"/>
        <v>0.125874362067526</v>
      </c>
      <c r="AW85" s="16">
        <f t="shared" si="171"/>
        <v>0.0405138695041592</v>
      </c>
      <c r="AZ85" s="25">
        <v>-0.199865928772668</v>
      </c>
      <c r="BA85" s="25">
        <v>0.745159909443503</v>
      </c>
      <c r="BB85" s="22">
        <v>0.0588283934121184</v>
      </c>
      <c r="BC85" s="25">
        <v>4.71849887129509</v>
      </c>
      <c r="BD85" s="25">
        <v>-0.470003629245736</v>
      </c>
      <c r="BE85" s="25">
        <v>-0.470003629245736</v>
      </c>
      <c r="BF85" s="25">
        <v>-0.154150679827258</v>
      </c>
      <c r="BG85" s="25">
        <v>1.88815131490312</v>
      </c>
      <c r="BH85" s="26">
        <f t="shared" si="172"/>
        <v>0.758001455112613</v>
      </c>
      <c r="BI85" s="26">
        <f t="shared" si="173"/>
        <v>0.891423090869415</v>
      </c>
      <c r="BJ85" s="26">
        <f t="shared" si="210"/>
        <v>1.12180176870299</v>
      </c>
      <c r="BK85" s="16">
        <f t="shared" si="174"/>
        <v>0.00677352951365349</v>
      </c>
      <c r="BL85" s="16">
        <f t="shared" si="175"/>
        <v>0.121801768702994</v>
      </c>
      <c r="BM85" s="16">
        <f t="shared" si="176"/>
        <v>0.0426247122291936</v>
      </c>
      <c r="BP85" s="25">
        <v>-0.199865928772668</v>
      </c>
      <c r="BQ85" s="25">
        <v>0.745159909443503</v>
      </c>
      <c r="BR85" s="25">
        <v>4.71849887129509</v>
      </c>
      <c r="BS85" s="22">
        <v>-0.470003629245736</v>
      </c>
      <c r="BT85" s="25">
        <v>-0.470003629245736</v>
      </c>
      <c r="BU85" s="25">
        <v>-0.154150679827258</v>
      </c>
      <c r="BV85" s="25">
        <v>1.88815131490312</v>
      </c>
      <c r="BW85" s="26">
        <f t="shared" si="177"/>
        <v>0.752816826943037</v>
      </c>
      <c r="BX85" s="26">
        <f t="shared" si="178"/>
        <v>0.897562296453727</v>
      </c>
      <c r="BY85" s="26">
        <f t="shared" si="211"/>
        <v>1.11412879523907</v>
      </c>
      <c r="BZ85" s="16">
        <f t="shared" si="179"/>
        <v>0.00594700499776228</v>
      </c>
      <c r="CA85" s="16">
        <f t="shared" si="180"/>
        <v>0.114128795239066</v>
      </c>
      <c r="CB85" s="16">
        <f t="shared" si="181"/>
        <v>0.0460982309654752</v>
      </c>
      <c r="CE85" s="31">
        <v>-0.199865928772668</v>
      </c>
      <c r="CF85" s="31">
        <v>0.745159909443503</v>
      </c>
      <c r="CG85" s="31">
        <v>4.71849887129509</v>
      </c>
      <c r="CH85" s="31">
        <v>-0.470003629245736</v>
      </c>
      <c r="CI85" s="31">
        <v>-0.154150679827258</v>
      </c>
      <c r="CJ85" s="31">
        <v>1.88815131490312</v>
      </c>
      <c r="CK85" s="34">
        <f t="shared" si="182"/>
        <v>0.754333398038909</v>
      </c>
      <c r="CL85" s="34">
        <f t="shared" si="183"/>
        <v>0.895757766733731</v>
      </c>
      <c r="CM85" s="34">
        <f t="shared" si="184"/>
        <v>1.11637323966096</v>
      </c>
      <c r="CN85" s="32">
        <f t="shared" si="185"/>
        <v>0.0061832112871455</v>
      </c>
      <c r="CO85" s="32">
        <f t="shared" si="186"/>
        <v>0.116373239660958</v>
      </c>
      <c r="CP85" s="32">
        <f t="shared" si="187"/>
        <v>0.0450299173728751</v>
      </c>
      <c r="CR85" s="8">
        <f t="shared" si="188"/>
        <v>0.75433339803891</v>
      </c>
      <c r="CT85" s="25">
        <v>-0.199865928772668</v>
      </c>
      <c r="CU85" s="25">
        <v>0.745159909443503</v>
      </c>
      <c r="CV85" s="22">
        <v>-0.470003629245736</v>
      </c>
      <c r="CW85" s="25">
        <v>-0.154150679827258</v>
      </c>
      <c r="CX85" s="25">
        <v>1.88815131490312</v>
      </c>
      <c r="CY85" s="26">
        <f t="shared" si="189"/>
        <v>0.742802229963054</v>
      </c>
      <c r="CZ85" s="26">
        <f t="shared" si="190"/>
        <v>0.909663397259333</v>
      </c>
      <c r="DA85" s="26">
        <f t="shared" si="212"/>
        <v>1.09930772526721</v>
      </c>
      <c r="DB85" s="16">
        <f t="shared" si="191"/>
        <v>0.00450270926601459</v>
      </c>
      <c r="DC85" s="16">
        <f t="shared" si="192"/>
        <v>0.0993077252672103</v>
      </c>
      <c r="DD85" s="16">
        <f t="shared" si="193"/>
        <v>0.0535999677133801</v>
      </c>
      <c r="DG85" s="25">
        <v>-0.199865928772668</v>
      </c>
      <c r="DH85" s="25">
        <v>0.745159909443503</v>
      </c>
      <c r="DI85" s="22">
        <v>-0.154150679827258</v>
      </c>
      <c r="DJ85" s="25">
        <v>1.88815131490312</v>
      </c>
      <c r="DK85" s="26">
        <f t="shared" si="194"/>
        <v>0.729959834129715</v>
      </c>
      <c r="DL85" s="26">
        <f t="shared" si="195"/>
        <v>0.925667370185641</v>
      </c>
      <c r="DM85" s="26">
        <f t="shared" si="213"/>
        <v>1.08030166365209</v>
      </c>
      <c r="DN85" s="16">
        <f t="shared" si="196"/>
        <v>0.00294412959978415</v>
      </c>
      <c r="DO85" s="16">
        <f t="shared" si="197"/>
        <v>0.0803016636520864</v>
      </c>
      <c r="DP85" s="16">
        <f t="shared" si="198"/>
        <v>0.0644280310105156</v>
      </c>
      <c r="DS85" s="25">
        <v>-0.199865928772668</v>
      </c>
      <c r="DT85" s="25">
        <v>0.745159909443503</v>
      </c>
      <c r="DU85" s="22">
        <v>1.88815131490312</v>
      </c>
      <c r="DV85" s="26">
        <f t="shared" si="199"/>
        <v>0.699421324069327</v>
      </c>
      <c r="DW85" s="26">
        <f t="shared" si="200"/>
        <v>0.966084356806119</v>
      </c>
      <c r="DX85" s="26">
        <f t="shared" si="214"/>
        <v>1.03510629579596</v>
      </c>
      <c r="DY85" s="16">
        <f t="shared" si="201"/>
        <v>0.000562701215602045</v>
      </c>
      <c r="DZ85" s="16">
        <f t="shared" si="202"/>
        <v>0.0351062957959556</v>
      </c>
      <c r="EA85" s="16">
        <f t="shared" si="203"/>
        <v>0.100633768371385</v>
      </c>
      <c r="ED85" s="25">
        <v>-0.199865928772668</v>
      </c>
      <c r="EE85" s="25">
        <v>0.745159909443503</v>
      </c>
      <c r="EF85" s="26">
        <f t="shared" si="204"/>
        <v>0.626487925251954</v>
      </c>
      <c r="EG85" s="26">
        <f t="shared" si="205"/>
        <v>1.07855231164791</v>
      </c>
      <c r="EH85" s="26">
        <f t="shared" si="206"/>
        <v>0.927168751297845</v>
      </c>
      <c r="EI85" s="16">
        <f t="shared" si="207"/>
        <v>0.00242182830100731</v>
      </c>
      <c r="EJ85" s="16">
        <f t="shared" si="208"/>
        <v>0.0728312487021555</v>
      </c>
      <c r="EK85" s="16">
        <f t="shared" si="209"/>
        <v>0.0820238565189627</v>
      </c>
    </row>
    <row r="86" spans="1:141">
      <c r="A86" s="77" t="s">
        <v>25</v>
      </c>
      <c r="B86" s="77">
        <v>2.95984502399591</v>
      </c>
      <c r="C86" s="78">
        <v>0.00529145144628099</v>
      </c>
      <c r="D86" s="78">
        <v>0.106640625</v>
      </c>
      <c r="E86" s="77">
        <v>112</v>
      </c>
      <c r="F86" s="77">
        <v>0.357142857142857</v>
      </c>
      <c r="G86" s="77">
        <v>0.357142857142857</v>
      </c>
      <c r="H86" s="77">
        <v>0.857142857142857</v>
      </c>
      <c r="I86" s="77">
        <v>6.60714285714286</v>
      </c>
      <c r="J86" s="77">
        <v>0.5361</v>
      </c>
      <c r="K86" s="17">
        <f t="shared" si="146"/>
        <v>0.921267620031355</v>
      </c>
      <c r="L86" s="17">
        <f t="shared" si="147"/>
        <v>0.581915600139896</v>
      </c>
      <c r="M86" s="17">
        <f t="shared" si="148"/>
        <v>1.71846226456138</v>
      </c>
      <c r="N86" s="16">
        <f t="shared" si="149"/>
        <v>0.148354095520618</v>
      </c>
      <c r="O86" s="16">
        <f t="shared" si="150"/>
        <v>0.718462264561379</v>
      </c>
      <c r="P86" s="16">
        <f t="shared" si="151"/>
        <v>0.00725612320492447</v>
      </c>
      <c r="R86" s="21">
        <f t="shared" si="152"/>
        <v>-0.541429858708432</v>
      </c>
      <c r="S86" s="21">
        <f t="shared" si="217"/>
        <v>1</v>
      </c>
      <c r="T86" s="21">
        <f t="shared" si="153"/>
        <v>1.08513691020717</v>
      </c>
      <c r="U86" s="22">
        <f t="shared" si="154"/>
        <v>0.00527750090783529</v>
      </c>
      <c r="V86" s="21">
        <f t="shared" si="155"/>
        <v>0.101328962356908</v>
      </c>
      <c r="W86" s="21">
        <f t="shared" si="156"/>
        <v>4.71849887129509</v>
      </c>
      <c r="X86" s="25">
        <f t="shared" si="157"/>
        <v>-1.02961941718116</v>
      </c>
      <c r="Y86" s="21">
        <f t="shared" si="158"/>
        <v>-1.02961941718116</v>
      </c>
      <c r="Z86" s="21">
        <f t="shared" si="159"/>
        <v>-0.154150679827258</v>
      </c>
      <c r="AA86" s="21">
        <f t="shared" si="160"/>
        <v>1.88815131490312</v>
      </c>
      <c r="AB86" s="26">
        <f t="shared" si="161"/>
        <v>0.528110206810285</v>
      </c>
      <c r="AC86" s="26">
        <f t="shared" si="162"/>
        <v>1.01512902626513</v>
      </c>
      <c r="AD86" s="26">
        <f t="shared" si="163"/>
        <v>0.985096449935244</v>
      </c>
      <c r="AE86" s="16">
        <f t="shared" si="164"/>
        <v>6.3836795214424e-5</v>
      </c>
      <c r="AF86" s="16">
        <f t="shared" si="165"/>
        <v>0.0149035500647556</v>
      </c>
      <c r="AG86" s="16">
        <f t="shared" si="166"/>
        <v>0.0974749852607173</v>
      </c>
      <c r="AI86" s="21">
        <v>-0.541429858708432</v>
      </c>
      <c r="AJ86" s="22">
        <v>1</v>
      </c>
      <c r="AK86" s="21">
        <v>1.08513691020717</v>
      </c>
      <c r="AL86" s="25">
        <v>0.101328962356908</v>
      </c>
      <c r="AM86" s="21">
        <v>4.71849887129509</v>
      </c>
      <c r="AN86" s="21">
        <v>-1.02961941718116</v>
      </c>
      <c r="AO86" s="21">
        <v>-1.02961941718116</v>
      </c>
      <c r="AP86" s="25">
        <v>-0.154150679827258</v>
      </c>
      <c r="AQ86" s="21">
        <v>1.88815131490312</v>
      </c>
      <c r="AR86" s="26">
        <f t="shared" si="167"/>
        <v>0.528992379585351</v>
      </c>
      <c r="AS86" s="26">
        <f t="shared" si="168"/>
        <v>1.01343614896725</v>
      </c>
      <c r="AT86" s="26">
        <f t="shared" si="215"/>
        <v>0.986741987661538</v>
      </c>
      <c r="AU86" s="16">
        <f t="shared" si="169"/>
        <v>5.05182679587394e-5</v>
      </c>
      <c r="AV86" s="16">
        <f t="shared" si="170"/>
        <v>0.0132580123384617</v>
      </c>
      <c r="AW86" s="16">
        <f t="shared" si="171"/>
        <v>0.098531278780201</v>
      </c>
      <c r="AZ86" s="25">
        <v>-0.541429858708432</v>
      </c>
      <c r="BA86" s="25">
        <v>1.08513691020717</v>
      </c>
      <c r="BB86" s="22">
        <v>0.101328962356908</v>
      </c>
      <c r="BC86" s="25">
        <v>4.71849887129509</v>
      </c>
      <c r="BD86" s="25">
        <v>-1.02961941718116</v>
      </c>
      <c r="BE86" s="25">
        <v>-1.02961941718116</v>
      </c>
      <c r="BF86" s="25">
        <v>-0.154150679827258</v>
      </c>
      <c r="BG86" s="25">
        <v>1.88815131490312</v>
      </c>
      <c r="BH86" s="26">
        <f t="shared" si="172"/>
        <v>0.528691834729294</v>
      </c>
      <c r="BI86" s="26">
        <f t="shared" si="173"/>
        <v>1.01401225588154</v>
      </c>
      <c r="BJ86" s="26">
        <f t="shared" si="210"/>
        <v>0.986181374238563</v>
      </c>
      <c r="BK86" s="16">
        <f t="shared" si="174"/>
        <v>5.48809126780991e-5</v>
      </c>
      <c r="BL86" s="16">
        <f t="shared" si="175"/>
        <v>0.0138186257614369</v>
      </c>
      <c r="BM86" s="16">
        <f t="shared" si="176"/>
        <v>0.09887293761551</v>
      </c>
      <c r="BP86" s="25">
        <v>-0.541429858708432</v>
      </c>
      <c r="BQ86" s="25">
        <v>1.08513691020717</v>
      </c>
      <c r="BR86" s="25">
        <v>4.71849887129509</v>
      </c>
      <c r="BS86" s="22">
        <v>-1.02961941718116</v>
      </c>
      <c r="BT86" s="25">
        <v>-1.02961941718116</v>
      </c>
      <c r="BU86" s="25">
        <v>-0.154150679827258</v>
      </c>
      <c r="BV86" s="25">
        <v>1.88815131490312</v>
      </c>
      <c r="BW86" s="26">
        <f t="shared" si="177"/>
        <v>0.523346440239349</v>
      </c>
      <c r="BX86" s="26">
        <f t="shared" si="178"/>
        <v>1.02436924908636</v>
      </c>
      <c r="BY86" s="26">
        <f t="shared" si="211"/>
        <v>0.976210483565285</v>
      </c>
      <c r="BZ86" s="16">
        <f t="shared" si="179"/>
        <v>0.000162653286568492</v>
      </c>
      <c r="CA86" s="16">
        <f t="shared" si="180"/>
        <v>0.0237895164347153</v>
      </c>
      <c r="CB86" s="16">
        <f t="shared" si="181"/>
        <v>0.0930520034221358</v>
      </c>
      <c r="CE86" s="31">
        <v>-0.541429858708432</v>
      </c>
      <c r="CF86" s="31">
        <v>1.08513691020717</v>
      </c>
      <c r="CG86" s="31">
        <v>4.71849887129509</v>
      </c>
      <c r="CH86" s="31">
        <v>-1.02961941718116</v>
      </c>
      <c r="CI86" s="31">
        <v>-0.154150679827258</v>
      </c>
      <c r="CJ86" s="31">
        <v>1.88815131490312</v>
      </c>
      <c r="CK86" s="34">
        <f t="shared" si="182"/>
        <v>0.5354398669531</v>
      </c>
      <c r="CL86" s="34">
        <f t="shared" si="183"/>
        <v>1.00123287989491</v>
      </c>
      <c r="CM86" s="34">
        <f t="shared" si="184"/>
        <v>0.998768638226264</v>
      </c>
      <c r="CN86" s="32">
        <f t="shared" si="185"/>
        <v>4.35775639609539e-7</v>
      </c>
      <c r="CO86" s="32">
        <f t="shared" si="186"/>
        <v>0.00123136177373628</v>
      </c>
      <c r="CP86" s="32">
        <f t="shared" si="187"/>
        <v>0.107154366981589</v>
      </c>
      <c r="CR86" s="8">
        <f t="shared" si="188"/>
        <v>0.535439866953102</v>
      </c>
      <c r="CT86" s="25">
        <v>-0.541429858708432</v>
      </c>
      <c r="CU86" s="25">
        <v>1.08513691020717</v>
      </c>
      <c r="CV86" s="22">
        <v>-1.02961941718116</v>
      </c>
      <c r="CW86" s="25">
        <v>-0.154150679827258</v>
      </c>
      <c r="CX86" s="25">
        <v>1.88815131490312</v>
      </c>
      <c r="CY86" s="26">
        <f t="shared" si="189"/>
        <v>0.564160665808115</v>
      </c>
      <c r="CZ86" s="26">
        <f t="shared" si="190"/>
        <v>0.950261215450177</v>
      </c>
      <c r="DA86" s="26">
        <f t="shared" si="212"/>
        <v>1.05234222310784</v>
      </c>
      <c r="DB86" s="16">
        <f t="shared" si="191"/>
        <v>0.000787400965594693</v>
      </c>
      <c r="DC86" s="16">
        <f t="shared" si="192"/>
        <v>0.052342223107843</v>
      </c>
      <c r="DD86" s="16">
        <f t="shared" si="193"/>
        <v>0.0775523192789738</v>
      </c>
      <c r="DG86" s="25">
        <v>-0.541429858708432</v>
      </c>
      <c r="DH86" s="25">
        <v>1.08513691020717</v>
      </c>
      <c r="DI86" s="22">
        <v>-0.154150679827258</v>
      </c>
      <c r="DJ86" s="25">
        <v>1.88815131490312</v>
      </c>
      <c r="DK86" s="26">
        <f t="shared" si="194"/>
        <v>0.59667110661871</v>
      </c>
      <c r="DL86" s="26">
        <f t="shared" si="195"/>
        <v>0.898484934251363</v>
      </c>
      <c r="DM86" s="26">
        <f t="shared" si="213"/>
        <v>1.11298471669224</v>
      </c>
      <c r="DN86" s="16">
        <f t="shared" si="196"/>
        <v>0.00366885895701516</v>
      </c>
      <c r="DO86" s="16">
        <f t="shared" si="197"/>
        <v>0.112984716692241</v>
      </c>
      <c r="DP86" s="16">
        <f t="shared" si="198"/>
        <v>0.0489045451555359</v>
      </c>
      <c r="DS86" s="25">
        <v>-0.541429858708432</v>
      </c>
      <c r="DT86" s="25">
        <v>1.08513691020717</v>
      </c>
      <c r="DU86" s="22">
        <v>1.88815131490312</v>
      </c>
      <c r="DV86" s="26">
        <f t="shared" si="199"/>
        <v>0.62746102584763</v>
      </c>
      <c r="DW86" s="26">
        <f t="shared" si="200"/>
        <v>0.854395696172187</v>
      </c>
      <c r="DX86" s="26">
        <f t="shared" si="214"/>
        <v>1.17041788070813</v>
      </c>
      <c r="DY86" s="16">
        <f t="shared" si="201"/>
        <v>0.00834683704393127</v>
      </c>
      <c r="DZ86" s="16">
        <f t="shared" si="202"/>
        <v>0.170417880708132</v>
      </c>
      <c r="EA86" s="16">
        <f t="shared" si="203"/>
        <v>0.0330936763474257</v>
      </c>
      <c r="ED86" s="25">
        <v>-0.541429858708432</v>
      </c>
      <c r="EE86" s="25">
        <v>1.08513691020717</v>
      </c>
      <c r="EF86" s="26">
        <f t="shared" si="204"/>
        <v>0.6168188938536</v>
      </c>
      <c r="EG86" s="26">
        <f t="shared" si="205"/>
        <v>0.869136800675308</v>
      </c>
      <c r="EH86" s="26">
        <f t="shared" si="206"/>
        <v>1.15056686038724</v>
      </c>
      <c r="EI86" s="16">
        <f t="shared" si="207"/>
        <v>0.00651553982494867</v>
      </c>
      <c r="EJ86" s="16">
        <f t="shared" si="208"/>
        <v>0.15056686038724</v>
      </c>
      <c r="EK86" s="16">
        <f t="shared" si="209"/>
        <v>0.0435400229811898</v>
      </c>
    </row>
    <row r="87" spans="1:141">
      <c r="A87" s="77" t="s">
        <v>25</v>
      </c>
      <c r="B87" s="77">
        <v>2.20378265907108</v>
      </c>
      <c r="C87" s="78">
        <v>0.00342130750605327</v>
      </c>
      <c r="D87" s="78">
        <v>0.060593220338983</v>
      </c>
      <c r="E87" s="77">
        <v>112</v>
      </c>
      <c r="F87" s="77">
        <v>0.625</v>
      </c>
      <c r="G87" s="77">
        <v>0.625</v>
      </c>
      <c r="H87" s="77">
        <v>0.857142857142857</v>
      </c>
      <c r="I87" s="77">
        <v>4.82142857142857</v>
      </c>
      <c r="J87" s="77">
        <v>0.6709</v>
      </c>
      <c r="K87" s="17">
        <f t="shared" si="146"/>
        <v>0.934848539304129</v>
      </c>
      <c r="L87" s="17">
        <f t="shared" si="147"/>
        <v>0.717656360140859</v>
      </c>
      <c r="M87" s="17">
        <f t="shared" si="148"/>
        <v>1.39342456298126</v>
      </c>
      <c r="N87" s="16">
        <f t="shared" si="149"/>
        <v>0.0696688314007833</v>
      </c>
      <c r="O87" s="16">
        <f t="shared" si="150"/>
        <v>0.393424562981262</v>
      </c>
      <c r="P87" s="16">
        <f t="shared" si="151"/>
        <v>0.0575303349851858</v>
      </c>
      <c r="R87" s="21">
        <f t="shared" si="152"/>
        <v>-0.33176443154898</v>
      </c>
      <c r="S87" s="21">
        <f t="shared" si="217"/>
        <v>1</v>
      </c>
      <c r="T87" s="21">
        <f t="shared" si="153"/>
        <v>0.790175274391466</v>
      </c>
      <c r="U87" s="22">
        <f t="shared" si="154"/>
        <v>0.00341546814856237</v>
      </c>
      <c r="V87" s="21">
        <f t="shared" si="155"/>
        <v>0.0588283934121184</v>
      </c>
      <c r="W87" s="21">
        <f t="shared" si="156"/>
        <v>4.71849887129509</v>
      </c>
      <c r="X87" s="25">
        <f t="shared" si="157"/>
        <v>-0.470003629245736</v>
      </c>
      <c r="Y87" s="21">
        <f t="shared" si="158"/>
        <v>-0.470003629245736</v>
      </c>
      <c r="Z87" s="21">
        <f t="shared" si="159"/>
        <v>-0.154150679827258</v>
      </c>
      <c r="AA87" s="21">
        <f t="shared" si="160"/>
        <v>1.57307026826323</v>
      </c>
      <c r="AB87" s="26">
        <f t="shared" si="161"/>
        <v>0.773946181175801</v>
      </c>
      <c r="AC87" s="26">
        <f t="shared" si="162"/>
        <v>0.866856141057186</v>
      </c>
      <c r="AD87" s="26">
        <f t="shared" si="163"/>
        <v>1.15359395018006</v>
      </c>
      <c r="AE87" s="16">
        <f t="shared" si="164"/>
        <v>0.0106185154549159</v>
      </c>
      <c r="AF87" s="16">
        <f t="shared" si="165"/>
        <v>0.153593950180058</v>
      </c>
      <c r="AG87" s="16">
        <f t="shared" si="166"/>
        <v>0.0301089966114103</v>
      </c>
      <c r="AI87" s="21">
        <v>-0.33176443154898</v>
      </c>
      <c r="AJ87" s="22">
        <v>1</v>
      </c>
      <c r="AK87" s="21">
        <v>0.790175274391466</v>
      </c>
      <c r="AL87" s="25">
        <v>0.0588283934121184</v>
      </c>
      <c r="AM87" s="21">
        <v>4.71849887129509</v>
      </c>
      <c r="AN87" s="21">
        <v>-0.470003629245736</v>
      </c>
      <c r="AO87" s="21">
        <v>-0.470003629245736</v>
      </c>
      <c r="AP87" s="25">
        <v>-0.154150679827258</v>
      </c>
      <c r="AQ87" s="21">
        <v>1.57307026826323</v>
      </c>
      <c r="AR87" s="26">
        <f t="shared" si="167"/>
        <v>0.773789079469298</v>
      </c>
      <c r="AS87" s="26">
        <f t="shared" si="168"/>
        <v>0.867032138086177</v>
      </c>
      <c r="AT87" s="26">
        <f t="shared" si="215"/>
        <v>1.15335978457191</v>
      </c>
      <c r="AU87" s="16">
        <f t="shared" si="169"/>
        <v>0.0105861626740394</v>
      </c>
      <c r="AV87" s="16">
        <f t="shared" si="170"/>
        <v>0.153359784571915</v>
      </c>
      <c r="AW87" s="16">
        <f t="shared" si="171"/>
        <v>0.0302047547130763</v>
      </c>
      <c r="AZ87" s="25">
        <v>-0.33176443154898</v>
      </c>
      <c r="BA87" s="25">
        <v>0.790175274391466</v>
      </c>
      <c r="BB87" s="22">
        <v>0.0588283934121184</v>
      </c>
      <c r="BC87" s="25">
        <v>4.71849887129509</v>
      </c>
      <c r="BD87" s="25">
        <v>-0.470003629245736</v>
      </c>
      <c r="BE87" s="25">
        <v>-0.470003629245736</v>
      </c>
      <c r="BF87" s="25">
        <v>-0.154150679827258</v>
      </c>
      <c r="BG87" s="25">
        <v>1.57307026826323</v>
      </c>
      <c r="BH87" s="26">
        <f t="shared" si="172"/>
        <v>0.773050716361154</v>
      </c>
      <c r="BI87" s="26">
        <f t="shared" si="173"/>
        <v>0.867860265569651</v>
      </c>
      <c r="BJ87" s="26">
        <f t="shared" si="210"/>
        <v>1.15225922844113</v>
      </c>
      <c r="BK87" s="16">
        <f t="shared" si="174"/>
        <v>0.010434768853097</v>
      </c>
      <c r="BL87" s="16">
        <f t="shared" si="175"/>
        <v>0.15225922844113</v>
      </c>
      <c r="BM87" s="16">
        <f t="shared" si="176"/>
        <v>0.0309760251886758</v>
      </c>
      <c r="BP87" s="25">
        <v>-0.33176443154898</v>
      </c>
      <c r="BQ87" s="25">
        <v>0.790175274391466</v>
      </c>
      <c r="BR87" s="25">
        <v>4.71849887129509</v>
      </c>
      <c r="BS87" s="22">
        <v>-0.470003629245736</v>
      </c>
      <c r="BT87" s="25">
        <v>-0.470003629245736</v>
      </c>
      <c r="BU87" s="25">
        <v>-0.154150679827258</v>
      </c>
      <c r="BV87" s="25">
        <v>1.57307026826323</v>
      </c>
      <c r="BW87" s="26">
        <f t="shared" si="177"/>
        <v>0.76736581726953</v>
      </c>
      <c r="BX87" s="26">
        <f t="shared" si="178"/>
        <v>0.874289660682596</v>
      </c>
      <c r="BY87" s="26">
        <f t="shared" si="211"/>
        <v>1.14378568679316</v>
      </c>
      <c r="BZ87" s="16">
        <f t="shared" si="179"/>
        <v>0.0093056539014783</v>
      </c>
      <c r="CA87" s="16">
        <f t="shared" si="180"/>
        <v>0.143785686793158</v>
      </c>
      <c r="CB87" s="16">
        <f t="shared" si="181"/>
        <v>0.0342427972168772</v>
      </c>
      <c r="CE87" s="31">
        <v>-0.33176443154898</v>
      </c>
      <c r="CF87" s="31">
        <v>0.790175274391466</v>
      </c>
      <c r="CG87" s="31">
        <v>4.71849887129509</v>
      </c>
      <c r="CH87" s="31">
        <v>-0.470003629245736</v>
      </c>
      <c r="CI87" s="31">
        <v>-0.154150679827258</v>
      </c>
      <c r="CJ87" s="31">
        <v>1.57307026826323</v>
      </c>
      <c r="CK87" s="34">
        <f t="shared" si="182"/>
        <v>0.765334466408332</v>
      </c>
      <c r="CL87" s="34">
        <f t="shared" si="183"/>
        <v>0.876610200437585</v>
      </c>
      <c r="CM87" s="34">
        <f t="shared" si="184"/>
        <v>1.14075788702986</v>
      </c>
      <c r="CN87" s="32">
        <f t="shared" si="185"/>
        <v>0.00891786844582638</v>
      </c>
      <c r="CO87" s="32">
        <f t="shared" si="186"/>
        <v>0.140757887029858</v>
      </c>
      <c r="CP87" s="32">
        <f t="shared" si="187"/>
        <v>0.0352755602528584</v>
      </c>
      <c r="CR87" s="8">
        <f t="shared" si="188"/>
        <v>0.765334466408332</v>
      </c>
      <c r="CT87" s="25">
        <v>-0.33176443154898</v>
      </c>
      <c r="CU87" s="25">
        <v>0.790175274391466</v>
      </c>
      <c r="CV87" s="22">
        <v>-0.470003629245736</v>
      </c>
      <c r="CW87" s="25">
        <v>-0.154150679827258</v>
      </c>
      <c r="CX87" s="25">
        <v>1.57307026826323</v>
      </c>
      <c r="CY87" s="26">
        <f t="shared" si="189"/>
        <v>0.74528951492846</v>
      </c>
      <c r="CZ87" s="26">
        <f t="shared" si="190"/>
        <v>0.900187090468326</v>
      </c>
      <c r="DA87" s="26">
        <f t="shared" si="212"/>
        <v>1.11088018322918</v>
      </c>
      <c r="DB87" s="16">
        <f t="shared" si="191"/>
        <v>0.00553379993129151</v>
      </c>
      <c r="DC87" s="16">
        <f t="shared" si="192"/>
        <v>0.110880183229184</v>
      </c>
      <c r="DD87" s="16">
        <f t="shared" si="193"/>
        <v>0.0483754556732336</v>
      </c>
      <c r="DG87" s="25">
        <v>-0.33176443154898</v>
      </c>
      <c r="DH87" s="25">
        <v>0.790175274391466</v>
      </c>
      <c r="DI87" s="22">
        <v>-0.154150679827258</v>
      </c>
      <c r="DJ87" s="25">
        <v>1.57307026826323</v>
      </c>
      <c r="DK87" s="26">
        <f t="shared" si="194"/>
        <v>0.738003207710198</v>
      </c>
      <c r="DL87" s="26">
        <f t="shared" si="195"/>
        <v>0.909074639501366</v>
      </c>
      <c r="DM87" s="26">
        <f t="shared" si="213"/>
        <v>1.10001968655567</v>
      </c>
      <c r="DN87" s="16">
        <f t="shared" si="196"/>
        <v>0.00450284048499796</v>
      </c>
      <c r="DO87" s="16">
        <f t="shared" si="197"/>
        <v>0.100019686555668</v>
      </c>
      <c r="DP87" s="16">
        <f t="shared" si="198"/>
        <v>0.0548069071658544</v>
      </c>
      <c r="DS87" s="25">
        <v>-0.33176443154898</v>
      </c>
      <c r="DT87" s="25">
        <v>0.790175274391466</v>
      </c>
      <c r="DU87" s="22">
        <v>1.57307026826323</v>
      </c>
      <c r="DV87" s="26">
        <f t="shared" si="199"/>
        <v>0.730454072369037</v>
      </c>
      <c r="DW87" s="26">
        <f t="shared" si="200"/>
        <v>0.918469792117266</v>
      </c>
      <c r="DX87" s="26">
        <f t="shared" si="214"/>
        <v>1.08876743533915</v>
      </c>
      <c r="DY87" s="16">
        <f t="shared" si="201"/>
        <v>0.00354668753573652</v>
      </c>
      <c r="DZ87" s="16">
        <f t="shared" si="202"/>
        <v>0.0887674353391521</v>
      </c>
      <c r="EA87" s="16">
        <f t="shared" si="203"/>
        <v>0.0694676265112777</v>
      </c>
      <c r="ED87" s="25">
        <v>-0.33176443154898</v>
      </c>
      <c r="EE87" s="25">
        <v>0.790175274391466</v>
      </c>
      <c r="EF87" s="26">
        <f t="shared" si="204"/>
        <v>0.698026262334271</v>
      </c>
      <c r="EG87" s="26">
        <f t="shared" si="205"/>
        <v>0.961138622143588</v>
      </c>
      <c r="EH87" s="26">
        <f t="shared" si="206"/>
        <v>1.04043264619805</v>
      </c>
      <c r="EI87" s="16">
        <f t="shared" si="207"/>
        <v>0.000735834108227675</v>
      </c>
      <c r="EJ87" s="16">
        <f t="shared" si="208"/>
        <v>0.0404326461980484</v>
      </c>
      <c r="EK87" s="16">
        <f t="shared" si="209"/>
        <v>0.101631320647354</v>
      </c>
    </row>
    <row r="88" spans="1:141">
      <c r="A88" s="77" t="s">
        <v>25</v>
      </c>
      <c r="B88" s="77">
        <v>2.95984502399591</v>
      </c>
      <c r="C88" s="78">
        <v>0.00529145144628099</v>
      </c>
      <c r="D88" s="78">
        <v>0.106640625</v>
      </c>
      <c r="E88" s="77">
        <v>112</v>
      </c>
      <c r="F88" s="77">
        <v>0.357142857142857</v>
      </c>
      <c r="G88" s="77">
        <v>0.357142857142857</v>
      </c>
      <c r="H88" s="77">
        <v>0.857142857142857</v>
      </c>
      <c r="I88" s="77">
        <v>8.39285714285714</v>
      </c>
      <c r="J88" s="77">
        <v>0.6544</v>
      </c>
      <c r="K88" s="17">
        <f t="shared" si="146"/>
        <v>0.82501980237606</v>
      </c>
      <c r="L88" s="17">
        <f t="shared" si="147"/>
        <v>0.793193082293692</v>
      </c>
      <c r="M88" s="17">
        <f t="shared" si="148"/>
        <v>1.26072708187051</v>
      </c>
      <c r="N88" s="16">
        <f t="shared" si="149"/>
        <v>0.0291111169628458</v>
      </c>
      <c r="O88" s="16">
        <f t="shared" si="150"/>
        <v>0.260727081870507</v>
      </c>
      <c r="P88" s="16">
        <f t="shared" si="151"/>
        <v>0.138795217541244</v>
      </c>
      <c r="R88" s="21">
        <f t="shared" si="152"/>
        <v>-0.231688603638152</v>
      </c>
      <c r="S88" s="21">
        <f t="shared" si="217"/>
        <v>1</v>
      </c>
      <c r="T88" s="21">
        <f t="shared" si="153"/>
        <v>1.08513691020717</v>
      </c>
      <c r="U88" s="22">
        <f t="shared" si="154"/>
        <v>0.00527750090783529</v>
      </c>
      <c r="V88" s="21">
        <f t="shared" si="155"/>
        <v>0.101328962356908</v>
      </c>
      <c r="W88" s="21">
        <f t="shared" si="156"/>
        <v>4.71849887129509</v>
      </c>
      <c r="X88" s="25">
        <f t="shared" si="157"/>
        <v>-1.02961941718116</v>
      </c>
      <c r="Y88" s="21">
        <f t="shared" si="158"/>
        <v>-1.02961941718116</v>
      </c>
      <c r="Z88" s="21">
        <f t="shared" si="159"/>
        <v>-0.154150679827258</v>
      </c>
      <c r="AA88" s="21">
        <f t="shared" si="160"/>
        <v>2.12738100396895</v>
      </c>
      <c r="AB88" s="26">
        <f t="shared" si="161"/>
        <v>0.497446054056106</v>
      </c>
      <c r="AC88" s="26">
        <f t="shared" si="162"/>
        <v>1.3155195315434</v>
      </c>
      <c r="AD88" s="26">
        <f t="shared" si="163"/>
        <v>0.760155950574735</v>
      </c>
      <c r="AE88" s="16">
        <f t="shared" si="164"/>
        <v>0.0246345411473587</v>
      </c>
      <c r="AF88" s="16">
        <f t="shared" si="165"/>
        <v>0.239844049425265</v>
      </c>
      <c r="AG88" s="16">
        <f t="shared" si="166"/>
        <v>0.00761593811415002</v>
      </c>
      <c r="AI88" s="21">
        <v>-0.231688603638152</v>
      </c>
      <c r="AJ88" s="22">
        <v>1</v>
      </c>
      <c r="AK88" s="21">
        <v>1.08513691020717</v>
      </c>
      <c r="AL88" s="25">
        <v>0.101328962356908</v>
      </c>
      <c r="AM88" s="21">
        <v>4.71849887129509</v>
      </c>
      <c r="AN88" s="21">
        <v>-1.02961941718116</v>
      </c>
      <c r="AO88" s="21">
        <v>-1.02961941718116</v>
      </c>
      <c r="AP88" s="25">
        <v>-0.154150679827258</v>
      </c>
      <c r="AQ88" s="21">
        <v>2.12738100396895</v>
      </c>
      <c r="AR88" s="26">
        <f t="shared" si="167"/>
        <v>0.498181651417659</v>
      </c>
      <c r="AS88" s="26">
        <f t="shared" si="168"/>
        <v>1.31357708204988</v>
      </c>
      <c r="AT88" s="26">
        <f t="shared" si="215"/>
        <v>0.761280029672462</v>
      </c>
      <c r="AU88" s="16">
        <f t="shared" si="169"/>
        <v>0.0244041724337938</v>
      </c>
      <c r="AV88" s="16">
        <f t="shared" si="170"/>
        <v>0.238719970327538</v>
      </c>
      <c r="AW88" s="16">
        <f t="shared" si="171"/>
        <v>0.0078207431805424</v>
      </c>
      <c r="AZ88" s="25">
        <v>-0.231688603638152</v>
      </c>
      <c r="BA88" s="25">
        <v>1.08513691020717</v>
      </c>
      <c r="BB88" s="22">
        <v>0.101328962356908</v>
      </c>
      <c r="BC88" s="25">
        <v>4.71849887129509</v>
      </c>
      <c r="BD88" s="25">
        <v>-1.02961941718116</v>
      </c>
      <c r="BE88" s="25">
        <v>-1.02961941718116</v>
      </c>
      <c r="BF88" s="25">
        <v>-0.154150679827258</v>
      </c>
      <c r="BG88" s="25">
        <v>2.12738100396895</v>
      </c>
      <c r="BH88" s="26">
        <f t="shared" si="172"/>
        <v>0.49675644715474</v>
      </c>
      <c r="BI88" s="26">
        <f t="shared" si="173"/>
        <v>1.31734576118376</v>
      </c>
      <c r="BJ88" s="26">
        <f t="shared" si="210"/>
        <v>0.759102150297586</v>
      </c>
      <c r="BK88" s="16">
        <f t="shared" si="174"/>
        <v>0.0248514897536761</v>
      </c>
      <c r="BL88" s="16">
        <f t="shared" si="175"/>
        <v>0.240897849702414</v>
      </c>
      <c r="BM88" s="16">
        <f t="shared" si="176"/>
        <v>0.00763202299807203</v>
      </c>
      <c r="BP88" s="25">
        <v>-0.231688603638152</v>
      </c>
      <c r="BQ88" s="25">
        <v>1.08513691020717</v>
      </c>
      <c r="BR88" s="25">
        <v>4.71849887129509</v>
      </c>
      <c r="BS88" s="22">
        <v>-1.02961941718116</v>
      </c>
      <c r="BT88" s="25">
        <v>-1.02961941718116</v>
      </c>
      <c r="BU88" s="25">
        <v>-0.154150679827258</v>
      </c>
      <c r="BV88" s="25">
        <v>2.12738100396895</v>
      </c>
      <c r="BW88" s="26">
        <f t="shared" si="177"/>
        <v>0.491816291810446</v>
      </c>
      <c r="BX88" s="26">
        <f t="shared" si="178"/>
        <v>1.33057812621672</v>
      </c>
      <c r="BY88" s="26">
        <f t="shared" si="211"/>
        <v>0.751553013157772</v>
      </c>
      <c r="BZ88" s="16">
        <f t="shared" si="179"/>
        <v>0.026433462168666</v>
      </c>
      <c r="CA88" s="16">
        <f t="shared" si="180"/>
        <v>0.248446986842228</v>
      </c>
      <c r="CB88" s="16">
        <f t="shared" si="181"/>
        <v>0.00646203669550852</v>
      </c>
      <c r="CE88" s="31">
        <v>-0.231688603638152</v>
      </c>
      <c r="CF88" s="31">
        <v>1.08513691020717</v>
      </c>
      <c r="CG88" s="31">
        <v>4.71849887129509</v>
      </c>
      <c r="CH88" s="31">
        <v>-1.02961941718116</v>
      </c>
      <c r="CI88" s="31">
        <v>-0.154150679827258</v>
      </c>
      <c r="CJ88" s="31">
        <v>2.12738100396895</v>
      </c>
      <c r="CK88" s="34">
        <f t="shared" si="182"/>
        <v>0.505026249072116</v>
      </c>
      <c r="CL88" s="34">
        <f t="shared" si="183"/>
        <v>1.2957742319381</v>
      </c>
      <c r="CM88" s="34">
        <f t="shared" si="184"/>
        <v>0.771739378166436</v>
      </c>
      <c r="CN88" s="32">
        <f t="shared" si="185"/>
        <v>0.0223125174662655</v>
      </c>
      <c r="CO88" s="32">
        <f t="shared" si="186"/>
        <v>0.228260621833564</v>
      </c>
      <c r="CP88" s="32">
        <f t="shared" si="187"/>
        <v>0.010063130601768</v>
      </c>
      <c r="CR88" s="8">
        <f t="shared" si="188"/>
        <v>0.505026249072118</v>
      </c>
      <c r="CT88" s="25">
        <v>-0.231688603638152</v>
      </c>
      <c r="CU88" s="25">
        <v>1.08513691020717</v>
      </c>
      <c r="CV88" s="22">
        <v>-1.02961941718116</v>
      </c>
      <c r="CW88" s="25">
        <v>-0.154150679827258</v>
      </c>
      <c r="CX88" s="25">
        <v>2.12738100396895</v>
      </c>
      <c r="CY88" s="26">
        <f t="shared" si="189"/>
        <v>0.53799084220182</v>
      </c>
      <c r="CZ88" s="26">
        <f t="shared" si="190"/>
        <v>1.21637758241712</v>
      </c>
      <c r="DA88" s="26">
        <f t="shared" si="212"/>
        <v>0.822113145173931</v>
      </c>
      <c r="DB88" s="16">
        <f t="shared" si="191"/>
        <v>0.0135510920192815</v>
      </c>
      <c r="DC88" s="16">
        <f t="shared" si="192"/>
        <v>0.177886854826069</v>
      </c>
      <c r="DD88" s="16">
        <f t="shared" si="193"/>
        <v>0.0233898907645532</v>
      </c>
      <c r="DG88" s="25">
        <v>-0.231688603638152</v>
      </c>
      <c r="DH88" s="25">
        <v>1.08513691020717</v>
      </c>
      <c r="DI88" s="22">
        <v>-0.154150679827258</v>
      </c>
      <c r="DJ88" s="25">
        <v>2.12738100396895</v>
      </c>
      <c r="DK88" s="26">
        <f t="shared" si="194"/>
        <v>0.564586466354526</v>
      </c>
      <c r="DL88" s="26">
        <f t="shared" si="195"/>
        <v>1.15907843881804</v>
      </c>
      <c r="DM88" s="26">
        <f t="shared" si="213"/>
        <v>0.862754380126109</v>
      </c>
      <c r="DN88" s="16">
        <f t="shared" si="196"/>
        <v>0.00806647082588674</v>
      </c>
      <c r="DO88" s="16">
        <f t="shared" si="197"/>
        <v>0.137245619873891</v>
      </c>
      <c r="DP88" s="16">
        <f t="shared" si="198"/>
        <v>0.0387628437898909</v>
      </c>
      <c r="DS88" s="25">
        <v>-0.231688603638152</v>
      </c>
      <c r="DT88" s="25">
        <v>1.08513691020717</v>
      </c>
      <c r="DU88" s="22">
        <v>2.12738100396895</v>
      </c>
      <c r="DV88" s="26">
        <f t="shared" si="199"/>
        <v>0.584713670661466</v>
      </c>
      <c r="DW88" s="26">
        <f t="shared" si="200"/>
        <v>1.11918026349495</v>
      </c>
      <c r="DX88" s="26">
        <f t="shared" si="214"/>
        <v>0.893511110424</v>
      </c>
      <c r="DY88" s="16">
        <f t="shared" si="201"/>
        <v>0.00485618449667864</v>
      </c>
      <c r="DZ88" s="16">
        <f t="shared" si="202"/>
        <v>0.106488889576</v>
      </c>
      <c r="EA88" s="16">
        <f t="shared" si="203"/>
        <v>0.0604400911564321</v>
      </c>
      <c r="ED88" s="25">
        <v>-0.231688603638152</v>
      </c>
      <c r="EE88" s="25">
        <v>1.08513691020717</v>
      </c>
      <c r="EF88" s="26">
        <f t="shared" si="204"/>
        <v>0.552377822517627</v>
      </c>
      <c r="EG88" s="26">
        <f t="shared" si="205"/>
        <v>1.18469636781827</v>
      </c>
      <c r="EH88" s="26">
        <f t="shared" si="206"/>
        <v>0.844098139544051</v>
      </c>
      <c r="EI88" s="16">
        <f t="shared" si="207"/>
        <v>0.0104085246982448</v>
      </c>
      <c r="EJ88" s="16">
        <f t="shared" si="208"/>
        <v>0.155901860455949</v>
      </c>
      <c r="EK88" s="16">
        <f t="shared" si="209"/>
        <v>0.0413420567104148</v>
      </c>
    </row>
    <row r="89" spans="1:141">
      <c r="A89" s="77" t="s">
        <v>25</v>
      </c>
      <c r="B89" s="77">
        <v>2.20378265907108</v>
      </c>
      <c r="C89" s="78">
        <v>0.00342130750605327</v>
      </c>
      <c r="D89" s="78">
        <v>0.060593220338983</v>
      </c>
      <c r="E89" s="77">
        <v>112</v>
      </c>
      <c r="F89" s="77">
        <v>0.625</v>
      </c>
      <c r="G89" s="77">
        <v>0.625</v>
      </c>
      <c r="H89" s="77">
        <v>0.857142857142857</v>
      </c>
      <c r="I89" s="77">
        <v>6.60714285714286</v>
      </c>
      <c r="J89" s="77">
        <v>0.5099</v>
      </c>
      <c r="K89" s="17">
        <f t="shared" si="146"/>
        <v>0.86318624962255</v>
      </c>
      <c r="L89" s="17">
        <f t="shared" si="147"/>
        <v>0.590718399676741</v>
      </c>
      <c r="M89" s="17">
        <f t="shared" si="148"/>
        <v>1.69285399023838</v>
      </c>
      <c r="N89" s="16">
        <f t="shared" si="149"/>
        <v>0.124811174172366</v>
      </c>
      <c r="O89" s="16">
        <f t="shared" si="150"/>
        <v>0.692853990238379</v>
      </c>
      <c r="P89" s="16">
        <f t="shared" si="151"/>
        <v>0.00354913375335093</v>
      </c>
      <c r="R89" s="21">
        <f t="shared" si="152"/>
        <v>-0.52641585621765</v>
      </c>
      <c r="S89" s="21">
        <f t="shared" si="217"/>
        <v>1</v>
      </c>
      <c r="T89" s="21">
        <f t="shared" si="153"/>
        <v>0.790175274391466</v>
      </c>
      <c r="U89" s="22">
        <f t="shared" si="154"/>
        <v>0.00341546814856237</v>
      </c>
      <c r="V89" s="21">
        <f t="shared" si="155"/>
        <v>0.0588283934121184</v>
      </c>
      <c r="W89" s="21">
        <f t="shared" si="156"/>
        <v>4.71849887129509</v>
      </c>
      <c r="X89" s="25">
        <f t="shared" si="157"/>
        <v>-0.470003629245736</v>
      </c>
      <c r="Y89" s="21">
        <f t="shared" si="158"/>
        <v>-0.470003629245736</v>
      </c>
      <c r="Z89" s="21">
        <f t="shared" si="159"/>
        <v>-0.154150679827258</v>
      </c>
      <c r="AA89" s="21">
        <f t="shared" si="160"/>
        <v>1.88815131490312</v>
      </c>
      <c r="AB89" s="26">
        <f t="shared" si="161"/>
        <v>0.763790405378381</v>
      </c>
      <c r="AC89" s="26">
        <f t="shared" si="162"/>
        <v>0.667591523027048</v>
      </c>
      <c r="AD89" s="26">
        <f t="shared" si="163"/>
        <v>1.49792195602742</v>
      </c>
      <c r="AE89" s="16">
        <f t="shared" si="164"/>
        <v>0.0644603379431985</v>
      </c>
      <c r="AF89" s="16">
        <f t="shared" si="165"/>
        <v>0.497921956027419</v>
      </c>
      <c r="AG89" s="16">
        <f t="shared" si="166"/>
        <v>0.0291755656219828</v>
      </c>
      <c r="AI89" s="21">
        <v>-0.52641585621765</v>
      </c>
      <c r="AJ89" s="22">
        <v>1</v>
      </c>
      <c r="AK89" s="21">
        <v>0.790175274391466</v>
      </c>
      <c r="AL89" s="25">
        <v>0.0588283934121184</v>
      </c>
      <c r="AM89" s="21">
        <v>4.71849887129509</v>
      </c>
      <c r="AN89" s="21">
        <v>-0.470003629245736</v>
      </c>
      <c r="AO89" s="21">
        <v>-0.470003629245736</v>
      </c>
      <c r="AP89" s="25">
        <v>-0.154150679827258</v>
      </c>
      <c r="AQ89" s="21">
        <v>1.88815131490312</v>
      </c>
      <c r="AR89" s="26">
        <f t="shared" si="167"/>
        <v>0.763442903804736</v>
      </c>
      <c r="AS89" s="26">
        <f t="shared" si="168"/>
        <v>0.66789539526641</v>
      </c>
      <c r="AT89" s="26">
        <f t="shared" si="215"/>
        <v>1.49724044676355</v>
      </c>
      <c r="AU89" s="16">
        <f t="shared" si="169"/>
        <v>0.0642840040697378</v>
      </c>
      <c r="AV89" s="16">
        <f t="shared" si="170"/>
        <v>0.497240446763554</v>
      </c>
      <c r="AW89" s="16">
        <f t="shared" si="171"/>
        <v>0.0289290809196687</v>
      </c>
      <c r="AZ89" s="25">
        <v>-0.52641585621765</v>
      </c>
      <c r="BA89" s="25">
        <v>0.790175274391466</v>
      </c>
      <c r="BB89" s="22">
        <v>0.0588283934121184</v>
      </c>
      <c r="BC89" s="25">
        <v>4.71849887129509</v>
      </c>
      <c r="BD89" s="25">
        <v>-0.470003629245736</v>
      </c>
      <c r="BE89" s="25">
        <v>-0.470003629245736</v>
      </c>
      <c r="BF89" s="25">
        <v>-0.154150679827258</v>
      </c>
      <c r="BG89" s="25">
        <v>1.88815131490312</v>
      </c>
      <c r="BH89" s="26">
        <f t="shared" si="172"/>
        <v>0.760410857014506</v>
      </c>
      <c r="BI89" s="26">
        <f t="shared" si="173"/>
        <v>0.670558547785534</v>
      </c>
      <c r="BJ89" s="26">
        <f t="shared" si="210"/>
        <v>1.49129409102668</v>
      </c>
      <c r="BK89" s="16">
        <f t="shared" si="174"/>
        <v>0.0627556894821421</v>
      </c>
      <c r="BL89" s="16">
        <f t="shared" si="175"/>
        <v>0.491294091026683</v>
      </c>
      <c r="BM89" s="16">
        <f t="shared" si="176"/>
        <v>0.026580343085162</v>
      </c>
      <c r="BP89" s="25">
        <v>-0.52641585621765</v>
      </c>
      <c r="BQ89" s="25">
        <v>0.790175274391466</v>
      </c>
      <c r="BR89" s="25">
        <v>4.71849887129509</v>
      </c>
      <c r="BS89" s="22">
        <v>-0.470003629245736</v>
      </c>
      <c r="BT89" s="25">
        <v>-0.470003629245736</v>
      </c>
      <c r="BU89" s="25">
        <v>-0.154150679827258</v>
      </c>
      <c r="BV89" s="25">
        <v>1.88815131490312</v>
      </c>
      <c r="BW89" s="26">
        <f t="shared" si="177"/>
        <v>0.754985408306831</v>
      </c>
      <c r="BX89" s="26">
        <f t="shared" si="178"/>
        <v>0.675377291255903</v>
      </c>
      <c r="BY89" s="26">
        <f t="shared" si="211"/>
        <v>1.4806538699879</v>
      </c>
      <c r="BZ89" s="16">
        <f t="shared" si="179"/>
        <v>0.0600668573649263</v>
      </c>
      <c r="CA89" s="16">
        <f t="shared" si="180"/>
        <v>0.480653869987902</v>
      </c>
      <c r="CB89" s="16">
        <f t="shared" si="181"/>
        <v>0.0230493393814938</v>
      </c>
      <c r="CE89" s="31">
        <v>-0.52641585621765</v>
      </c>
      <c r="CF89" s="31">
        <v>0.790175274391466</v>
      </c>
      <c r="CG89" s="31">
        <v>4.71849887129509</v>
      </c>
      <c r="CH89" s="31">
        <v>-0.470003629245736</v>
      </c>
      <c r="CI89" s="31">
        <v>-0.154150679827258</v>
      </c>
      <c r="CJ89" s="31">
        <v>1.88815131490312</v>
      </c>
      <c r="CK89" s="34">
        <f t="shared" si="182"/>
        <v>0.756625547894725</v>
      </c>
      <c r="CL89" s="34">
        <f t="shared" si="183"/>
        <v>0.673913273770325</v>
      </c>
      <c r="CM89" s="34">
        <f t="shared" si="184"/>
        <v>1.48387046066822</v>
      </c>
      <c r="CN89" s="32">
        <f t="shared" si="185"/>
        <v>0.0608734959839522</v>
      </c>
      <c r="CO89" s="32">
        <f t="shared" si="186"/>
        <v>0.483870460668219</v>
      </c>
      <c r="CP89" s="32">
        <f t="shared" si="187"/>
        <v>0.0241164383952492</v>
      </c>
      <c r="CR89" s="8">
        <f t="shared" si="188"/>
        <v>0.756625547894726</v>
      </c>
      <c r="CT89" s="25">
        <v>-0.52641585621765</v>
      </c>
      <c r="CU89" s="25">
        <v>0.790175274391466</v>
      </c>
      <c r="CV89" s="22">
        <v>-0.470003629245736</v>
      </c>
      <c r="CW89" s="25">
        <v>-0.154150679827258</v>
      </c>
      <c r="CX89" s="25">
        <v>1.88815131490312</v>
      </c>
      <c r="CY89" s="26">
        <f t="shared" si="189"/>
        <v>0.747542008722396</v>
      </c>
      <c r="CZ89" s="26">
        <f t="shared" si="190"/>
        <v>0.682102134797022</v>
      </c>
      <c r="DA89" s="26">
        <f t="shared" si="212"/>
        <v>1.46605610653539</v>
      </c>
      <c r="DB89" s="16">
        <f t="shared" si="191"/>
        <v>0.0564737243096151</v>
      </c>
      <c r="DC89" s="16">
        <f t="shared" si="192"/>
        <v>0.46605610653539</v>
      </c>
      <c r="DD89" s="16">
        <f t="shared" si="193"/>
        <v>0.0182876161849204</v>
      </c>
      <c r="DG89" s="25">
        <v>-0.52641585621765</v>
      </c>
      <c r="DH89" s="25">
        <v>0.790175274391466</v>
      </c>
      <c r="DI89" s="22">
        <v>-0.154150679827258</v>
      </c>
      <c r="DJ89" s="25">
        <v>1.88815131490312</v>
      </c>
      <c r="DK89" s="26">
        <f t="shared" si="194"/>
        <v>0.732692266402083</v>
      </c>
      <c r="DL89" s="26">
        <f t="shared" si="195"/>
        <v>0.695926548404675</v>
      </c>
      <c r="DM89" s="26">
        <f t="shared" si="213"/>
        <v>1.43693325436768</v>
      </c>
      <c r="DN89" s="16">
        <f t="shared" si="196"/>
        <v>0.0496363939685765</v>
      </c>
      <c r="DO89" s="16">
        <f t="shared" si="197"/>
        <v>0.436933254367685</v>
      </c>
      <c r="DP89" s="16">
        <f t="shared" si="198"/>
        <v>0.0105688304163677</v>
      </c>
      <c r="DS89" s="25">
        <v>-0.52641585621765</v>
      </c>
      <c r="DT89" s="25">
        <v>0.790175274391466</v>
      </c>
      <c r="DU89" s="22">
        <v>1.88815131490312</v>
      </c>
      <c r="DV89" s="26">
        <f t="shared" si="199"/>
        <v>0.710742568010414</v>
      </c>
      <c r="DW89" s="26">
        <f t="shared" si="200"/>
        <v>0.717418687088584</v>
      </c>
      <c r="DX89" s="26">
        <f t="shared" si="214"/>
        <v>1.39388618946933</v>
      </c>
      <c r="DY89" s="16">
        <f t="shared" si="201"/>
        <v>0.0403377371250177</v>
      </c>
      <c r="DZ89" s="16">
        <f t="shared" si="202"/>
        <v>0.393886189469335</v>
      </c>
      <c r="EA89" s="16">
        <f t="shared" si="203"/>
        <v>0.00172653833575</v>
      </c>
      <c r="ED89" s="25">
        <v>-0.52641585621765</v>
      </c>
      <c r="EE89" s="25">
        <v>0.790175274391466</v>
      </c>
      <c r="EF89" s="26">
        <f t="shared" si="204"/>
        <v>0.644517957925961</v>
      </c>
      <c r="EG89" s="26">
        <f t="shared" si="205"/>
        <v>0.791133891196519</v>
      </c>
      <c r="EH89" s="26">
        <f t="shared" si="206"/>
        <v>1.26400854662868</v>
      </c>
      <c r="EI89" s="16">
        <f t="shared" si="207"/>
        <v>0.0181219945961559</v>
      </c>
      <c r="EJ89" s="16">
        <f t="shared" si="208"/>
        <v>0.264008546628675</v>
      </c>
      <c r="EK89" s="16">
        <f t="shared" si="209"/>
        <v>0.00906699610561988</v>
      </c>
    </row>
    <row r="90" spans="1:141">
      <c r="A90" s="77" t="s">
        <v>25</v>
      </c>
      <c r="B90" s="77">
        <v>2.67326705238965</v>
      </c>
      <c r="C90" s="78">
        <v>0.00739123376623377</v>
      </c>
      <c r="D90" s="78">
        <v>0.106640625</v>
      </c>
      <c r="E90" s="77">
        <v>112</v>
      </c>
      <c r="F90" s="77">
        <v>0.357142857142857</v>
      </c>
      <c r="G90" s="77">
        <v>0.357142857142857</v>
      </c>
      <c r="H90" s="77">
        <v>0.857142857142857</v>
      </c>
      <c r="I90" s="77">
        <v>4.82142857142857</v>
      </c>
      <c r="J90" s="77">
        <v>0.297</v>
      </c>
      <c r="K90" s="17">
        <f t="shared" si="146"/>
        <v>0.918997607244087</v>
      </c>
      <c r="L90" s="17">
        <f t="shared" si="147"/>
        <v>0.323178208146429</v>
      </c>
      <c r="M90" s="17">
        <f t="shared" si="148"/>
        <v>3.09426803785888</v>
      </c>
      <c r="N90" s="16">
        <f t="shared" si="149"/>
        <v>0.386881023417369</v>
      </c>
      <c r="O90" s="16">
        <f t="shared" si="150"/>
        <v>2.09426803785888</v>
      </c>
      <c r="P90" s="16">
        <f t="shared" si="151"/>
        <v>2.13448784780532</v>
      </c>
      <c r="R90" s="21">
        <f t="shared" si="152"/>
        <v>-1.1295513798979</v>
      </c>
      <c r="S90" s="21">
        <f t="shared" si="217"/>
        <v>1</v>
      </c>
      <c r="T90" s="21">
        <f t="shared" si="153"/>
        <v>0.983301339532498</v>
      </c>
      <c r="U90" s="22">
        <f t="shared" si="154"/>
        <v>0.00736405245140281</v>
      </c>
      <c r="V90" s="21">
        <f t="shared" si="155"/>
        <v>0.101328962356908</v>
      </c>
      <c r="W90" s="21">
        <f t="shared" si="156"/>
        <v>4.71849887129509</v>
      </c>
      <c r="X90" s="25">
        <f t="shared" si="157"/>
        <v>-1.02961941718116</v>
      </c>
      <c r="Y90" s="21">
        <f t="shared" si="158"/>
        <v>-1.02961941718116</v>
      </c>
      <c r="Z90" s="21">
        <f t="shared" si="159"/>
        <v>-0.154150679827258</v>
      </c>
      <c r="AA90" s="21">
        <f t="shared" si="160"/>
        <v>1.57307026826323</v>
      </c>
      <c r="AB90" s="26">
        <f t="shared" si="161"/>
        <v>0.54136301302033</v>
      </c>
      <c r="AC90" s="26">
        <f t="shared" si="162"/>
        <v>0.548615241264823</v>
      </c>
      <c r="AD90" s="26">
        <f t="shared" si="163"/>
        <v>1.82277108761054</v>
      </c>
      <c r="AE90" s="16">
        <f t="shared" si="164"/>
        <v>0.0597132821323742</v>
      </c>
      <c r="AF90" s="16">
        <f t="shared" si="165"/>
        <v>0.82277108761054</v>
      </c>
      <c r="AG90" s="16">
        <f t="shared" si="166"/>
        <v>0.245676551441026</v>
      </c>
      <c r="AI90" s="21">
        <v>-1.1295513798979</v>
      </c>
      <c r="AJ90" s="22">
        <v>1</v>
      </c>
      <c r="AK90" s="21">
        <v>0.983301339532498</v>
      </c>
      <c r="AL90" s="25">
        <v>0.101328962356908</v>
      </c>
      <c r="AM90" s="21">
        <v>4.71849887129509</v>
      </c>
      <c r="AN90" s="21">
        <v>-1.02961941718116</v>
      </c>
      <c r="AO90" s="21">
        <v>-1.02961941718116</v>
      </c>
      <c r="AP90" s="25">
        <v>-0.154150679827258</v>
      </c>
      <c r="AQ90" s="21">
        <v>1.57307026826323</v>
      </c>
      <c r="AR90" s="26">
        <f t="shared" si="167"/>
        <v>0.542433547765302</v>
      </c>
      <c r="AS90" s="26">
        <f t="shared" si="168"/>
        <v>0.547532506467511</v>
      </c>
      <c r="AT90" s="26">
        <f t="shared" si="215"/>
        <v>1.82637558170135</v>
      </c>
      <c r="AU90" s="16">
        <f t="shared" si="169"/>
        <v>0.0602376263686626</v>
      </c>
      <c r="AV90" s="16">
        <f t="shared" si="170"/>
        <v>0.826375581701352</v>
      </c>
      <c r="AW90" s="16">
        <f t="shared" si="171"/>
        <v>0.24922125294176</v>
      </c>
      <c r="AZ90" s="25">
        <v>-1.1295513798979</v>
      </c>
      <c r="BA90" s="25">
        <v>0.983301339532498</v>
      </c>
      <c r="BB90" s="22">
        <v>0.101328962356908</v>
      </c>
      <c r="BC90" s="25">
        <v>4.71849887129509</v>
      </c>
      <c r="BD90" s="25">
        <v>-1.02961941718116</v>
      </c>
      <c r="BE90" s="25">
        <v>-1.02961941718116</v>
      </c>
      <c r="BF90" s="25">
        <v>-0.154150679827258</v>
      </c>
      <c r="BG90" s="25">
        <v>1.57307026826323</v>
      </c>
      <c r="BH90" s="26">
        <f t="shared" si="172"/>
        <v>0.544205295448599</v>
      </c>
      <c r="BI90" s="26">
        <f t="shared" si="173"/>
        <v>0.54574992651473</v>
      </c>
      <c r="BJ90" s="26">
        <f t="shared" si="210"/>
        <v>1.8323410621165</v>
      </c>
      <c r="BK90" s="16">
        <f t="shared" si="174"/>
        <v>0.0611104580978293</v>
      </c>
      <c r="BL90" s="16">
        <f t="shared" si="175"/>
        <v>0.832341062116496</v>
      </c>
      <c r="BM90" s="16">
        <f t="shared" si="176"/>
        <v>0.254098422898619</v>
      </c>
      <c r="BP90" s="25">
        <v>-1.1295513798979</v>
      </c>
      <c r="BQ90" s="25">
        <v>0.983301339532498</v>
      </c>
      <c r="BR90" s="25">
        <v>4.71849887129509</v>
      </c>
      <c r="BS90" s="22">
        <v>-1.02961941718116</v>
      </c>
      <c r="BT90" s="25">
        <v>-1.02961941718116</v>
      </c>
      <c r="BU90" s="25">
        <v>-0.154150679827258</v>
      </c>
      <c r="BV90" s="25">
        <v>1.57307026826323</v>
      </c>
      <c r="BW90" s="26">
        <f t="shared" si="177"/>
        <v>0.538946361100368</v>
      </c>
      <c r="BX90" s="26">
        <f t="shared" si="178"/>
        <v>0.551075248738324</v>
      </c>
      <c r="BY90" s="26">
        <f t="shared" si="211"/>
        <v>1.81463421245915</v>
      </c>
      <c r="BZ90" s="16">
        <f t="shared" si="179"/>
        <v>0.0585380416497096</v>
      </c>
      <c r="CA90" s="16">
        <f t="shared" si="180"/>
        <v>0.814634212459151</v>
      </c>
      <c r="CB90" s="16">
        <f t="shared" si="181"/>
        <v>0.236002059081741</v>
      </c>
      <c r="CE90" s="31">
        <v>-1.1295513798979</v>
      </c>
      <c r="CF90" s="31">
        <v>0.983301339532498</v>
      </c>
      <c r="CG90" s="31">
        <v>4.71849887129509</v>
      </c>
      <c r="CH90" s="31">
        <v>-1.02961941718116</v>
      </c>
      <c r="CI90" s="31">
        <v>-0.154150679827258</v>
      </c>
      <c r="CJ90" s="31">
        <v>1.57307026826323</v>
      </c>
      <c r="CK90" s="34">
        <f t="shared" si="182"/>
        <v>0.548552955872801</v>
      </c>
      <c r="CL90" s="34">
        <f t="shared" si="183"/>
        <v>0.541424482030991</v>
      </c>
      <c r="CM90" s="34">
        <f t="shared" si="184"/>
        <v>1.84697964940337</v>
      </c>
      <c r="CN90" s="32">
        <f t="shared" si="185"/>
        <v>0.0632788896083434</v>
      </c>
      <c r="CO90" s="32">
        <f t="shared" si="186"/>
        <v>0.84697964940337</v>
      </c>
      <c r="CP90" s="32">
        <f t="shared" si="187"/>
        <v>0.268742573653084</v>
      </c>
      <c r="CR90" s="8">
        <f t="shared" si="188"/>
        <v>0.548552955872801</v>
      </c>
      <c r="CT90" s="25">
        <v>-1.1295513798979</v>
      </c>
      <c r="CU90" s="25">
        <v>0.983301339532498</v>
      </c>
      <c r="CV90" s="22">
        <v>-1.02961941718116</v>
      </c>
      <c r="CW90" s="25">
        <v>-0.154150679827258</v>
      </c>
      <c r="CX90" s="25">
        <v>1.57307026826323</v>
      </c>
      <c r="CY90" s="26">
        <f t="shared" si="189"/>
        <v>0.565407348478093</v>
      </c>
      <c r="CZ90" s="26">
        <f t="shared" si="190"/>
        <v>0.52528500168849</v>
      </c>
      <c r="DA90" s="26">
        <f t="shared" si="212"/>
        <v>1.90372844605419</v>
      </c>
      <c r="DB90" s="16">
        <f t="shared" si="191"/>
        <v>0.0720425047170404</v>
      </c>
      <c r="DC90" s="16">
        <f t="shared" si="192"/>
        <v>0.903728446054185</v>
      </c>
      <c r="DD90" s="16">
        <f t="shared" si="193"/>
        <v>0.3282190533247</v>
      </c>
      <c r="DG90" s="25">
        <v>-1.1295513798979</v>
      </c>
      <c r="DH90" s="25">
        <v>0.983301339532498</v>
      </c>
      <c r="DI90" s="22">
        <v>-0.154150679827258</v>
      </c>
      <c r="DJ90" s="25">
        <v>1.57307026826323</v>
      </c>
      <c r="DK90" s="26">
        <f t="shared" si="194"/>
        <v>0.607742068144864</v>
      </c>
      <c r="DL90" s="26">
        <f t="shared" si="195"/>
        <v>0.488694160841283</v>
      </c>
      <c r="DM90" s="26">
        <f t="shared" si="213"/>
        <v>2.04626958971335</v>
      </c>
      <c r="DN90" s="16">
        <f t="shared" si="196"/>
        <v>0.0965606329149474</v>
      </c>
      <c r="DO90" s="16">
        <f t="shared" si="197"/>
        <v>1.04626958971335</v>
      </c>
      <c r="DP90" s="16">
        <f t="shared" si="198"/>
        <v>0.507145020988648</v>
      </c>
      <c r="DS90" s="25">
        <v>-1.1295513798979</v>
      </c>
      <c r="DT90" s="25">
        <v>0.983301339532498</v>
      </c>
      <c r="DU90" s="22">
        <v>1.57307026826323</v>
      </c>
      <c r="DV90" s="26">
        <f t="shared" si="199"/>
        <v>0.634176529001354</v>
      </c>
      <c r="DW90" s="26">
        <f t="shared" si="200"/>
        <v>0.468323860026308</v>
      </c>
      <c r="DX90" s="26">
        <f t="shared" si="214"/>
        <v>2.13527450842207</v>
      </c>
      <c r="DY90" s="16">
        <f t="shared" si="201"/>
        <v>0.113688011709401</v>
      </c>
      <c r="DZ90" s="16">
        <f t="shared" si="202"/>
        <v>1.13527450842207</v>
      </c>
      <c r="EA90" s="16">
        <f t="shared" si="203"/>
        <v>0.612994970828041</v>
      </c>
      <c r="ED90" s="25">
        <v>-1.1295513798979</v>
      </c>
      <c r="EE90" s="25">
        <v>0.983301339532498</v>
      </c>
      <c r="EF90" s="26">
        <f t="shared" si="204"/>
        <v>0.638905792208768</v>
      </c>
      <c r="EG90" s="26">
        <f t="shared" si="205"/>
        <v>0.464857266316585</v>
      </c>
      <c r="EH90" s="26">
        <f t="shared" si="206"/>
        <v>2.15119795356488</v>
      </c>
      <c r="EI90" s="16">
        <f t="shared" si="207"/>
        <v>0.116899570745905</v>
      </c>
      <c r="EJ90" s="16">
        <f t="shared" si="208"/>
        <v>1.15119795356487</v>
      </c>
      <c r="EK90" s="16">
        <f t="shared" si="209"/>
        <v>0.627214313022577</v>
      </c>
    </row>
    <row r="91" spans="1:141">
      <c r="A91" s="77" t="s">
        <v>25</v>
      </c>
      <c r="B91" s="77">
        <v>2.67326705238965</v>
      </c>
      <c r="C91" s="78">
        <v>0.00739123376623377</v>
      </c>
      <c r="D91" s="78">
        <v>0.106640625</v>
      </c>
      <c r="E91" s="77">
        <v>112</v>
      </c>
      <c r="F91" s="77">
        <v>0.357142857142857</v>
      </c>
      <c r="G91" s="77">
        <v>0.357142857142857</v>
      </c>
      <c r="H91" s="77">
        <v>0.857142857142857</v>
      </c>
      <c r="I91" s="77">
        <v>6.60714285714286</v>
      </c>
      <c r="J91" s="77">
        <v>0.3697</v>
      </c>
      <c r="K91" s="17">
        <f t="shared" si="146"/>
        <v>0.832068691129773</v>
      </c>
      <c r="L91" s="17">
        <f t="shared" si="147"/>
        <v>0.444314278305588</v>
      </c>
      <c r="M91" s="17">
        <f t="shared" si="148"/>
        <v>2.25065915912841</v>
      </c>
      <c r="N91" s="16">
        <f t="shared" si="149"/>
        <v>0.21378480653706</v>
      </c>
      <c r="O91" s="16">
        <f t="shared" si="150"/>
        <v>1.25065915912841</v>
      </c>
      <c r="P91" s="16">
        <f t="shared" si="151"/>
        <v>0.381157787202839</v>
      </c>
      <c r="R91" s="21">
        <f t="shared" si="152"/>
        <v>-0.811223132924667</v>
      </c>
      <c r="S91" s="21">
        <f t="shared" si="217"/>
        <v>1</v>
      </c>
      <c r="T91" s="21">
        <f t="shared" si="153"/>
        <v>0.983301339532498</v>
      </c>
      <c r="U91" s="22">
        <f t="shared" si="154"/>
        <v>0.00736405245140281</v>
      </c>
      <c r="V91" s="21">
        <f t="shared" si="155"/>
        <v>0.101328962356908</v>
      </c>
      <c r="W91" s="21">
        <f t="shared" si="156"/>
        <v>4.71849887129509</v>
      </c>
      <c r="X91" s="25">
        <f t="shared" si="157"/>
        <v>-1.02961941718116</v>
      </c>
      <c r="Y91" s="21">
        <f t="shared" si="158"/>
        <v>-1.02961941718116</v>
      </c>
      <c r="Z91" s="21">
        <f t="shared" si="159"/>
        <v>-0.154150679827258</v>
      </c>
      <c r="AA91" s="21">
        <f t="shared" si="160"/>
        <v>1.88815131490312</v>
      </c>
      <c r="AB91" s="26">
        <f t="shared" si="161"/>
        <v>0.523882097784411</v>
      </c>
      <c r="AC91" s="26">
        <f t="shared" si="162"/>
        <v>0.70569313508426</v>
      </c>
      <c r="AD91" s="26">
        <f t="shared" si="163"/>
        <v>1.41704651821588</v>
      </c>
      <c r="AE91" s="16">
        <f t="shared" si="164"/>
        <v>0.0237721192772017</v>
      </c>
      <c r="AF91" s="16">
        <f t="shared" si="165"/>
        <v>0.417046518215881</v>
      </c>
      <c r="AG91" s="16">
        <f t="shared" si="166"/>
        <v>0.00808796723143678</v>
      </c>
      <c r="AI91" s="21">
        <v>-0.811223132924667</v>
      </c>
      <c r="AJ91" s="22">
        <v>1</v>
      </c>
      <c r="AK91" s="21">
        <v>0.983301339532498</v>
      </c>
      <c r="AL91" s="25">
        <v>0.101328962356908</v>
      </c>
      <c r="AM91" s="21">
        <v>4.71849887129509</v>
      </c>
      <c r="AN91" s="21">
        <v>-1.02961941718116</v>
      </c>
      <c r="AO91" s="21">
        <v>-1.02961941718116</v>
      </c>
      <c r="AP91" s="25">
        <v>-0.154150679827258</v>
      </c>
      <c r="AQ91" s="21">
        <v>1.88815131490312</v>
      </c>
      <c r="AR91" s="26">
        <f t="shared" si="167"/>
        <v>0.524785767650091</v>
      </c>
      <c r="AS91" s="26">
        <f t="shared" si="168"/>
        <v>0.704477946601827</v>
      </c>
      <c r="AT91" s="26">
        <f t="shared" si="215"/>
        <v>1.41949085109573</v>
      </c>
      <c r="AU91" s="16">
        <f t="shared" si="169"/>
        <v>0.0240515953276181</v>
      </c>
      <c r="AV91" s="16">
        <f t="shared" si="170"/>
        <v>0.41949085109573</v>
      </c>
      <c r="AW91" s="16">
        <f t="shared" si="171"/>
        <v>0.00852592118831963</v>
      </c>
      <c r="AZ91" s="25">
        <v>-0.811223132924667</v>
      </c>
      <c r="BA91" s="25">
        <v>0.983301339532498</v>
      </c>
      <c r="BB91" s="22">
        <v>0.101328962356908</v>
      </c>
      <c r="BC91" s="25">
        <v>4.71849887129509</v>
      </c>
      <c r="BD91" s="25">
        <v>-1.02961941718116</v>
      </c>
      <c r="BE91" s="25">
        <v>-1.02961941718116</v>
      </c>
      <c r="BF91" s="25">
        <v>-0.154150679827258</v>
      </c>
      <c r="BG91" s="25">
        <v>1.88815131490312</v>
      </c>
      <c r="BH91" s="26">
        <f t="shared" si="172"/>
        <v>0.524909733352171</v>
      </c>
      <c r="BI91" s="26">
        <f t="shared" si="173"/>
        <v>0.704311573037572</v>
      </c>
      <c r="BJ91" s="26">
        <f t="shared" si="210"/>
        <v>1.41982616541025</v>
      </c>
      <c r="BK91" s="16">
        <f t="shared" si="174"/>
        <v>0.0240900613272521</v>
      </c>
      <c r="BL91" s="16">
        <f t="shared" si="175"/>
        <v>0.419826165410254</v>
      </c>
      <c r="BM91" s="16">
        <f t="shared" si="176"/>
        <v>0.00838449084108648</v>
      </c>
      <c r="BP91" s="25">
        <v>-0.811223132924667</v>
      </c>
      <c r="BQ91" s="25">
        <v>0.983301339532498</v>
      </c>
      <c r="BR91" s="25">
        <v>4.71849887129509</v>
      </c>
      <c r="BS91" s="22">
        <v>-1.02961941718116</v>
      </c>
      <c r="BT91" s="25">
        <v>-1.02961941718116</v>
      </c>
      <c r="BU91" s="25">
        <v>-0.154150679827258</v>
      </c>
      <c r="BV91" s="25">
        <v>1.88815131490312</v>
      </c>
      <c r="BW91" s="26">
        <f t="shared" si="177"/>
        <v>0.519951928150597</v>
      </c>
      <c r="BX91" s="26">
        <f t="shared" si="178"/>
        <v>0.711027269992008</v>
      </c>
      <c r="BY91" s="26">
        <f t="shared" si="211"/>
        <v>1.40641581863835</v>
      </c>
      <c r="BZ91" s="16">
        <f t="shared" si="179"/>
        <v>0.0225756419129723</v>
      </c>
      <c r="CA91" s="16">
        <f t="shared" si="180"/>
        <v>0.406415818638349</v>
      </c>
      <c r="CB91" s="16">
        <f t="shared" si="181"/>
        <v>0.00601897254429044</v>
      </c>
      <c r="CE91" s="31">
        <v>-0.811223132924667</v>
      </c>
      <c r="CF91" s="31">
        <v>0.983301339532498</v>
      </c>
      <c r="CG91" s="31">
        <v>4.71849887129509</v>
      </c>
      <c r="CH91" s="31">
        <v>-1.02961941718116</v>
      </c>
      <c r="CI91" s="31">
        <v>-0.154150679827258</v>
      </c>
      <c r="CJ91" s="31">
        <v>1.88815131490312</v>
      </c>
      <c r="CK91" s="34">
        <f t="shared" si="182"/>
        <v>0.531777342632363</v>
      </c>
      <c r="CL91" s="34">
        <f t="shared" si="183"/>
        <v>0.695215779916346</v>
      </c>
      <c r="CM91" s="34">
        <f t="shared" si="184"/>
        <v>1.43840233333071</v>
      </c>
      <c r="CN91" s="32">
        <f t="shared" si="185"/>
        <v>0.0262690649947684</v>
      </c>
      <c r="CO91" s="32">
        <f t="shared" si="186"/>
        <v>0.438402333330709</v>
      </c>
      <c r="CP91" s="32">
        <f t="shared" si="187"/>
        <v>0.0120618722064643</v>
      </c>
      <c r="CR91" s="8">
        <f t="shared" si="188"/>
        <v>0.531777342632364</v>
      </c>
      <c r="CT91" s="25">
        <v>-0.811223132924667</v>
      </c>
      <c r="CU91" s="25">
        <v>0.983301339532498</v>
      </c>
      <c r="CV91" s="22">
        <v>-1.02961941718116</v>
      </c>
      <c r="CW91" s="25">
        <v>-0.154150679827258</v>
      </c>
      <c r="CX91" s="25">
        <v>1.88815131490312</v>
      </c>
      <c r="CY91" s="26">
        <f t="shared" si="189"/>
        <v>0.556100878113179</v>
      </c>
      <c r="CZ91" s="26">
        <f t="shared" si="190"/>
        <v>0.664807437913733</v>
      </c>
      <c r="DA91" s="26">
        <f t="shared" si="212"/>
        <v>1.50419496379004</v>
      </c>
      <c r="DB91" s="16">
        <f t="shared" si="191"/>
        <v>0.0347452873613644</v>
      </c>
      <c r="DC91" s="16">
        <f t="shared" si="192"/>
        <v>0.504194963790044</v>
      </c>
      <c r="DD91" s="16">
        <f t="shared" si="193"/>
        <v>0.0300573546099193</v>
      </c>
      <c r="DG91" s="25">
        <v>-0.811223132924667</v>
      </c>
      <c r="DH91" s="25">
        <v>0.983301339532498</v>
      </c>
      <c r="DI91" s="22">
        <v>-0.154150679827258</v>
      </c>
      <c r="DJ91" s="25">
        <v>1.88815131490312</v>
      </c>
      <c r="DK91" s="26">
        <f t="shared" si="194"/>
        <v>0.591649086021472</v>
      </c>
      <c r="DL91" s="26">
        <f t="shared" si="195"/>
        <v>0.62486363747477</v>
      </c>
      <c r="DM91" s="26">
        <f t="shared" si="213"/>
        <v>1.60034916424526</v>
      </c>
      <c r="DN91" s="16">
        <f t="shared" si="196"/>
        <v>0.0492613967857667</v>
      </c>
      <c r="DO91" s="16">
        <f t="shared" si="197"/>
        <v>0.600349164245258</v>
      </c>
      <c r="DP91" s="16">
        <f t="shared" si="198"/>
        <v>0.0708734754657431</v>
      </c>
      <c r="DS91" s="25">
        <v>-0.811223132924667</v>
      </c>
      <c r="DT91" s="25">
        <v>0.983301339532498</v>
      </c>
      <c r="DU91" s="22">
        <v>1.88815131490312</v>
      </c>
      <c r="DV91" s="26">
        <f t="shared" si="199"/>
        <v>0.605077658417775</v>
      </c>
      <c r="DW91" s="26">
        <f t="shared" si="200"/>
        <v>0.61099595210098</v>
      </c>
      <c r="DX91" s="26">
        <f t="shared" si="214"/>
        <v>1.636672054146</v>
      </c>
      <c r="DY91" s="16">
        <f t="shared" si="201"/>
        <v>0.0554026420822349</v>
      </c>
      <c r="DZ91" s="16">
        <f t="shared" si="202"/>
        <v>0.636672054145997</v>
      </c>
      <c r="EA91" s="16">
        <f t="shared" si="203"/>
        <v>0.0808478134799753</v>
      </c>
      <c r="ED91" s="25">
        <v>-0.811223132924667</v>
      </c>
      <c r="EE91" s="25">
        <v>0.983301339532498</v>
      </c>
      <c r="EF91" s="26">
        <f t="shared" si="204"/>
        <v>0.578471045068982</v>
      </c>
      <c r="EG91" s="26">
        <f t="shared" si="205"/>
        <v>0.6390985394194</v>
      </c>
      <c r="EH91" s="26">
        <f t="shared" si="206"/>
        <v>1.56470393581007</v>
      </c>
      <c r="EI91" s="16">
        <f t="shared" si="207"/>
        <v>0.0435853492591948</v>
      </c>
      <c r="EJ91" s="16">
        <f t="shared" si="208"/>
        <v>0.564703935810067</v>
      </c>
      <c r="EK91" s="16">
        <f t="shared" si="209"/>
        <v>0.0422198168269524</v>
      </c>
    </row>
    <row r="92" spans="1:141">
      <c r="A92" s="77" t="s">
        <v>25</v>
      </c>
      <c r="B92" s="77">
        <v>2.52582679456243</v>
      </c>
      <c r="C92" s="78">
        <v>0.0071714930464445</v>
      </c>
      <c r="D92" s="78">
        <v>0.0787982156914196</v>
      </c>
      <c r="E92" s="77">
        <v>112</v>
      </c>
      <c r="F92" s="77">
        <v>0.491071428571429</v>
      </c>
      <c r="G92" s="77">
        <v>0.491071428571429</v>
      </c>
      <c r="H92" s="77">
        <v>0.857142857142857</v>
      </c>
      <c r="I92" s="77">
        <v>8.39285714285714</v>
      </c>
      <c r="J92" s="77">
        <v>0.6022</v>
      </c>
      <c r="K92" s="17">
        <f t="shared" si="146"/>
        <v>0.815404545359607</v>
      </c>
      <c r="L92" s="17">
        <f t="shared" si="147"/>
        <v>0.738529118370832</v>
      </c>
      <c r="M92" s="17">
        <f t="shared" si="148"/>
        <v>1.3540427521747</v>
      </c>
      <c r="N92" s="16">
        <f t="shared" si="149"/>
        <v>0.0454561781619969</v>
      </c>
      <c r="O92" s="16">
        <f t="shared" si="150"/>
        <v>0.354042752174705</v>
      </c>
      <c r="P92" s="16">
        <f t="shared" si="151"/>
        <v>0.077973096342714</v>
      </c>
      <c r="R92" s="21">
        <f t="shared" si="152"/>
        <v>-0.303094748714437</v>
      </c>
      <c r="S92" s="21">
        <f t="shared" si="217"/>
        <v>1</v>
      </c>
      <c r="T92" s="21">
        <f t="shared" si="153"/>
        <v>0.926568452520497</v>
      </c>
      <c r="U92" s="22">
        <f t="shared" si="154"/>
        <v>0.00714590017673189</v>
      </c>
      <c r="V92" s="21">
        <f t="shared" si="155"/>
        <v>0.0758476583067452</v>
      </c>
      <c r="W92" s="21">
        <f t="shared" si="156"/>
        <v>4.71849887129509</v>
      </c>
      <c r="X92" s="25">
        <f t="shared" si="157"/>
        <v>-0.711165686062623</v>
      </c>
      <c r="Y92" s="21">
        <f t="shared" si="158"/>
        <v>-0.711165686062623</v>
      </c>
      <c r="Z92" s="21">
        <f t="shared" si="159"/>
        <v>-0.154150679827258</v>
      </c>
      <c r="AA92" s="21">
        <f t="shared" si="160"/>
        <v>2.12738100396895</v>
      </c>
      <c r="AB92" s="26">
        <f t="shared" si="161"/>
        <v>0.623483815691469</v>
      </c>
      <c r="AC92" s="26">
        <f t="shared" si="162"/>
        <v>0.965863082319363</v>
      </c>
      <c r="AD92" s="26">
        <f t="shared" si="163"/>
        <v>1.03534343356272</v>
      </c>
      <c r="AE92" s="16">
        <f t="shared" si="164"/>
        <v>0.000453000810388416</v>
      </c>
      <c r="AF92" s="16">
        <f t="shared" si="165"/>
        <v>0.0353434335627181</v>
      </c>
      <c r="AG92" s="16">
        <f t="shared" si="166"/>
        <v>0.0851297085151794</v>
      </c>
      <c r="AI92" s="21">
        <v>-0.303094748714437</v>
      </c>
      <c r="AJ92" s="22">
        <v>1</v>
      </c>
      <c r="AK92" s="21">
        <v>0.926568452520497</v>
      </c>
      <c r="AL92" s="25">
        <v>0.0758476583067452</v>
      </c>
      <c r="AM92" s="21">
        <v>4.71849887129509</v>
      </c>
      <c r="AN92" s="21">
        <v>-0.711165686062623</v>
      </c>
      <c r="AO92" s="21">
        <v>-0.711165686062623</v>
      </c>
      <c r="AP92" s="25">
        <v>-0.154150679827258</v>
      </c>
      <c r="AQ92" s="21">
        <v>2.12738100396895</v>
      </c>
      <c r="AR92" s="26">
        <f t="shared" si="167"/>
        <v>0.62397287054017</v>
      </c>
      <c r="AS92" s="26">
        <f t="shared" si="168"/>
        <v>0.965106062189337</v>
      </c>
      <c r="AT92" s="26">
        <f t="shared" si="215"/>
        <v>1.03615554722712</v>
      </c>
      <c r="AU92" s="16">
        <f t="shared" si="169"/>
        <v>0.000474057891558991</v>
      </c>
      <c r="AV92" s="16">
        <f t="shared" si="170"/>
        <v>0.0361555472271169</v>
      </c>
      <c r="AW92" s="16">
        <f t="shared" si="171"/>
        <v>0.0846806443552104</v>
      </c>
      <c r="AZ92" s="25">
        <v>-0.303094748714437</v>
      </c>
      <c r="BA92" s="25">
        <v>0.926568452520497</v>
      </c>
      <c r="BB92" s="22">
        <v>0.0758476583067452</v>
      </c>
      <c r="BC92" s="25">
        <v>4.71849887129509</v>
      </c>
      <c r="BD92" s="25">
        <v>-0.711165686062623</v>
      </c>
      <c r="BE92" s="25">
        <v>-0.711165686062623</v>
      </c>
      <c r="BF92" s="25">
        <v>-0.154150679827258</v>
      </c>
      <c r="BG92" s="25">
        <v>2.12738100396895</v>
      </c>
      <c r="BH92" s="26">
        <f t="shared" si="172"/>
        <v>0.620921283104166</v>
      </c>
      <c r="BI92" s="26">
        <f t="shared" si="173"/>
        <v>0.969849184407768</v>
      </c>
      <c r="BJ92" s="26">
        <f t="shared" si="210"/>
        <v>1.03108814862864</v>
      </c>
      <c r="BK92" s="16">
        <f t="shared" si="174"/>
        <v>0.000350486441066318</v>
      </c>
      <c r="BL92" s="16">
        <f t="shared" si="175"/>
        <v>0.0310881486286378</v>
      </c>
      <c r="BM92" s="16">
        <f t="shared" si="176"/>
        <v>0.088310693207294</v>
      </c>
      <c r="BP92" s="25">
        <v>-0.303094748714437</v>
      </c>
      <c r="BQ92" s="25">
        <v>0.926568452520497</v>
      </c>
      <c r="BR92" s="25">
        <v>4.71849887129509</v>
      </c>
      <c r="BS92" s="22">
        <v>-0.711165686062623</v>
      </c>
      <c r="BT92" s="25">
        <v>-0.711165686062623</v>
      </c>
      <c r="BU92" s="25">
        <v>-0.154150679827258</v>
      </c>
      <c r="BV92" s="25">
        <v>2.12738100396895</v>
      </c>
      <c r="BW92" s="26">
        <f t="shared" si="177"/>
        <v>0.61602319171703</v>
      </c>
      <c r="BX92" s="26">
        <f t="shared" si="178"/>
        <v>0.977560598524707</v>
      </c>
      <c r="BY92" s="26">
        <f t="shared" si="211"/>
        <v>1.02295448641154</v>
      </c>
      <c r="BZ92" s="16">
        <f t="shared" si="179"/>
        <v>0.000191080629245759</v>
      </c>
      <c r="CA92" s="16">
        <f t="shared" si="180"/>
        <v>0.0229544864115405</v>
      </c>
      <c r="CB92" s="16">
        <f t="shared" si="181"/>
        <v>0.0935621429361074</v>
      </c>
      <c r="CE92" s="31">
        <v>-0.303094748714437</v>
      </c>
      <c r="CF92" s="31">
        <v>0.926568452520497</v>
      </c>
      <c r="CG92" s="31">
        <v>4.71849887129509</v>
      </c>
      <c r="CH92" s="31">
        <v>-0.711165686062623</v>
      </c>
      <c r="CI92" s="31">
        <v>-0.154150679827258</v>
      </c>
      <c r="CJ92" s="31">
        <v>2.12738100396895</v>
      </c>
      <c r="CK92" s="34">
        <f t="shared" si="182"/>
        <v>0.625190902002172</v>
      </c>
      <c r="CL92" s="34">
        <f t="shared" si="183"/>
        <v>0.963225789229267</v>
      </c>
      <c r="CM92" s="34">
        <f t="shared" si="184"/>
        <v>1.03817818333141</v>
      </c>
      <c r="CN92" s="32">
        <f t="shared" si="185"/>
        <v>0.000528581574873477</v>
      </c>
      <c r="CO92" s="32">
        <f t="shared" si="186"/>
        <v>0.038178183331405</v>
      </c>
      <c r="CP92" s="32">
        <f t="shared" si="187"/>
        <v>0.0843307631197808</v>
      </c>
      <c r="CR92" s="8">
        <f t="shared" si="188"/>
        <v>0.625190902002173</v>
      </c>
      <c r="CT92" s="25">
        <v>-0.303094748714437</v>
      </c>
      <c r="CU92" s="25">
        <v>0.926568452520497</v>
      </c>
      <c r="CV92" s="22">
        <v>-0.711165686062623</v>
      </c>
      <c r="CW92" s="25">
        <v>-0.154150679827258</v>
      </c>
      <c r="CX92" s="25">
        <v>2.12738100396895</v>
      </c>
      <c r="CY92" s="26">
        <f t="shared" si="189"/>
        <v>0.64250042966959</v>
      </c>
      <c r="CZ92" s="26">
        <f t="shared" si="190"/>
        <v>0.93727563779169</v>
      </c>
      <c r="DA92" s="26">
        <f t="shared" si="212"/>
        <v>1.06692200210825</v>
      </c>
      <c r="DB92" s="16">
        <f t="shared" si="191"/>
        <v>0.0016241246315536</v>
      </c>
      <c r="DC92" s="16">
        <f t="shared" si="192"/>
        <v>0.0669220021082537</v>
      </c>
      <c r="DD92" s="16">
        <f t="shared" si="193"/>
        <v>0.0696444722321735</v>
      </c>
      <c r="DG92" s="25">
        <v>-0.303094748714437</v>
      </c>
      <c r="DH92" s="25">
        <v>0.926568452520497</v>
      </c>
      <c r="DI92" s="22">
        <v>-0.154150679827258</v>
      </c>
      <c r="DJ92" s="25">
        <v>2.12738100396895</v>
      </c>
      <c r="DK92" s="26">
        <f t="shared" si="194"/>
        <v>0.645340314311393</v>
      </c>
      <c r="DL92" s="26">
        <f t="shared" si="195"/>
        <v>0.93315106254066</v>
      </c>
      <c r="DM92" s="26">
        <f t="shared" si="213"/>
        <v>1.07163785172931</v>
      </c>
      <c r="DN92" s="16">
        <f t="shared" si="196"/>
        <v>0.00186108671888578</v>
      </c>
      <c r="DO92" s="16">
        <f t="shared" si="197"/>
        <v>0.0716378517293141</v>
      </c>
      <c r="DP92" s="16">
        <f t="shared" si="198"/>
        <v>0.0689013075029069</v>
      </c>
      <c r="DS92" s="25">
        <v>-0.303094748714437</v>
      </c>
      <c r="DT92" s="25">
        <v>0.926568452520497</v>
      </c>
      <c r="DU92" s="22">
        <v>2.12738100396895</v>
      </c>
      <c r="DV92" s="26">
        <f t="shared" si="199"/>
        <v>0.639960426095212</v>
      </c>
      <c r="DW92" s="26">
        <f t="shared" si="200"/>
        <v>0.940995685740115</v>
      </c>
      <c r="DX92" s="26">
        <f t="shared" si="214"/>
        <v>1.06270412835472</v>
      </c>
      <c r="DY92" s="16">
        <f t="shared" si="201"/>
        <v>0.00142584977889195</v>
      </c>
      <c r="DZ92" s="16">
        <f t="shared" si="202"/>
        <v>0.0627041283547189</v>
      </c>
      <c r="EA92" s="16">
        <f t="shared" si="203"/>
        <v>0.083885783978247</v>
      </c>
      <c r="ED92" s="25">
        <v>-0.303094748714437</v>
      </c>
      <c r="EE92" s="25">
        <v>0.926568452520497</v>
      </c>
      <c r="EF92" s="26">
        <f t="shared" si="204"/>
        <v>0.57890130645158</v>
      </c>
      <c r="EG92" s="26">
        <f t="shared" si="205"/>
        <v>1.04024640001459</v>
      </c>
      <c r="EH92" s="26">
        <f t="shared" si="206"/>
        <v>0.961310704834906</v>
      </c>
      <c r="EI92" s="16">
        <f t="shared" si="207"/>
        <v>0.000542829121063165</v>
      </c>
      <c r="EJ92" s="16">
        <f t="shared" si="208"/>
        <v>0.0386892951650939</v>
      </c>
      <c r="EK92" s="16">
        <f t="shared" si="209"/>
        <v>0.102745908949094</v>
      </c>
    </row>
    <row r="93" spans="1:141">
      <c r="A93" s="77" t="s">
        <v>25</v>
      </c>
      <c r="B93" s="77">
        <v>1.70844456897476</v>
      </c>
      <c r="C93" s="78">
        <v>0.00479213441925306</v>
      </c>
      <c r="D93" s="78">
        <v>0.060593220338983</v>
      </c>
      <c r="E93" s="77">
        <v>112</v>
      </c>
      <c r="F93" s="77">
        <v>0.625</v>
      </c>
      <c r="G93" s="77">
        <v>0.625</v>
      </c>
      <c r="H93" s="77">
        <v>0.857142857142857</v>
      </c>
      <c r="I93" s="77">
        <v>4.82142857142857</v>
      </c>
      <c r="J93" s="77">
        <v>0.594</v>
      </c>
      <c r="K93" s="17">
        <f t="shared" si="146"/>
        <v>0.724725236952966</v>
      </c>
      <c r="L93" s="17">
        <f t="shared" si="147"/>
        <v>0.819620967661362</v>
      </c>
      <c r="M93" s="17">
        <f t="shared" si="148"/>
        <v>1.22007615648648</v>
      </c>
      <c r="N93" s="16">
        <f t="shared" si="149"/>
        <v>0.0170890875764092</v>
      </c>
      <c r="O93" s="16">
        <f t="shared" si="150"/>
        <v>0.220076156486475</v>
      </c>
      <c r="P93" s="16">
        <f t="shared" si="151"/>
        <v>0.17073690691622</v>
      </c>
      <c r="R93" s="21">
        <f t="shared" si="152"/>
        <v>-0.198913280146479</v>
      </c>
      <c r="S93" s="21">
        <f t="shared" ref="S93:S102" si="218">1</f>
        <v>1</v>
      </c>
      <c r="T93" s="21">
        <f t="shared" si="153"/>
        <v>0.535583347782768</v>
      </c>
      <c r="U93" s="22">
        <f t="shared" si="154"/>
        <v>0.00478068869484147</v>
      </c>
      <c r="V93" s="21">
        <f t="shared" si="155"/>
        <v>0.0588283934121184</v>
      </c>
      <c r="W93" s="21">
        <f t="shared" si="156"/>
        <v>4.71849887129509</v>
      </c>
      <c r="X93" s="25">
        <f t="shared" si="157"/>
        <v>-0.470003629245736</v>
      </c>
      <c r="Y93" s="21">
        <f t="shared" si="158"/>
        <v>-0.470003629245736</v>
      </c>
      <c r="Z93" s="21">
        <f t="shared" si="159"/>
        <v>-0.154150679827258</v>
      </c>
      <c r="AA93" s="21">
        <f t="shared" si="160"/>
        <v>1.57307026826323</v>
      </c>
      <c r="AB93" s="26">
        <f t="shared" si="161"/>
        <v>0.759052242706348</v>
      </c>
      <c r="AC93" s="26">
        <f t="shared" si="162"/>
        <v>0.782554831643912</v>
      </c>
      <c r="AD93" s="26">
        <f t="shared" si="163"/>
        <v>1.27786572846187</v>
      </c>
      <c r="AE93" s="16">
        <f t="shared" si="164"/>
        <v>0.0272422428223952</v>
      </c>
      <c r="AF93" s="16">
        <f t="shared" si="165"/>
        <v>0.277865728461866</v>
      </c>
      <c r="AG93" s="16">
        <f t="shared" si="166"/>
        <v>0.00242533234180092</v>
      </c>
      <c r="AI93" s="21">
        <v>-0.198913280146479</v>
      </c>
      <c r="AJ93" s="22">
        <v>1</v>
      </c>
      <c r="AK93" s="21">
        <v>0.535583347782768</v>
      </c>
      <c r="AL93" s="25">
        <v>0.0588283934121184</v>
      </c>
      <c r="AM93" s="21">
        <v>4.71849887129509</v>
      </c>
      <c r="AN93" s="21">
        <v>-0.470003629245736</v>
      </c>
      <c r="AO93" s="21">
        <v>-0.470003629245736</v>
      </c>
      <c r="AP93" s="25">
        <v>-0.154150679827258</v>
      </c>
      <c r="AQ93" s="21">
        <v>1.57307026826323</v>
      </c>
      <c r="AR93" s="26">
        <f t="shared" si="167"/>
        <v>0.758497363058542</v>
      </c>
      <c r="AS93" s="26">
        <f t="shared" si="168"/>
        <v>0.783127310561466</v>
      </c>
      <c r="AT93" s="26">
        <f t="shared" si="215"/>
        <v>1.27693158764064</v>
      </c>
      <c r="AU93" s="16">
        <f t="shared" si="169"/>
        <v>0.0270593824532138</v>
      </c>
      <c r="AV93" s="16">
        <f t="shared" si="170"/>
        <v>0.276931587640643</v>
      </c>
      <c r="AW93" s="16">
        <f t="shared" si="171"/>
        <v>0.00252238473578899</v>
      </c>
      <c r="AZ93" s="25">
        <v>-0.198913280146479</v>
      </c>
      <c r="BA93" s="25">
        <v>0.535583347782768</v>
      </c>
      <c r="BB93" s="22">
        <v>0.0588283934121184</v>
      </c>
      <c r="BC93" s="25">
        <v>4.71849887129509</v>
      </c>
      <c r="BD93" s="25">
        <v>-0.470003629245736</v>
      </c>
      <c r="BE93" s="25">
        <v>-0.470003629245736</v>
      </c>
      <c r="BF93" s="25">
        <v>-0.154150679827258</v>
      </c>
      <c r="BG93" s="25">
        <v>1.57307026826323</v>
      </c>
      <c r="BH93" s="26">
        <f t="shared" si="172"/>
        <v>0.759299217292448</v>
      </c>
      <c r="BI93" s="26">
        <f t="shared" si="173"/>
        <v>0.782300292785918</v>
      </c>
      <c r="BJ93" s="26">
        <f t="shared" si="210"/>
        <v>1.27828151059335</v>
      </c>
      <c r="BK93" s="16">
        <f t="shared" si="174"/>
        <v>0.0273238312374959</v>
      </c>
      <c r="BL93" s="16">
        <f t="shared" si="175"/>
        <v>0.278281510593346</v>
      </c>
      <c r="BM93" s="16">
        <f t="shared" si="176"/>
        <v>0.00249777943396116</v>
      </c>
      <c r="BP93" s="25">
        <v>-0.198913280146479</v>
      </c>
      <c r="BQ93" s="25">
        <v>0.535583347782768</v>
      </c>
      <c r="BR93" s="25">
        <v>4.71849887129509</v>
      </c>
      <c r="BS93" s="22">
        <v>-0.470003629245736</v>
      </c>
      <c r="BT93" s="25">
        <v>-0.470003629245736</v>
      </c>
      <c r="BU93" s="25">
        <v>-0.154150679827258</v>
      </c>
      <c r="BV93" s="25">
        <v>1.57307026826323</v>
      </c>
      <c r="BW93" s="26">
        <f t="shared" si="177"/>
        <v>0.75498298241489</v>
      </c>
      <c r="BX93" s="26">
        <f t="shared" si="178"/>
        <v>0.786772700624365</v>
      </c>
      <c r="BY93" s="26">
        <f t="shared" si="211"/>
        <v>1.27101512191059</v>
      </c>
      <c r="BZ93" s="16">
        <f t="shared" si="179"/>
        <v>0.0259155206271927</v>
      </c>
      <c r="CA93" s="16">
        <f t="shared" si="180"/>
        <v>0.271015121910589</v>
      </c>
      <c r="CB93" s="16">
        <f t="shared" si="181"/>
        <v>0.00334299735367429</v>
      </c>
      <c r="CE93" s="31">
        <v>-0.198913280146479</v>
      </c>
      <c r="CF93" s="31">
        <v>0.535583347782768</v>
      </c>
      <c r="CG93" s="31">
        <v>4.71849887129509</v>
      </c>
      <c r="CH93" s="31">
        <v>-0.470003629245736</v>
      </c>
      <c r="CI93" s="31">
        <v>-0.154150679827258</v>
      </c>
      <c r="CJ93" s="31">
        <v>1.57307026826323</v>
      </c>
      <c r="CK93" s="34">
        <f t="shared" si="182"/>
        <v>0.752313746790155</v>
      </c>
      <c r="CL93" s="34">
        <f t="shared" si="183"/>
        <v>0.789564197828869</v>
      </c>
      <c r="CM93" s="34">
        <f t="shared" si="184"/>
        <v>1.26652145924269</v>
      </c>
      <c r="CN93" s="32">
        <f t="shared" si="185"/>
        <v>0.0250632424227373</v>
      </c>
      <c r="CO93" s="32">
        <f t="shared" si="186"/>
        <v>0.266521459242685</v>
      </c>
      <c r="CP93" s="32">
        <f t="shared" si="187"/>
        <v>0.00385073850431535</v>
      </c>
      <c r="CR93" s="8">
        <f t="shared" si="188"/>
        <v>0.752313746790155</v>
      </c>
      <c r="CT93" s="25">
        <v>-0.198913280146479</v>
      </c>
      <c r="CU93" s="25">
        <v>0.535583347782768</v>
      </c>
      <c r="CV93" s="22">
        <v>-0.470003629245736</v>
      </c>
      <c r="CW93" s="25">
        <v>-0.154150679827258</v>
      </c>
      <c r="CX93" s="25">
        <v>1.57307026826323</v>
      </c>
      <c r="CY93" s="26">
        <f t="shared" si="189"/>
        <v>0.718955104583733</v>
      </c>
      <c r="CZ93" s="26">
        <f t="shared" si="190"/>
        <v>0.826199016062233</v>
      </c>
      <c r="DA93" s="26">
        <f t="shared" si="212"/>
        <v>1.21036212892884</v>
      </c>
      <c r="DB93" s="16">
        <f t="shared" si="191"/>
        <v>0.0156137781615316</v>
      </c>
      <c r="DC93" s="16">
        <f t="shared" si="192"/>
        <v>0.210362128928843</v>
      </c>
      <c r="DD93" s="16">
        <f t="shared" si="193"/>
        <v>0.0145111572083849</v>
      </c>
      <c r="DG93" s="25">
        <v>-0.198913280146479</v>
      </c>
      <c r="DH93" s="25">
        <v>0.535583347782768</v>
      </c>
      <c r="DI93" s="22">
        <v>-0.154150679827258</v>
      </c>
      <c r="DJ93" s="25">
        <v>1.57307026826323</v>
      </c>
      <c r="DK93" s="26">
        <f t="shared" si="194"/>
        <v>0.722571979892693</v>
      </c>
      <c r="DL93" s="26">
        <f t="shared" si="195"/>
        <v>0.822063429705942</v>
      </c>
      <c r="DM93" s="26">
        <f t="shared" si="213"/>
        <v>1.21645114460049</v>
      </c>
      <c r="DN93" s="16">
        <f t="shared" si="196"/>
        <v>0.016530754013527</v>
      </c>
      <c r="DO93" s="16">
        <f t="shared" si="197"/>
        <v>0.216451144600493</v>
      </c>
      <c r="DP93" s="16">
        <f t="shared" si="198"/>
        <v>0.0138479452124524</v>
      </c>
      <c r="DS93" s="25">
        <v>-0.198913280146479</v>
      </c>
      <c r="DT93" s="25">
        <v>0.535583347782768</v>
      </c>
      <c r="DU93" s="22">
        <v>1.57307026826323</v>
      </c>
      <c r="DV93" s="26">
        <f t="shared" si="199"/>
        <v>0.667042270181223</v>
      </c>
      <c r="DW93" s="26">
        <f t="shared" si="200"/>
        <v>0.890498288569661</v>
      </c>
      <c r="DX93" s="26">
        <f t="shared" si="214"/>
        <v>1.12296678481687</v>
      </c>
      <c r="DY93" s="16">
        <f t="shared" si="201"/>
        <v>0.00533517323322673</v>
      </c>
      <c r="DZ93" s="16">
        <f t="shared" si="202"/>
        <v>0.122966784816873</v>
      </c>
      <c r="EA93" s="16">
        <f t="shared" si="203"/>
        <v>0.0526095739508832</v>
      </c>
      <c r="ED93" s="25">
        <v>-0.198913280146479</v>
      </c>
      <c r="EE93" s="25">
        <v>0.535583347782768</v>
      </c>
      <c r="EF93" s="26">
        <f t="shared" si="204"/>
        <v>0.594539666186676</v>
      </c>
      <c r="EG93" s="26">
        <f t="shared" si="205"/>
        <v>0.999092295741784</v>
      </c>
      <c r="EH93" s="26">
        <f t="shared" si="206"/>
        <v>1.0009085289338</v>
      </c>
      <c r="EI93" s="16">
        <f t="shared" si="207"/>
        <v>2.91239593041178e-7</v>
      </c>
      <c r="EJ93" s="16">
        <f t="shared" si="208"/>
        <v>0.000908528933797559</v>
      </c>
      <c r="EK93" s="16">
        <f t="shared" si="209"/>
        <v>0.128393790906546</v>
      </c>
    </row>
    <row r="94" spans="1:141">
      <c r="A94" s="77" t="s">
        <v>25</v>
      </c>
      <c r="B94" s="77">
        <v>2.67326705238965</v>
      </c>
      <c r="C94" s="78">
        <v>0.00739123376623377</v>
      </c>
      <c r="D94" s="78">
        <v>0.106640625</v>
      </c>
      <c r="E94" s="77">
        <v>112</v>
      </c>
      <c r="F94" s="77">
        <v>0.357142857142857</v>
      </c>
      <c r="G94" s="77">
        <v>0.357142857142857</v>
      </c>
      <c r="H94" s="77">
        <v>0.857142857142857</v>
      </c>
      <c r="I94" s="77">
        <v>8.39285714285714</v>
      </c>
      <c r="J94" s="77">
        <v>0.5012</v>
      </c>
      <c r="K94" s="17">
        <f t="shared" si="146"/>
        <v>0.74513977501546</v>
      </c>
      <c r="L94" s="17">
        <f t="shared" si="147"/>
        <v>0.672625481560961</v>
      </c>
      <c r="M94" s="17">
        <f t="shared" si="148"/>
        <v>1.48671144256876</v>
      </c>
      <c r="N94" s="16">
        <f t="shared" si="149"/>
        <v>0.0595066138345933</v>
      </c>
      <c r="O94" s="16">
        <f t="shared" si="150"/>
        <v>0.486711442568755</v>
      </c>
      <c r="P94" s="16">
        <f t="shared" si="151"/>
        <v>0.0214821613449452</v>
      </c>
      <c r="R94" s="21">
        <f t="shared" si="152"/>
        <v>-0.396566595230106</v>
      </c>
      <c r="S94" s="21">
        <f t="shared" si="218"/>
        <v>1</v>
      </c>
      <c r="T94" s="21">
        <f t="shared" si="153"/>
        <v>0.983301339532498</v>
      </c>
      <c r="U94" s="22">
        <f t="shared" si="154"/>
        <v>0.00736405245140281</v>
      </c>
      <c r="V94" s="21">
        <f t="shared" si="155"/>
        <v>0.101328962356908</v>
      </c>
      <c r="W94" s="21">
        <f t="shared" si="156"/>
        <v>4.71849887129509</v>
      </c>
      <c r="X94" s="25">
        <f t="shared" si="157"/>
        <v>-1.02961941718116</v>
      </c>
      <c r="Y94" s="21">
        <f t="shared" si="158"/>
        <v>-1.02961941718116</v>
      </c>
      <c r="Z94" s="21">
        <f t="shared" si="159"/>
        <v>-0.154150679827258</v>
      </c>
      <c r="AA94" s="21">
        <f t="shared" si="160"/>
        <v>2.12738100396895</v>
      </c>
      <c r="AB94" s="26">
        <f t="shared" si="161"/>
        <v>0.493463445646125</v>
      </c>
      <c r="AC94" s="26">
        <f t="shared" si="162"/>
        <v>1.01567806981882</v>
      </c>
      <c r="AD94" s="26">
        <f t="shared" si="163"/>
        <v>0.98456393784143</v>
      </c>
      <c r="AE94" s="16">
        <f t="shared" si="164"/>
        <v>5.98542732704672e-5</v>
      </c>
      <c r="AF94" s="16">
        <f t="shared" si="165"/>
        <v>0.0154360621585701</v>
      </c>
      <c r="AG94" s="16">
        <f t="shared" si="166"/>
        <v>0.0971427577968102</v>
      </c>
      <c r="AI94" s="21">
        <v>-0.396566595230106</v>
      </c>
      <c r="AJ94" s="22">
        <v>1</v>
      </c>
      <c r="AK94" s="21">
        <v>0.983301339532498</v>
      </c>
      <c r="AL94" s="25">
        <v>0.101328962356908</v>
      </c>
      <c r="AM94" s="21">
        <v>4.71849887129509</v>
      </c>
      <c r="AN94" s="21">
        <v>-1.02961941718116</v>
      </c>
      <c r="AO94" s="21">
        <v>-1.02961941718116</v>
      </c>
      <c r="AP94" s="25">
        <v>-0.154150679827258</v>
      </c>
      <c r="AQ94" s="21">
        <v>2.12738100396895</v>
      </c>
      <c r="AR94" s="26">
        <f t="shared" si="167"/>
        <v>0.494220050151449</v>
      </c>
      <c r="AS94" s="26">
        <f t="shared" si="168"/>
        <v>1.01412316203362</v>
      </c>
      <c r="AT94" s="26">
        <f t="shared" si="215"/>
        <v>0.986073523845669</v>
      </c>
      <c r="AU94" s="16">
        <f t="shared" si="169"/>
        <v>4.87196998882855e-5</v>
      </c>
      <c r="AV94" s="16">
        <f t="shared" si="170"/>
        <v>0.0139264761543314</v>
      </c>
      <c r="AW94" s="16">
        <f t="shared" si="171"/>
        <v>0.0981120681531085</v>
      </c>
      <c r="AZ94" s="25">
        <v>-0.396566595230106</v>
      </c>
      <c r="BA94" s="25">
        <v>0.983301339532498</v>
      </c>
      <c r="BB94" s="22">
        <v>0.101328962356908</v>
      </c>
      <c r="BC94" s="25">
        <v>4.71849887129509</v>
      </c>
      <c r="BD94" s="25">
        <v>-1.02961941718116</v>
      </c>
      <c r="BE94" s="25">
        <v>-1.02961941718116</v>
      </c>
      <c r="BF94" s="25">
        <v>-0.154150679827258</v>
      </c>
      <c r="BG94" s="25">
        <v>2.12738100396895</v>
      </c>
      <c r="BH94" s="26">
        <f t="shared" si="172"/>
        <v>0.493202801875084</v>
      </c>
      <c r="BI94" s="26">
        <f t="shared" si="173"/>
        <v>1.01621482703365</v>
      </c>
      <c r="BJ94" s="26">
        <f t="shared" si="210"/>
        <v>0.984043898394023</v>
      </c>
      <c r="BK94" s="16">
        <f t="shared" si="174"/>
        <v>6.39551778491583e-5</v>
      </c>
      <c r="BL94" s="16">
        <f t="shared" si="175"/>
        <v>0.0159561016059775</v>
      </c>
      <c r="BM94" s="16">
        <f t="shared" si="176"/>
        <v>0.0975332877270447</v>
      </c>
      <c r="BP94" s="25">
        <v>-0.396566595230106</v>
      </c>
      <c r="BQ94" s="25">
        <v>0.983301339532498</v>
      </c>
      <c r="BR94" s="25">
        <v>4.71849887129509</v>
      </c>
      <c r="BS94" s="22">
        <v>-1.02961941718116</v>
      </c>
      <c r="BT94" s="25">
        <v>-1.02961941718116</v>
      </c>
      <c r="BU94" s="25">
        <v>-0.154150679827258</v>
      </c>
      <c r="BV94" s="25">
        <v>2.12738100396895</v>
      </c>
      <c r="BW94" s="26">
        <f t="shared" si="177"/>
        <v>0.48862628951057</v>
      </c>
      <c r="BX94" s="26">
        <f t="shared" si="178"/>
        <v>1.02573277525044</v>
      </c>
      <c r="BY94" s="26">
        <f t="shared" si="211"/>
        <v>0.974912788329149</v>
      </c>
      <c r="BZ94" s="16">
        <f t="shared" si="179"/>
        <v>0.000158098195472011</v>
      </c>
      <c r="CA94" s="16">
        <f t="shared" si="180"/>
        <v>0.0250872116708506</v>
      </c>
      <c r="CB94" s="16">
        <f t="shared" si="181"/>
        <v>0.0922619784568565</v>
      </c>
      <c r="CE94" s="31">
        <v>-0.396566595230106</v>
      </c>
      <c r="CF94" s="31">
        <v>0.983301339532498</v>
      </c>
      <c r="CG94" s="31">
        <v>4.71849887129509</v>
      </c>
      <c r="CH94" s="31">
        <v>-1.02961941718116</v>
      </c>
      <c r="CI94" s="31">
        <v>-0.154150679827258</v>
      </c>
      <c r="CJ94" s="31">
        <v>2.12738100396895</v>
      </c>
      <c r="CK94" s="34">
        <f t="shared" si="182"/>
        <v>0.50157176046565</v>
      </c>
      <c r="CL94" s="34">
        <f t="shared" si="183"/>
        <v>0.999258809018066</v>
      </c>
      <c r="CM94" s="34">
        <f t="shared" si="184"/>
        <v>1.00074174075349</v>
      </c>
      <c r="CN94" s="32">
        <f t="shared" si="185"/>
        <v>1.38205843820318e-7</v>
      </c>
      <c r="CO94" s="32">
        <f t="shared" si="186"/>
        <v>0.00074174075349176</v>
      </c>
      <c r="CP94" s="32">
        <f t="shared" si="187"/>
        <v>0.10747515612464</v>
      </c>
      <c r="CR94" s="8">
        <f t="shared" si="188"/>
        <v>0.501571760465651</v>
      </c>
      <c r="CT94" s="25">
        <v>-0.396566595230106</v>
      </c>
      <c r="CU94" s="25">
        <v>0.983301339532498</v>
      </c>
      <c r="CV94" s="22">
        <v>-1.02961941718116</v>
      </c>
      <c r="CW94" s="25">
        <v>-0.154150679827258</v>
      </c>
      <c r="CX94" s="25">
        <v>2.12738100396895</v>
      </c>
      <c r="CY94" s="26">
        <f t="shared" si="189"/>
        <v>0.530304925347346</v>
      </c>
      <c r="CZ94" s="26">
        <f t="shared" si="190"/>
        <v>0.945116622614277</v>
      </c>
      <c r="DA94" s="26">
        <f t="shared" si="212"/>
        <v>1.058070481539</v>
      </c>
      <c r="DB94" s="16">
        <f t="shared" si="191"/>
        <v>0.000847096679474596</v>
      </c>
      <c r="DC94" s="16">
        <f t="shared" si="192"/>
        <v>0.0580704815389987</v>
      </c>
      <c r="DD94" s="16">
        <f t="shared" si="193"/>
        <v>0.0743946965415941</v>
      </c>
      <c r="DG94" s="25">
        <v>-0.396566595230106</v>
      </c>
      <c r="DH94" s="25">
        <v>0.983301339532498</v>
      </c>
      <c r="DI94" s="22">
        <v>-0.154150679827258</v>
      </c>
      <c r="DJ94" s="25">
        <v>2.12738100396895</v>
      </c>
      <c r="DK94" s="26">
        <f t="shared" si="194"/>
        <v>0.55983449356499</v>
      </c>
      <c r="DL94" s="26">
        <f t="shared" si="195"/>
        <v>0.895264592948518</v>
      </c>
      <c r="DM94" s="26">
        <f t="shared" si="213"/>
        <v>1.11698821541299</v>
      </c>
      <c r="DN94" s="16">
        <f t="shared" si="196"/>
        <v>0.00343800383562282</v>
      </c>
      <c r="DO94" s="16">
        <f t="shared" si="197"/>
        <v>0.116988215412988</v>
      </c>
      <c r="DP94" s="16">
        <f t="shared" si="198"/>
        <v>0.0471498759525915</v>
      </c>
      <c r="DS94" s="25">
        <v>-0.396566595230106</v>
      </c>
      <c r="DT94" s="25">
        <v>0.983301339532498</v>
      </c>
      <c r="DU94" s="22">
        <v>2.12738100396895</v>
      </c>
      <c r="DV94" s="26">
        <f t="shared" si="199"/>
        <v>0.56385522624415</v>
      </c>
      <c r="DW94" s="26">
        <f t="shared" si="200"/>
        <v>0.888880649982624</v>
      </c>
      <c r="DX94" s="26">
        <f t="shared" si="214"/>
        <v>1.12501042746239</v>
      </c>
      <c r="DY94" s="16">
        <f t="shared" si="201"/>
        <v>0.00392567737570566</v>
      </c>
      <c r="DZ94" s="16">
        <f t="shared" si="202"/>
        <v>0.125010427462391</v>
      </c>
      <c r="EA94" s="16">
        <f t="shared" si="203"/>
        <v>0.0516762589132654</v>
      </c>
      <c r="ED94" s="25">
        <v>-0.396566595230106</v>
      </c>
      <c r="EE94" s="25">
        <v>0.983301339532498</v>
      </c>
      <c r="EF94" s="26">
        <f t="shared" si="204"/>
        <v>0.518036297929195</v>
      </c>
      <c r="EG94" s="26">
        <f t="shared" si="205"/>
        <v>0.967499771740905</v>
      </c>
      <c r="EH94" s="26">
        <f t="shared" si="206"/>
        <v>1.03359197511811</v>
      </c>
      <c r="EI94" s="16">
        <f t="shared" si="207"/>
        <v>0.000283460927960633</v>
      </c>
      <c r="EJ94" s="16">
        <f t="shared" si="208"/>
        <v>0.0335919751181075</v>
      </c>
      <c r="EK94" s="16">
        <f t="shared" si="209"/>
        <v>0.106039681832368</v>
      </c>
    </row>
    <row r="95" spans="1:141">
      <c r="A95" s="77" t="s">
        <v>25</v>
      </c>
      <c r="B95" s="77">
        <v>2.52582679456243</v>
      </c>
      <c r="C95" s="78">
        <v>0.0071714930464445</v>
      </c>
      <c r="D95" s="78">
        <v>0.0787982156914196</v>
      </c>
      <c r="E95" s="77">
        <v>112</v>
      </c>
      <c r="F95" s="77">
        <v>0.491071428571429</v>
      </c>
      <c r="G95" s="77">
        <v>0.491071428571429</v>
      </c>
      <c r="H95" s="77">
        <v>0.857142857142857</v>
      </c>
      <c r="I95" s="77">
        <v>4.82142857142857</v>
      </c>
      <c r="J95" s="77">
        <v>0.3494</v>
      </c>
      <c r="K95" s="17">
        <f t="shared" si="146"/>
        <v>0.979673495105971</v>
      </c>
      <c r="L95" s="17">
        <f t="shared" si="147"/>
        <v>0.356649436516812</v>
      </c>
      <c r="M95" s="17">
        <f t="shared" si="148"/>
        <v>2.80387376962213</v>
      </c>
      <c r="N95" s="16">
        <f t="shared" si="149"/>
        <v>0.397244678633096</v>
      </c>
      <c r="O95" s="16">
        <f t="shared" si="150"/>
        <v>1.80387376962213</v>
      </c>
      <c r="P95" s="16">
        <f t="shared" si="151"/>
        <v>1.37029121653216</v>
      </c>
      <c r="R95" s="21">
        <f t="shared" si="152"/>
        <v>-1.03100195019257</v>
      </c>
      <c r="S95" s="21">
        <f t="shared" si="218"/>
        <v>1</v>
      </c>
      <c r="T95" s="21">
        <f t="shared" si="153"/>
        <v>0.926568452520497</v>
      </c>
      <c r="U95" s="22">
        <f t="shared" si="154"/>
        <v>0.00714590017673189</v>
      </c>
      <c r="V95" s="21">
        <f t="shared" si="155"/>
        <v>0.0758476583067452</v>
      </c>
      <c r="W95" s="21">
        <f t="shared" si="156"/>
        <v>4.71849887129509</v>
      </c>
      <c r="X95" s="25">
        <f t="shared" si="157"/>
        <v>-0.711165686062623</v>
      </c>
      <c r="Y95" s="21">
        <f t="shared" si="158"/>
        <v>-0.711165686062623</v>
      </c>
      <c r="Z95" s="21">
        <f t="shared" si="159"/>
        <v>-0.154150679827258</v>
      </c>
      <c r="AA95" s="21">
        <f t="shared" si="160"/>
        <v>1.57307026826323</v>
      </c>
      <c r="AB95" s="26">
        <f t="shared" si="161"/>
        <v>0.666331545902834</v>
      </c>
      <c r="AC95" s="26">
        <f t="shared" si="162"/>
        <v>0.524363587689049</v>
      </c>
      <c r="AD95" s="26">
        <f t="shared" si="163"/>
        <v>1.90707368604131</v>
      </c>
      <c r="AE95" s="16">
        <f t="shared" si="164"/>
        <v>0.10044560478836</v>
      </c>
      <c r="AF95" s="16">
        <f t="shared" si="165"/>
        <v>0.907073686041311</v>
      </c>
      <c r="AG95" s="16">
        <f t="shared" si="166"/>
        <v>0.3363539429255</v>
      </c>
      <c r="AI95" s="21">
        <v>-1.03100195019257</v>
      </c>
      <c r="AJ95" s="22">
        <v>1</v>
      </c>
      <c r="AK95" s="21">
        <v>0.926568452520497</v>
      </c>
      <c r="AL95" s="25">
        <v>0.0758476583067452</v>
      </c>
      <c r="AM95" s="21">
        <v>4.71849887129509</v>
      </c>
      <c r="AN95" s="21">
        <v>-0.711165686062623</v>
      </c>
      <c r="AO95" s="21">
        <v>-0.711165686062623</v>
      </c>
      <c r="AP95" s="25">
        <v>-0.154150679827258</v>
      </c>
      <c r="AQ95" s="21">
        <v>1.57307026826323</v>
      </c>
      <c r="AR95" s="26">
        <f t="shared" si="167"/>
        <v>0.667149991243915</v>
      </c>
      <c r="AS95" s="26">
        <f t="shared" si="168"/>
        <v>0.52372030965411</v>
      </c>
      <c r="AT95" s="26">
        <f t="shared" si="215"/>
        <v>1.9094161168973</v>
      </c>
      <c r="AU95" s="16">
        <f t="shared" si="169"/>
        <v>0.100965056935508</v>
      </c>
      <c r="AV95" s="16">
        <f t="shared" si="170"/>
        <v>0.909416116897296</v>
      </c>
      <c r="AW95" s="16">
        <f t="shared" si="171"/>
        <v>0.339028082601796</v>
      </c>
      <c r="AZ95" s="25">
        <v>-1.03100195019257</v>
      </c>
      <c r="BA95" s="25">
        <v>0.926568452520497</v>
      </c>
      <c r="BB95" s="22">
        <v>0.0758476583067452</v>
      </c>
      <c r="BC95" s="25">
        <v>4.71849887129509</v>
      </c>
      <c r="BD95" s="25">
        <v>-0.711165686062623</v>
      </c>
      <c r="BE95" s="25">
        <v>-0.711165686062623</v>
      </c>
      <c r="BF95" s="25">
        <v>-0.154150679827258</v>
      </c>
      <c r="BG95" s="25">
        <v>1.57307026826323</v>
      </c>
      <c r="BH95" s="26">
        <f t="shared" si="172"/>
        <v>0.667429457481035</v>
      </c>
      <c r="BI95" s="26">
        <f t="shared" si="173"/>
        <v>0.523501017348981</v>
      </c>
      <c r="BJ95" s="26">
        <f t="shared" si="210"/>
        <v>1.91021596302529</v>
      </c>
      <c r="BK95" s="16">
        <f t="shared" si="174"/>
        <v>0.101142735825681</v>
      </c>
      <c r="BL95" s="16">
        <f t="shared" si="175"/>
        <v>0.910215963025286</v>
      </c>
      <c r="BM95" s="16">
        <f t="shared" si="176"/>
        <v>0.338673557639697</v>
      </c>
      <c r="BP95" s="25">
        <v>-1.03100195019257</v>
      </c>
      <c r="BQ95" s="25">
        <v>0.926568452520497</v>
      </c>
      <c r="BR95" s="25">
        <v>4.71849887129509</v>
      </c>
      <c r="BS95" s="22">
        <v>-0.711165686062623</v>
      </c>
      <c r="BT95" s="25">
        <v>-0.711165686062623</v>
      </c>
      <c r="BU95" s="25">
        <v>-0.154150679827258</v>
      </c>
      <c r="BV95" s="25">
        <v>1.57307026826323</v>
      </c>
      <c r="BW95" s="26">
        <f t="shared" si="177"/>
        <v>0.661907608238039</v>
      </c>
      <c r="BX95" s="26">
        <f t="shared" si="178"/>
        <v>0.527868233649834</v>
      </c>
      <c r="BY95" s="26">
        <f t="shared" si="211"/>
        <v>1.8944121586664</v>
      </c>
      <c r="BZ95" s="16">
        <f t="shared" si="179"/>
        <v>0.0976610052066596</v>
      </c>
      <c r="CA95" s="16">
        <f t="shared" si="180"/>
        <v>0.894412158666397</v>
      </c>
      <c r="CB95" s="16">
        <f t="shared" si="181"/>
        <v>0.319878901139208</v>
      </c>
      <c r="CE95" s="31">
        <v>-1.03100195019257</v>
      </c>
      <c r="CF95" s="31">
        <v>0.926568452520497</v>
      </c>
      <c r="CG95" s="31">
        <v>4.71849887129509</v>
      </c>
      <c r="CH95" s="31">
        <v>-0.711165686062623</v>
      </c>
      <c r="CI95" s="31">
        <v>-0.154150679827258</v>
      </c>
      <c r="CJ95" s="31">
        <v>1.57307026826323</v>
      </c>
      <c r="CK95" s="34">
        <f t="shared" si="182"/>
        <v>0.66608511450452</v>
      </c>
      <c r="CL95" s="34">
        <f t="shared" si="183"/>
        <v>0.52455758639781</v>
      </c>
      <c r="CM95" s="34">
        <f t="shared" si="184"/>
        <v>1.9063683872482</v>
      </c>
      <c r="CN95" s="32">
        <f t="shared" si="185"/>
        <v>0.100289461748741</v>
      </c>
      <c r="CO95" s="32">
        <f t="shared" si="186"/>
        <v>0.906368387248197</v>
      </c>
      <c r="CP95" s="32">
        <f t="shared" si="187"/>
        <v>0.333844299042238</v>
      </c>
      <c r="CR95" s="8">
        <f t="shared" si="188"/>
        <v>0.66608511450452</v>
      </c>
      <c r="CT95" s="25">
        <v>-1.03100195019257</v>
      </c>
      <c r="CU95" s="25">
        <v>0.926568452520497</v>
      </c>
      <c r="CV95" s="22">
        <v>-0.711165686062623</v>
      </c>
      <c r="CW95" s="25">
        <v>-0.154150679827258</v>
      </c>
      <c r="CX95" s="25">
        <v>1.57307026826323</v>
      </c>
      <c r="CY95" s="26">
        <f t="shared" si="189"/>
        <v>0.667330241698011</v>
      </c>
      <c r="CZ95" s="26">
        <f t="shared" si="190"/>
        <v>0.523578849223073</v>
      </c>
      <c r="DA95" s="26">
        <f t="shared" si="212"/>
        <v>1.90993200257015</v>
      </c>
      <c r="DB95" s="16">
        <f t="shared" si="191"/>
        <v>0.101079638586156</v>
      </c>
      <c r="DC95" s="16">
        <f t="shared" si="192"/>
        <v>0.909932002570152</v>
      </c>
      <c r="DD95" s="16">
        <f t="shared" si="193"/>
        <v>0.335365622773467</v>
      </c>
      <c r="DG95" s="25">
        <v>-1.03100195019257</v>
      </c>
      <c r="DH95" s="25">
        <v>0.926568452520497</v>
      </c>
      <c r="DI95" s="22">
        <v>-0.154150679827258</v>
      </c>
      <c r="DJ95" s="25">
        <v>1.57307026826323</v>
      </c>
      <c r="DK95" s="26">
        <f t="shared" si="194"/>
        <v>0.682464457317241</v>
      </c>
      <c r="DL95" s="26">
        <f t="shared" si="195"/>
        <v>0.511968053799442</v>
      </c>
      <c r="DM95" s="26">
        <f t="shared" si="213"/>
        <v>1.95324687268815</v>
      </c>
      <c r="DN95" s="16">
        <f t="shared" si="196"/>
        <v>0.110931932728028</v>
      </c>
      <c r="DO95" s="16">
        <f t="shared" si="197"/>
        <v>0.953246872688154</v>
      </c>
      <c r="DP95" s="16">
        <f t="shared" si="198"/>
        <v>0.383307637061852</v>
      </c>
      <c r="DS95" s="25">
        <v>-1.03100195019257</v>
      </c>
      <c r="DT95" s="25">
        <v>0.926568452520497</v>
      </c>
      <c r="DU95" s="22">
        <v>1.57307026826323</v>
      </c>
      <c r="DV95" s="26">
        <f t="shared" si="199"/>
        <v>0.701176366418062</v>
      </c>
      <c r="DW95" s="26">
        <f t="shared" si="200"/>
        <v>0.498305443158188</v>
      </c>
      <c r="DX95" s="26">
        <f t="shared" si="214"/>
        <v>2.00680127767047</v>
      </c>
      <c r="DY95" s="16">
        <f t="shared" si="201"/>
        <v>0.123746611970294</v>
      </c>
      <c r="DZ95" s="16">
        <f t="shared" si="202"/>
        <v>1.00680127767047</v>
      </c>
      <c r="EA95" s="16">
        <f t="shared" si="203"/>
        <v>0.42832669121969</v>
      </c>
      <c r="ED95" s="25">
        <v>-1.03100195019257</v>
      </c>
      <c r="EE95" s="25">
        <v>0.926568452520497</v>
      </c>
      <c r="EF95" s="26">
        <f t="shared" si="204"/>
        <v>0.695525024284377</v>
      </c>
      <c r="EG95" s="26">
        <f t="shared" si="205"/>
        <v>0.50235431911238</v>
      </c>
      <c r="EH95" s="26">
        <f t="shared" si="206"/>
        <v>1.99062685828385</v>
      </c>
      <c r="EI95" s="16">
        <f t="shared" si="207"/>
        <v>0.119802532435861</v>
      </c>
      <c r="EJ95" s="16">
        <f t="shared" si="208"/>
        <v>0.990626858283851</v>
      </c>
      <c r="EK95" s="16">
        <f t="shared" si="209"/>
        <v>0.398662848538176</v>
      </c>
    </row>
    <row r="96" spans="1:141">
      <c r="A96" s="77" t="s">
        <v>25</v>
      </c>
      <c r="B96" s="77">
        <v>1.70844456897476</v>
      </c>
      <c r="C96" s="78">
        <v>0.00479213441925306</v>
      </c>
      <c r="D96" s="78">
        <v>0.060593220338983</v>
      </c>
      <c r="E96" s="77">
        <v>112</v>
      </c>
      <c r="F96" s="77">
        <v>0.625</v>
      </c>
      <c r="G96" s="77">
        <v>0.625</v>
      </c>
      <c r="H96" s="77">
        <v>0.857142857142857</v>
      </c>
      <c r="I96" s="77">
        <v>6.60714285714286</v>
      </c>
      <c r="J96" s="77">
        <v>0.4921</v>
      </c>
      <c r="K96" s="17">
        <f t="shared" si="146"/>
        <v>0.669170280522555</v>
      </c>
      <c r="L96" s="17">
        <f t="shared" si="147"/>
        <v>0.735388307465955</v>
      </c>
      <c r="M96" s="17">
        <f t="shared" si="148"/>
        <v>1.35982580882454</v>
      </c>
      <c r="N96" s="16">
        <f t="shared" si="149"/>
        <v>0.0313538842443363</v>
      </c>
      <c r="O96" s="16">
        <f t="shared" si="150"/>
        <v>0.359825808824538</v>
      </c>
      <c r="P96" s="16">
        <f t="shared" si="151"/>
        <v>0.0747768575701788</v>
      </c>
      <c r="R96" s="21">
        <f t="shared" si="152"/>
        <v>-0.30735660979813</v>
      </c>
      <c r="S96" s="21">
        <f t="shared" si="218"/>
        <v>1</v>
      </c>
      <c r="T96" s="21">
        <f t="shared" si="153"/>
        <v>0.535583347782768</v>
      </c>
      <c r="U96" s="22">
        <f t="shared" si="154"/>
        <v>0.00478068869484147</v>
      </c>
      <c r="V96" s="21">
        <f t="shared" si="155"/>
        <v>0.0588283934121184</v>
      </c>
      <c r="W96" s="21">
        <f t="shared" si="156"/>
        <v>4.71849887129509</v>
      </c>
      <c r="X96" s="25">
        <f t="shared" si="157"/>
        <v>-0.470003629245736</v>
      </c>
      <c r="Y96" s="21">
        <f t="shared" si="158"/>
        <v>-0.470003629245736</v>
      </c>
      <c r="Z96" s="21">
        <f t="shared" si="159"/>
        <v>-0.154150679827258</v>
      </c>
      <c r="AA96" s="21">
        <f t="shared" si="160"/>
        <v>1.88815131490312</v>
      </c>
      <c r="AB96" s="26">
        <f t="shared" si="161"/>
        <v>0.749091906208863</v>
      </c>
      <c r="AC96" s="26">
        <f t="shared" si="162"/>
        <v>0.656928737209973</v>
      </c>
      <c r="AD96" s="26">
        <f t="shared" si="163"/>
        <v>1.52223512743114</v>
      </c>
      <c r="AE96" s="16">
        <f t="shared" si="164"/>
        <v>0.0660448398568652</v>
      </c>
      <c r="AF96" s="16">
        <f t="shared" si="165"/>
        <v>0.522235127431139</v>
      </c>
      <c r="AG96" s="16">
        <f t="shared" si="166"/>
        <v>0.0380724917254757</v>
      </c>
      <c r="AI96" s="21">
        <v>-0.30735660979813</v>
      </c>
      <c r="AJ96" s="22">
        <v>1</v>
      </c>
      <c r="AK96" s="21">
        <v>0.535583347782768</v>
      </c>
      <c r="AL96" s="25">
        <v>0.0588283934121184</v>
      </c>
      <c r="AM96" s="21">
        <v>4.71849887129509</v>
      </c>
      <c r="AN96" s="21">
        <v>-0.470003629245736</v>
      </c>
      <c r="AO96" s="21">
        <v>-0.470003629245736</v>
      </c>
      <c r="AP96" s="25">
        <v>-0.154150679827258</v>
      </c>
      <c r="AQ96" s="21">
        <v>1.88815131490312</v>
      </c>
      <c r="AR96" s="26">
        <f t="shared" si="167"/>
        <v>0.748355649809381</v>
      </c>
      <c r="AS96" s="26">
        <f t="shared" si="168"/>
        <v>0.657575044867165</v>
      </c>
      <c r="AT96" s="26">
        <f t="shared" si="215"/>
        <v>1.52073897543057</v>
      </c>
      <c r="AU96" s="16">
        <f t="shared" si="169"/>
        <v>0.0656669580592282</v>
      </c>
      <c r="AV96" s="16">
        <f t="shared" si="170"/>
        <v>0.520738975430565</v>
      </c>
      <c r="AW96" s="16">
        <f t="shared" si="171"/>
        <v>0.0374747802630358</v>
      </c>
      <c r="AZ96" s="25">
        <v>-0.30735660979813</v>
      </c>
      <c r="BA96" s="25">
        <v>0.535583347782768</v>
      </c>
      <c r="BB96" s="22">
        <v>0.0588283934121184</v>
      </c>
      <c r="BC96" s="25">
        <v>4.71849887129509</v>
      </c>
      <c r="BD96" s="25">
        <v>-0.470003629245736</v>
      </c>
      <c r="BE96" s="25">
        <v>-0.470003629245736</v>
      </c>
      <c r="BF96" s="25">
        <v>-0.154150679827258</v>
      </c>
      <c r="BG96" s="25">
        <v>1.88815131490312</v>
      </c>
      <c r="BH96" s="26">
        <f t="shared" si="172"/>
        <v>0.746884203496492</v>
      </c>
      <c r="BI96" s="26">
        <f t="shared" si="173"/>
        <v>0.658870542041543</v>
      </c>
      <c r="BJ96" s="26">
        <f t="shared" si="210"/>
        <v>1.51774883864355</v>
      </c>
      <c r="BK96" s="16">
        <f t="shared" si="174"/>
        <v>0.0649149903513421</v>
      </c>
      <c r="BL96" s="16">
        <f t="shared" si="175"/>
        <v>0.517748838643553</v>
      </c>
      <c r="BM96" s="16">
        <f t="shared" si="176"/>
        <v>0.0359062852554021</v>
      </c>
      <c r="BP96" s="25">
        <v>-0.30735660979813</v>
      </c>
      <c r="BQ96" s="25">
        <v>0.535583347782768</v>
      </c>
      <c r="BR96" s="25">
        <v>4.71849887129509</v>
      </c>
      <c r="BS96" s="22">
        <v>-0.470003629245736</v>
      </c>
      <c r="BT96" s="25">
        <v>-0.470003629245736</v>
      </c>
      <c r="BU96" s="25">
        <v>-0.154150679827258</v>
      </c>
      <c r="BV96" s="25">
        <v>1.88815131490312</v>
      </c>
      <c r="BW96" s="26">
        <f t="shared" si="177"/>
        <v>0.742802353734513</v>
      </c>
      <c r="BX96" s="26">
        <f t="shared" si="178"/>
        <v>0.662491169455668</v>
      </c>
      <c r="BY96" s="26">
        <f t="shared" si="211"/>
        <v>1.50945408196406</v>
      </c>
      <c r="BZ96" s="16">
        <f t="shared" si="179"/>
        <v>0.0628516701680249</v>
      </c>
      <c r="CA96" s="16">
        <f t="shared" si="180"/>
        <v>0.509454081964058</v>
      </c>
      <c r="CB96" s="16">
        <f t="shared" si="181"/>
        <v>0.0326236930741856</v>
      </c>
      <c r="CE96" s="31">
        <v>-0.30735660979813</v>
      </c>
      <c r="CF96" s="31">
        <v>0.535583347782768</v>
      </c>
      <c r="CG96" s="31">
        <v>4.71849887129509</v>
      </c>
      <c r="CH96" s="31">
        <v>-0.470003629245736</v>
      </c>
      <c r="CI96" s="31">
        <v>-0.154150679827258</v>
      </c>
      <c r="CJ96" s="31">
        <v>1.88815131490312</v>
      </c>
      <c r="CK96" s="34">
        <f t="shared" si="182"/>
        <v>0.743752994066958</v>
      </c>
      <c r="CL96" s="34">
        <f t="shared" si="183"/>
        <v>0.66164439528387</v>
      </c>
      <c r="CM96" s="34">
        <f t="shared" si="184"/>
        <v>1.51138588511879</v>
      </c>
      <c r="CN96" s="32">
        <f t="shared" si="185"/>
        <v>0.0633292294228644</v>
      </c>
      <c r="CO96" s="32">
        <f t="shared" si="186"/>
        <v>0.511385885118793</v>
      </c>
      <c r="CP96" s="32">
        <f t="shared" si="187"/>
        <v>0.0334195351826483</v>
      </c>
      <c r="CR96" s="8">
        <f t="shared" si="188"/>
        <v>0.743752994066959</v>
      </c>
      <c r="CT96" s="25">
        <v>-0.30735660979813</v>
      </c>
      <c r="CU96" s="25">
        <v>0.535583347782768</v>
      </c>
      <c r="CV96" s="22">
        <v>-0.470003629245736</v>
      </c>
      <c r="CW96" s="25">
        <v>-0.154150679827258</v>
      </c>
      <c r="CX96" s="25">
        <v>1.88815131490312</v>
      </c>
      <c r="CY96" s="26">
        <f t="shared" si="189"/>
        <v>0.72112800770226</v>
      </c>
      <c r="CZ96" s="26">
        <f t="shared" si="190"/>
        <v>0.682403116705986</v>
      </c>
      <c r="DA96" s="26">
        <f t="shared" si="212"/>
        <v>1.46540948527181</v>
      </c>
      <c r="DB96" s="16">
        <f t="shared" si="191"/>
        <v>0.0524538283120663</v>
      </c>
      <c r="DC96" s="16">
        <f t="shared" si="192"/>
        <v>0.465409485271814</v>
      </c>
      <c r="DD96" s="16">
        <f t="shared" si="193"/>
        <v>0.0181131469017841</v>
      </c>
      <c r="DG96" s="25">
        <v>-0.30735660979813</v>
      </c>
      <c r="DH96" s="25">
        <v>0.535583347782768</v>
      </c>
      <c r="DI96" s="22">
        <v>-0.154150679827258</v>
      </c>
      <c r="DJ96" s="25">
        <v>1.88815131490312</v>
      </c>
      <c r="DK96" s="26">
        <f t="shared" si="194"/>
        <v>0.717372087350212</v>
      </c>
      <c r="DL96" s="26">
        <f t="shared" si="195"/>
        <v>0.685975951221758</v>
      </c>
      <c r="DM96" s="26">
        <f t="shared" si="213"/>
        <v>1.45777705212398</v>
      </c>
      <c r="DN96" s="16">
        <f t="shared" si="196"/>
        <v>0.0507475133391217</v>
      </c>
      <c r="DO96" s="16">
        <f t="shared" si="197"/>
        <v>0.457777052123984</v>
      </c>
      <c r="DP96" s="16">
        <f t="shared" si="198"/>
        <v>0.0152889799527581</v>
      </c>
      <c r="DS96" s="25">
        <v>-0.30735660979813</v>
      </c>
      <c r="DT96" s="25">
        <v>0.535583347782768</v>
      </c>
      <c r="DU96" s="22">
        <v>1.88815131490312</v>
      </c>
      <c r="DV96" s="26">
        <f t="shared" si="199"/>
        <v>0.649041950772475</v>
      </c>
      <c r="DW96" s="26">
        <f t="shared" si="200"/>
        <v>0.758194442461406</v>
      </c>
      <c r="DX96" s="26">
        <f t="shared" si="214"/>
        <v>1.3189228830979</v>
      </c>
      <c r="DY96" s="16">
        <f t="shared" si="201"/>
        <v>0.02463077591227</v>
      </c>
      <c r="DZ96" s="16">
        <f t="shared" si="202"/>
        <v>0.318922883097897</v>
      </c>
      <c r="EA96" s="16">
        <f t="shared" si="203"/>
        <v>0.00111633981231678</v>
      </c>
      <c r="ED96" s="25">
        <v>-0.30735660979813</v>
      </c>
      <c r="EE96" s="25">
        <v>0.535583347782768</v>
      </c>
      <c r="EF96" s="26">
        <f t="shared" si="204"/>
        <v>0.548964290075831</v>
      </c>
      <c r="EG96" s="26">
        <f t="shared" si="205"/>
        <v>0.896415320442835</v>
      </c>
      <c r="EH96" s="26">
        <f t="shared" si="206"/>
        <v>1.11555433870317</v>
      </c>
      <c r="EI96" s="16">
        <f t="shared" si="207"/>
        <v>0.00323354748582831</v>
      </c>
      <c r="EJ96" s="16">
        <f t="shared" si="208"/>
        <v>0.115554338703173</v>
      </c>
      <c r="EK96" s="16">
        <f t="shared" si="209"/>
        <v>0.0593774975955249</v>
      </c>
    </row>
    <row r="97" spans="1:141">
      <c r="A97" s="77" t="s">
        <v>26</v>
      </c>
      <c r="B97" s="77">
        <v>3.42030623296634</v>
      </c>
      <c r="C97" s="78">
        <v>0.0018</v>
      </c>
      <c r="D97" s="78">
        <v>0.1001</v>
      </c>
      <c r="E97" s="77">
        <v>112</v>
      </c>
      <c r="F97" s="77">
        <v>0.357142857142857</v>
      </c>
      <c r="G97" s="77">
        <v>0.357142857142857</v>
      </c>
      <c r="H97" s="77">
        <v>0.857142857142857</v>
      </c>
      <c r="I97" s="77">
        <v>3.03571428571429</v>
      </c>
      <c r="J97" s="77">
        <v>0.598760976783351</v>
      </c>
      <c r="K97" s="17">
        <f t="shared" si="146"/>
        <v>1.28703069701672</v>
      </c>
      <c r="L97" s="17">
        <f t="shared" si="147"/>
        <v>0.465226647795775</v>
      </c>
      <c r="M97" s="17">
        <f t="shared" si="148"/>
        <v>2.14948994159719</v>
      </c>
      <c r="N97" s="16">
        <f t="shared" si="149"/>
        <v>0.473715207790126</v>
      </c>
      <c r="O97" s="16">
        <f t="shared" si="150"/>
        <v>1.14948994159719</v>
      </c>
      <c r="P97" s="16">
        <f t="shared" si="151"/>
        <v>0.266473340163802</v>
      </c>
      <c r="R97" s="21">
        <f t="shared" si="152"/>
        <v>-0.765230577528129</v>
      </c>
      <c r="S97" s="21">
        <f t="shared" si="218"/>
        <v>1</v>
      </c>
      <c r="T97" s="21">
        <f t="shared" si="153"/>
        <v>1.22973008886891</v>
      </c>
      <c r="U97" s="22">
        <f t="shared" si="154"/>
        <v>0.0017983819413794</v>
      </c>
      <c r="V97" s="21">
        <f t="shared" si="155"/>
        <v>0.095401084763253</v>
      </c>
      <c r="W97" s="21">
        <f t="shared" si="156"/>
        <v>4.71849887129509</v>
      </c>
      <c r="X97" s="25">
        <f t="shared" si="157"/>
        <v>-1.02961941718116</v>
      </c>
      <c r="Y97" s="21">
        <f t="shared" si="158"/>
        <v>-1.02961941718116</v>
      </c>
      <c r="Z97" s="21">
        <f t="shared" si="159"/>
        <v>-0.154150679827258</v>
      </c>
      <c r="AA97" s="21">
        <f t="shared" si="160"/>
        <v>1.11044674631511</v>
      </c>
      <c r="AB97" s="26">
        <f t="shared" si="161"/>
        <v>0.54704710256094</v>
      </c>
      <c r="AC97" s="26">
        <f t="shared" si="162"/>
        <v>1.09453276323066</v>
      </c>
      <c r="AD97" s="26">
        <f t="shared" si="163"/>
        <v>0.913631856070135</v>
      </c>
      <c r="AE97" s="16">
        <f t="shared" si="164"/>
        <v>0.00267432478709138</v>
      </c>
      <c r="AF97" s="16">
        <f t="shared" si="165"/>
        <v>0.0863681439298656</v>
      </c>
      <c r="AG97" s="16">
        <f t="shared" si="166"/>
        <v>0.0579582743600009</v>
      </c>
      <c r="AI97" s="21">
        <v>-0.765230577528129</v>
      </c>
      <c r="AJ97" s="22">
        <v>1</v>
      </c>
      <c r="AK97" s="21">
        <v>1.22973008886891</v>
      </c>
      <c r="AL97" s="25">
        <v>0.095401084763253</v>
      </c>
      <c r="AM97" s="21">
        <v>4.71849887129509</v>
      </c>
      <c r="AN97" s="21">
        <v>-1.02961941718116</v>
      </c>
      <c r="AO97" s="21">
        <v>-1.02961941718116</v>
      </c>
      <c r="AP97" s="25">
        <v>-0.154150679827258</v>
      </c>
      <c r="AQ97" s="21">
        <v>1.11044674631511</v>
      </c>
      <c r="AR97" s="26">
        <f t="shared" si="167"/>
        <v>0.548166203577094</v>
      </c>
      <c r="AS97" s="26">
        <f t="shared" si="168"/>
        <v>1.09229823523613</v>
      </c>
      <c r="AT97" s="26">
        <f t="shared" si="215"/>
        <v>0.915500884045481</v>
      </c>
      <c r="AU97" s="16">
        <f t="shared" si="169"/>
        <v>0.00255983107579261</v>
      </c>
      <c r="AV97" s="16">
        <f t="shared" si="170"/>
        <v>0.0844991159545188</v>
      </c>
      <c r="AW97" s="16">
        <f t="shared" si="171"/>
        <v>0.0588818470761752</v>
      </c>
      <c r="AZ97" s="25">
        <v>-0.765230577528129</v>
      </c>
      <c r="BA97" s="25">
        <v>1.22973008886891</v>
      </c>
      <c r="BB97" s="22">
        <v>0.095401084763253</v>
      </c>
      <c r="BC97" s="25">
        <v>4.71849887129509</v>
      </c>
      <c r="BD97" s="25">
        <v>-1.02961941718116</v>
      </c>
      <c r="BE97" s="25">
        <v>-1.02961941718116</v>
      </c>
      <c r="BF97" s="25">
        <v>-0.154150679827258</v>
      </c>
      <c r="BG97" s="25">
        <v>1.11044674631511</v>
      </c>
      <c r="BH97" s="26">
        <f t="shared" si="172"/>
        <v>0.551271701362515</v>
      </c>
      <c r="BI97" s="26">
        <f t="shared" si="173"/>
        <v>1.08614495411874</v>
      </c>
      <c r="BJ97" s="26">
        <f t="shared" si="210"/>
        <v>0.92068742409374</v>
      </c>
      <c r="BK97" s="16">
        <f t="shared" si="174"/>
        <v>0.00225523127999603</v>
      </c>
      <c r="BL97" s="16">
        <f t="shared" si="175"/>
        <v>0.0793125759062604</v>
      </c>
      <c r="BM97" s="16">
        <f t="shared" si="176"/>
        <v>0.0619744714369316</v>
      </c>
      <c r="BP97" s="25">
        <v>-0.765230577528129</v>
      </c>
      <c r="BQ97" s="25">
        <v>1.22973008886891</v>
      </c>
      <c r="BR97" s="25">
        <v>4.71849887129509</v>
      </c>
      <c r="BS97" s="22">
        <v>-1.02961941718116</v>
      </c>
      <c r="BT97" s="25">
        <v>-1.02961941718116</v>
      </c>
      <c r="BU97" s="25">
        <v>-0.154150679827258</v>
      </c>
      <c r="BV97" s="25">
        <v>1.11044674631511</v>
      </c>
      <c r="BW97" s="26">
        <f t="shared" si="177"/>
        <v>0.545948690924709</v>
      </c>
      <c r="BX97" s="26">
        <f t="shared" si="178"/>
        <v>1.09673488871123</v>
      </c>
      <c r="BY97" s="26">
        <f t="shared" si="211"/>
        <v>0.911797381749294</v>
      </c>
      <c r="BZ97" s="16">
        <f t="shared" si="179"/>
        <v>0.00278913753761488</v>
      </c>
      <c r="CA97" s="16">
        <f t="shared" si="180"/>
        <v>0.0882026182507057</v>
      </c>
      <c r="CB97" s="16">
        <f t="shared" si="181"/>
        <v>0.0579033565475756</v>
      </c>
      <c r="CE97" s="31">
        <v>-0.765230577528129</v>
      </c>
      <c r="CF97" s="31">
        <v>1.22973008886891</v>
      </c>
      <c r="CG97" s="31">
        <v>4.71849887129509</v>
      </c>
      <c r="CH97" s="31">
        <v>-1.02961941718116</v>
      </c>
      <c r="CI97" s="31">
        <v>-0.154150679827258</v>
      </c>
      <c r="CJ97" s="31">
        <v>1.11044674631511</v>
      </c>
      <c r="CK97" s="34">
        <f t="shared" si="182"/>
        <v>0.552236905477426</v>
      </c>
      <c r="CL97" s="34">
        <f t="shared" si="183"/>
        <v>1.08424658121265</v>
      </c>
      <c r="CM97" s="34">
        <f t="shared" si="184"/>
        <v>0.922299426465863</v>
      </c>
      <c r="CN97" s="32">
        <f t="shared" si="185"/>
        <v>0.0021644892108788</v>
      </c>
      <c r="CO97" s="32">
        <f t="shared" si="186"/>
        <v>0.0777005735341346</v>
      </c>
      <c r="CP97" s="32">
        <f t="shared" si="187"/>
        <v>0.0629383683285076</v>
      </c>
      <c r="CR97" s="8">
        <f t="shared" si="188"/>
        <v>0.552236905477428</v>
      </c>
      <c r="CT97" s="25">
        <v>-0.765230577528129</v>
      </c>
      <c r="CU97" s="25">
        <v>1.22973008886891</v>
      </c>
      <c r="CV97" s="22">
        <v>-1.02961941718116</v>
      </c>
      <c r="CW97" s="25">
        <v>-0.154150679827258</v>
      </c>
      <c r="CX97" s="25">
        <v>1.11044674631511</v>
      </c>
      <c r="CY97" s="26">
        <f t="shared" si="189"/>
        <v>0.567486191031603</v>
      </c>
      <c r="CZ97" s="26">
        <f t="shared" si="190"/>
        <v>1.05511109564604</v>
      </c>
      <c r="DA97" s="26">
        <f t="shared" si="212"/>
        <v>0.947767494936358</v>
      </c>
      <c r="DB97" s="16">
        <f t="shared" si="191"/>
        <v>0.00097811222381772</v>
      </c>
      <c r="DC97" s="16">
        <f t="shared" si="192"/>
        <v>0.0522325050636421</v>
      </c>
      <c r="DD97" s="16">
        <f t="shared" si="193"/>
        <v>0.0776134403552042</v>
      </c>
      <c r="DG97" s="25">
        <v>-0.765230577528129</v>
      </c>
      <c r="DH97" s="25">
        <v>1.22973008886891</v>
      </c>
      <c r="DI97" s="22">
        <v>-0.154150679827258</v>
      </c>
      <c r="DJ97" s="25">
        <v>1.11044674631511</v>
      </c>
      <c r="DK97" s="26">
        <f t="shared" si="194"/>
        <v>0.610384449820417</v>
      </c>
      <c r="DL97" s="26">
        <f t="shared" si="195"/>
        <v>0.980957127855263</v>
      </c>
      <c r="DM97" s="26">
        <f t="shared" si="213"/>
        <v>1.01941254271364</v>
      </c>
      <c r="DN97" s="16">
        <f t="shared" si="196"/>
        <v>0.000135105125443401</v>
      </c>
      <c r="DO97" s="16">
        <f t="shared" si="197"/>
        <v>0.0194125427136373</v>
      </c>
      <c r="DP97" s="16">
        <f t="shared" si="198"/>
        <v>0.0990460942929036</v>
      </c>
      <c r="DS97" s="25">
        <v>-0.765230577528129</v>
      </c>
      <c r="DT97" s="25">
        <v>1.22973008886891</v>
      </c>
      <c r="DU97" s="22">
        <v>1.11044674631511</v>
      </c>
      <c r="DV97" s="26">
        <f t="shared" si="199"/>
        <v>0.701818614447052</v>
      </c>
      <c r="DW97" s="26">
        <f t="shared" si="200"/>
        <v>0.853156306284498</v>
      </c>
      <c r="DX97" s="26">
        <f t="shared" si="214"/>
        <v>1.17211816010012</v>
      </c>
      <c r="DY97" s="16">
        <f t="shared" si="201"/>
        <v>0.0106208766808227</v>
      </c>
      <c r="DZ97" s="16">
        <f t="shared" si="202"/>
        <v>0.17211816010012</v>
      </c>
      <c r="EA97" s="16">
        <f t="shared" si="203"/>
        <v>0.0324779489530768</v>
      </c>
      <c r="ED97" s="25">
        <v>-0.765230577528129</v>
      </c>
      <c r="EE97" s="25">
        <v>1.22973008886891</v>
      </c>
      <c r="EF97" s="26">
        <f t="shared" si="204"/>
        <v>0.816855199748884</v>
      </c>
      <c r="EG97" s="26">
        <f t="shared" si="205"/>
        <v>0.733007486476699</v>
      </c>
      <c r="EH97" s="26">
        <f t="shared" si="206"/>
        <v>1.36424254656202</v>
      </c>
      <c r="EI97" s="16">
        <f t="shared" si="207"/>
        <v>0.0475650900909396</v>
      </c>
      <c r="EJ97" s="16">
        <f t="shared" si="208"/>
        <v>0.364242546562024</v>
      </c>
      <c r="EK97" s="16">
        <f t="shared" si="209"/>
        <v>2.51324182294196e-5</v>
      </c>
    </row>
    <row r="98" spans="1:141">
      <c r="A98" s="77" t="s">
        <v>26</v>
      </c>
      <c r="B98" s="77">
        <v>3.42030623296634</v>
      </c>
      <c r="C98" s="78">
        <v>0.0026</v>
      </c>
      <c r="D98" s="78">
        <v>0.0682</v>
      </c>
      <c r="E98" s="77">
        <v>112</v>
      </c>
      <c r="F98" s="77">
        <v>0.535714285714286</v>
      </c>
      <c r="G98" s="77">
        <v>0.535714285714286</v>
      </c>
      <c r="H98" s="77">
        <v>0.857142857142857</v>
      </c>
      <c r="I98" s="77">
        <v>4.82142857142857</v>
      </c>
      <c r="J98" s="77">
        <v>0.619177459668257</v>
      </c>
      <c r="K98" s="17">
        <f t="shared" si="146"/>
        <v>1.37687481252911</v>
      </c>
      <c r="L98" s="17">
        <f t="shared" si="147"/>
        <v>0.449697716912202</v>
      </c>
      <c r="M98" s="17">
        <f t="shared" si="148"/>
        <v>2.22371598162958</v>
      </c>
      <c r="N98" s="16">
        <f t="shared" si="149"/>
        <v>0.574105278532342</v>
      </c>
      <c r="O98" s="16">
        <f t="shared" si="150"/>
        <v>1.22371598162958</v>
      </c>
      <c r="P98" s="16">
        <f t="shared" si="151"/>
        <v>0.348615376265326</v>
      </c>
      <c r="R98" s="21">
        <f t="shared" si="152"/>
        <v>-0.799179662131411</v>
      </c>
      <c r="S98" s="21">
        <f t="shared" si="218"/>
        <v>1</v>
      </c>
      <c r="T98" s="21">
        <f t="shared" si="153"/>
        <v>1.22973008886891</v>
      </c>
      <c r="U98" s="22">
        <f t="shared" si="154"/>
        <v>0.00259662584726591</v>
      </c>
      <c r="V98" s="21">
        <f t="shared" si="155"/>
        <v>0.0659749889235329</v>
      </c>
      <c r="W98" s="21">
        <f t="shared" si="156"/>
        <v>4.71849887129509</v>
      </c>
      <c r="X98" s="25">
        <f t="shared" si="157"/>
        <v>-0.624154309072993</v>
      </c>
      <c r="Y98" s="21">
        <f t="shared" si="158"/>
        <v>-0.624154309072993</v>
      </c>
      <c r="Z98" s="21">
        <f t="shared" si="159"/>
        <v>-0.154150679827258</v>
      </c>
      <c r="AA98" s="21">
        <f t="shared" si="160"/>
        <v>1.57307026826323</v>
      </c>
      <c r="AB98" s="26">
        <f t="shared" si="161"/>
        <v>0.725375291167617</v>
      </c>
      <c r="AC98" s="26">
        <f t="shared" si="162"/>
        <v>0.853596017409945</v>
      </c>
      <c r="AD98" s="26">
        <f t="shared" si="163"/>
        <v>1.17151436933163</v>
      </c>
      <c r="AE98" s="16">
        <f t="shared" si="164"/>
        <v>0.0112779794151664</v>
      </c>
      <c r="AF98" s="16">
        <f t="shared" si="165"/>
        <v>0.171514369331626</v>
      </c>
      <c r="AG98" s="16">
        <f t="shared" si="166"/>
        <v>0.0242110557853243</v>
      </c>
      <c r="AI98" s="21">
        <v>-0.799179662131411</v>
      </c>
      <c r="AJ98" s="22">
        <v>1</v>
      </c>
      <c r="AK98" s="21">
        <v>1.22973008886891</v>
      </c>
      <c r="AL98" s="25">
        <v>0.0659749889235329</v>
      </c>
      <c r="AM98" s="21">
        <v>4.71849887129509</v>
      </c>
      <c r="AN98" s="21">
        <v>-0.624154309072993</v>
      </c>
      <c r="AO98" s="21">
        <v>-0.624154309072993</v>
      </c>
      <c r="AP98" s="25">
        <v>-0.154150679827258</v>
      </c>
      <c r="AQ98" s="21">
        <v>1.57307026826323</v>
      </c>
      <c r="AR98" s="26">
        <f t="shared" si="167"/>
        <v>0.726220703782137</v>
      </c>
      <c r="AS98" s="26">
        <f t="shared" si="168"/>
        <v>0.852602323843975</v>
      </c>
      <c r="AT98" s="26">
        <f t="shared" si="215"/>
        <v>1.17287974948447</v>
      </c>
      <c r="AU98" s="16">
        <f t="shared" si="169"/>
        <v>0.0114582561104236</v>
      </c>
      <c r="AV98" s="16">
        <f t="shared" si="170"/>
        <v>0.172879749484471</v>
      </c>
      <c r="AW98" s="16">
        <f t="shared" si="171"/>
        <v>0.0238008332215951</v>
      </c>
      <c r="AZ98" s="25">
        <v>-0.799179662131411</v>
      </c>
      <c r="BA98" s="25">
        <v>1.22973008886891</v>
      </c>
      <c r="BB98" s="22">
        <v>0.0659749889235329</v>
      </c>
      <c r="BC98" s="25">
        <v>4.71849887129509</v>
      </c>
      <c r="BD98" s="25">
        <v>-0.624154309072993</v>
      </c>
      <c r="BE98" s="25">
        <v>-0.624154309072993</v>
      </c>
      <c r="BF98" s="25">
        <v>-0.154150679827258</v>
      </c>
      <c r="BG98" s="25">
        <v>1.57307026826323</v>
      </c>
      <c r="BH98" s="26">
        <f t="shared" si="172"/>
        <v>0.724097952911804</v>
      </c>
      <c r="BI98" s="26">
        <f t="shared" si="173"/>
        <v>0.855101795521405</v>
      </c>
      <c r="BJ98" s="26">
        <f t="shared" si="210"/>
        <v>1.16945140945499</v>
      </c>
      <c r="BK98" s="16">
        <f t="shared" si="174"/>
        <v>0.0110083099024691</v>
      </c>
      <c r="BL98" s="16">
        <f t="shared" si="175"/>
        <v>0.169451409454991</v>
      </c>
      <c r="BM98" s="16">
        <f t="shared" si="176"/>
        <v>0.0252199460993092</v>
      </c>
      <c r="BP98" s="25">
        <v>-0.799179662131411</v>
      </c>
      <c r="BQ98" s="25">
        <v>1.22973008886891</v>
      </c>
      <c r="BR98" s="25">
        <v>4.71849887129509</v>
      </c>
      <c r="BS98" s="22">
        <v>-0.624154309072993</v>
      </c>
      <c r="BT98" s="25">
        <v>-0.624154309072993</v>
      </c>
      <c r="BU98" s="25">
        <v>-0.154150679827258</v>
      </c>
      <c r="BV98" s="25">
        <v>1.57307026826323</v>
      </c>
      <c r="BW98" s="26">
        <f t="shared" si="177"/>
        <v>0.717562726747681</v>
      </c>
      <c r="BX98" s="26">
        <f t="shared" si="178"/>
        <v>0.862889663283724</v>
      </c>
      <c r="BY98" s="26">
        <f t="shared" si="211"/>
        <v>1.15889671941892</v>
      </c>
      <c r="BZ98" s="16">
        <f t="shared" si="179"/>
        <v>0.00967966077828956</v>
      </c>
      <c r="CA98" s="16">
        <f t="shared" si="180"/>
        <v>0.158896719418915</v>
      </c>
      <c r="CB98" s="16">
        <f t="shared" si="181"/>
        <v>0.0288786049422443</v>
      </c>
      <c r="CE98" s="31">
        <v>-0.799179662131411</v>
      </c>
      <c r="CF98" s="31">
        <v>1.22973008886891</v>
      </c>
      <c r="CG98" s="31">
        <v>4.71849887129509</v>
      </c>
      <c r="CH98" s="31">
        <v>-0.624154309072993</v>
      </c>
      <c r="CI98" s="31">
        <v>-0.154150679827258</v>
      </c>
      <c r="CJ98" s="31">
        <v>1.57307026826323</v>
      </c>
      <c r="CK98" s="34">
        <f t="shared" si="182"/>
        <v>0.720653770483864</v>
      </c>
      <c r="CL98" s="34">
        <f t="shared" si="183"/>
        <v>0.859188538280354</v>
      </c>
      <c r="CM98" s="34">
        <f t="shared" si="184"/>
        <v>1.16388889684385</v>
      </c>
      <c r="CN98" s="32">
        <f t="shared" si="185"/>
        <v>0.0102974416567457</v>
      </c>
      <c r="CO98" s="32">
        <f t="shared" si="186"/>
        <v>0.163888896843848</v>
      </c>
      <c r="CP98" s="32">
        <f t="shared" si="187"/>
        <v>0.027121768898934</v>
      </c>
      <c r="CR98" s="8">
        <f t="shared" si="188"/>
        <v>0.720653770483864</v>
      </c>
      <c r="CT98" s="25">
        <v>-0.799179662131411</v>
      </c>
      <c r="CU98" s="25">
        <v>1.22973008886891</v>
      </c>
      <c r="CV98" s="22">
        <v>-0.624154309072993</v>
      </c>
      <c r="CW98" s="25">
        <v>-0.154150679827258</v>
      </c>
      <c r="CX98" s="25">
        <v>1.57307026826323</v>
      </c>
      <c r="CY98" s="26">
        <f t="shared" si="189"/>
        <v>0.733492352357756</v>
      </c>
      <c r="CZ98" s="26">
        <f t="shared" si="190"/>
        <v>0.844149850612563</v>
      </c>
      <c r="DA98" s="26">
        <f t="shared" si="212"/>
        <v>1.18462379549596</v>
      </c>
      <c r="DB98" s="16">
        <f t="shared" si="191"/>
        <v>0.0130678946906117</v>
      </c>
      <c r="DC98" s="16">
        <f t="shared" si="192"/>
        <v>0.184623795495958</v>
      </c>
      <c r="DD98" s="16">
        <f t="shared" si="193"/>
        <v>0.0213746148843788</v>
      </c>
      <c r="DG98" s="25">
        <v>-0.799179662131411</v>
      </c>
      <c r="DH98" s="25">
        <v>1.22973008886891</v>
      </c>
      <c r="DI98" s="22">
        <v>-0.154150679827258</v>
      </c>
      <c r="DJ98" s="25">
        <v>1.57307026826323</v>
      </c>
      <c r="DK98" s="26">
        <f t="shared" si="194"/>
        <v>0.72637285799062</v>
      </c>
      <c r="DL98" s="26">
        <f t="shared" si="195"/>
        <v>0.852423728195324</v>
      </c>
      <c r="DM98" s="26">
        <f t="shared" si="213"/>
        <v>1.17312548551072</v>
      </c>
      <c r="DN98" s="16">
        <f t="shared" si="196"/>
        <v>0.01149085342149</v>
      </c>
      <c r="DO98" s="16">
        <f t="shared" si="197"/>
        <v>0.173125485510723</v>
      </c>
      <c r="DP98" s="16">
        <f t="shared" si="198"/>
        <v>0.0259219504785214</v>
      </c>
      <c r="DS98" s="25">
        <v>-0.799179662131411</v>
      </c>
      <c r="DT98" s="25">
        <v>1.22973008886891</v>
      </c>
      <c r="DU98" s="22">
        <v>1.57307026826323</v>
      </c>
      <c r="DV98" s="26">
        <f t="shared" si="199"/>
        <v>0.810853827770161</v>
      </c>
      <c r="DW98" s="26">
        <f t="shared" si="200"/>
        <v>0.763611687412253</v>
      </c>
      <c r="DX98" s="26">
        <f t="shared" si="214"/>
        <v>1.30956612697852</v>
      </c>
      <c r="DY98" s="16">
        <f t="shared" si="201"/>
        <v>0.0367398300887365</v>
      </c>
      <c r="DZ98" s="16">
        <f t="shared" si="202"/>
        <v>0.309566126978524</v>
      </c>
      <c r="EA98" s="16">
        <f t="shared" si="203"/>
        <v>0.00182913842649727</v>
      </c>
      <c r="ED98" s="25">
        <v>-0.799179662131411</v>
      </c>
      <c r="EE98" s="25">
        <v>1.22973008886891</v>
      </c>
      <c r="EF98" s="26">
        <f t="shared" si="204"/>
        <v>0.873877641477154</v>
      </c>
      <c r="EG98" s="26">
        <f t="shared" si="205"/>
        <v>0.708540223802538</v>
      </c>
      <c r="EH98" s="26">
        <f t="shared" si="206"/>
        <v>1.41135247711595</v>
      </c>
      <c r="EI98" s="16">
        <f t="shared" si="207"/>
        <v>0.0648721826134851</v>
      </c>
      <c r="EJ98" s="16">
        <f t="shared" si="208"/>
        <v>0.411352477115947</v>
      </c>
      <c r="EK98" s="16">
        <f t="shared" si="209"/>
        <v>0.002716823275537</v>
      </c>
    </row>
    <row r="99" spans="1:141">
      <c r="A99" s="77" t="s">
        <v>26</v>
      </c>
      <c r="B99" s="77">
        <v>2.94977610281954</v>
      </c>
      <c r="C99" s="78">
        <v>0.0042</v>
      </c>
      <c r="D99" s="78">
        <v>0.1001</v>
      </c>
      <c r="E99" s="77">
        <v>112</v>
      </c>
      <c r="F99" s="77">
        <v>0.357142857142857</v>
      </c>
      <c r="G99" s="77">
        <v>0.357142857142857</v>
      </c>
      <c r="H99" s="77">
        <v>0.857142857142857</v>
      </c>
      <c r="I99" s="77">
        <v>4.82142857142857</v>
      </c>
      <c r="J99" s="77">
        <v>0.539555404074831</v>
      </c>
      <c r="K99" s="17">
        <f t="shared" ref="K99:K130" si="219">(MIN(0.314+0.3292*F99,0.512)-0.01821*I99)*B99</f>
        <v>1.01405401228946</v>
      </c>
      <c r="L99" s="17">
        <f t="shared" ref="L99:L130" si="220">J99/K99</f>
        <v>0.532077579237284</v>
      </c>
      <c r="M99" s="17">
        <f t="shared" ref="M99:M130" si="221">1/L99</f>
        <v>1.87942517975192</v>
      </c>
      <c r="N99" s="16">
        <f t="shared" si="149"/>
        <v>0.225148929197621</v>
      </c>
      <c r="O99" s="16">
        <f t="shared" si="150"/>
        <v>0.879425179751923</v>
      </c>
      <c r="P99" s="16">
        <f t="shared" ref="P99:P130" si="222">(O99-$Q$1)^2</f>
        <v>0.0605877529518329</v>
      </c>
      <c r="R99" s="21">
        <f t="shared" ref="R99:R130" si="223">LN(L99)</f>
        <v>-0.630965974638025</v>
      </c>
      <c r="S99" s="21">
        <f t="shared" si="218"/>
        <v>1</v>
      </c>
      <c r="T99" s="21">
        <f t="shared" ref="T99:T130" si="224">LN(B99)</f>
        <v>1.08172927012207</v>
      </c>
      <c r="U99" s="22">
        <f t="shared" ref="U99:U130" si="225">LN(1+C99)</f>
        <v>0.00419120461846805</v>
      </c>
      <c r="V99" s="21">
        <f t="shared" ref="V99:V130" si="226">LN(1+D99)</f>
        <v>0.095401084763253</v>
      </c>
      <c r="W99" s="21">
        <f t="shared" ref="W99:W130" si="227">LN(E99)</f>
        <v>4.71849887129509</v>
      </c>
      <c r="X99" s="25">
        <f t="shared" ref="X99:X130" si="228">LN(F99)</f>
        <v>-1.02961941718116</v>
      </c>
      <c r="Y99" s="21">
        <f t="shared" ref="Y99:Y130" si="229">LN(G99)</f>
        <v>-1.02961941718116</v>
      </c>
      <c r="Z99" s="21">
        <f t="shared" ref="Z99:Z130" si="230">LN(H99)</f>
        <v>-0.154150679827258</v>
      </c>
      <c r="AA99" s="21">
        <f t="shared" ref="AA99:AA130" si="231">LN(I99)</f>
        <v>1.57307026826323</v>
      </c>
      <c r="AB99" s="26">
        <f t="shared" ref="AB99:AB130" si="232">K99*EXP($S$181)*POWER(EXP(T99),$T$181)*POWER(EXP(U99),$U$181)*POWER(EXP(V99),$V$181)*POWER(EXP(W99),$W$181)*POWER(EXP(X99),$X$181)*POWER(EXP(Y99),$Y$181)*POWER(EXP(Z99),$Z$181)*POWER(EXP(AA99),$AA$181)</f>
        <v>0.544728868965888</v>
      </c>
      <c r="AC99" s="26">
        <f t="shared" ref="AC99:AC130" si="233">J99/AB99</f>
        <v>0.990502679065131</v>
      </c>
      <c r="AD99" s="26">
        <f t="shared" ref="AD99:AD130" si="234">1/AC99</f>
        <v>1.00958838490354</v>
      </c>
      <c r="AE99" s="16">
        <f t="shared" ref="AE99:AE130" si="235">(AB99-J99)^2</f>
        <v>2.67647389790002e-5</v>
      </c>
      <c r="AF99" s="16">
        <f t="shared" ref="AF99:AF130" si="236">ABS(AB99/J99-1)</f>
        <v>0.00958838490354474</v>
      </c>
      <c r="AG99" s="16">
        <f t="shared" ref="AG99:AG130" si="237">(AF99-$AH$1)^2</f>
        <v>0.100822129988699</v>
      </c>
      <c r="AI99" s="21">
        <v>-0.630965974638025</v>
      </c>
      <c r="AJ99" s="22">
        <v>1</v>
      </c>
      <c r="AK99" s="21">
        <v>1.08172927012207</v>
      </c>
      <c r="AL99" s="25">
        <v>0.095401084763253</v>
      </c>
      <c r="AM99" s="21">
        <v>4.71849887129509</v>
      </c>
      <c r="AN99" s="21">
        <v>-1.02961941718116</v>
      </c>
      <c r="AO99" s="21">
        <v>-1.02961941718116</v>
      </c>
      <c r="AP99" s="25">
        <v>-0.154150679827258</v>
      </c>
      <c r="AQ99" s="21">
        <v>1.57307026826323</v>
      </c>
      <c r="AR99" s="26">
        <f t="shared" ref="AR99:AR130" si="238">K99*EXP($AJ$181)*POWER(EXP(AK99),$AK$181)*POWER(EXP(AL99),$AL$181)*POWER(EXP(AM99),$AM$181)*POWER(EXP(AN99),$AN$181)*POWER(EXP(AO99),$AO$181)*POWER(EXP(AP99),$AP$181)*POWER(EXP(AQ99),$AQ$181)</f>
        <v>0.545624203124741</v>
      </c>
      <c r="AS99" s="26">
        <f t="shared" ref="AS99:AS130" si="239">J99/AR99</f>
        <v>0.988877327993966</v>
      </c>
      <c r="AT99" s="26">
        <f t="shared" si="215"/>
        <v>1.01124777734423</v>
      </c>
      <c r="AU99" s="16">
        <f t="shared" ref="AU99:AU130" si="240">(AR99-J99)^2</f>
        <v>3.68303219081936e-5</v>
      </c>
      <c r="AV99" s="16">
        <f t="shared" ref="AV99:AV130" si="241">ABS(AR99/J99-1)</f>
        <v>0.0112477773442312</v>
      </c>
      <c r="AW99" s="16">
        <f t="shared" ref="AW99:AW130" si="242">(AV99-$AX$1)^2</f>
        <v>0.0997973329865994</v>
      </c>
      <c r="AZ99" s="25">
        <v>-0.630965974638025</v>
      </c>
      <c r="BA99" s="25">
        <v>1.08172927012207</v>
      </c>
      <c r="BB99" s="22">
        <v>0.095401084763253</v>
      </c>
      <c r="BC99" s="25">
        <v>4.71849887129509</v>
      </c>
      <c r="BD99" s="25">
        <v>-1.02961941718116</v>
      </c>
      <c r="BE99" s="25">
        <v>-1.02961941718116</v>
      </c>
      <c r="BF99" s="25">
        <v>-0.154150679827258</v>
      </c>
      <c r="BG99" s="25">
        <v>1.57307026826323</v>
      </c>
      <c r="BH99" s="26">
        <f t="shared" ref="BH99:BH130" si="243">K99*POWER(EXP(BA99),$BA$181)*POWER(EXP(BB99),$BB$181)*POWER(EXP(BC99),$BC$181)*POWER(EXP(BD99),$BD$181)*POWER(EXP(BE99),$BE$181)*POWER(EXP(BF99),$BF$181)*POWER(EXP(BG99),$BG$181)</f>
        <v>0.546922848750363</v>
      </c>
      <c r="BI99" s="26">
        <f t="shared" ref="BI99:BI130" si="244">J99/BH99</f>
        <v>0.986529279783492</v>
      </c>
      <c r="BJ99" s="26">
        <f t="shared" si="210"/>
        <v>1.01365465829809</v>
      </c>
      <c r="BK99" s="16">
        <f t="shared" ref="BK99:BK130" si="245">(BH99-J99)^2</f>
        <v>5.4279241047021e-5</v>
      </c>
      <c r="BL99" s="16">
        <f t="shared" ref="BL99:BL130" si="246">ABS(BH99/J99-1)</f>
        <v>0.0136546582980939</v>
      </c>
      <c r="BM99" s="16">
        <f t="shared" ref="BM99:BM130" si="247">(BL99-$BN$1)^2</f>
        <v>0.0989760805802925</v>
      </c>
      <c r="BP99" s="25">
        <v>-0.630965974638025</v>
      </c>
      <c r="BQ99" s="25">
        <v>1.08172927012207</v>
      </c>
      <c r="BR99" s="25">
        <v>4.71849887129509</v>
      </c>
      <c r="BS99" s="22">
        <v>-1.02961941718116</v>
      </c>
      <c r="BT99" s="25">
        <v>-1.02961941718116</v>
      </c>
      <c r="BU99" s="25">
        <v>-0.154150679827258</v>
      </c>
      <c r="BV99" s="25">
        <v>1.57307026826323</v>
      </c>
      <c r="BW99" s="26">
        <f t="shared" ref="BW99:BW130" si="248">K99*POWER(EXP(BQ99),$BQ$181)*POWER(EXP(BR99),$BR$181)*POWER(EXP(BS99),$BS$181)*POWER(EXP(BT99),$BT$181)*POWER(EXP(BU99),$BU$181)*POWER(EXP(BV99),$BV$181)</f>
        <v>0.542346770668818</v>
      </c>
      <c r="BX99" s="26">
        <f t="shared" ref="BX99:BX130" si="249">J99/BW99</f>
        <v>0.994853170065815</v>
      </c>
      <c r="BY99" s="26">
        <f t="shared" si="211"/>
        <v>1.0051734568367</v>
      </c>
      <c r="BZ99" s="16">
        <f t="shared" ref="BZ99:BZ130" si="250">(BW99-J99)^2</f>
        <v>7.79172746202621e-6</v>
      </c>
      <c r="CA99" s="16">
        <f t="shared" ref="CA99:CA130" si="251">ABS(BW99/J99-1)</f>
        <v>0.00517345683669546</v>
      </c>
      <c r="CB99" s="16">
        <f t="shared" ref="CB99:CB130" si="252">(CA99-$CC$1)^2</f>
        <v>0.104756005520213</v>
      </c>
      <c r="CE99" s="31">
        <v>-0.630965974638025</v>
      </c>
      <c r="CF99" s="31">
        <v>1.08172927012207</v>
      </c>
      <c r="CG99" s="31">
        <v>4.71849887129509</v>
      </c>
      <c r="CH99" s="31">
        <v>-1.02961941718116</v>
      </c>
      <c r="CI99" s="31">
        <v>-0.154150679827258</v>
      </c>
      <c r="CJ99" s="31">
        <v>1.57307026826323</v>
      </c>
      <c r="CK99" s="34">
        <f t="shared" ref="CK99:CK130" si="253">K99*POWER(EXP(CF99),$CF$181)*POWER(EXP(CG99),$CG$181)*POWER(EXP(CH99),$CH$181)*POWER(EXP(CI99),$CI$181)*POWER(EXP(CJ99),$CJ$181)</f>
        <v>0.55220417729557</v>
      </c>
      <c r="CL99" s="34">
        <f t="shared" ref="CL99:CL130" si="254">J99/CK99</f>
        <v>0.977094028367031</v>
      </c>
      <c r="CM99" s="34">
        <f t="shared" ref="CM99:CM130" si="255">1/CL99</f>
        <v>1.02344295530211</v>
      </c>
      <c r="CN99" s="32">
        <f t="shared" ref="CN99:CN130" si="256">(CK99-J99)^2</f>
        <v>0.000159991463989684</v>
      </c>
      <c r="CO99" s="32">
        <f t="shared" ref="CO99:CO130" si="257">ABS(CK99/J99-1)</f>
        <v>0.0234429553021116</v>
      </c>
      <c r="CP99" s="32">
        <f t="shared" ref="CP99:CP130" si="258">(CO99-$CQ$1)^2</f>
        <v>0.0931060396246767</v>
      </c>
      <c r="CR99" s="8">
        <f t="shared" ref="CR99:CR130" si="259">(MIN(0.314+0.3292*F99,0.512)-0.01821*I99)*B99^0.0674*E99^0.0438*G99^0.2427*H99^-0.6695*I99^0.2168</f>
        <v>0.55220417729557</v>
      </c>
      <c r="CT99" s="25">
        <v>-0.630965974638025</v>
      </c>
      <c r="CU99" s="25">
        <v>1.08172927012207</v>
      </c>
      <c r="CV99" s="22">
        <v>-1.02961941718116</v>
      </c>
      <c r="CW99" s="25">
        <v>-0.154150679827258</v>
      </c>
      <c r="CX99" s="25">
        <v>1.57307026826323</v>
      </c>
      <c r="CY99" s="26">
        <f t="shared" ref="CY99:CY130" si="260">K99*POWER(EXP(CU99),$CU$181)*POWER(EXP(CV99),$CV$181)*POWER(EXP(CW99),$CW$181)*POWER(EXP(CX99),$CX$181)</f>
        <v>0.573325895862197</v>
      </c>
      <c r="CZ99" s="26">
        <f t="shared" ref="CZ99:CZ130" si="261">J99/CY99</f>
        <v>0.941097215334081</v>
      </c>
      <c r="DA99" s="26">
        <f t="shared" si="212"/>
        <v>1.0625894792867</v>
      </c>
      <c r="DB99" s="16">
        <f t="shared" ref="DB99:DB130" si="262">(CY99-J99)^2</f>
        <v>0.00114044611556057</v>
      </c>
      <c r="DC99" s="16">
        <f t="shared" ref="DC99:DC130" si="263">ABS(CY99/J99-1)</f>
        <v>0.0625894792866954</v>
      </c>
      <c r="DD99" s="16">
        <f t="shared" ref="DD99:DD130" si="264">(DC99-$DE$1)^2</f>
        <v>0.071949969253729</v>
      </c>
      <c r="DG99" s="25">
        <v>-0.630965974638025</v>
      </c>
      <c r="DH99" s="25">
        <v>1.08172927012207</v>
      </c>
      <c r="DI99" s="22">
        <v>-0.154150679827258</v>
      </c>
      <c r="DJ99" s="25">
        <v>1.57307026826323</v>
      </c>
      <c r="DK99" s="26">
        <f t="shared" ref="DK99:DK130" si="265">K99*POWER(EXP(DH99),$DH$181)*POWER(EXP(DI99),$DI$181)*POWER(EXP(DJ99),$DJ$181)</f>
        <v>0.612727364061149</v>
      </c>
      <c r="DL99" s="26">
        <f t="shared" ref="DL99:DL130" si="266">J99/DK99</f>
        <v>0.880579905063592</v>
      </c>
      <c r="DM99" s="26">
        <f t="shared" si="213"/>
        <v>1.13561528516573</v>
      </c>
      <c r="DN99" s="16">
        <f t="shared" ref="DN99:DN130" si="267">(DK99-J99)^2</f>
        <v>0.00535413572823927</v>
      </c>
      <c r="DO99" s="16">
        <f t="shared" ref="DO99:DO130" si="268">ABS(DK99/J99-1)</f>
        <v>0.135615285165728</v>
      </c>
      <c r="DP99" s="16">
        <f t="shared" ref="DP99:DP130" si="269">(DO99-$DQ$1)^2</f>
        <v>0.0394074715624689</v>
      </c>
      <c r="DS99" s="25">
        <v>-0.630965974638025</v>
      </c>
      <c r="DT99" s="25">
        <v>1.08172927012207</v>
      </c>
      <c r="DU99" s="22">
        <v>1.57307026826323</v>
      </c>
      <c r="DV99" s="26">
        <f t="shared" ref="DV99:DV130" si="270">K99*POWER(EXP(DT99),$DT$181)*POWER(EXP(DU99),$DU$181)</f>
        <v>0.656837463163481</v>
      </c>
      <c r="DW99" s="26">
        <f t="shared" ref="DW99:DW130" si="271">J99/DV99</f>
        <v>0.821444321211838</v>
      </c>
      <c r="DX99" s="26">
        <f t="shared" si="214"/>
        <v>1.21736796296156</v>
      </c>
      <c r="DY99" s="16">
        <f t="shared" ref="DY99:DY130" si="272">(DV99-J99)^2</f>
        <v>0.0137550813840736</v>
      </c>
      <c r="DZ99" s="16">
        <f t="shared" ref="DZ99:DZ130" si="273">ABS(DV99/J99-1)</f>
        <v>0.217367962961565</v>
      </c>
      <c r="EA99" s="16">
        <f t="shared" ref="EA99:EA130" si="274">(DZ99-$EB$1)^2</f>
        <v>0.0182159809382858</v>
      </c>
      <c r="ED99" s="25">
        <v>-0.630965974638025</v>
      </c>
      <c r="EE99" s="25">
        <v>1.08172927012207</v>
      </c>
      <c r="EF99" s="26">
        <f t="shared" ref="EF99:EF130" si="275">K99*POWER(EXP(EE99),$EE$181)</f>
        <v>0.679798301089487</v>
      </c>
      <c r="EG99" s="26">
        <f t="shared" ref="EG99:EG130" si="276">J99/EF99</f>
        <v>0.793699253455189</v>
      </c>
      <c r="EH99" s="26">
        <f t="shared" ref="EH99:EH130" si="277">1/EG99</f>
        <v>1.25992306991184</v>
      </c>
      <c r="EI99" s="16">
        <f t="shared" ref="EI99:EI130" si="278">(EF99-J99)^2</f>
        <v>0.0196680701630633</v>
      </c>
      <c r="EJ99" s="16">
        <f t="shared" ref="EJ99:EJ130" si="279">ABS(EF99/J99-1)</f>
        <v>0.259923069911844</v>
      </c>
      <c r="EK99" s="16">
        <f t="shared" ref="EK99:EK130" si="280">(EJ99-$EL$1)^2</f>
        <v>0.00986173174895784</v>
      </c>
    </row>
    <row r="100" spans="1:141">
      <c r="A100" s="77" t="s">
        <v>26</v>
      </c>
      <c r="B100" s="77">
        <v>2.94977610281954</v>
      </c>
      <c r="C100" s="78">
        <v>0.0026</v>
      </c>
      <c r="D100" s="78">
        <v>0.0495</v>
      </c>
      <c r="E100" s="77">
        <v>112</v>
      </c>
      <c r="F100" s="77">
        <v>0.714285714285714</v>
      </c>
      <c r="G100" s="77">
        <v>0.714285714285714</v>
      </c>
      <c r="H100" s="77">
        <v>0.857142857142857</v>
      </c>
      <c r="I100" s="77">
        <v>8.39285714285714</v>
      </c>
      <c r="J100" s="77">
        <v>0.369312825421689</v>
      </c>
      <c r="K100" s="17">
        <f t="shared" si="219"/>
        <v>1.05945949444358</v>
      </c>
      <c r="L100" s="17">
        <f t="shared" si="220"/>
        <v>0.348586073708887</v>
      </c>
      <c r="M100" s="17">
        <f t="shared" si="221"/>
        <v>2.86873192999421</v>
      </c>
      <c r="N100" s="16">
        <f t="shared" si="149"/>
        <v>0.476302424762006</v>
      </c>
      <c r="O100" s="16">
        <f t="shared" si="150"/>
        <v>1.86873192999421</v>
      </c>
      <c r="P100" s="16">
        <f t="shared" si="222"/>
        <v>1.52634299433456</v>
      </c>
      <c r="R100" s="21">
        <f t="shared" si="223"/>
        <v>-1.05387009589419</v>
      </c>
      <c r="S100" s="21">
        <f t="shared" si="218"/>
        <v>1</v>
      </c>
      <c r="T100" s="21">
        <f t="shared" si="224"/>
        <v>1.08172927012207</v>
      </c>
      <c r="U100" s="22">
        <f t="shared" si="225"/>
        <v>0.00259662584726591</v>
      </c>
      <c r="V100" s="21">
        <f t="shared" si="226"/>
        <v>0.0483138602785507</v>
      </c>
      <c r="W100" s="21">
        <f t="shared" si="227"/>
        <v>4.71849887129509</v>
      </c>
      <c r="X100" s="25">
        <f t="shared" si="228"/>
        <v>-0.336472236621213</v>
      </c>
      <c r="Y100" s="21">
        <f t="shared" si="229"/>
        <v>-0.336472236621213</v>
      </c>
      <c r="Z100" s="21">
        <f t="shared" si="230"/>
        <v>-0.154150679827258</v>
      </c>
      <c r="AA100" s="21">
        <f t="shared" si="231"/>
        <v>2.12738100396895</v>
      </c>
      <c r="AB100" s="26">
        <f t="shared" si="232"/>
        <v>0.782578015241103</v>
      </c>
      <c r="AC100" s="26">
        <f t="shared" si="233"/>
        <v>0.471918221863041</v>
      </c>
      <c r="AD100" s="26">
        <f t="shared" si="234"/>
        <v>2.11901120506048</v>
      </c>
      <c r="AE100" s="16">
        <f t="shared" si="235"/>
        <v>0.170788117116476</v>
      </c>
      <c r="AF100" s="16">
        <f t="shared" si="236"/>
        <v>1.11901120506048</v>
      </c>
      <c r="AG100" s="16">
        <f t="shared" si="237"/>
        <v>0.627102146686367</v>
      </c>
      <c r="AI100" s="21">
        <v>-1.05387009589419</v>
      </c>
      <c r="AJ100" s="22">
        <v>1</v>
      </c>
      <c r="AK100" s="21">
        <v>1.08172927012207</v>
      </c>
      <c r="AL100" s="25">
        <v>0.0483138602785507</v>
      </c>
      <c r="AM100" s="21">
        <v>4.71849887129509</v>
      </c>
      <c r="AN100" s="21">
        <v>-0.336472236621213</v>
      </c>
      <c r="AO100" s="21">
        <v>-0.336472236621213</v>
      </c>
      <c r="AP100" s="25">
        <v>-0.154150679827258</v>
      </c>
      <c r="AQ100" s="21">
        <v>2.12738100396895</v>
      </c>
      <c r="AR100" s="26">
        <f t="shared" si="238"/>
        <v>0.782470642465945</v>
      </c>
      <c r="AS100" s="26">
        <f t="shared" si="239"/>
        <v>0.471982979780308</v>
      </c>
      <c r="AT100" s="26">
        <f t="shared" si="215"/>
        <v>2.11872046840643</v>
      </c>
      <c r="AU100" s="16">
        <f t="shared" si="240"/>
        <v>0.170699381784775</v>
      </c>
      <c r="AV100" s="16">
        <f t="shared" si="241"/>
        <v>1.11872046840643</v>
      </c>
      <c r="AW100" s="16">
        <f t="shared" si="242"/>
        <v>0.626575991851737</v>
      </c>
      <c r="AZ100" s="25">
        <v>-1.05387009589419</v>
      </c>
      <c r="BA100" s="25">
        <v>1.08172927012207</v>
      </c>
      <c r="BB100" s="22">
        <v>0.0483138602785507</v>
      </c>
      <c r="BC100" s="25">
        <v>4.71849887129509</v>
      </c>
      <c r="BD100" s="25">
        <v>-0.336472236621213</v>
      </c>
      <c r="BE100" s="25">
        <v>-0.336472236621213</v>
      </c>
      <c r="BF100" s="25">
        <v>-0.154150679827258</v>
      </c>
      <c r="BG100" s="25">
        <v>2.12738100396895</v>
      </c>
      <c r="BH100" s="26">
        <f t="shared" si="243"/>
        <v>0.774719037866825</v>
      </c>
      <c r="BI100" s="26">
        <f t="shared" si="244"/>
        <v>0.476705498858767</v>
      </c>
      <c r="BJ100" s="26">
        <f t="shared" ref="BJ100:BJ131" si="281">1/BI100</f>
        <v>2.09773120384388</v>
      </c>
      <c r="BK100" s="16">
        <f t="shared" si="245"/>
        <v>0.164354197089111</v>
      </c>
      <c r="BL100" s="16">
        <f t="shared" si="246"/>
        <v>1.09773120384388</v>
      </c>
      <c r="BM100" s="16">
        <f t="shared" si="247"/>
        <v>0.592087010805353</v>
      </c>
      <c r="BP100" s="25">
        <v>-1.05387009589419</v>
      </c>
      <c r="BQ100" s="25">
        <v>1.08172927012207</v>
      </c>
      <c r="BR100" s="25">
        <v>4.71849887129509</v>
      </c>
      <c r="BS100" s="22">
        <v>-0.336472236621213</v>
      </c>
      <c r="BT100" s="25">
        <v>-0.336472236621213</v>
      </c>
      <c r="BU100" s="25">
        <v>-0.154150679827258</v>
      </c>
      <c r="BV100" s="25">
        <v>2.12738100396895</v>
      </c>
      <c r="BW100" s="26">
        <f t="shared" si="248"/>
        <v>0.768129387301932</v>
      </c>
      <c r="BX100" s="26">
        <f t="shared" si="249"/>
        <v>0.480795073755617</v>
      </c>
      <c r="BY100" s="26">
        <f t="shared" ref="BY100:BY131" si="282">1/BX100</f>
        <v>2.07988819891339</v>
      </c>
      <c r="BZ100" s="16">
        <f t="shared" si="250"/>
        <v>0.159054650029977</v>
      </c>
      <c r="CA100" s="16">
        <f t="shared" si="251"/>
        <v>1.07988819891339</v>
      </c>
      <c r="CB100" s="16">
        <f t="shared" si="252"/>
        <v>0.564082738475272</v>
      </c>
      <c r="CE100" s="31">
        <v>-1.05387009589419</v>
      </c>
      <c r="CF100" s="31">
        <v>1.08172927012207</v>
      </c>
      <c r="CG100" s="31">
        <v>4.71849887129509</v>
      </c>
      <c r="CH100" s="31">
        <v>-0.336472236621213</v>
      </c>
      <c r="CI100" s="31">
        <v>-0.154150679827258</v>
      </c>
      <c r="CJ100" s="31">
        <v>2.12738100396895</v>
      </c>
      <c r="CK100" s="34">
        <f t="shared" si="253"/>
        <v>0.769793232355479</v>
      </c>
      <c r="CL100" s="34">
        <f t="shared" si="254"/>
        <v>0.4797558745634</v>
      </c>
      <c r="CM100" s="34">
        <f t="shared" si="255"/>
        <v>2.08439344470778</v>
      </c>
      <c r="CN100" s="32">
        <f t="shared" si="256"/>
        <v>0.160384556337854</v>
      </c>
      <c r="CO100" s="32">
        <f t="shared" si="257"/>
        <v>1.08439344470778</v>
      </c>
      <c r="CP100" s="32">
        <f t="shared" si="258"/>
        <v>0.571260344968012</v>
      </c>
      <c r="CR100" s="8">
        <f t="shared" si="259"/>
        <v>0.76979323235548</v>
      </c>
      <c r="CT100" s="25">
        <v>-1.05387009589419</v>
      </c>
      <c r="CU100" s="25">
        <v>1.08172927012207</v>
      </c>
      <c r="CV100" s="22">
        <v>-0.336472236621213</v>
      </c>
      <c r="CW100" s="25">
        <v>-0.154150679827258</v>
      </c>
      <c r="CX100" s="25">
        <v>2.12738100396895</v>
      </c>
      <c r="CY100" s="26">
        <f t="shared" si="260"/>
        <v>0.777763171368631</v>
      </c>
      <c r="CZ100" s="26">
        <f t="shared" si="261"/>
        <v>0.474839692874386</v>
      </c>
      <c r="DA100" s="26">
        <f t="shared" ref="DA100:DA131" si="283">1/CZ100</f>
        <v>2.10597390025804</v>
      </c>
      <c r="DB100" s="16">
        <f t="shared" si="262"/>
        <v>0.166831685104177</v>
      </c>
      <c r="DC100" s="16">
        <f t="shared" si="263"/>
        <v>1.10597390025804</v>
      </c>
      <c r="DD100" s="16">
        <f t="shared" si="264"/>
        <v>0.600856757680691</v>
      </c>
      <c r="DG100" s="25">
        <v>-1.05387009589419</v>
      </c>
      <c r="DH100" s="25">
        <v>1.08172927012207</v>
      </c>
      <c r="DI100" s="22">
        <v>-0.154150679827258</v>
      </c>
      <c r="DJ100" s="25">
        <v>2.12738100396895</v>
      </c>
      <c r="DK100" s="26">
        <f t="shared" si="265"/>
        <v>0.72728986240544</v>
      </c>
      <c r="DL100" s="26">
        <f t="shared" si="266"/>
        <v>0.507793170937682</v>
      </c>
      <c r="DM100" s="26">
        <f t="shared" ref="DM100:DM131" si="284">1/DL100</f>
        <v>1.9693057276714</v>
      </c>
      <c r="DN100" s="16">
        <f t="shared" si="267"/>
        <v>0.128147559007666</v>
      </c>
      <c r="DO100" s="16">
        <f t="shared" si="268"/>
        <v>0.969305727671401</v>
      </c>
      <c r="DP100" s="16">
        <f t="shared" si="269"/>
        <v>0.403450190228563</v>
      </c>
      <c r="DS100" s="25">
        <v>-1.05387009589419</v>
      </c>
      <c r="DT100" s="25">
        <v>1.08172927012207</v>
      </c>
      <c r="DU100" s="22">
        <v>2.12738100396895</v>
      </c>
      <c r="DV100" s="26">
        <f t="shared" si="270"/>
        <v>0.752515178847539</v>
      </c>
      <c r="DW100" s="26">
        <f t="shared" si="271"/>
        <v>0.49077126389302</v>
      </c>
      <c r="DX100" s="26">
        <f t="shared" ref="DX100:DX131" si="285">1/DW100</f>
        <v>2.03760911359713</v>
      </c>
      <c r="DY100" s="16">
        <f t="shared" si="272"/>
        <v>0.14684404367111</v>
      </c>
      <c r="DZ100" s="16">
        <f t="shared" si="273"/>
        <v>1.03760911359713</v>
      </c>
      <c r="EA100" s="16">
        <f t="shared" si="274"/>
        <v>0.46960122080359</v>
      </c>
      <c r="ED100" s="25">
        <v>-1.05387009589419</v>
      </c>
      <c r="EE100" s="25">
        <v>1.08172927012207</v>
      </c>
      <c r="EF100" s="26">
        <f t="shared" si="275"/>
        <v>0.710237083693214</v>
      </c>
      <c r="EG100" s="26">
        <f t="shared" si="276"/>
        <v>0.51998527520032</v>
      </c>
      <c r="EH100" s="26">
        <f t="shared" si="277"/>
        <v>1.9231313802391</v>
      </c>
      <c r="EI100" s="16">
        <f t="shared" si="278"/>
        <v>0.11622934987799</v>
      </c>
      <c r="EJ100" s="16">
        <f t="shared" si="279"/>
        <v>0.923131380239099</v>
      </c>
      <c r="EK100" s="16">
        <f t="shared" si="280"/>
        <v>0.317985531029847</v>
      </c>
    </row>
    <row r="101" spans="1:141">
      <c r="A101" s="77" t="s">
        <v>26</v>
      </c>
      <c r="B101" s="77">
        <v>2.94977610281954</v>
      </c>
      <c r="C101" s="78">
        <v>0.0018</v>
      </c>
      <c r="D101" s="78">
        <v>0.0375</v>
      </c>
      <c r="E101" s="77">
        <v>112</v>
      </c>
      <c r="F101" s="77">
        <v>0.892857142857143</v>
      </c>
      <c r="G101" s="77">
        <v>0.892857142857143</v>
      </c>
      <c r="H101" s="77">
        <v>0.857142857142857</v>
      </c>
      <c r="I101" s="77">
        <v>6.60714285714286</v>
      </c>
      <c r="J101" s="77">
        <v>0.446973046666298</v>
      </c>
      <c r="K101" s="17">
        <f t="shared" si="219"/>
        <v>1.15537989235848</v>
      </c>
      <c r="L101" s="17">
        <f t="shared" si="220"/>
        <v>0.386862407440632</v>
      </c>
      <c r="M101" s="17">
        <f t="shared" si="221"/>
        <v>2.58489835343709</v>
      </c>
      <c r="N101" s="16">
        <f t="shared" si="149"/>
        <v>0.501840259023541</v>
      </c>
      <c r="O101" s="16">
        <f t="shared" si="150"/>
        <v>1.5848983534371</v>
      </c>
      <c r="P101" s="16">
        <f t="shared" si="222"/>
        <v>0.90557866370962</v>
      </c>
      <c r="R101" s="21">
        <f t="shared" si="223"/>
        <v>-0.949686185499497</v>
      </c>
      <c r="S101" s="21">
        <f t="shared" si="218"/>
        <v>1</v>
      </c>
      <c r="T101" s="21">
        <f t="shared" si="224"/>
        <v>1.08172927012207</v>
      </c>
      <c r="U101" s="22">
        <f t="shared" si="225"/>
        <v>0.0017983819413794</v>
      </c>
      <c r="V101" s="21">
        <f t="shared" si="226"/>
        <v>0.0368139731227164</v>
      </c>
      <c r="W101" s="21">
        <f t="shared" si="227"/>
        <v>4.71849887129509</v>
      </c>
      <c r="X101" s="25">
        <f t="shared" si="228"/>
        <v>-0.113328685307003</v>
      </c>
      <c r="Y101" s="21">
        <f t="shared" si="229"/>
        <v>-0.113328685307003</v>
      </c>
      <c r="Z101" s="21">
        <f t="shared" si="230"/>
        <v>-0.154150679827258</v>
      </c>
      <c r="AA101" s="21">
        <f t="shared" si="231"/>
        <v>1.88815131490312</v>
      </c>
      <c r="AB101" s="26">
        <f t="shared" si="232"/>
        <v>0.866729900174951</v>
      </c>
      <c r="AC101" s="26">
        <f t="shared" si="233"/>
        <v>0.515700504362519</v>
      </c>
      <c r="AD101" s="26">
        <f t="shared" si="234"/>
        <v>1.93910999027652</v>
      </c>
      <c r="AE101" s="16">
        <f t="shared" si="235"/>
        <v>0.176195816067485</v>
      </c>
      <c r="AF101" s="16">
        <f t="shared" si="236"/>
        <v>0.939109990276519</v>
      </c>
      <c r="AG101" s="16">
        <f t="shared" si="237"/>
        <v>0.374539836577466</v>
      </c>
      <c r="AI101" s="21">
        <v>-0.949686185499497</v>
      </c>
      <c r="AJ101" s="22">
        <v>1</v>
      </c>
      <c r="AK101" s="21">
        <v>1.08172927012207</v>
      </c>
      <c r="AL101" s="25">
        <v>0.0368139731227164</v>
      </c>
      <c r="AM101" s="21">
        <v>4.71849887129509</v>
      </c>
      <c r="AN101" s="21">
        <v>-0.113328685307003</v>
      </c>
      <c r="AO101" s="21">
        <v>-0.113328685307003</v>
      </c>
      <c r="AP101" s="25">
        <v>-0.154150679827258</v>
      </c>
      <c r="AQ101" s="21">
        <v>1.88815131490312</v>
      </c>
      <c r="AR101" s="26">
        <f t="shared" si="238"/>
        <v>0.866404970973839</v>
      </c>
      <c r="AS101" s="26">
        <f t="shared" si="239"/>
        <v>0.515893908323149</v>
      </c>
      <c r="AT101" s="26">
        <f t="shared" ref="AT101:AT132" si="286">1/AS101</f>
        <v>1.93838303547793</v>
      </c>
      <c r="AU101" s="16">
        <f t="shared" si="240"/>
        <v>0.175923139128326</v>
      </c>
      <c r="AV101" s="16">
        <f t="shared" si="241"/>
        <v>0.938383035477933</v>
      </c>
      <c r="AW101" s="16">
        <f t="shared" si="242"/>
        <v>0.373599789404427</v>
      </c>
      <c r="AZ101" s="25">
        <v>-0.949686185499497</v>
      </c>
      <c r="BA101" s="25">
        <v>1.08172927012207</v>
      </c>
      <c r="BB101" s="22">
        <v>0.0368139731227164</v>
      </c>
      <c r="BC101" s="25">
        <v>4.71849887129509</v>
      </c>
      <c r="BD101" s="25">
        <v>-0.113328685307003</v>
      </c>
      <c r="BE101" s="25">
        <v>-0.113328685307003</v>
      </c>
      <c r="BF101" s="25">
        <v>-0.154150679827258</v>
      </c>
      <c r="BG101" s="25">
        <v>1.88815131490312</v>
      </c>
      <c r="BH101" s="26">
        <f t="shared" si="243"/>
        <v>0.857911751394836</v>
      </c>
      <c r="BI101" s="26">
        <f t="shared" si="244"/>
        <v>0.521001193816947</v>
      </c>
      <c r="BJ101" s="26">
        <f t="shared" si="281"/>
        <v>1.9193813984836</v>
      </c>
      <c r="BK101" s="16">
        <f t="shared" si="245"/>
        <v>0.168870619043969</v>
      </c>
      <c r="BL101" s="16">
        <f t="shared" si="246"/>
        <v>0.919381398483604</v>
      </c>
      <c r="BM101" s="16">
        <f t="shared" si="247"/>
        <v>0.349425335315833</v>
      </c>
      <c r="BP101" s="25">
        <v>-0.949686185499497</v>
      </c>
      <c r="BQ101" s="25">
        <v>1.08172927012207</v>
      </c>
      <c r="BR101" s="25">
        <v>4.71849887129509</v>
      </c>
      <c r="BS101" s="22">
        <v>-0.113328685307003</v>
      </c>
      <c r="BT101" s="25">
        <v>-0.113328685307003</v>
      </c>
      <c r="BU101" s="25">
        <v>-0.154150679827258</v>
      </c>
      <c r="BV101" s="25">
        <v>1.88815131490312</v>
      </c>
      <c r="BW101" s="26">
        <f t="shared" si="248"/>
        <v>0.849300459712409</v>
      </c>
      <c r="BX101" s="26">
        <f t="shared" si="249"/>
        <v>0.526283768664923</v>
      </c>
      <c r="BY101" s="26">
        <f t="shared" si="282"/>
        <v>1.90011560215281</v>
      </c>
      <c r="BZ101" s="16">
        <f t="shared" si="250"/>
        <v>0.161867347288376</v>
      </c>
      <c r="CA101" s="16">
        <f t="shared" si="251"/>
        <v>0.900115602152809</v>
      </c>
      <c r="CB101" s="16">
        <f t="shared" si="252"/>
        <v>0.326362919033667</v>
      </c>
      <c r="CE101" s="31">
        <v>-0.949686185499497</v>
      </c>
      <c r="CF101" s="31">
        <v>1.08172927012207</v>
      </c>
      <c r="CG101" s="31">
        <v>4.71849887129509</v>
      </c>
      <c r="CH101" s="31">
        <v>-0.113328685307003</v>
      </c>
      <c r="CI101" s="31">
        <v>-0.154150679827258</v>
      </c>
      <c r="CJ101" s="31">
        <v>1.88815131490312</v>
      </c>
      <c r="CK101" s="34">
        <f t="shared" si="253"/>
        <v>0.841414350528501</v>
      </c>
      <c r="CL101" s="34">
        <f t="shared" si="254"/>
        <v>0.531216334004227</v>
      </c>
      <c r="CM101" s="34">
        <f t="shared" si="255"/>
        <v>1.88247223586322</v>
      </c>
      <c r="CN101" s="32">
        <f t="shared" si="256"/>
        <v>0.155583942192515</v>
      </c>
      <c r="CO101" s="32">
        <f t="shared" si="257"/>
        <v>0.882472235863219</v>
      </c>
      <c r="CP101" s="32">
        <f t="shared" si="258"/>
        <v>0.306801285784556</v>
      </c>
      <c r="CR101" s="8">
        <f t="shared" si="259"/>
        <v>0.841414350528501</v>
      </c>
      <c r="CT101" s="25">
        <v>-0.949686185499497</v>
      </c>
      <c r="CU101" s="25">
        <v>1.08172927012207</v>
      </c>
      <c r="CV101" s="22">
        <v>-0.113328685307003</v>
      </c>
      <c r="CW101" s="25">
        <v>-0.154150679827258</v>
      </c>
      <c r="CX101" s="25">
        <v>1.88815131490312</v>
      </c>
      <c r="CY101" s="26">
        <f t="shared" si="260"/>
        <v>0.826702416561846</v>
      </c>
      <c r="CZ101" s="26">
        <f t="shared" si="261"/>
        <v>0.540669819891424</v>
      </c>
      <c r="DA101" s="26">
        <f t="shared" si="283"/>
        <v>1.8495576472177</v>
      </c>
      <c r="DB101" s="16">
        <f t="shared" si="262"/>
        <v>0.14419439436127</v>
      </c>
      <c r="DC101" s="16">
        <f t="shared" si="263"/>
        <v>0.849557647217702</v>
      </c>
      <c r="DD101" s="16">
        <f t="shared" si="264"/>
        <v>0.269084188414486</v>
      </c>
      <c r="DG101" s="25">
        <v>-0.949686185499497</v>
      </c>
      <c r="DH101" s="25">
        <v>1.08172927012207</v>
      </c>
      <c r="DI101" s="22">
        <v>-0.154150679827258</v>
      </c>
      <c r="DJ101" s="25">
        <v>1.88815131490312</v>
      </c>
      <c r="DK101" s="26">
        <f t="shared" si="265"/>
        <v>0.750638942981846</v>
      </c>
      <c r="DL101" s="26">
        <f t="shared" si="266"/>
        <v>0.595456778315734</v>
      </c>
      <c r="DM101" s="26">
        <f t="shared" si="284"/>
        <v>1.67938301555409</v>
      </c>
      <c r="DN101" s="16">
        <f t="shared" si="267"/>
        <v>0.0922129765851251</v>
      </c>
      <c r="DO101" s="16">
        <f t="shared" si="268"/>
        <v>0.679383015554089</v>
      </c>
      <c r="DP101" s="16">
        <f t="shared" si="269"/>
        <v>0.119200723819002</v>
      </c>
      <c r="DS101" s="25">
        <v>-0.949686185499497</v>
      </c>
      <c r="DT101" s="25">
        <v>1.08172927012207</v>
      </c>
      <c r="DU101" s="22">
        <v>1.88815131490312</v>
      </c>
      <c r="DV101" s="26">
        <f t="shared" si="270"/>
        <v>0.78863815557127</v>
      </c>
      <c r="DW101" s="26">
        <f t="shared" si="271"/>
        <v>0.566765687798255</v>
      </c>
      <c r="DX101" s="26">
        <f t="shared" si="285"/>
        <v>1.76439756592315</v>
      </c>
      <c r="DY101" s="16">
        <f t="shared" si="272"/>
        <v>0.116735046643046</v>
      </c>
      <c r="DZ101" s="16">
        <f t="shared" si="273"/>
        <v>0.764397565923149</v>
      </c>
      <c r="EA101" s="16">
        <f t="shared" si="274"/>
        <v>0.169795925057098</v>
      </c>
      <c r="ED101" s="25">
        <v>-0.949686185499497</v>
      </c>
      <c r="EE101" s="25">
        <v>1.08172927012207</v>
      </c>
      <c r="EF101" s="26">
        <f t="shared" si="275"/>
        <v>0.774539894738907</v>
      </c>
      <c r="EG101" s="26">
        <f t="shared" si="276"/>
        <v>0.577082019534926</v>
      </c>
      <c r="EH101" s="26">
        <f t="shared" si="277"/>
        <v>1.73285593061088</v>
      </c>
      <c r="EI101" s="16">
        <f t="shared" si="278"/>
        <v>0.107300039956224</v>
      </c>
      <c r="EJ101" s="16">
        <f t="shared" si="279"/>
        <v>0.732855930610878</v>
      </c>
      <c r="EK101" s="16">
        <f t="shared" si="280"/>
        <v>0.139596842492152</v>
      </c>
    </row>
    <row r="102" spans="1:141">
      <c r="A102" s="77" t="s">
        <v>26</v>
      </c>
      <c r="B102" s="77">
        <v>2.48110142889679</v>
      </c>
      <c r="C102" s="78">
        <v>0.0026</v>
      </c>
      <c r="D102" s="78">
        <v>0.1001</v>
      </c>
      <c r="E102" s="77">
        <v>112</v>
      </c>
      <c r="F102" s="77">
        <v>0.357142857142857</v>
      </c>
      <c r="G102" s="77">
        <v>0.357142857142857</v>
      </c>
      <c r="H102" s="77">
        <v>0.857142857142857</v>
      </c>
      <c r="I102" s="77">
        <v>6.60714285714286</v>
      </c>
      <c r="J102" s="77">
        <v>0.398059102046832</v>
      </c>
      <c r="K102" s="17">
        <f t="shared" si="219"/>
        <v>0.772256111358923</v>
      </c>
      <c r="L102" s="17">
        <f t="shared" si="220"/>
        <v>0.515449597862522</v>
      </c>
      <c r="M102" s="17">
        <f t="shared" si="221"/>
        <v>1.94005389498182</v>
      </c>
      <c r="N102" s="16">
        <f t="shared" si="149"/>
        <v>0.140023401778113</v>
      </c>
      <c r="O102" s="16">
        <f t="shared" si="150"/>
        <v>0.940053894981822</v>
      </c>
      <c r="P102" s="16">
        <f t="shared" si="222"/>
        <v>0.0941106008193091</v>
      </c>
      <c r="R102" s="21">
        <f t="shared" si="223"/>
        <v>-0.662715753607819</v>
      </c>
      <c r="S102" s="21">
        <f t="shared" si="218"/>
        <v>1</v>
      </c>
      <c r="T102" s="21">
        <f t="shared" si="224"/>
        <v>0.908702586137929</v>
      </c>
      <c r="U102" s="22">
        <f t="shared" si="225"/>
        <v>0.00259662584726591</v>
      </c>
      <c r="V102" s="21">
        <f t="shared" si="226"/>
        <v>0.095401084763253</v>
      </c>
      <c r="W102" s="21">
        <f t="shared" si="227"/>
        <v>4.71849887129509</v>
      </c>
      <c r="X102" s="25">
        <f t="shared" si="228"/>
        <v>-1.02961941718116</v>
      </c>
      <c r="Y102" s="21">
        <f t="shared" si="229"/>
        <v>-1.02961941718116</v>
      </c>
      <c r="Z102" s="21">
        <f t="shared" si="230"/>
        <v>-0.154150679827258</v>
      </c>
      <c r="AA102" s="21">
        <f t="shared" si="231"/>
        <v>1.88815131490312</v>
      </c>
      <c r="AB102" s="26">
        <f t="shared" si="232"/>
        <v>0.520449901562164</v>
      </c>
      <c r="AC102" s="26">
        <f t="shared" si="233"/>
        <v>0.764836540178088</v>
      </c>
      <c r="AD102" s="26">
        <f t="shared" si="234"/>
        <v>1.3074689132493</v>
      </c>
      <c r="AE102" s="16">
        <f t="shared" si="235"/>
        <v>0.0149795078060023</v>
      </c>
      <c r="AF102" s="16">
        <f t="shared" si="236"/>
        <v>0.307468913249302</v>
      </c>
      <c r="AG102" s="16">
        <f t="shared" si="237"/>
        <v>0.00038590553654545</v>
      </c>
      <c r="AI102" s="21">
        <v>-0.662715753607819</v>
      </c>
      <c r="AJ102" s="22">
        <v>1</v>
      </c>
      <c r="AK102" s="21">
        <v>0.908702586137929</v>
      </c>
      <c r="AL102" s="25">
        <v>0.095401084763253</v>
      </c>
      <c r="AM102" s="21">
        <v>4.71849887129509</v>
      </c>
      <c r="AN102" s="21">
        <v>-1.02961941718116</v>
      </c>
      <c r="AO102" s="21">
        <v>-1.02961941718116</v>
      </c>
      <c r="AP102" s="25">
        <v>-0.154150679827258</v>
      </c>
      <c r="AQ102" s="21">
        <v>1.88815131490312</v>
      </c>
      <c r="AR102" s="26">
        <f t="shared" si="238"/>
        <v>0.520760220509288</v>
      </c>
      <c r="AS102" s="26">
        <f t="shared" si="239"/>
        <v>0.764380777121459</v>
      </c>
      <c r="AT102" s="26">
        <f t="shared" si="286"/>
        <v>1.30824849333057</v>
      </c>
      <c r="AU102" s="16">
        <f t="shared" si="240"/>
        <v>0.0150555644719376</v>
      </c>
      <c r="AV102" s="16">
        <f t="shared" si="241"/>
        <v>0.308248493330571</v>
      </c>
      <c r="AW102" s="16">
        <f t="shared" si="242"/>
        <v>0.000357453580196036</v>
      </c>
      <c r="AZ102" s="25">
        <v>-0.662715753607819</v>
      </c>
      <c r="BA102" s="25">
        <v>0.908702586137929</v>
      </c>
      <c r="BB102" s="22">
        <v>0.095401084763253</v>
      </c>
      <c r="BC102" s="25">
        <v>4.71849887129509</v>
      </c>
      <c r="BD102" s="25">
        <v>-1.02961941718116</v>
      </c>
      <c r="BE102" s="25">
        <v>-1.02961941718116</v>
      </c>
      <c r="BF102" s="25">
        <v>-0.154150679827258</v>
      </c>
      <c r="BG102" s="25">
        <v>1.88815131490312</v>
      </c>
      <c r="BH102" s="26">
        <f t="shared" si="243"/>
        <v>0.521134997906304</v>
      </c>
      <c r="BI102" s="26">
        <f t="shared" si="244"/>
        <v>0.763831068045827</v>
      </c>
      <c r="BJ102" s="26">
        <f t="shared" si="281"/>
        <v>1.3091900052696</v>
      </c>
      <c r="BK102" s="16">
        <f t="shared" si="245"/>
        <v>0.0151476761416115</v>
      </c>
      <c r="BL102" s="16">
        <f t="shared" si="246"/>
        <v>0.309190005269599</v>
      </c>
      <c r="BM102" s="16">
        <f t="shared" si="247"/>
        <v>0.000363638001509326</v>
      </c>
      <c r="BP102" s="25">
        <v>-0.662715753607819</v>
      </c>
      <c r="BQ102" s="25">
        <v>0.908702586137929</v>
      </c>
      <c r="BR102" s="25">
        <v>4.71849887129509</v>
      </c>
      <c r="BS102" s="22">
        <v>-1.02961941718116</v>
      </c>
      <c r="BT102" s="25">
        <v>-1.02961941718116</v>
      </c>
      <c r="BU102" s="25">
        <v>-0.154150679827258</v>
      </c>
      <c r="BV102" s="25">
        <v>1.88815131490312</v>
      </c>
      <c r="BW102" s="26">
        <f t="shared" si="248"/>
        <v>0.517479287971939</v>
      </c>
      <c r="BX102" s="26">
        <f t="shared" si="249"/>
        <v>0.769227119421285</v>
      </c>
      <c r="BY102" s="26">
        <f t="shared" si="282"/>
        <v>1.30000616820729</v>
      </c>
      <c r="BZ102" s="16">
        <f t="shared" si="250"/>
        <v>0.014261180806387</v>
      </c>
      <c r="CA102" s="16">
        <f t="shared" si="251"/>
        <v>0.300006168207295</v>
      </c>
      <c r="CB102" s="16">
        <f t="shared" si="252"/>
        <v>0.000831031266693638</v>
      </c>
      <c r="CE102" s="31">
        <v>-0.662715753607819</v>
      </c>
      <c r="CF102" s="31">
        <v>0.908702586137929</v>
      </c>
      <c r="CG102" s="31">
        <v>4.71849887129509</v>
      </c>
      <c r="CH102" s="31">
        <v>-1.02961941718116</v>
      </c>
      <c r="CI102" s="31">
        <v>-0.154150679827258</v>
      </c>
      <c r="CJ102" s="31">
        <v>1.88815131490312</v>
      </c>
      <c r="CK102" s="34">
        <f t="shared" si="253"/>
        <v>0.529110300068034</v>
      </c>
      <c r="CL102" s="34">
        <f t="shared" si="254"/>
        <v>0.752317809718784</v>
      </c>
      <c r="CM102" s="34">
        <f t="shared" si="255"/>
        <v>1.32922547769247</v>
      </c>
      <c r="CN102" s="32">
        <f t="shared" si="256"/>
        <v>0.0171744165027923</v>
      </c>
      <c r="CO102" s="32">
        <f t="shared" si="257"/>
        <v>0.329225477692465</v>
      </c>
      <c r="CP102" s="32">
        <f t="shared" si="258"/>
        <v>4.22109398480048e-7</v>
      </c>
      <c r="CR102" s="8">
        <f t="shared" si="259"/>
        <v>0.529110300068035</v>
      </c>
      <c r="CT102" s="25">
        <v>-0.662715753607819</v>
      </c>
      <c r="CU102" s="25">
        <v>0.908702586137929</v>
      </c>
      <c r="CV102" s="22">
        <v>-1.02961941718116</v>
      </c>
      <c r="CW102" s="25">
        <v>-0.154150679827258</v>
      </c>
      <c r="CX102" s="25">
        <v>1.88815131490312</v>
      </c>
      <c r="CY102" s="26">
        <f t="shared" si="260"/>
        <v>0.550269913350579</v>
      </c>
      <c r="CZ102" s="26">
        <f t="shared" si="261"/>
        <v>0.723388817722307</v>
      </c>
      <c r="DA102" s="26">
        <f t="shared" si="283"/>
        <v>1.38238244150448</v>
      </c>
      <c r="DB102" s="16">
        <f t="shared" si="262"/>
        <v>0.023168131077745</v>
      </c>
      <c r="DC102" s="16">
        <f t="shared" si="263"/>
        <v>0.382382441504477</v>
      </c>
      <c r="DD102" s="16">
        <f t="shared" si="264"/>
        <v>0.00265823230428487</v>
      </c>
      <c r="DG102" s="25">
        <v>-0.662715753607819</v>
      </c>
      <c r="DH102" s="25">
        <v>0.908702586137929</v>
      </c>
      <c r="DI102" s="22">
        <v>-0.154150679827258</v>
      </c>
      <c r="DJ102" s="25">
        <v>1.88815131490312</v>
      </c>
      <c r="DK102" s="26">
        <f t="shared" si="265"/>
        <v>0.587997092113779</v>
      </c>
      <c r="DL102" s="26">
        <f t="shared" si="266"/>
        <v>0.676974609884307</v>
      </c>
      <c r="DM102" s="26">
        <f t="shared" si="284"/>
        <v>1.47716027366358</v>
      </c>
      <c r="DN102" s="16">
        <f t="shared" si="267"/>
        <v>0.0360764400706715</v>
      </c>
      <c r="DO102" s="16">
        <f t="shared" si="268"/>
        <v>0.477160273663583</v>
      </c>
      <c r="DP102" s="16">
        <f t="shared" si="269"/>
        <v>0.0204581062191703</v>
      </c>
      <c r="DS102" s="25">
        <v>-0.662715753607819</v>
      </c>
      <c r="DT102" s="25">
        <v>0.908702586137929</v>
      </c>
      <c r="DU102" s="22">
        <v>1.88815131490312</v>
      </c>
      <c r="DV102" s="26">
        <f t="shared" si="270"/>
        <v>0.589189247722538</v>
      </c>
      <c r="DW102" s="26">
        <f t="shared" si="271"/>
        <v>0.675604830851031</v>
      </c>
      <c r="DX102" s="26">
        <f t="shared" si="285"/>
        <v>1.48015519477613</v>
      </c>
      <c r="DY102" s="16">
        <f t="shared" si="272"/>
        <v>0.0365307325860168</v>
      </c>
      <c r="DZ102" s="16">
        <f t="shared" si="273"/>
        <v>0.480155194776126</v>
      </c>
      <c r="EA102" s="16">
        <f t="shared" si="274"/>
        <v>0.0163381159794696</v>
      </c>
      <c r="ED102" s="25">
        <v>-0.662715753607819</v>
      </c>
      <c r="EE102" s="25">
        <v>0.908702586137929</v>
      </c>
      <c r="EF102" s="26">
        <f t="shared" si="275"/>
        <v>0.551901119768727</v>
      </c>
      <c r="EG102" s="26">
        <f t="shared" si="276"/>
        <v>0.721250759943444</v>
      </c>
      <c r="EH102" s="26">
        <f t="shared" si="277"/>
        <v>1.38648034156444</v>
      </c>
      <c r="EI102" s="16">
        <f t="shared" si="278"/>
        <v>0.0236673664167439</v>
      </c>
      <c r="EJ102" s="16">
        <f t="shared" si="279"/>
        <v>0.386480341564443</v>
      </c>
      <c r="EK102" s="16">
        <f t="shared" si="280"/>
        <v>0.000742618054908705</v>
      </c>
    </row>
    <row r="103" spans="1:141">
      <c r="A103" s="77" t="s">
        <v>26</v>
      </c>
      <c r="B103" s="77">
        <v>2.48110142889679</v>
      </c>
      <c r="C103" s="78">
        <v>0.0034</v>
      </c>
      <c r="D103" s="78">
        <v>0.0375</v>
      </c>
      <c r="E103" s="77">
        <v>112</v>
      </c>
      <c r="F103" s="77">
        <v>0.892857142857143</v>
      </c>
      <c r="G103" s="77">
        <v>0.892857142857143</v>
      </c>
      <c r="H103" s="77">
        <v>0.857142857142857</v>
      </c>
      <c r="I103" s="77">
        <v>4.82142857142857</v>
      </c>
      <c r="J103" s="77">
        <v>0.553220227726022</v>
      </c>
      <c r="K103" s="17">
        <f t="shared" si="219"/>
        <v>1.05248765667628</v>
      </c>
      <c r="L103" s="17">
        <f t="shared" si="220"/>
        <v>0.525631083858095</v>
      </c>
      <c r="M103" s="17">
        <f t="shared" si="221"/>
        <v>1.90247500710968</v>
      </c>
      <c r="N103" s="16">
        <f t="shared" si="149"/>
        <v>0.249267965610605</v>
      </c>
      <c r="O103" s="16">
        <f t="shared" si="150"/>
        <v>0.902475007109683</v>
      </c>
      <c r="P103" s="16">
        <f t="shared" si="222"/>
        <v>0.0724662837042655</v>
      </c>
      <c r="R103" s="21">
        <f t="shared" si="223"/>
        <v>-0.643155673799968</v>
      </c>
      <c r="S103" s="21">
        <f t="shared" ref="S103:S112" si="287">1</f>
        <v>1</v>
      </c>
      <c r="T103" s="21">
        <f t="shared" si="224"/>
        <v>0.908702586137929</v>
      </c>
      <c r="U103" s="22">
        <f t="shared" si="225"/>
        <v>0.00339423306801562</v>
      </c>
      <c r="V103" s="21">
        <f t="shared" si="226"/>
        <v>0.0368139731227164</v>
      </c>
      <c r="W103" s="21">
        <f t="shared" si="227"/>
        <v>4.71849887129509</v>
      </c>
      <c r="X103" s="25">
        <f t="shared" si="228"/>
        <v>-0.113328685307003</v>
      </c>
      <c r="Y103" s="21">
        <f t="shared" si="229"/>
        <v>-0.113328685307003</v>
      </c>
      <c r="Z103" s="21">
        <f t="shared" si="230"/>
        <v>-0.154150679827258</v>
      </c>
      <c r="AA103" s="21">
        <f t="shared" si="231"/>
        <v>1.57307026826323</v>
      </c>
      <c r="AB103" s="26">
        <f t="shared" si="232"/>
        <v>0.866632336578909</v>
      </c>
      <c r="AC103" s="26">
        <f t="shared" si="233"/>
        <v>0.638356318332059</v>
      </c>
      <c r="AD103" s="26">
        <f t="shared" si="234"/>
        <v>1.56652322736128</v>
      </c>
      <c r="AE103" s="16">
        <f t="shared" si="235"/>
        <v>0.0982271499756138</v>
      </c>
      <c r="AF103" s="16">
        <f t="shared" si="236"/>
        <v>0.566523227361277</v>
      </c>
      <c r="AG103" s="16">
        <f t="shared" si="237"/>
        <v>0.0573170693754626</v>
      </c>
      <c r="AI103" s="21">
        <v>-0.643155673799968</v>
      </c>
      <c r="AJ103" s="22">
        <v>1</v>
      </c>
      <c r="AK103" s="21">
        <v>0.908702586137929</v>
      </c>
      <c r="AL103" s="25">
        <v>0.0368139731227164</v>
      </c>
      <c r="AM103" s="21">
        <v>4.71849887129509</v>
      </c>
      <c r="AN103" s="21">
        <v>-0.113328685307003</v>
      </c>
      <c r="AO103" s="21">
        <v>-0.113328685307003</v>
      </c>
      <c r="AP103" s="25">
        <v>-0.154150679827258</v>
      </c>
      <c r="AQ103" s="21">
        <v>1.57307026826323</v>
      </c>
      <c r="AR103" s="26">
        <f t="shared" si="238"/>
        <v>0.866314607570084</v>
      </c>
      <c r="AS103" s="26">
        <f t="shared" si="239"/>
        <v>0.638590441499934</v>
      </c>
      <c r="AT103" s="26">
        <f t="shared" si="286"/>
        <v>1.56594890091242</v>
      </c>
      <c r="AU103" s="16">
        <f t="shared" si="240"/>
        <v>0.0980280906899381</v>
      </c>
      <c r="AV103" s="16">
        <f t="shared" si="241"/>
        <v>0.565948900912423</v>
      </c>
      <c r="AW103" s="16">
        <f t="shared" si="242"/>
        <v>0.0570225576055467</v>
      </c>
      <c r="AZ103" s="25">
        <v>-0.643155673799968</v>
      </c>
      <c r="BA103" s="25">
        <v>0.908702586137929</v>
      </c>
      <c r="BB103" s="22">
        <v>0.0368139731227164</v>
      </c>
      <c r="BC103" s="25">
        <v>4.71849887129509</v>
      </c>
      <c r="BD103" s="25">
        <v>-0.113328685307003</v>
      </c>
      <c r="BE103" s="25">
        <v>-0.113328685307003</v>
      </c>
      <c r="BF103" s="25">
        <v>-0.154150679827258</v>
      </c>
      <c r="BG103" s="25">
        <v>1.57307026826323</v>
      </c>
      <c r="BH103" s="26">
        <f t="shared" si="243"/>
        <v>0.861597846826966</v>
      </c>
      <c r="BI103" s="26">
        <f t="shared" si="244"/>
        <v>0.642086362870315</v>
      </c>
      <c r="BJ103" s="26">
        <f t="shared" si="281"/>
        <v>1.55742289172706</v>
      </c>
      <c r="BK103" s="16">
        <f t="shared" si="245"/>
        <v>0.0950967559623672</v>
      </c>
      <c r="BL103" s="16">
        <f t="shared" si="246"/>
        <v>0.557422891727065</v>
      </c>
      <c r="BM103" s="16">
        <f t="shared" si="247"/>
        <v>0.0525159517733161</v>
      </c>
      <c r="BP103" s="25">
        <v>-0.643155673799968</v>
      </c>
      <c r="BQ103" s="25">
        <v>0.908702586137929</v>
      </c>
      <c r="BR103" s="25">
        <v>4.71849887129509</v>
      </c>
      <c r="BS103" s="22">
        <v>-0.113328685307003</v>
      </c>
      <c r="BT103" s="25">
        <v>-0.113328685307003</v>
      </c>
      <c r="BU103" s="25">
        <v>-0.154150679827258</v>
      </c>
      <c r="BV103" s="25">
        <v>1.57307026826323</v>
      </c>
      <c r="BW103" s="26">
        <f t="shared" si="248"/>
        <v>0.853735842397568</v>
      </c>
      <c r="BX103" s="26">
        <f t="shared" si="249"/>
        <v>0.647999299376256</v>
      </c>
      <c r="BY103" s="26">
        <f t="shared" si="282"/>
        <v>1.54321154507816</v>
      </c>
      <c r="BZ103" s="16">
        <f t="shared" si="250"/>
        <v>0.0903096346614174</v>
      </c>
      <c r="CA103" s="16">
        <f t="shared" si="251"/>
        <v>0.543211545078164</v>
      </c>
      <c r="CB103" s="16">
        <f t="shared" si="252"/>
        <v>0.0459578256763645</v>
      </c>
      <c r="CE103" s="31">
        <v>-0.643155673799968</v>
      </c>
      <c r="CF103" s="31">
        <v>0.908702586137929</v>
      </c>
      <c r="CG103" s="31">
        <v>4.71849887129509</v>
      </c>
      <c r="CH103" s="31">
        <v>-0.113328685307003</v>
      </c>
      <c r="CI103" s="31">
        <v>-0.154150679827258</v>
      </c>
      <c r="CJ103" s="31">
        <v>1.57307026826323</v>
      </c>
      <c r="CK103" s="34">
        <f t="shared" si="253"/>
        <v>0.841231339612626</v>
      </c>
      <c r="CL103" s="34">
        <f t="shared" si="254"/>
        <v>0.657631500011366</v>
      </c>
      <c r="CM103" s="34">
        <f t="shared" si="255"/>
        <v>1.52060842581707</v>
      </c>
      <c r="CN103" s="32">
        <f t="shared" si="256"/>
        <v>0.0829504005701579</v>
      </c>
      <c r="CO103" s="32">
        <f t="shared" si="257"/>
        <v>0.520608425817068</v>
      </c>
      <c r="CP103" s="32">
        <f t="shared" si="258"/>
        <v>0.036876537741354</v>
      </c>
      <c r="CR103" s="8">
        <f t="shared" si="259"/>
        <v>0.841231339612626</v>
      </c>
      <c r="CT103" s="25">
        <v>-0.643155673799968</v>
      </c>
      <c r="CU103" s="25">
        <v>0.908702586137929</v>
      </c>
      <c r="CV103" s="22">
        <v>-0.113328685307003</v>
      </c>
      <c r="CW103" s="25">
        <v>-0.154150679827258</v>
      </c>
      <c r="CX103" s="25">
        <v>1.57307026826323</v>
      </c>
      <c r="CY103" s="26">
        <f t="shared" si="260"/>
        <v>0.804304859536218</v>
      </c>
      <c r="CZ103" s="26">
        <f t="shared" si="261"/>
        <v>0.687824052244347</v>
      </c>
      <c r="DA103" s="26">
        <f t="shared" si="283"/>
        <v>1.45386017941221</v>
      </c>
      <c r="DB103" s="16">
        <f t="shared" si="262"/>
        <v>0.0630434923312616</v>
      </c>
      <c r="DC103" s="16">
        <f t="shared" si="263"/>
        <v>0.45386017941221</v>
      </c>
      <c r="DD103" s="16">
        <f t="shared" si="264"/>
        <v>0.015137804591775</v>
      </c>
      <c r="DG103" s="25">
        <v>-0.643155673799968</v>
      </c>
      <c r="DH103" s="25">
        <v>0.908702586137929</v>
      </c>
      <c r="DI103" s="22">
        <v>-0.154150679827258</v>
      </c>
      <c r="DJ103" s="25">
        <v>1.57307026826323</v>
      </c>
      <c r="DK103" s="26">
        <f t="shared" si="265"/>
        <v>0.745299341206604</v>
      </c>
      <c r="DL103" s="26">
        <f t="shared" si="266"/>
        <v>0.742279238876536</v>
      </c>
      <c r="DM103" s="26">
        <f t="shared" si="284"/>
        <v>1.34720189872686</v>
      </c>
      <c r="DN103" s="16">
        <f t="shared" si="267"/>
        <v>0.0368943858354864</v>
      </c>
      <c r="DO103" s="16">
        <f t="shared" si="268"/>
        <v>0.347201898726863</v>
      </c>
      <c r="DP103" s="16">
        <f t="shared" si="269"/>
        <v>0.000170915394194394</v>
      </c>
      <c r="DS103" s="25">
        <v>-0.643155673799968</v>
      </c>
      <c r="DT103" s="25">
        <v>0.908702586137929</v>
      </c>
      <c r="DU103" s="22">
        <v>1.57307026826323</v>
      </c>
      <c r="DV103" s="26">
        <f t="shared" si="270"/>
        <v>0.761998852525854</v>
      </c>
      <c r="DW103" s="26">
        <f t="shared" si="271"/>
        <v>0.726011890821386</v>
      </c>
      <c r="DX103" s="26">
        <f t="shared" si="285"/>
        <v>1.37738790871405</v>
      </c>
      <c r="DY103" s="16">
        <f t="shared" si="272"/>
        <v>0.0435885141733091</v>
      </c>
      <c r="DZ103" s="16">
        <f t="shared" si="273"/>
        <v>0.377387908714047</v>
      </c>
      <c r="EA103" s="16">
        <f t="shared" si="274"/>
        <v>0.000627670537552779</v>
      </c>
      <c r="ED103" s="25">
        <v>-0.643155673799968</v>
      </c>
      <c r="EE103" s="25">
        <v>0.908702586137929</v>
      </c>
      <c r="EF103" s="26">
        <f t="shared" si="275"/>
        <v>0.752171601776335</v>
      </c>
      <c r="EG103" s="26">
        <f t="shared" si="276"/>
        <v>0.735497360468718</v>
      </c>
      <c r="EH103" s="26">
        <f t="shared" si="277"/>
        <v>1.35962418595591</v>
      </c>
      <c r="EI103" s="16">
        <f t="shared" si="278"/>
        <v>0.0395816492365075</v>
      </c>
      <c r="EJ103" s="16">
        <f t="shared" si="279"/>
        <v>0.359624185955908</v>
      </c>
      <c r="EK103" s="16">
        <f t="shared" si="280"/>
        <v>1.55917364103251e-7</v>
      </c>
    </row>
    <row r="104" spans="1:141">
      <c r="A104" s="77" t="s">
        <v>26</v>
      </c>
      <c r="B104" s="77">
        <v>2.17312612157041</v>
      </c>
      <c r="C104" s="78">
        <v>0.0034</v>
      </c>
      <c r="D104" s="78">
        <v>0.1001</v>
      </c>
      <c r="E104" s="77">
        <v>112</v>
      </c>
      <c r="F104" s="77">
        <v>0.357142857142857</v>
      </c>
      <c r="G104" s="77">
        <v>0.357142857142857</v>
      </c>
      <c r="H104" s="77">
        <v>0.857142857142857</v>
      </c>
      <c r="I104" s="77">
        <v>8.39285714285714</v>
      </c>
      <c r="J104" s="77">
        <v>0.323373072850948</v>
      </c>
      <c r="K104" s="17">
        <f t="shared" si="219"/>
        <v>0.605731742311232</v>
      </c>
      <c r="L104" s="17">
        <f t="shared" si="220"/>
        <v>0.533855253510547</v>
      </c>
      <c r="M104" s="17">
        <f t="shared" si="221"/>
        <v>1.87316691823141</v>
      </c>
      <c r="N104" s="16">
        <f t="shared" si="149"/>
        <v>0.079726418219382</v>
      </c>
      <c r="O104" s="16">
        <f t="shared" si="150"/>
        <v>0.873166918231412</v>
      </c>
      <c r="P104" s="16">
        <f t="shared" si="222"/>
        <v>0.0575460292603963</v>
      </c>
      <c r="R104" s="21">
        <f t="shared" si="223"/>
        <v>-0.627630537607245</v>
      </c>
      <c r="S104" s="21">
        <f t="shared" si="287"/>
        <v>1</v>
      </c>
      <c r="T104" s="21">
        <f t="shared" si="224"/>
        <v>0.776166739889334</v>
      </c>
      <c r="U104" s="22">
        <f t="shared" si="225"/>
        <v>0.00339423306801562</v>
      </c>
      <c r="V104" s="21">
        <f t="shared" si="226"/>
        <v>0.095401084763253</v>
      </c>
      <c r="W104" s="21">
        <f t="shared" si="227"/>
        <v>4.71849887129509</v>
      </c>
      <c r="X104" s="25">
        <f t="shared" si="228"/>
        <v>-1.02961941718116</v>
      </c>
      <c r="Y104" s="21">
        <f t="shared" si="229"/>
        <v>-1.02961941718116</v>
      </c>
      <c r="Z104" s="21">
        <f t="shared" si="230"/>
        <v>-0.154150679827258</v>
      </c>
      <c r="AA104" s="21">
        <f t="shared" si="231"/>
        <v>2.12738100396895</v>
      </c>
      <c r="AB104" s="26">
        <f t="shared" si="232"/>
        <v>0.485289185730808</v>
      </c>
      <c r="AC104" s="26">
        <f t="shared" si="233"/>
        <v>0.666351285706012</v>
      </c>
      <c r="AD104" s="26">
        <f t="shared" si="234"/>
        <v>1.50070994301524</v>
      </c>
      <c r="AE104" s="16">
        <f t="shared" si="235"/>
        <v>0.0262168276101237</v>
      </c>
      <c r="AF104" s="16">
        <f t="shared" si="236"/>
        <v>0.500709943015238</v>
      </c>
      <c r="AG104" s="16">
        <f t="shared" si="237"/>
        <v>0.0301357626025147</v>
      </c>
      <c r="AI104" s="21">
        <v>-0.627630537607245</v>
      </c>
      <c r="AJ104" s="22">
        <v>1</v>
      </c>
      <c r="AK104" s="21">
        <v>0.776166739889334</v>
      </c>
      <c r="AL104" s="25">
        <v>0.095401084763253</v>
      </c>
      <c r="AM104" s="21">
        <v>4.71849887129509</v>
      </c>
      <c r="AN104" s="21">
        <v>-1.02961941718116</v>
      </c>
      <c r="AO104" s="21">
        <v>-1.02961941718116</v>
      </c>
      <c r="AP104" s="25">
        <v>-0.154150679827258</v>
      </c>
      <c r="AQ104" s="21">
        <v>2.12738100396895</v>
      </c>
      <c r="AR104" s="26">
        <f t="shared" si="238"/>
        <v>0.485359397402075</v>
      </c>
      <c r="AS104" s="26">
        <f t="shared" si="239"/>
        <v>0.66625489190449</v>
      </c>
      <c r="AT104" s="26">
        <f t="shared" si="286"/>
        <v>1.50092706582836</v>
      </c>
      <c r="AU104" s="16">
        <f t="shared" si="240"/>
        <v>0.0262395693415832</v>
      </c>
      <c r="AV104" s="16">
        <f t="shared" si="241"/>
        <v>0.500927065828365</v>
      </c>
      <c r="AW104" s="16">
        <f t="shared" si="242"/>
        <v>0.0301967530519279</v>
      </c>
      <c r="AZ104" s="25">
        <v>-0.627630537607245</v>
      </c>
      <c r="BA104" s="25">
        <v>0.776166739889334</v>
      </c>
      <c r="BB104" s="22">
        <v>0.095401084763253</v>
      </c>
      <c r="BC104" s="25">
        <v>4.71849887129509</v>
      </c>
      <c r="BD104" s="25">
        <v>-1.02961941718116</v>
      </c>
      <c r="BE104" s="25">
        <v>-1.02961941718116</v>
      </c>
      <c r="BF104" s="25">
        <v>-0.154150679827258</v>
      </c>
      <c r="BG104" s="25">
        <v>2.12738100396895</v>
      </c>
      <c r="BH104" s="26">
        <f t="shared" si="243"/>
        <v>0.485102148896269</v>
      </c>
      <c r="BI104" s="26">
        <f t="shared" si="244"/>
        <v>0.66660820527533</v>
      </c>
      <c r="BJ104" s="26">
        <f t="shared" si="281"/>
        <v>1.50013154966637</v>
      </c>
      <c r="BK104" s="16">
        <f t="shared" si="245"/>
        <v>0.0261562940384733</v>
      </c>
      <c r="BL104" s="16">
        <f t="shared" si="246"/>
        <v>0.500131549666372</v>
      </c>
      <c r="BM104" s="16">
        <f t="shared" si="247"/>
        <v>0.0295400702054302</v>
      </c>
      <c r="BP104" s="25">
        <v>-0.627630537607245</v>
      </c>
      <c r="BQ104" s="25">
        <v>0.776166739889334</v>
      </c>
      <c r="BR104" s="25">
        <v>4.71849887129509</v>
      </c>
      <c r="BS104" s="22">
        <v>-1.02961941718116</v>
      </c>
      <c r="BT104" s="25">
        <v>-1.02961941718116</v>
      </c>
      <c r="BU104" s="25">
        <v>-0.154150679827258</v>
      </c>
      <c r="BV104" s="25">
        <v>2.12738100396895</v>
      </c>
      <c r="BW104" s="26">
        <f t="shared" si="248"/>
        <v>0.482201493137079</v>
      </c>
      <c r="BX104" s="26">
        <f t="shared" si="249"/>
        <v>0.67061814916243</v>
      </c>
      <c r="BY104" s="26">
        <f t="shared" si="282"/>
        <v>1.4911615518443</v>
      </c>
      <c r="BZ104" s="16">
        <f t="shared" si="250"/>
        <v>0.0252264670905878</v>
      </c>
      <c r="CA104" s="16">
        <f t="shared" si="251"/>
        <v>0.491161551844298</v>
      </c>
      <c r="CB104" s="16">
        <f t="shared" si="252"/>
        <v>0.0263503051457927</v>
      </c>
      <c r="CE104" s="31">
        <v>-0.627630537607245</v>
      </c>
      <c r="CF104" s="31">
        <v>0.776166739889334</v>
      </c>
      <c r="CG104" s="31">
        <v>4.71849887129509</v>
      </c>
      <c r="CH104" s="31">
        <v>-1.02961941718116</v>
      </c>
      <c r="CI104" s="31">
        <v>-0.154150679827258</v>
      </c>
      <c r="CJ104" s="31">
        <v>2.12738100396895</v>
      </c>
      <c r="CK104" s="34">
        <f t="shared" si="253"/>
        <v>0.49461803429471</v>
      </c>
      <c r="CL104" s="34">
        <f t="shared" si="254"/>
        <v>0.653783425652999</v>
      </c>
      <c r="CM104" s="34">
        <f t="shared" si="255"/>
        <v>1.52955850632218</v>
      </c>
      <c r="CN104" s="32">
        <f t="shared" si="256"/>
        <v>0.0293248368198755</v>
      </c>
      <c r="CO104" s="32">
        <f t="shared" si="257"/>
        <v>0.529558506322181</v>
      </c>
      <c r="CP104" s="32">
        <f t="shared" si="258"/>
        <v>0.0403940569935266</v>
      </c>
      <c r="CR104" s="8">
        <f t="shared" si="259"/>
        <v>0.494618034294711</v>
      </c>
      <c r="CT104" s="25">
        <v>-0.627630537607245</v>
      </c>
      <c r="CU104" s="25">
        <v>0.776166739889334</v>
      </c>
      <c r="CV104" s="22">
        <v>-1.02961941718116</v>
      </c>
      <c r="CW104" s="25">
        <v>-0.154150679827258</v>
      </c>
      <c r="CX104" s="25">
        <v>2.12738100396895</v>
      </c>
      <c r="CY104" s="26">
        <f t="shared" si="260"/>
        <v>0.515008833539903</v>
      </c>
      <c r="CZ104" s="26">
        <f t="shared" si="261"/>
        <v>0.62789810929698</v>
      </c>
      <c r="DA104" s="26">
        <f t="shared" si="283"/>
        <v>1.59261508387028</v>
      </c>
      <c r="DB104" s="16">
        <f t="shared" si="262"/>
        <v>0.0367242647748345</v>
      </c>
      <c r="DC104" s="16">
        <f t="shared" si="263"/>
        <v>0.592615083870281</v>
      </c>
      <c r="DD104" s="16">
        <f t="shared" si="264"/>
        <v>0.0685343655150566</v>
      </c>
      <c r="DG104" s="25">
        <v>-0.627630537607245</v>
      </c>
      <c r="DH104" s="25">
        <v>0.776166739889334</v>
      </c>
      <c r="DI104" s="22">
        <v>-0.154150679827258</v>
      </c>
      <c r="DJ104" s="25">
        <v>2.12738100396895</v>
      </c>
      <c r="DK104" s="26">
        <f t="shared" si="265"/>
        <v>0.550291986042228</v>
      </c>
      <c r="DL104" s="26">
        <f t="shared" si="266"/>
        <v>0.587639073533833</v>
      </c>
      <c r="DM104" s="26">
        <f t="shared" si="284"/>
        <v>1.70172482572745</v>
      </c>
      <c r="DN104" s="16">
        <f t="shared" si="267"/>
        <v>0.0514921931639117</v>
      </c>
      <c r="DO104" s="16">
        <f t="shared" si="268"/>
        <v>0.701724825727446</v>
      </c>
      <c r="DP104" s="16">
        <f t="shared" si="269"/>
        <v>0.135127104799374</v>
      </c>
      <c r="DS104" s="25">
        <v>-0.627630537607245</v>
      </c>
      <c r="DT104" s="25">
        <v>0.776166739889334</v>
      </c>
      <c r="DU104" s="22">
        <v>2.12738100396895</v>
      </c>
      <c r="DV104" s="26">
        <f t="shared" si="270"/>
        <v>0.523696655930947</v>
      </c>
      <c r="DW104" s="26">
        <f t="shared" si="271"/>
        <v>0.61748164550737</v>
      </c>
      <c r="DX104" s="26">
        <f t="shared" si="285"/>
        <v>1.61948133564087</v>
      </c>
      <c r="DY104" s="16">
        <f t="shared" si="272"/>
        <v>0.0401295379380092</v>
      </c>
      <c r="DZ104" s="16">
        <f t="shared" si="273"/>
        <v>0.619481335640874</v>
      </c>
      <c r="EA104" s="16">
        <f t="shared" si="274"/>
        <v>0.0713674024625687</v>
      </c>
      <c r="ED104" s="25">
        <v>-0.627630537607245</v>
      </c>
      <c r="EE104" s="25">
        <v>0.776166739889334</v>
      </c>
      <c r="EF104" s="26">
        <f t="shared" si="275"/>
        <v>0.454632033814475</v>
      </c>
      <c r="EG104" s="26">
        <f t="shared" si="276"/>
        <v>0.711285278641208</v>
      </c>
      <c r="EH104" s="26">
        <f t="shared" si="277"/>
        <v>1.40590566124233</v>
      </c>
      <c r="EI104" s="16">
        <f t="shared" si="278"/>
        <v>0.0172289148332248</v>
      </c>
      <c r="EJ104" s="16">
        <f t="shared" si="279"/>
        <v>0.405905661242327</v>
      </c>
      <c r="EK104" s="16">
        <f t="shared" si="280"/>
        <v>0.00217868062383781</v>
      </c>
    </row>
    <row r="105" spans="1:141">
      <c r="A105" s="77" t="s">
        <v>27</v>
      </c>
      <c r="B105" s="77">
        <v>2.50939543689952</v>
      </c>
      <c r="C105" s="78">
        <v>0.0034</v>
      </c>
      <c r="D105" s="78">
        <v>0.0325681818181818</v>
      </c>
      <c r="E105" s="77">
        <v>100</v>
      </c>
      <c r="F105" s="77">
        <v>0.6</v>
      </c>
      <c r="G105" s="77">
        <v>0.66</v>
      </c>
      <c r="H105" s="77">
        <v>0.68</v>
      </c>
      <c r="I105" s="77">
        <v>5.4</v>
      </c>
      <c r="J105" s="77">
        <v>0.49</v>
      </c>
      <c r="K105" s="17">
        <f t="shared" si="219"/>
        <v>1.03684706299076</v>
      </c>
      <c r="L105" s="17">
        <f t="shared" si="220"/>
        <v>0.472586572784037</v>
      </c>
      <c r="M105" s="17">
        <f t="shared" si="221"/>
        <v>2.11601441426687</v>
      </c>
      <c r="N105" s="16">
        <f t="shared" si="149"/>
        <v>0.299041710301626</v>
      </c>
      <c r="O105" s="16">
        <f t="shared" si="150"/>
        <v>1.11601441426687</v>
      </c>
      <c r="P105" s="16">
        <f t="shared" si="222"/>
        <v>0.233033109810523</v>
      </c>
      <c r="R105" s="21">
        <f t="shared" si="223"/>
        <v>-0.749534326008233</v>
      </c>
      <c r="S105" s="21">
        <f t="shared" si="287"/>
        <v>1</v>
      </c>
      <c r="T105" s="21">
        <f t="shared" si="224"/>
        <v>0.920041862338812</v>
      </c>
      <c r="U105" s="22">
        <f t="shared" si="225"/>
        <v>0.00339423306801562</v>
      </c>
      <c r="V105" s="21">
        <f t="shared" si="226"/>
        <v>0.0320490793320486</v>
      </c>
      <c r="W105" s="21">
        <f t="shared" si="227"/>
        <v>4.60517018598809</v>
      </c>
      <c r="X105" s="25">
        <f t="shared" si="228"/>
        <v>-0.510825623765991</v>
      </c>
      <c r="Y105" s="21">
        <f t="shared" si="229"/>
        <v>-0.415515443961666</v>
      </c>
      <c r="Z105" s="21">
        <f t="shared" si="230"/>
        <v>-0.385662480811985</v>
      </c>
      <c r="AA105" s="21">
        <f t="shared" si="231"/>
        <v>1.68639895357023</v>
      </c>
      <c r="AB105" s="26">
        <f t="shared" si="232"/>
        <v>0.884354080850447</v>
      </c>
      <c r="AC105" s="26">
        <f t="shared" si="233"/>
        <v>0.554076710460574</v>
      </c>
      <c r="AD105" s="26">
        <f t="shared" si="234"/>
        <v>1.80480424663357</v>
      </c>
      <c r="AE105" s="16">
        <f t="shared" si="235"/>
        <v>0.155515141083401</v>
      </c>
      <c r="AF105" s="16">
        <f t="shared" si="236"/>
        <v>0.804804246633565</v>
      </c>
      <c r="AG105" s="16">
        <f t="shared" si="237"/>
        <v>0.228188552815535</v>
      </c>
      <c r="AI105" s="21">
        <v>-0.749534326008233</v>
      </c>
      <c r="AJ105" s="22">
        <v>1</v>
      </c>
      <c r="AK105" s="21">
        <v>0.920041862338812</v>
      </c>
      <c r="AL105" s="25">
        <v>0.0320490793320486</v>
      </c>
      <c r="AM105" s="21">
        <v>4.60517018598809</v>
      </c>
      <c r="AN105" s="21">
        <v>-0.510825623765991</v>
      </c>
      <c r="AO105" s="21">
        <v>-0.415515443961666</v>
      </c>
      <c r="AP105" s="25">
        <v>-0.385662480811985</v>
      </c>
      <c r="AQ105" s="21">
        <v>1.68639895357023</v>
      </c>
      <c r="AR105" s="26">
        <f t="shared" si="238"/>
        <v>0.883002232786426</v>
      </c>
      <c r="AS105" s="26">
        <f t="shared" si="239"/>
        <v>0.55492498411215</v>
      </c>
      <c r="AT105" s="26">
        <f t="shared" si="286"/>
        <v>1.80204537303352</v>
      </c>
      <c r="AU105" s="16">
        <f t="shared" si="240"/>
        <v>0.154450754975116</v>
      </c>
      <c r="AV105" s="16">
        <f t="shared" si="241"/>
        <v>0.802045373033522</v>
      </c>
      <c r="AW105" s="16">
        <f t="shared" si="242"/>
        <v>0.225520927040617</v>
      </c>
      <c r="AZ105" s="25">
        <v>-0.749534326008233</v>
      </c>
      <c r="BA105" s="25">
        <v>0.920041862338812</v>
      </c>
      <c r="BB105" s="22">
        <v>0.0320490793320486</v>
      </c>
      <c r="BC105" s="25">
        <v>4.60517018598809</v>
      </c>
      <c r="BD105" s="25">
        <v>-0.510825623765991</v>
      </c>
      <c r="BE105" s="25">
        <v>-0.415515443961666</v>
      </c>
      <c r="BF105" s="25">
        <v>-0.385662480811985</v>
      </c>
      <c r="BG105" s="25">
        <v>1.68639895357023</v>
      </c>
      <c r="BH105" s="26">
        <f t="shared" si="243"/>
        <v>0.886009886138188</v>
      </c>
      <c r="BI105" s="26">
        <f t="shared" si="244"/>
        <v>0.553041233135379</v>
      </c>
      <c r="BJ105" s="26">
        <f t="shared" si="281"/>
        <v>1.80818344109834</v>
      </c>
      <c r="BK105" s="16">
        <f t="shared" si="245"/>
        <v>0.15682382991918</v>
      </c>
      <c r="BL105" s="16">
        <f t="shared" si="246"/>
        <v>0.808183441098342</v>
      </c>
      <c r="BM105" s="16">
        <f t="shared" si="247"/>
        <v>0.230327181209122</v>
      </c>
      <c r="BP105" s="25">
        <v>-0.749534326008233</v>
      </c>
      <c r="BQ105" s="25">
        <v>0.920041862338812</v>
      </c>
      <c r="BR105" s="25">
        <v>4.60517018598809</v>
      </c>
      <c r="BS105" s="22">
        <v>-0.510825623765991</v>
      </c>
      <c r="BT105" s="25">
        <v>-0.415515443961666</v>
      </c>
      <c r="BU105" s="25">
        <v>-0.385662480811985</v>
      </c>
      <c r="BV105" s="25">
        <v>1.68639895357023</v>
      </c>
      <c r="BW105" s="26">
        <f t="shared" si="248"/>
        <v>0.891449079626135</v>
      </c>
      <c r="BX105" s="26">
        <f t="shared" si="249"/>
        <v>0.549666841549156</v>
      </c>
      <c r="BY105" s="26">
        <f t="shared" si="282"/>
        <v>1.8192838359717</v>
      </c>
      <c r="BZ105" s="16">
        <f t="shared" si="250"/>
        <v>0.161161363532671</v>
      </c>
      <c r="CA105" s="16">
        <f t="shared" si="251"/>
        <v>0.819283835971705</v>
      </c>
      <c r="CB105" s="16">
        <f t="shared" si="252"/>
        <v>0.240541256296403</v>
      </c>
      <c r="CE105" s="31">
        <v>-0.749534326008233</v>
      </c>
      <c r="CF105" s="31">
        <v>0.920041862338812</v>
      </c>
      <c r="CG105" s="31">
        <v>4.60517018598809</v>
      </c>
      <c r="CH105" s="31">
        <v>-0.415515443961666</v>
      </c>
      <c r="CI105" s="31">
        <v>-0.385662480811985</v>
      </c>
      <c r="CJ105" s="31">
        <v>1.68639895357023</v>
      </c>
      <c r="CK105" s="34">
        <f t="shared" si="253"/>
        <v>0.907398628919906</v>
      </c>
      <c r="CL105" s="34">
        <f t="shared" si="254"/>
        <v>0.540005224146367</v>
      </c>
      <c r="CM105" s="34">
        <f t="shared" si="255"/>
        <v>1.85183393657124</v>
      </c>
      <c r="CN105" s="32">
        <f t="shared" si="256"/>
        <v>0.174221615424217</v>
      </c>
      <c r="CO105" s="32">
        <f t="shared" si="257"/>
        <v>0.851833936571237</v>
      </c>
      <c r="CP105" s="32">
        <f t="shared" si="258"/>
        <v>0.273799100276262</v>
      </c>
      <c r="CR105" s="8">
        <f t="shared" si="259"/>
        <v>0.907398628919905</v>
      </c>
      <c r="CT105" s="25">
        <v>-0.749534326008233</v>
      </c>
      <c r="CU105" s="25">
        <v>0.920041862338812</v>
      </c>
      <c r="CV105" s="22">
        <v>-0.415515443961666</v>
      </c>
      <c r="CW105" s="25">
        <v>-0.385662480811985</v>
      </c>
      <c r="CX105" s="25">
        <v>1.68639895357023</v>
      </c>
      <c r="CY105" s="26">
        <f t="shared" si="260"/>
        <v>0.916357653329933</v>
      </c>
      <c r="CZ105" s="26">
        <f t="shared" si="261"/>
        <v>0.534725713502145</v>
      </c>
      <c r="DA105" s="26">
        <f t="shared" si="283"/>
        <v>1.87011765985701</v>
      </c>
      <c r="DB105" s="16">
        <f t="shared" si="262"/>
        <v>0.181780848553007</v>
      </c>
      <c r="DC105" s="16">
        <f t="shared" si="263"/>
        <v>0.870117659857006</v>
      </c>
      <c r="DD105" s="16">
        <f t="shared" si="264"/>
        <v>0.290837227036054</v>
      </c>
      <c r="DG105" s="25">
        <v>-0.749534326008233</v>
      </c>
      <c r="DH105" s="25">
        <v>0.920041862338812</v>
      </c>
      <c r="DI105" s="22">
        <v>-0.385662480811985</v>
      </c>
      <c r="DJ105" s="25">
        <v>1.68639895357023</v>
      </c>
      <c r="DK105" s="26">
        <f t="shared" si="265"/>
        <v>0.901254798423511</v>
      </c>
      <c r="DL105" s="26">
        <f t="shared" si="266"/>
        <v>0.543686425700163</v>
      </c>
      <c r="DM105" s="26">
        <f t="shared" si="284"/>
        <v>1.83929550698676</v>
      </c>
      <c r="DN105" s="16">
        <f t="shared" si="267"/>
        <v>0.169130509226363</v>
      </c>
      <c r="DO105" s="16">
        <f t="shared" si="268"/>
        <v>0.839295506986758</v>
      </c>
      <c r="DP105" s="16">
        <f t="shared" si="269"/>
        <v>0.255193768315795</v>
      </c>
      <c r="DS105" s="25">
        <v>-0.749534326008233</v>
      </c>
      <c r="DT105" s="25">
        <v>0.920041862338812</v>
      </c>
      <c r="DU105" s="22">
        <v>1.68639895357023</v>
      </c>
      <c r="DV105" s="26">
        <f t="shared" si="270"/>
        <v>0.759397179025133</v>
      </c>
      <c r="DW105" s="26">
        <f t="shared" si="271"/>
        <v>0.645248643969196</v>
      </c>
      <c r="DX105" s="26">
        <f t="shared" si="285"/>
        <v>1.54979016127578</v>
      </c>
      <c r="DY105" s="16">
        <f t="shared" si="272"/>
        <v>0.0725748400666997</v>
      </c>
      <c r="DZ105" s="16">
        <f t="shared" si="273"/>
        <v>0.549790161275782</v>
      </c>
      <c r="EA105" s="16">
        <f t="shared" si="274"/>
        <v>0.0389887164909694</v>
      </c>
      <c r="ED105" s="25">
        <v>-0.749534326008233</v>
      </c>
      <c r="EE105" s="25">
        <v>0.920041862338812</v>
      </c>
      <c r="EF105" s="26">
        <f t="shared" si="275"/>
        <v>0.737894042619335</v>
      </c>
      <c r="EG105" s="26">
        <f t="shared" si="276"/>
        <v>0.664051979957211</v>
      </c>
      <c r="EH105" s="26">
        <f t="shared" si="277"/>
        <v>1.50590620942721</v>
      </c>
      <c r="EI105" s="16">
        <f t="shared" si="278"/>
        <v>0.0614514563661566</v>
      </c>
      <c r="EJ105" s="16">
        <f t="shared" si="279"/>
        <v>0.505906209427214</v>
      </c>
      <c r="EK105" s="16">
        <f t="shared" si="280"/>
        <v>0.0215141092386314</v>
      </c>
    </row>
    <row r="106" spans="1:141">
      <c r="A106" s="77" t="s">
        <v>27</v>
      </c>
      <c r="B106" s="77">
        <v>3.49617813327454</v>
      </c>
      <c r="C106" s="78">
        <v>0.0034</v>
      </c>
      <c r="D106" s="78">
        <v>0.0325681818181818</v>
      </c>
      <c r="E106" s="77">
        <v>100</v>
      </c>
      <c r="F106" s="77">
        <v>0.6</v>
      </c>
      <c r="G106" s="77">
        <v>0.66</v>
      </c>
      <c r="H106" s="77">
        <v>0.68</v>
      </c>
      <c r="I106" s="77">
        <v>5.4</v>
      </c>
      <c r="J106" s="77">
        <v>0.54</v>
      </c>
      <c r="K106" s="17">
        <f t="shared" si="219"/>
        <v>1.44457185817517</v>
      </c>
      <c r="L106" s="17">
        <f t="shared" si="220"/>
        <v>0.373813179970254</v>
      </c>
      <c r="M106" s="17">
        <f t="shared" si="221"/>
        <v>2.67513307069477</v>
      </c>
      <c r="N106" s="16">
        <f t="shared" si="149"/>
        <v>0.818250246602487</v>
      </c>
      <c r="O106" s="16">
        <f t="shared" si="150"/>
        <v>1.67513307069477</v>
      </c>
      <c r="P106" s="16">
        <f t="shared" si="222"/>
        <v>1.08545910526458</v>
      </c>
      <c r="R106" s="21">
        <f t="shared" si="223"/>
        <v>-0.983999125164794</v>
      </c>
      <c r="S106" s="21">
        <f t="shared" si="287"/>
        <v>1</v>
      </c>
      <c r="T106" s="21">
        <f t="shared" si="224"/>
        <v>1.25167040994902</v>
      </c>
      <c r="U106" s="22">
        <f t="shared" si="225"/>
        <v>0.00339423306801562</v>
      </c>
      <c r="V106" s="21">
        <f t="shared" si="226"/>
        <v>0.0320490793320486</v>
      </c>
      <c r="W106" s="21">
        <f t="shared" si="227"/>
        <v>4.60517018598809</v>
      </c>
      <c r="X106" s="25">
        <f t="shared" si="228"/>
        <v>-0.510825623765991</v>
      </c>
      <c r="Y106" s="21">
        <f t="shared" si="229"/>
        <v>-0.415515443961666</v>
      </c>
      <c r="Z106" s="21">
        <f t="shared" si="230"/>
        <v>-0.385662480811985</v>
      </c>
      <c r="AA106" s="21">
        <f t="shared" si="231"/>
        <v>1.68639895357023</v>
      </c>
      <c r="AB106" s="26">
        <f t="shared" si="232"/>
        <v>0.906745956553791</v>
      </c>
      <c r="AC106" s="26">
        <f t="shared" si="233"/>
        <v>0.595536154417872</v>
      </c>
      <c r="AD106" s="26">
        <f t="shared" si="234"/>
        <v>1.67915917880332</v>
      </c>
      <c r="AE106" s="16">
        <f t="shared" si="235"/>
        <v>0.134502596648555</v>
      </c>
      <c r="AF106" s="16">
        <f t="shared" si="236"/>
        <v>0.679159178803317</v>
      </c>
      <c r="AG106" s="16">
        <f t="shared" si="237"/>
        <v>0.123936236164408</v>
      </c>
      <c r="AI106" s="21">
        <v>-0.983999125164794</v>
      </c>
      <c r="AJ106" s="22">
        <v>1</v>
      </c>
      <c r="AK106" s="21">
        <v>1.25167040994902</v>
      </c>
      <c r="AL106" s="25">
        <v>0.0320490793320486</v>
      </c>
      <c r="AM106" s="21">
        <v>4.60517018598809</v>
      </c>
      <c r="AN106" s="21">
        <v>-0.510825623765991</v>
      </c>
      <c r="AO106" s="21">
        <v>-0.415515443961666</v>
      </c>
      <c r="AP106" s="25">
        <v>-0.385662480811985</v>
      </c>
      <c r="AQ106" s="21">
        <v>1.68639895357023</v>
      </c>
      <c r="AR106" s="26">
        <f t="shared" si="238"/>
        <v>0.906261057406288</v>
      </c>
      <c r="AS106" s="26">
        <f t="shared" si="239"/>
        <v>0.595854798776718</v>
      </c>
      <c r="AT106" s="26">
        <f t="shared" si="286"/>
        <v>1.67826121741905</v>
      </c>
      <c r="AU106" s="16">
        <f t="shared" si="240"/>
        <v>0.134147162172372</v>
      </c>
      <c r="AV106" s="16">
        <f t="shared" si="241"/>
        <v>0.678261217419053</v>
      </c>
      <c r="AW106" s="16">
        <f t="shared" si="242"/>
        <v>0.123275620744509</v>
      </c>
      <c r="AZ106" s="25">
        <v>-0.983999125164794</v>
      </c>
      <c r="BA106" s="25">
        <v>1.25167040994902</v>
      </c>
      <c r="BB106" s="22">
        <v>0.0320490793320486</v>
      </c>
      <c r="BC106" s="25">
        <v>4.60517018598809</v>
      </c>
      <c r="BD106" s="25">
        <v>-0.510825623765991</v>
      </c>
      <c r="BE106" s="25">
        <v>-0.415515443961666</v>
      </c>
      <c r="BF106" s="25">
        <v>-0.385662480811985</v>
      </c>
      <c r="BG106" s="25">
        <v>1.68639895357023</v>
      </c>
      <c r="BH106" s="26">
        <f t="shared" si="243"/>
        <v>0.906968682922453</v>
      </c>
      <c r="BI106" s="26">
        <f t="shared" si="244"/>
        <v>0.595389907245751</v>
      </c>
      <c r="BJ106" s="26">
        <f t="shared" si="281"/>
        <v>1.67957163504158</v>
      </c>
      <c r="BK106" s="16">
        <f t="shared" si="245"/>
        <v>0.13466601424584</v>
      </c>
      <c r="BL106" s="16">
        <f t="shared" si="246"/>
        <v>0.679571635041579</v>
      </c>
      <c r="BM106" s="16">
        <f t="shared" si="247"/>
        <v>0.12342035675247</v>
      </c>
      <c r="BP106" s="25">
        <v>-0.983999125164794</v>
      </c>
      <c r="BQ106" s="25">
        <v>1.25167040994902</v>
      </c>
      <c r="BR106" s="25">
        <v>4.60517018598809</v>
      </c>
      <c r="BS106" s="22">
        <v>-0.510825623765991</v>
      </c>
      <c r="BT106" s="25">
        <v>-0.415515443961666</v>
      </c>
      <c r="BU106" s="25">
        <v>-0.385662480811985</v>
      </c>
      <c r="BV106" s="25">
        <v>1.68639895357023</v>
      </c>
      <c r="BW106" s="26">
        <f t="shared" si="248"/>
        <v>0.910541413267027</v>
      </c>
      <c r="BX106" s="26">
        <f t="shared" si="249"/>
        <v>0.593053750364278</v>
      </c>
      <c r="BY106" s="26">
        <f t="shared" si="282"/>
        <v>1.68618780234635</v>
      </c>
      <c r="BZ106" s="16">
        <f t="shared" si="250"/>
        <v>0.137300938945925</v>
      </c>
      <c r="CA106" s="16">
        <f t="shared" si="251"/>
        <v>0.686187802346345</v>
      </c>
      <c r="CB106" s="16">
        <f t="shared" si="252"/>
        <v>0.127701896481075</v>
      </c>
      <c r="CE106" s="31">
        <v>-0.983999125164794</v>
      </c>
      <c r="CF106" s="31">
        <v>1.25167040994902</v>
      </c>
      <c r="CG106" s="31">
        <v>4.60517018598809</v>
      </c>
      <c r="CH106" s="31">
        <v>-0.415515443961666</v>
      </c>
      <c r="CI106" s="31">
        <v>-0.385662480811985</v>
      </c>
      <c r="CJ106" s="31">
        <v>1.68639895357023</v>
      </c>
      <c r="CK106" s="34">
        <f t="shared" si="253"/>
        <v>0.927908956115424</v>
      </c>
      <c r="CL106" s="34">
        <f t="shared" si="254"/>
        <v>0.581953645819567</v>
      </c>
      <c r="CM106" s="34">
        <f t="shared" si="255"/>
        <v>1.71834991873227</v>
      </c>
      <c r="CN106" s="32">
        <f t="shared" si="256"/>
        <v>0.150473358234558</v>
      </c>
      <c r="CO106" s="32">
        <f t="shared" si="257"/>
        <v>0.718349918732267</v>
      </c>
      <c r="CP106" s="32">
        <f t="shared" si="258"/>
        <v>0.151923880608452</v>
      </c>
      <c r="CR106" s="8">
        <f t="shared" si="259"/>
        <v>0.927908956115422</v>
      </c>
      <c r="CT106" s="25">
        <v>-0.983999125164794</v>
      </c>
      <c r="CU106" s="25">
        <v>1.25167040994902</v>
      </c>
      <c r="CV106" s="22">
        <v>-0.415515443961666</v>
      </c>
      <c r="CW106" s="25">
        <v>-0.385662480811985</v>
      </c>
      <c r="CX106" s="25">
        <v>1.68639895357023</v>
      </c>
      <c r="CY106" s="26">
        <f t="shared" si="260"/>
        <v>0.960319319351119</v>
      </c>
      <c r="CZ106" s="26">
        <f t="shared" si="261"/>
        <v>0.562312961031414</v>
      </c>
      <c r="DA106" s="26">
        <f t="shared" si="283"/>
        <v>1.77836910990948</v>
      </c>
      <c r="DB106" s="16">
        <f t="shared" si="262"/>
        <v>0.176668330219788</v>
      </c>
      <c r="DC106" s="16">
        <f t="shared" si="263"/>
        <v>0.77836910990948</v>
      </c>
      <c r="DD106" s="16">
        <f t="shared" si="264"/>
        <v>0.200296273101433</v>
      </c>
      <c r="DG106" s="25">
        <v>-0.983999125164794</v>
      </c>
      <c r="DH106" s="25">
        <v>1.25167040994902</v>
      </c>
      <c r="DI106" s="22">
        <v>-0.385662480811985</v>
      </c>
      <c r="DJ106" s="25">
        <v>1.68639895357023</v>
      </c>
      <c r="DK106" s="26">
        <f t="shared" si="265"/>
        <v>0.926406554678268</v>
      </c>
      <c r="DL106" s="26">
        <f t="shared" si="266"/>
        <v>0.582897430154234</v>
      </c>
      <c r="DM106" s="26">
        <f t="shared" si="284"/>
        <v>1.71556769384864</v>
      </c>
      <c r="DN106" s="16">
        <f t="shared" si="267"/>
        <v>0.149310025498329</v>
      </c>
      <c r="DO106" s="16">
        <f t="shared" si="268"/>
        <v>0.715567693848644</v>
      </c>
      <c r="DP106" s="16">
        <f t="shared" si="269"/>
        <v>0.1454959064514</v>
      </c>
      <c r="DS106" s="25">
        <v>-0.983999125164794</v>
      </c>
      <c r="DT106" s="25">
        <v>1.25167040994902</v>
      </c>
      <c r="DU106" s="22">
        <v>1.68639895357023</v>
      </c>
      <c r="DV106" s="26">
        <f t="shared" si="270"/>
        <v>0.854756673454391</v>
      </c>
      <c r="DW106" s="26">
        <f t="shared" si="271"/>
        <v>0.631758741137005</v>
      </c>
      <c r="DX106" s="26">
        <f t="shared" si="285"/>
        <v>1.58288272861924</v>
      </c>
      <c r="DY106" s="16">
        <f t="shared" si="272"/>
        <v>0.0990717634840742</v>
      </c>
      <c r="DZ106" s="16">
        <f t="shared" si="273"/>
        <v>0.582882728619243</v>
      </c>
      <c r="EA106" s="16">
        <f t="shared" si="274"/>
        <v>0.0531524604073114</v>
      </c>
      <c r="ED106" s="25">
        <v>-0.983999125164794</v>
      </c>
      <c r="EE106" s="25">
        <v>1.25167040994902</v>
      </c>
      <c r="EF106" s="26">
        <f t="shared" si="275"/>
        <v>0.909436988572931</v>
      </c>
      <c r="EG106" s="26">
        <f t="shared" si="276"/>
        <v>0.593773957717902</v>
      </c>
      <c r="EH106" s="26">
        <f t="shared" si="277"/>
        <v>1.68414257143135</v>
      </c>
      <c r="EI106" s="16">
        <f t="shared" si="278"/>
        <v>0.136483688525836</v>
      </c>
      <c r="EJ106" s="16">
        <f t="shared" si="279"/>
        <v>0.684142571431354</v>
      </c>
      <c r="EK106" s="16">
        <f t="shared" si="280"/>
        <v>0.105568619508281</v>
      </c>
    </row>
    <row r="107" spans="1:141">
      <c r="A107" s="77" t="s">
        <v>27</v>
      </c>
      <c r="B107" s="77">
        <v>3.78239066709027</v>
      </c>
      <c r="C107" s="78">
        <v>0.0034</v>
      </c>
      <c r="D107" s="78">
        <v>0.0325681818181818</v>
      </c>
      <c r="E107" s="77">
        <v>100</v>
      </c>
      <c r="F107" s="77">
        <v>0.6</v>
      </c>
      <c r="G107" s="77">
        <v>0.66</v>
      </c>
      <c r="H107" s="77">
        <v>0.68</v>
      </c>
      <c r="I107" s="77">
        <v>5.4</v>
      </c>
      <c r="J107" s="77">
        <v>0.6</v>
      </c>
      <c r="K107" s="17">
        <f t="shared" si="219"/>
        <v>1.56283087017236</v>
      </c>
      <c r="L107" s="17">
        <f t="shared" si="220"/>
        <v>0.383918702561735</v>
      </c>
      <c r="M107" s="17">
        <f t="shared" si="221"/>
        <v>2.60471811695393</v>
      </c>
      <c r="N107" s="16">
        <f t="shared" si="149"/>
        <v>0.927043284556864</v>
      </c>
      <c r="O107" s="16">
        <f t="shared" si="150"/>
        <v>1.60471811695393</v>
      </c>
      <c r="P107" s="16">
        <f t="shared" si="222"/>
        <v>0.943693212615181</v>
      </c>
      <c r="R107" s="21">
        <f t="shared" si="223"/>
        <v>-0.957324460887391</v>
      </c>
      <c r="S107" s="21">
        <f t="shared" si="287"/>
        <v>1</v>
      </c>
      <c r="T107" s="21">
        <f t="shared" si="224"/>
        <v>1.33035626132944</v>
      </c>
      <c r="U107" s="22">
        <f t="shared" si="225"/>
        <v>0.00339423306801562</v>
      </c>
      <c r="V107" s="21">
        <f t="shared" si="226"/>
        <v>0.0320490793320486</v>
      </c>
      <c r="W107" s="21">
        <f t="shared" si="227"/>
        <v>4.60517018598809</v>
      </c>
      <c r="X107" s="25">
        <f t="shared" si="228"/>
        <v>-0.510825623765991</v>
      </c>
      <c r="Y107" s="21">
        <f t="shared" si="229"/>
        <v>-0.415515443961666</v>
      </c>
      <c r="Z107" s="21">
        <f t="shared" si="230"/>
        <v>-0.385662480811985</v>
      </c>
      <c r="AA107" s="21">
        <f t="shared" si="231"/>
        <v>1.68639895357023</v>
      </c>
      <c r="AB107" s="26">
        <f t="shared" si="232"/>
        <v>0.912141591693626</v>
      </c>
      <c r="AC107" s="26">
        <f t="shared" si="233"/>
        <v>0.657792611875033</v>
      </c>
      <c r="AD107" s="26">
        <f t="shared" si="234"/>
        <v>1.52023598615604</v>
      </c>
      <c r="AE107" s="16">
        <f t="shared" si="235"/>
        <v>0.0974323732650303</v>
      </c>
      <c r="AF107" s="16">
        <f t="shared" si="236"/>
        <v>0.520235986156043</v>
      </c>
      <c r="AG107" s="16">
        <f t="shared" si="237"/>
        <v>0.0372963364604764</v>
      </c>
      <c r="AI107" s="21">
        <v>-0.957324460887391</v>
      </c>
      <c r="AJ107" s="22">
        <v>1</v>
      </c>
      <c r="AK107" s="21">
        <v>1.33035626132944</v>
      </c>
      <c r="AL107" s="25">
        <v>0.0320490793320486</v>
      </c>
      <c r="AM107" s="21">
        <v>4.60517018598809</v>
      </c>
      <c r="AN107" s="21">
        <v>-0.510825623765991</v>
      </c>
      <c r="AO107" s="21">
        <v>-0.415515443961666</v>
      </c>
      <c r="AP107" s="25">
        <v>-0.385662480811985</v>
      </c>
      <c r="AQ107" s="21">
        <v>1.68639895357023</v>
      </c>
      <c r="AR107" s="26">
        <f t="shared" si="238"/>
        <v>0.91186903530063</v>
      </c>
      <c r="AS107" s="26">
        <f t="shared" si="239"/>
        <v>0.657989225176605</v>
      </c>
      <c r="AT107" s="26">
        <f t="shared" si="286"/>
        <v>1.51978172550105</v>
      </c>
      <c r="AU107" s="16">
        <f t="shared" si="240"/>
        <v>0.0972622951793455</v>
      </c>
      <c r="AV107" s="16">
        <f t="shared" si="241"/>
        <v>0.51978172550105</v>
      </c>
      <c r="AW107" s="16">
        <f t="shared" si="242"/>
        <v>0.0371050799745558</v>
      </c>
      <c r="AZ107" s="25">
        <v>-0.957324460887391</v>
      </c>
      <c r="BA107" s="25">
        <v>1.33035626132944</v>
      </c>
      <c r="BB107" s="22">
        <v>0.0320490793320486</v>
      </c>
      <c r="BC107" s="25">
        <v>4.60517018598809</v>
      </c>
      <c r="BD107" s="25">
        <v>-0.510825623765991</v>
      </c>
      <c r="BE107" s="25">
        <v>-0.415515443961666</v>
      </c>
      <c r="BF107" s="25">
        <v>-0.385662480811985</v>
      </c>
      <c r="BG107" s="25">
        <v>1.68639895357023</v>
      </c>
      <c r="BH107" s="26">
        <f t="shared" si="243"/>
        <v>0.912013938901889</v>
      </c>
      <c r="BI107" s="26">
        <f t="shared" si="244"/>
        <v>0.657884681809173</v>
      </c>
      <c r="BJ107" s="26">
        <f t="shared" si="281"/>
        <v>1.52002323150315</v>
      </c>
      <c r="BK107" s="16">
        <f t="shared" si="245"/>
        <v>0.0973526980690719</v>
      </c>
      <c r="BL107" s="16">
        <f t="shared" si="246"/>
        <v>0.520023231503149</v>
      </c>
      <c r="BM107" s="16">
        <f t="shared" si="247"/>
        <v>0.0367734054256005</v>
      </c>
      <c r="BP107" s="25">
        <v>-0.957324460887391</v>
      </c>
      <c r="BQ107" s="25">
        <v>1.33035626132944</v>
      </c>
      <c r="BR107" s="25">
        <v>4.60517018598809</v>
      </c>
      <c r="BS107" s="22">
        <v>-0.510825623765991</v>
      </c>
      <c r="BT107" s="25">
        <v>-0.415515443961666</v>
      </c>
      <c r="BU107" s="25">
        <v>-0.385662480811985</v>
      </c>
      <c r="BV107" s="25">
        <v>1.68639895357023</v>
      </c>
      <c r="BW107" s="26">
        <f t="shared" si="248"/>
        <v>0.915131168112527</v>
      </c>
      <c r="BX107" s="26">
        <f t="shared" si="249"/>
        <v>0.65564371634015</v>
      </c>
      <c r="BY107" s="26">
        <f t="shared" si="282"/>
        <v>1.52521861352088</v>
      </c>
      <c r="BZ107" s="16">
        <f t="shared" si="250"/>
        <v>0.0993076531159658</v>
      </c>
      <c r="CA107" s="16">
        <f t="shared" si="251"/>
        <v>0.525218613520879</v>
      </c>
      <c r="CB107" s="16">
        <f t="shared" si="252"/>
        <v>0.0385670023940633</v>
      </c>
      <c r="CE107" s="31">
        <v>-0.957324460887391</v>
      </c>
      <c r="CF107" s="31">
        <v>1.33035626132944</v>
      </c>
      <c r="CG107" s="31">
        <v>4.60517018598809</v>
      </c>
      <c r="CH107" s="31">
        <v>-0.415515443961666</v>
      </c>
      <c r="CI107" s="31">
        <v>-0.385662480811985</v>
      </c>
      <c r="CJ107" s="31">
        <v>1.68639895357023</v>
      </c>
      <c r="CK107" s="34">
        <f t="shared" si="253"/>
        <v>0.932843125391105</v>
      </c>
      <c r="CL107" s="34">
        <f t="shared" si="254"/>
        <v>0.643194963513767</v>
      </c>
      <c r="CM107" s="34">
        <f t="shared" si="255"/>
        <v>1.55473854231851</v>
      </c>
      <c r="CN107" s="32">
        <f t="shared" si="256"/>
        <v>0.110784546120119</v>
      </c>
      <c r="CO107" s="32">
        <f t="shared" si="257"/>
        <v>0.554738542318508</v>
      </c>
      <c r="CP107" s="32">
        <f t="shared" si="258"/>
        <v>0.0511495958625746</v>
      </c>
      <c r="CR107" s="8">
        <f t="shared" si="259"/>
        <v>0.9328431253911</v>
      </c>
      <c r="CT107" s="25">
        <v>-0.957324460887391</v>
      </c>
      <c r="CU107" s="25">
        <v>1.33035626132944</v>
      </c>
      <c r="CV107" s="22">
        <v>-0.415515443961666</v>
      </c>
      <c r="CW107" s="25">
        <v>-0.385662480811985</v>
      </c>
      <c r="CX107" s="25">
        <v>1.68639895357023</v>
      </c>
      <c r="CY107" s="26">
        <f t="shared" si="260"/>
        <v>0.971056024420029</v>
      </c>
      <c r="CZ107" s="26">
        <f t="shared" si="261"/>
        <v>0.617884019985721</v>
      </c>
      <c r="DA107" s="26">
        <f t="shared" si="283"/>
        <v>1.61842670736672</v>
      </c>
      <c r="DB107" s="16">
        <f t="shared" si="262"/>
        <v>0.137682573258397</v>
      </c>
      <c r="DC107" s="16">
        <f t="shared" si="263"/>
        <v>0.618426707366715</v>
      </c>
      <c r="DD107" s="16">
        <f t="shared" si="264"/>
        <v>0.082715090887117</v>
      </c>
      <c r="DG107" s="25">
        <v>-0.957324460887391</v>
      </c>
      <c r="DH107" s="25">
        <v>1.33035626132944</v>
      </c>
      <c r="DI107" s="22">
        <v>-0.385662480811985</v>
      </c>
      <c r="DJ107" s="25">
        <v>1.68639895357023</v>
      </c>
      <c r="DK107" s="26">
        <f t="shared" si="265"/>
        <v>0.932476647107648</v>
      </c>
      <c r="DL107" s="26">
        <f t="shared" si="266"/>
        <v>0.643447749454184</v>
      </c>
      <c r="DM107" s="26">
        <f t="shared" si="284"/>
        <v>1.55412774517941</v>
      </c>
      <c r="DN107" s="16">
        <f t="shared" si="267"/>
        <v>0.110540720871944</v>
      </c>
      <c r="DO107" s="16">
        <f t="shared" si="268"/>
        <v>0.554127745179414</v>
      </c>
      <c r="DP107" s="16">
        <f t="shared" si="269"/>
        <v>0.0483996954760829</v>
      </c>
      <c r="DS107" s="25">
        <v>-0.957324460887391</v>
      </c>
      <c r="DT107" s="25">
        <v>1.33035626132944</v>
      </c>
      <c r="DU107" s="22">
        <v>1.68639895357023</v>
      </c>
      <c r="DV107" s="26">
        <f t="shared" si="270"/>
        <v>0.879087184847803</v>
      </c>
      <c r="DW107" s="26">
        <f t="shared" si="271"/>
        <v>0.682526159340928</v>
      </c>
      <c r="DX107" s="26">
        <f t="shared" si="285"/>
        <v>1.46514530807967</v>
      </c>
      <c r="DY107" s="16">
        <f t="shared" si="272"/>
        <v>0.077889656746272</v>
      </c>
      <c r="DZ107" s="16">
        <f t="shared" si="273"/>
        <v>0.465145308079672</v>
      </c>
      <c r="EA107" s="16">
        <f t="shared" si="274"/>
        <v>0.0127262660339599</v>
      </c>
      <c r="ED107" s="25">
        <v>-0.957324460887391</v>
      </c>
      <c r="EE107" s="25">
        <v>1.33035626132944</v>
      </c>
      <c r="EF107" s="26">
        <f t="shared" si="275"/>
        <v>0.955678353657262</v>
      </c>
      <c r="EG107" s="26">
        <f t="shared" si="276"/>
        <v>0.627826295012203</v>
      </c>
      <c r="EH107" s="26">
        <f t="shared" si="277"/>
        <v>1.59279725609544</v>
      </c>
      <c r="EI107" s="16">
        <f t="shared" si="278"/>
        <v>0.12650709126034</v>
      </c>
      <c r="EJ107" s="16">
        <f t="shared" si="279"/>
        <v>0.592797256095436</v>
      </c>
      <c r="EK107" s="16">
        <f t="shared" si="280"/>
        <v>0.0545539797313903</v>
      </c>
    </row>
    <row r="108" spans="1:141">
      <c r="A108" s="77" t="s">
        <v>27</v>
      </c>
      <c r="B108" s="77">
        <v>3.00260663050318</v>
      </c>
      <c r="C108" s="78">
        <v>0.0034</v>
      </c>
      <c r="D108" s="78">
        <v>0.0325681818181818</v>
      </c>
      <c r="E108" s="77">
        <v>100</v>
      </c>
      <c r="F108" s="77">
        <v>0.4</v>
      </c>
      <c r="G108" s="77">
        <v>0.46</v>
      </c>
      <c r="H108" s="77">
        <v>0.68</v>
      </c>
      <c r="I108" s="77">
        <v>5.4</v>
      </c>
      <c r="J108" s="77">
        <v>0.54</v>
      </c>
      <c r="K108" s="17">
        <f t="shared" si="219"/>
        <v>1.04294340267876</v>
      </c>
      <c r="L108" s="17">
        <f t="shared" si="220"/>
        <v>0.517765392266764</v>
      </c>
      <c r="M108" s="17">
        <f t="shared" si="221"/>
        <v>1.93137667162733</v>
      </c>
      <c r="N108" s="16">
        <f t="shared" si="149"/>
        <v>0.252952066298087</v>
      </c>
      <c r="O108" s="16">
        <f t="shared" si="150"/>
        <v>0.931376671627328</v>
      </c>
      <c r="P108" s="16">
        <f t="shared" si="222"/>
        <v>0.0888619931154041</v>
      </c>
      <c r="R108" s="21">
        <f t="shared" si="223"/>
        <v>-0.658233049999599</v>
      </c>
      <c r="S108" s="21">
        <f t="shared" si="287"/>
        <v>1</v>
      </c>
      <c r="T108" s="21">
        <f t="shared" si="224"/>
        <v>1.09948078824754</v>
      </c>
      <c r="U108" s="22">
        <f t="shared" si="225"/>
        <v>0.00339423306801562</v>
      </c>
      <c r="V108" s="21">
        <f t="shared" si="226"/>
        <v>0.0320490793320486</v>
      </c>
      <c r="W108" s="21">
        <f t="shared" si="227"/>
        <v>4.60517018598809</v>
      </c>
      <c r="X108" s="25">
        <f t="shared" si="228"/>
        <v>-0.916290731874155</v>
      </c>
      <c r="Y108" s="21">
        <f t="shared" si="229"/>
        <v>-0.776528789498996</v>
      </c>
      <c r="Z108" s="21">
        <f t="shared" si="230"/>
        <v>-0.385662480811985</v>
      </c>
      <c r="AA108" s="21">
        <f t="shared" si="231"/>
        <v>1.68639895357023</v>
      </c>
      <c r="AB108" s="26">
        <f t="shared" si="232"/>
        <v>0.681048469099602</v>
      </c>
      <c r="AC108" s="26">
        <f t="shared" si="233"/>
        <v>0.792895108792948</v>
      </c>
      <c r="AD108" s="26">
        <f t="shared" si="234"/>
        <v>1.26120086870297</v>
      </c>
      <c r="AE108" s="16">
        <f t="shared" si="235"/>
        <v>0.0198946706353414</v>
      </c>
      <c r="AF108" s="16">
        <f t="shared" si="236"/>
        <v>0.261200868702967</v>
      </c>
      <c r="AG108" s="16">
        <f t="shared" si="237"/>
        <v>0.00434446069771737</v>
      </c>
      <c r="AI108" s="21">
        <v>-0.658233049999599</v>
      </c>
      <c r="AJ108" s="22">
        <v>1</v>
      </c>
      <c r="AK108" s="21">
        <v>1.09948078824754</v>
      </c>
      <c r="AL108" s="25">
        <v>0.0320490793320486</v>
      </c>
      <c r="AM108" s="21">
        <v>4.60517018598809</v>
      </c>
      <c r="AN108" s="21">
        <v>-0.916290731874155</v>
      </c>
      <c r="AO108" s="21">
        <v>-0.776528789498996</v>
      </c>
      <c r="AP108" s="25">
        <v>-0.385662480811985</v>
      </c>
      <c r="AQ108" s="21">
        <v>1.68639895357023</v>
      </c>
      <c r="AR108" s="26">
        <f t="shared" si="238"/>
        <v>0.680663139391849</v>
      </c>
      <c r="AS108" s="26">
        <f t="shared" si="239"/>
        <v>0.793343974058111</v>
      </c>
      <c r="AT108" s="26">
        <f t="shared" si="286"/>
        <v>1.26048729517009</v>
      </c>
      <c r="AU108" s="16">
        <f t="shared" si="240"/>
        <v>0.0197861187835708</v>
      </c>
      <c r="AV108" s="16">
        <f t="shared" si="241"/>
        <v>0.260487295170091</v>
      </c>
      <c r="AW108" s="16">
        <f t="shared" si="242"/>
        <v>0.00444457435421982</v>
      </c>
      <c r="AZ108" s="25">
        <v>-0.658233049999599</v>
      </c>
      <c r="BA108" s="25">
        <v>1.09948078824754</v>
      </c>
      <c r="BB108" s="22">
        <v>0.0320490793320486</v>
      </c>
      <c r="BC108" s="25">
        <v>4.60517018598809</v>
      </c>
      <c r="BD108" s="25">
        <v>-0.916290731874155</v>
      </c>
      <c r="BE108" s="25">
        <v>-0.776528789498996</v>
      </c>
      <c r="BF108" s="25">
        <v>-0.385662480811985</v>
      </c>
      <c r="BG108" s="25">
        <v>1.68639895357023</v>
      </c>
      <c r="BH108" s="26">
        <f t="shared" si="243"/>
        <v>0.68344901858496</v>
      </c>
      <c r="BI108" s="26">
        <f t="shared" si="244"/>
        <v>0.790110140355512</v>
      </c>
      <c r="BJ108" s="26">
        <f t="shared" si="281"/>
        <v>1.26564633071289</v>
      </c>
      <c r="BK108" s="16">
        <f t="shared" si="245"/>
        <v>0.0205776209329883</v>
      </c>
      <c r="BL108" s="16">
        <f t="shared" si="246"/>
        <v>0.265646330712889</v>
      </c>
      <c r="BM108" s="16">
        <f t="shared" si="247"/>
        <v>0.00392038392293034</v>
      </c>
      <c r="BP108" s="25">
        <v>-0.658233049999599</v>
      </c>
      <c r="BQ108" s="25">
        <v>1.09948078824754</v>
      </c>
      <c r="BR108" s="25">
        <v>4.60517018598809</v>
      </c>
      <c r="BS108" s="22">
        <v>-0.916290731874155</v>
      </c>
      <c r="BT108" s="25">
        <v>-0.776528789498996</v>
      </c>
      <c r="BU108" s="25">
        <v>-0.385662480811985</v>
      </c>
      <c r="BV108" s="25">
        <v>1.68639895357023</v>
      </c>
      <c r="BW108" s="26">
        <f t="shared" si="248"/>
        <v>0.692684491334816</v>
      </c>
      <c r="BX108" s="26">
        <f t="shared" si="249"/>
        <v>0.779575704025667</v>
      </c>
      <c r="BY108" s="26">
        <f t="shared" si="282"/>
        <v>1.28274905802744</v>
      </c>
      <c r="BZ108" s="16">
        <f t="shared" si="250"/>
        <v>0.0233125538941715</v>
      </c>
      <c r="CA108" s="16">
        <f t="shared" si="251"/>
        <v>0.282749058027437</v>
      </c>
      <c r="CB108" s="16">
        <f t="shared" si="252"/>
        <v>0.0021238017032358</v>
      </c>
      <c r="CE108" s="31">
        <v>-0.658233049999599</v>
      </c>
      <c r="CF108" s="31">
        <v>1.09948078824754</v>
      </c>
      <c r="CG108" s="31">
        <v>4.60517018598809</v>
      </c>
      <c r="CH108" s="31">
        <v>-0.776528789498996</v>
      </c>
      <c r="CI108" s="31">
        <v>-0.385662480811985</v>
      </c>
      <c r="CJ108" s="31">
        <v>1.68639895357023</v>
      </c>
      <c r="CK108" s="34">
        <f t="shared" si="253"/>
        <v>0.707318915837717</v>
      </c>
      <c r="CL108" s="34">
        <f t="shared" si="254"/>
        <v>0.763446286970069</v>
      </c>
      <c r="CM108" s="34">
        <f t="shared" si="255"/>
        <v>1.30984984414392</v>
      </c>
      <c r="CN108" s="32">
        <f t="shared" si="256"/>
        <v>0.027995619597109</v>
      </c>
      <c r="CO108" s="32">
        <f t="shared" si="257"/>
        <v>0.30984984414392</v>
      </c>
      <c r="CP108" s="32">
        <f t="shared" si="258"/>
        <v>0.000350660607195805</v>
      </c>
      <c r="CR108" s="8">
        <f t="shared" si="259"/>
        <v>0.707318915837719</v>
      </c>
      <c r="CT108" s="25">
        <v>-0.658233049999599</v>
      </c>
      <c r="CU108" s="25">
        <v>1.09948078824754</v>
      </c>
      <c r="CV108" s="22">
        <v>-0.776528789498996</v>
      </c>
      <c r="CW108" s="25">
        <v>-0.385662480811985</v>
      </c>
      <c r="CX108" s="25">
        <v>1.68639895357023</v>
      </c>
      <c r="CY108" s="26">
        <f t="shared" si="260"/>
        <v>0.743972507427208</v>
      </c>
      <c r="CZ108" s="26">
        <f t="shared" si="261"/>
        <v>0.725833272881841</v>
      </c>
      <c r="DA108" s="26">
        <f t="shared" si="283"/>
        <v>1.37772686560594</v>
      </c>
      <c r="DB108" s="16">
        <f t="shared" si="262"/>
        <v>0.0416047837861425</v>
      </c>
      <c r="DC108" s="16">
        <f t="shared" si="263"/>
        <v>0.377726865605941</v>
      </c>
      <c r="DD108" s="16">
        <f t="shared" si="264"/>
        <v>0.00219984188078162</v>
      </c>
      <c r="DG108" s="25">
        <v>-0.658233049999599</v>
      </c>
      <c r="DH108" s="25">
        <v>1.09948078824754</v>
      </c>
      <c r="DI108" s="22">
        <v>-0.385662480811985</v>
      </c>
      <c r="DJ108" s="25">
        <v>1.68639895357023</v>
      </c>
      <c r="DK108" s="26">
        <f t="shared" si="265"/>
        <v>0.769010781957763</v>
      </c>
      <c r="DL108" s="26">
        <f t="shared" si="266"/>
        <v>0.702200817815919</v>
      </c>
      <c r="DM108" s="26">
        <f t="shared" si="284"/>
        <v>1.42409404066252</v>
      </c>
      <c r="DN108" s="16">
        <f t="shared" si="267"/>
        <v>0.0524459382529059</v>
      </c>
      <c r="DO108" s="16">
        <f t="shared" si="268"/>
        <v>0.424094040662523</v>
      </c>
      <c r="DP108" s="16">
        <f t="shared" si="269"/>
        <v>0.00809380979192496</v>
      </c>
      <c r="DS108" s="25">
        <v>-0.658233049999599</v>
      </c>
      <c r="DT108" s="25">
        <v>1.09948078824754</v>
      </c>
      <c r="DU108" s="22">
        <v>1.68639895357023</v>
      </c>
      <c r="DV108" s="26">
        <f t="shared" si="270"/>
        <v>0.680586103916633</v>
      </c>
      <c r="DW108" s="26">
        <f t="shared" si="271"/>
        <v>0.793433772585733</v>
      </c>
      <c r="DX108" s="26">
        <f t="shared" si="285"/>
        <v>1.26034463688265</v>
      </c>
      <c r="DY108" s="16">
        <f t="shared" si="272"/>
        <v>0.0197644526144584</v>
      </c>
      <c r="DZ108" s="16">
        <f t="shared" si="273"/>
        <v>0.260344636882655</v>
      </c>
      <c r="EA108" s="16">
        <f t="shared" si="274"/>
        <v>0.00846214501602661</v>
      </c>
      <c r="ED108" s="25">
        <v>-0.658233049999599</v>
      </c>
      <c r="EE108" s="25">
        <v>1.09948078824754</v>
      </c>
      <c r="EF108" s="26">
        <f t="shared" si="275"/>
        <v>0.69459166612308</v>
      </c>
      <c r="EG108" s="26">
        <f t="shared" si="276"/>
        <v>0.777435184349467</v>
      </c>
      <c r="EH108" s="26">
        <f t="shared" si="277"/>
        <v>1.28628086319089</v>
      </c>
      <c r="EI108" s="16">
        <f t="shared" si="278"/>
        <v>0.0238985832347097</v>
      </c>
      <c r="EJ108" s="16">
        <f t="shared" si="279"/>
        <v>0.286280863190888</v>
      </c>
      <c r="EK108" s="16">
        <f t="shared" si="280"/>
        <v>0.00532147767579948</v>
      </c>
    </row>
    <row r="109" spans="1:141">
      <c r="A109" s="77" t="s">
        <v>27</v>
      </c>
      <c r="B109" s="77">
        <v>3.00260663050318</v>
      </c>
      <c r="C109" s="78">
        <v>0.0034</v>
      </c>
      <c r="D109" s="78">
        <v>0.0497569444444444</v>
      </c>
      <c r="E109" s="77">
        <v>100</v>
      </c>
      <c r="F109" s="77">
        <v>0.8</v>
      </c>
      <c r="G109" s="77">
        <v>0.86</v>
      </c>
      <c r="H109" s="77">
        <v>0.68</v>
      </c>
      <c r="I109" s="77">
        <v>5.4</v>
      </c>
      <c r="J109" s="77">
        <v>0.73</v>
      </c>
      <c r="K109" s="17">
        <f t="shared" si="219"/>
        <v>1.24207627441373</v>
      </c>
      <c r="L109" s="17">
        <f t="shared" si="220"/>
        <v>0.587725580978968</v>
      </c>
      <c r="M109" s="17">
        <f t="shared" si="221"/>
        <v>1.70147434851196</v>
      </c>
      <c r="N109" s="16">
        <f t="shared" si="149"/>
        <v>0.262222110817444</v>
      </c>
      <c r="O109" s="16">
        <f t="shared" si="150"/>
        <v>0.701474348511957</v>
      </c>
      <c r="P109" s="16">
        <f t="shared" si="222"/>
        <v>0.004650553236176</v>
      </c>
      <c r="R109" s="21">
        <f t="shared" si="223"/>
        <v>-0.531495139036752</v>
      </c>
      <c r="S109" s="21">
        <f t="shared" si="287"/>
        <v>1</v>
      </c>
      <c r="T109" s="21">
        <f t="shared" si="224"/>
        <v>1.09948078824754</v>
      </c>
      <c r="U109" s="22">
        <f t="shared" si="225"/>
        <v>0.00339423306801562</v>
      </c>
      <c r="V109" s="21">
        <f t="shared" si="226"/>
        <v>0.048558655891977</v>
      </c>
      <c r="W109" s="21">
        <f t="shared" si="227"/>
        <v>4.60517018598809</v>
      </c>
      <c r="X109" s="25">
        <f t="shared" si="228"/>
        <v>-0.22314355131421</v>
      </c>
      <c r="Y109" s="21">
        <f t="shared" si="229"/>
        <v>-0.150822889734584</v>
      </c>
      <c r="Z109" s="21">
        <f t="shared" si="230"/>
        <v>-0.385662480811985</v>
      </c>
      <c r="AA109" s="21">
        <f t="shared" si="231"/>
        <v>1.68639895357023</v>
      </c>
      <c r="AB109" s="26">
        <f t="shared" si="232"/>
        <v>0.973619406784562</v>
      </c>
      <c r="AC109" s="26">
        <f t="shared" si="233"/>
        <v>0.749779631458734</v>
      </c>
      <c r="AD109" s="26">
        <f t="shared" si="234"/>
        <v>1.33372521477337</v>
      </c>
      <c r="AE109" s="16">
        <f t="shared" si="235"/>
        <v>0.059350415362062</v>
      </c>
      <c r="AF109" s="16">
        <f t="shared" si="236"/>
        <v>0.333725214773373</v>
      </c>
      <c r="AG109" s="16">
        <f t="shared" si="237"/>
        <v>4.37162033622059e-5</v>
      </c>
      <c r="AI109" s="21">
        <v>-0.531495139036752</v>
      </c>
      <c r="AJ109" s="22">
        <v>1</v>
      </c>
      <c r="AK109" s="21">
        <v>1.09948078824754</v>
      </c>
      <c r="AL109" s="25">
        <v>0.048558655891977</v>
      </c>
      <c r="AM109" s="21">
        <v>4.60517018598809</v>
      </c>
      <c r="AN109" s="21">
        <v>-0.22314355131421</v>
      </c>
      <c r="AO109" s="21">
        <v>-0.150822889734584</v>
      </c>
      <c r="AP109" s="25">
        <v>-0.385662480811985</v>
      </c>
      <c r="AQ109" s="21">
        <v>1.68639895357023</v>
      </c>
      <c r="AR109" s="26">
        <f t="shared" si="238"/>
        <v>0.972614988929454</v>
      </c>
      <c r="AS109" s="26">
        <f t="shared" si="239"/>
        <v>0.750553927616829</v>
      </c>
      <c r="AT109" s="26">
        <f t="shared" si="286"/>
        <v>1.33234929990336</v>
      </c>
      <c r="AU109" s="16">
        <f t="shared" si="240"/>
        <v>0.058862032853239</v>
      </c>
      <c r="AV109" s="16">
        <f t="shared" si="241"/>
        <v>0.332349299903361</v>
      </c>
      <c r="AW109" s="16">
        <f t="shared" si="242"/>
        <v>2.69814147715509e-5</v>
      </c>
      <c r="AZ109" s="25">
        <v>-0.531495139036752</v>
      </c>
      <c r="BA109" s="25">
        <v>1.09948078824754</v>
      </c>
      <c r="BB109" s="22">
        <v>0.048558655891977</v>
      </c>
      <c r="BC109" s="25">
        <v>4.60517018598809</v>
      </c>
      <c r="BD109" s="25">
        <v>-0.22314355131421</v>
      </c>
      <c r="BE109" s="25">
        <v>-0.150822889734584</v>
      </c>
      <c r="BF109" s="25">
        <v>-0.385662480811985</v>
      </c>
      <c r="BG109" s="25">
        <v>1.68639895357023</v>
      </c>
      <c r="BH109" s="26">
        <f t="shared" si="243"/>
        <v>0.973098798049605</v>
      </c>
      <c r="BI109" s="26">
        <f t="shared" si="244"/>
        <v>0.75018076423807</v>
      </c>
      <c r="BJ109" s="26">
        <f t="shared" si="281"/>
        <v>1.33301205212275</v>
      </c>
      <c r="BK109" s="16">
        <f t="shared" si="245"/>
        <v>0.0590970256131627</v>
      </c>
      <c r="BL109" s="16">
        <f t="shared" si="246"/>
        <v>0.333012052122747</v>
      </c>
      <c r="BM109" s="16">
        <f t="shared" si="247"/>
        <v>2.25886527416655e-5</v>
      </c>
      <c r="BP109" s="25">
        <v>-0.531495139036752</v>
      </c>
      <c r="BQ109" s="25">
        <v>1.09948078824754</v>
      </c>
      <c r="BR109" s="25">
        <v>4.60517018598809</v>
      </c>
      <c r="BS109" s="22">
        <v>-0.22314355131421</v>
      </c>
      <c r="BT109" s="25">
        <v>-0.150822889734584</v>
      </c>
      <c r="BU109" s="25">
        <v>-0.385662480811985</v>
      </c>
      <c r="BV109" s="25">
        <v>1.68639895357023</v>
      </c>
      <c r="BW109" s="26">
        <f t="shared" si="248"/>
        <v>0.966585806027099</v>
      </c>
      <c r="BX109" s="26">
        <f t="shared" si="249"/>
        <v>0.755235588447627</v>
      </c>
      <c r="BY109" s="26">
        <f t="shared" si="282"/>
        <v>1.3240901452426</v>
      </c>
      <c r="BZ109" s="16">
        <f t="shared" si="250"/>
        <v>0.055972843613492</v>
      </c>
      <c r="CA109" s="16">
        <f t="shared" si="251"/>
        <v>0.324090145242601</v>
      </c>
      <c r="CB109" s="16">
        <f t="shared" si="252"/>
        <v>2.25020814112107e-5</v>
      </c>
      <c r="CE109" s="31">
        <v>-0.531495139036752</v>
      </c>
      <c r="CF109" s="31">
        <v>1.09948078824754</v>
      </c>
      <c r="CG109" s="31">
        <v>4.60517018598809</v>
      </c>
      <c r="CH109" s="31">
        <v>-0.150822889734584</v>
      </c>
      <c r="CI109" s="31">
        <v>-0.385662480811985</v>
      </c>
      <c r="CJ109" s="31">
        <v>1.68639895357023</v>
      </c>
      <c r="CK109" s="34">
        <f t="shared" si="253"/>
        <v>0.980515008891614</v>
      </c>
      <c r="CL109" s="34">
        <f t="shared" si="254"/>
        <v>0.744506706557405</v>
      </c>
      <c r="CM109" s="34">
        <f t="shared" si="255"/>
        <v>1.34317124505701</v>
      </c>
      <c r="CN109" s="32">
        <f t="shared" si="256"/>
        <v>0.0627577696799655</v>
      </c>
      <c r="CO109" s="32">
        <f t="shared" si="257"/>
        <v>0.343171245057005</v>
      </c>
      <c r="CP109" s="32">
        <f t="shared" si="258"/>
        <v>0.00021302765205441</v>
      </c>
      <c r="CR109" s="8">
        <f t="shared" si="259"/>
        <v>0.980515008891617</v>
      </c>
      <c r="CT109" s="25">
        <v>-0.531495139036752</v>
      </c>
      <c r="CU109" s="25">
        <v>1.09948078824754</v>
      </c>
      <c r="CV109" s="22">
        <v>-0.150822889734584</v>
      </c>
      <c r="CW109" s="25">
        <v>-0.385662480811985</v>
      </c>
      <c r="CX109" s="25">
        <v>1.68639895357023</v>
      </c>
      <c r="CY109" s="26">
        <f t="shared" si="260"/>
        <v>0.983430273354905</v>
      </c>
      <c r="CZ109" s="26">
        <f t="shared" si="261"/>
        <v>0.742299703170267</v>
      </c>
      <c r="DA109" s="26">
        <f t="shared" si="283"/>
        <v>1.34716475802042</v>
      </c>
      <c r="DB109" s="16">
        <f t="shared" si="262"/>
        <v>0.0642269034527419</v>
      </c>
      <c r="DC109" s="16">
        <f t="shared" si="263"/>
        <v>0.347164758020418</v>
      </c>
      <c r="DD109" s="16">
        <f t="shared" si="264"/>
        <v>0.000267007509570964</v>
      </c>
      <c r="DG109" s="25">
        <v>-0.531495139036752</v>
      </c>
      <c r="DH109" s="25">
        <v>1.09948078824754</v>
      </c>
      <c r="DI109" s="22">
        <v>-0.385662480811985</v>
      </c>
      <c r="DJ109" s="25">
        <v>1.68639895357023</v>
      </c>
      <c r="DK109" s="26">
        <f t="shared" si="265"/>
        <v>0.915840729789144</v>
      </c>
      <c r="DL109" s="26">
        <f t="shared" si="266"/>
        <v>0.797081824661882</v>
      </c>
      <c r="DM109" s="26">
        <f t="shared" si="284"/>
        <v>1.25457634217691</v>
      </c>
      <c r="DN109" s="16">
        <f t="shared" si="267"/>
        <v>0.0345367768485615</v>
      </c>
      <c r="DO109" s="16">
        <f t="shared" si="268"/>
        <v>0.254576342176909</v>
      </c>
      <c r="DP109" s="16">
        <f t="shared" si="269"/>
        <v>0.00632853583534123</v>
      </c>
      <c r="DS109" s="25">
        <v>-0.531495139036752</v>
      </c>
      <c r="DT109" s="25">
        <v>1.09948078824754</v>
      </c>
      <c r="DU109" s="22">
        <v>1.68639895357023</v>
      </c>
      <c r="DV109" s="26">
        <f t="shared" si="270"/>
        <v>0.810532815298803</v>
      </c>
      <c r="DW109" s="26">
        <f t="shared" si="271"/>
        <v>0.90064212851257</v>
      </c>
      <c r="DX109" s="26">
        <f t="shared" si="285"/>
        <v>1.11031892506685</v>
      </c>
      <c r="DY109" s="16">
        <f t="shared" si="272"/>
        <v>0.00648553433995117</v>
      </c>
      <c r="DZ109" s="16">
        <f t="shared" si="273"/>
        <v>0.110318925066854</v>
      </c>
      <c r="EA109" s="16">
        <f t="shared" si="274"/>
        <v>0.0585715650813999</v>
      </c>
      <c r="ED109" s="25">
        <v>-0.531495139036752</v>
      </c>
      <c r="EE109" s="25">
        <v>1.09948078824754</v>
      </c>
      <c r="EF109" s="26">
        <f t="shared" si="275"/>
        <v>0.827212509021177</v>
      </c>
      <c r="EG109" s="26">
        <f t="shared" si="276"/>
        <v>0.882481819410339</v>
      </c>
      <c r="EH109" s="26">
        <f t="shared" si="277"/>
        <v>1.13316782057696</v>
      </c>
      <c r="EI109" s="16">
        <f t="shared" si="278"/>
        <v>0.00945027191019247</v>
      </c>
      <c r="EJ109" s="16">
        <f t="shared" si="279"/>
        <v>0.133167820576955</v>
      </c>
      <c r="EK109" s="16">
        <f t="shared" si="280"/>
        <v>0.0511038025284473</v>
      </c>
    </row>
    <row r="110" spans="1:141">
      <c r="A110" s="77" t="s">
        <v>27</v>
      </c>
      <c r="B110" s="77">
        <v>3.00260663050318</v>
      </c>
      <c r="C110" s="78">
        <v>0.0034</v>
      </c>
      <c r="D110" s="78">
        <v>0.0229647435897436</v>
      </c>
      <c r="E110" s="77">
        <v>100</v>
      </c>
      <c r="F110" s="77">
        <v>1</v>
      </c>
      <c r="G110" s="77">
        <v>1.06</v>
      </c>
      <c r="H110" s="77">
        <v>0.68</v>
      </c>
      <c r="I110" s="77">
        <v>5.4</v>
      </c>
      <c r="J110" s="77">
        <v>0.91</v>
      </c>
      <c r="K110" s="17">
        <f t="shared" si="219"/>
        <v>1.24207627441373</v>
      </c>
      <c r="L110" s="17">
        <f t="shared" si="220"/>
        <v>0.73264421738474</v>
      </c>
      <c r="M110" s="17">
        <f t="shared" si="221"/>
        <v>1.36491898287223</v>
      </c>
      <c r="N110" s="16">
        <f t="shared" si="149"/>
        <v>0.110274652028502</v>
      </c>
      <c r="O110" s="16">
        <f t="shared" si="150"/>
        <v>0.364918982872229</v>
      </c>
      <c r="P110" s="16">
        <f t="shared" si="222"/>
        <v>0.0720173046912327</v>
      </c>
      <c r="R110" s="21">
        <f t="shared" si="223"/>
        <v>-0.311095073668293</v>
      </c>
      <c r="S110" s="21">
        <f t="shared" si="287"/>
        <v>1</v>
      </c>
      <c r="T110" s="21">
        <f t="shared" si="224"/>
        <v>1.09948078824754</v>
      </c>
      <c r="U110" s="22">
        <f t="shared" si="225"/>
        <v>0.00339423306801562</v>
      </c>
      <c r="V110" s="21">
        <f t="shared" si="226"/>
        <v>0.0227050226314597</v>
      </c>
      <c r="W110" s="21">
        <f t="shared" si="227"/>
        <v>4.60517018598809</v>
      </c>
      <c r="X110" s="25">
        <f t="shared" si="228"/>
        <v>0</v>
      </c>
      <c r="Y110" s="21">
        <f t="shared" si="229"/>
        <v>0.0582689081239758</v>
      </c>
      <c r="Z110" s="21">
        <f t="shared" si="230"/>
        <v>-0.385662480811985</v>
      </c>
      <c r="AA110" s="21">
        <f t="shared" si="231"/>
        <v>1.68639895357023</v>
      </c>
      <c r="AB110" s="26">
        <f t="shared" si="232"/>
        <v>1.02738281049776</v>
      </c>
      <c r="AC110" s="26">
        <f t="shared" si="233"/>
        <v>0.885745790859699</v>
      </c>
      <c r="AD110" s="26">
        <f t="shared" si="234"/>
        <v>1.12899209944809</v>
      </c>
      <c r="AE110" s="16">
        <f t="shared" si="235"/>
        <v>0.0137787242003534</v>
      </c>
      <c r="AF110" s="16">
        <f t="shared" si="236"/>
        <v>0.12899209944809</v>
      </c>
      <c r="AG110" s="16">
        <f t="shared" si="237"/>
        <v>0.0392520464732733</v>
      </c>
      <c r="AI110" s="21">
        <v>-0.311095073668293</v>
      </c>
      <c r="AJ110" s="22">
        <v>1</v>
      </c>
      <c r="AK110" s="21">
        <v>1.09948078824754</v>
      </c>
      <c r="AL110" s="25">
        <v>0.0227050226314597</v>
      </c>
      <c r="AM110" s="21">
        <v>4.60517018598809</v>
      </c>
      <c r="AN110" s="21">
        <v>0</v>
      </c>
      <c r="AO110" s="21">
        <v>0.0582689081239758</v>
      </c>
      <c r="AP110" s="25">
        <v>-0.385662480811985</v>
      </c>
      <c r="AQ110" s="21">
        <v>1.68639895357023</v>
      </c>
      <c r="AR110" s="26">
        <f t="shared" si="238"/>
        <v>1.02576302399012</v>
      </c>
      <c r="AS110" s="26">
        <f t="shared" si="239"/>
        <v>0.887144475592603</v>
      </c>
      <c r="AT110" s="26">
        <f t="shared" si="286"/>
        <v>1.12721211427486</v>
      </c>
      <c r="AU110" s="16">
        <f t="shared" si="240"/>
        <v>0.0134010777233378</v>
      </c>
      <c r="AV110" s="16">
        <f t="shared" si="241"/>
        <v>0.12721211427486</v>
      </c>
      <c r="AW110" s="16">
        <f t="shared" si="242"/>
        <v>0.039977132020575</v>
      </c>
      <c r="AZ110" s="25">
        <v>-0.311095073668293</v>
      </c>
      <c r="BA110" s="25">
        <v>1.09948078824754</v>
      </c>
      <c r="BB110" s="22">
        <v>0.0227050226314597</v>
      </c>
      <c r="BC110" s="25">
        <v>4.60517018598809</v>
      </c>
      <c r="BD110" s="25">
        <v>0</v>
      </c>
      <c r="BE110" s="25">
        <v>0.0582689081239758</v>
      </c>
      <c r="BF110" s="25">
        <v>-0.385662480811985</v>
      </c>
      <c r="BG110" s="25">
        <v>1.68639895357023</v>
      </c>
      <c r="BH110" s="26">
        <f t="shared" si="243"/>
        <v>1.02425104090429</v>
      </c>
      <c r="BI110" s="26">
        <f t="shared" si="244"/>
        <v>0.888454064148742</v>
      </c>
      <c r="BJ110" s="26">
        <f t="shared" si="281"/>
        <v>1.12555059440032</v>
      </c>
      <c r="BK110" s="16">
        <f t="shared" si="245"/>
        <v>0.0130533003477147</v>
      </c>
      <c r="BL110" s="16">
        <f t="shared" si="246"/>
        <v>0.125550594400323</v>
      </c>
      <c r="BM110" s="16">
        <f t="shared" si="247"/>
        <v>0.0410908193258369</v>
      </c>
      <c r="BP110" s="25">
        <v>-0.311095073668293</v>
      </c>
      <c r="BQ110" s="25">
        <v>1.09948078824754</v>
      </c>
      <c r="BR110" s="25">
        <v>4.60517018598809</v>
      </c>
      <c r="BS110" s="22">
        <v>0</v>
      </c>
      <c r="BT110" s="25">
        <v>0.0582689081239758</v>
      </c>
      <c r="BU110" s="25">
        <v>-0.385662480811985</v>
      </c>
      <c r="BV110" s="25">
        <v>1.68639895357023</v>
      </c>
      <c r="BW110" s="26">
        <f t="shared" si="248"/>
        <v>1.0211194320412</v>
      </c>
      <c r="BX110" s="26">
        <f t="shared" si="249"/>
        <v>0.891178809692148</v>
      </c>
      <c r="BY110" s="26">
        <f t="shared" si="282"/>
        <v>1.12210926597934</v>
      </c>
      <c r="BZ110" s="16">
        <f t="shared" si="250"/>
        <v>0.0123475281771593</v>
      </c>
      <c r="CA110" s="16">
        <f t="shared" si="251"/>
        <v>0.122109265979343</v>
      </c>
      <c r="CB110" s="16">
        <f t="shared" si="252"/>
        <v>0.0427350251633588</v>
      </c>
      <c r="CE110" s="31">
        <v>-0.311095073668293</v>
      </c>
      <c r="CF110" s="31">
        <v>1.09948078824754</v>
      </c>
      <c r="CG110" s="31">
        <v>4.60517018598809</v>
      </c>
      <c r="CH110" s="31">
        <v>0.0582689081239758</v>
      </c>
      <c r="CI110" s="31">
        <v>-0.385662480811985</v>
      </c>
      <c r="CJ110" s="31">
        <v>1.68639895357023</v>
      </c>
      <c r="CK110" s="34">
        <f t="shared" si="253"/>
        <v>1.03155694009699</v>
      </c>
      <c r="CL110" s="34">
        <f t="shared" si="254"/>
        <v>0.88216167680908</v>
      </c>
      <c r="CM110" s="34">
        <f t="shared" si="255"/>
        <v>1.13357905505163</v>
      </c>
      <c r="CN110" s="32">
        <f t="shared" si="256"/>
        <v>0.0147760896857432</v>
      </c>
      <c r="CO110" s="32">
        <f t="shared" si="257"/>
        <v>0.133579055051637</v>
      </c>
      <c r="CP110" s="32">
        <f t="shared" si="258"/>
        <v>0.0380237220482122</v>
      </c>
      <c r="CR110" s="8">
        <f t="shared" si="259"/>
        <v>1.03155694009699</v>
      </c>
      <c r="CT110" s="25">
        <v>-0.311095073668293</v>
      </c>
      <c r="CU110" s="25">
        <v>1.09948078824754</v>
      </c>
      <c r="CV110" s="22">
        <v>0.0582689081239758</v>
      </c>
      <c r="CW110" s="25">
        <v>-0.385662480811985</v>
      </c>
      <c r="CX110" s="25">
        <v>1.68639895357023</v>
      </c>
      <c r="CY110" s="26">
        <f t="shared" si="260"/>
        <v>1.01831272109542</v>
      </c>
      <c r="CZ110" s="26">
        <f t="shared" si="261"/>
        <v>0.893635109479035</v>
      </c>
      <c r="DA110" s="26">
        <f t="shared" si="283"/>
        <v>1.11902496823673</v>
      </c>
      <c r="DB110" s="16">
        <f t="shared" si="262"/>
        <v>0.0117316455510942</v>
      </c>
      <c r="DC110" s="16">
        <f t="shared" si="263"/>
        <v>0.119024968236725</v>
      </c>
      <c r="DD110" s="16">
        <f t="shared" si="264"/>
        <v>0.0448589965818944</v>
      </c>
      <c r="DG110" s="25">
        <v>-0.311095073668293</v>
      </c>
      <c r="DH110" s="25">
        <v>1.09948078824754</v>
      </c>
      <c r="DI110" s="22">
        <v>-0.385662480811985</v>
      </c>
      <c r="DJ110" s="25">
        <v>1.68639895357023</v>
      </c>
      <c r="DK110" s="26">
        <f t="shared" si="265"/>
        <v>0.915840729789144</v>
      </c>
      <c r="DL110" s="26">
        <f t="shared" si="266"/>
        <v>0.993622548551113</v>
      </c>
      <c r="DM110" s="26">
        <f t="shared" si="284"/>
        <v>1.00641838438367</v>
      </c>
      <c r="DN110" s="16">
        <f t="shared" si="267"/>
        <v>3.41141244697885e-5</v>
      </c>
      <c r="DO110" s="16">
        <f t="shared" si="268"/>
        <v>0.00641838438367426</v>
      </c>
      <c r="DP110" s="16">
        <f t="shared" si="269"/>
        <v>0.107393878769519</v>
      </c>
      <c r="DS110" s="25">
        <v>-0.311095073668293</v>
      </c>
      <c r="DT110" s="25">
        <v>1.09948078824754</v>
      </c>
      <c r="DU110" s="22">
        <v>1.68639895357023</v>
      </c>
      <c r="DV110" s="26">
        <f t="shared" si="270"/>
        <v>0.810532815298803</v>
      </c>
      <c r="DW110" s="26">
        <f t="shared" si="271"/>
        <v>1.12271826978964</v>
      </c>
      <c r="DX110" s="26">
        <f t="shared" si="285"/>
        <v>0.890695401427256</v>
      </c>
      <c r="DY110" s="16">
        <f t="shared" si="272"/>
        <v>0.00989372083238199</v>
      </c>
      <c r="DZ110" s="16">
        <f t="shared" si="273"/>
        <v>0.109304598572744</v>
      </c>
      <c r="EA110" s="16">
        <f t="shared" si="274"/>
        <v>0.0590635596702847</v>
      </c>
      <c r="ED110" s="25">
        <v>-0.311095073668293</v>
      </c>
      <c r="EE110" s="25">
        <v>1.09948078824754</v>
      </c>
      <c r="EF110" s="26">
        <f t="shared" si="275"/>
        <v>0.827212509021177</v>
      </c>
      <c r="EG110" s="26">
        <f t="shared" si="276"/>
        <v>1.10008007625124</v>
      </c>
      <c r="EH110" s="26">
        <f t="shared" si="277"/>
        <v>0.909024735188107</v>
      </c>
      <c r="EI110" s="16">
        <f t="shared" si="278"/>
        <v>0.00685376866256866</v>
      </c>
      <c r="EJ110" s="16">
        <f t="shared" si="279"/>
        <v>0.0909752648118931</v>
      </c>
      <c r="EK110" s="16">
        <f t="shared" si="280"/>
        <v>0.071960239319874</v>
      </c>
    </row>
    <row r="111" spans="1:141">
      <c r="A111" s="77" t="s">
        <v>27</v>
      </c>
      <c r="B111" s="77">
        <v>3.00260663050318</v>
      </c>
      <c r="C111" s="78">
        <v>0.0034</v>
      </c>
      <c r="D111" s="78">
        <v>0.0170595238095238</v>
      </c>
      <c r="E111" s="77">
        <v>100</v>
      </c>
      <c r="F111" s="77">
        <v>0.6</v>
      </c>
      <c r="G111" s="77">
        <v>0.66</v>
      </c>
      <c r="H111" s="77">
        <v>0.68</v>
      </c>
      <c r="I111" s="77">
        <v>3.4</v>
      </c>
      <c r="J111" s="77">
        <v>0.98</v>
      </c>
      <c r="K111" s="17">
        <f t="shared" si="219"/>
        <v>1.34998995671401</v>
      </c>
      <c r="L111" s="17">
        <f t="shared" si="220"/>
        <v>0.725931326471051</v>
      </c>
      <c r="M111" s="17">
        <f t="shared" si="221"/>
        <v>1.37754077215716</v>
      </c>
      <c r="N111" s="16">
        <f t="shared" si="149"/>
        <v>0.136892568069237</v>
      </c>
      <c r="O111" s="16">
        <f t="shared" si="150"/>
        <v>0.377540772157156</v>
      </c>
      <c r="P111" s="16">
        <f t="shared" si="222"/>
        <v>0.0654022373945907</v>
      </c>
      <c r="R111" s="21">
        <f t="shared" si="223"/>
        <v>-0.320299860269083</v>
      </c>
      <c r="S111" s="21">
        <f t="shared" si="287"/>
        <v>1</v>
      </c>
      <c r="T111" s="21">
        <f t="shared" si="224"/>
        <v>1.09948078824754</v>
      </c>
      <c r="U111" s="22">
        <f t="shared" si="225"/>
        <v>0.00339423306801562</v>
      </c>
      <c r="V111" s="21">
        <f t="shared" si="226"/>
        <v>0.016915644173269</v>
      </c>
      <c r="W111" s="21">
        <f t="shared" si="227"/>
        <v>4.60517018598809</v>
      </c>
      <c r="X111" s="25">
        <f t="shared" si="228"/>
        <v>-0.510825623765991</v>
      </c>
      <c r="Y111" s="21">
        <f t="shared" si="229"/>
        <v>-0.415515443961666</v>
      </c>
      <c r="Z111" s="21">
        <f t="shared" si="230"/>
        <v>-0.385662480811985</v>
      </c>
      <c r="AA111" s="21">
        <f t="shared" si="231"/>
        <v>1.22377543162212</v>
      </c>
      <c r="AB111" s="26">
        <f t="shared" si="232"/>
        <v>0.880627362495548</v>
      </c>
      <c r="AC111" s="26">
        <f t="shared" si="233"/>
        <v>1.11284300458578</v>
      </c>
      <c r="AD111" s="26">
        <f t="shared" si="234"/>
        <v>0.898599349485253</v>
      </c>
      <c r="AE111" s="16">
        <f t="shared" si="235"/>
        <v>0.0098749210845912</v>
      </c>
      <c r="AF111" s="16">
        <f t="shared" si="236"/>
        <v>0.101400650514747</v>
      </c>
      <c r="AG111" s="16">
        <f t="shared" si="237"/>
        <v>0.0509462415672046</v>
      </c>
      <c r="AI111" s="21">
        <v>-0.320299860269083</v>
      </c>
      <c r="AJ111" s="22">
        <v>1</v>
      </c>
      <c r="AK111" s="21">
        <v>1.09948078824754</v>
      </c>
      <c r="AL111" s="25">
        <v>0.016915644173269</v>
      </c>
      <c r="AM111" s="21">
        <v>4.60517018598809</v>
      </c>
      <c r="AN111" s="21">
        <v>-0.510825623765991</v>
      </c>
      <c r="AO111" s="21">
        <v>-0.415515443961666</v>
      </c>
      <c r="AP111" s="25">
        <v>-0.385662480811985</v>
      </c>
      <c r="AQ111" s="21">
        <v>1.22377543162212</v>
      </c>
      <c r="AR111" s="26">
        <f t="shared" si="238"/>
        <v>0.879897880436101</v>
      </c>
      <c r="AS111" s="26">
        <f t="shared" si="239"/>
        <v>1.11376561052095</v>
      </c>
      <c r="AT111" s="26">
        <f t="shared" si="286"/>
        <v>0.897854980036838</v>
      </c>
      <c r="AU111" s="16">
        <f t="shared" si="240"/>
        <v>0.0100204343411851</v>
      </c>
      <c r="AV111" s="16">
        <f t="shared" si="241"/>
        <v>0.102145019963162</v>
      </c>
      <c r="AW111" s="16">
        <f t="shared" si="242"/>
        <v>0.0506294623837369</v>
      </c>
      <c r="AZ111" s="25">
        <v>-0.320299860269083</v>
      </c>
      <c r="BA111" s="25">
        <v>1.09948078824754</v>
      </c>
      <c r="BB111" s="22">
        <v>0.016915644173269</v>
      </c>
      <c r="BC111" s="25">
        <v>4.60517018598809</v>
      </c>
      <c r="BD111" s="25">
        <v>-0.510825623765991</v>
      </c>
      <c r="BE111" s="25">
        <v>-0.415515443961666</v>
      </c>
      <c r="BF111" s="25">
        <v>-0.385662480811985</v>
      </c>
      <c r="BG111" s="25">
        <v>1.22377543162212</v>
      </c>
      <c r="BH111" s="26">
        <f t="shared" si="243"/>
        <v>0.885328679265658</v>
      </c>
      <c r="BI111" s="26">
        <f t="shared" si="244"/>
        <v>1.10693352983083</v>
      </c>
      <c r="BJ111" s="26">
        <f t="shared" si="281"/>
        <v>0.903396611495569</v>
      </c>
      <c r="BK111" s="16">
        <f t="shared" si="245"/>
        <v>0.00896265896958472</v>
      </c>
      <c r="BL111" s="16">
        <f t="shared" si="246"/>
        <v>0.096603388504431</v>
      </c>
      <c r="BM111" s="16">
        <f t="shared" si="247"/>
        <v>0.053664461330775</v>
      </c>
      <c r="BP111" s="25">
        <v>-0.320299860269083</v>
      </c>
      <c r="BQ111" s="25">
        <v>1.09948078824754</v>
      </c>
      <c r="BR111" s="25">
        <v>4.60517018598809</v>
      </c>
      <c r="BS111" s="22">
        <v>-0.510825623765991</v>
      </c>
      <c r="BT111" s="25">
        <v>-0.415515443961666</v>
      </c>
      <c r="BU111" s="25">
        <v>-0.385662480811985</v>
      </c>
      <c r="BV111" s="25">
        <v>1.22377543162212</v>
      </c>
      <c r="BW111" s="26">
        <f t="shared" si="248"/>
        <v>0.893878280769434</v>
      </c>
      <c r="BX111" s="26">
        <f t="shared" si="249"/>
        <v>1.09634613692195</v>
      </c>
      <c r="BY111" s="26">
        <f t="shared" si="282"/>
        <v>0.912120694662688</v>
      </c>
      <c r="BZ111" s="16">
        <f t="shared" si="250"/>
        <v>0.00741695052322842</v>
      </c>
      <c r="CA111" s="16">
        <f t="shared" si="251"/>
        <v>0.0878793053373121</v>
      </c>
      <c r="CB111" s="16">
        <f t="shared" si="252"/>
        <v>0.0580590594034618</v>
      </c>
      <c r="CE111" s="31">
        <v>-0.320299860269083</v>
      </c>
      <c r="CF111" s="31">
        <v>1.09948078824754</v>
      </c>
      <c r="CG111" s="31">
        <v>4.60517018598809</v>
      </c>
      <c r="CH111" s="31">
        <v>-0.415515443961666</v>
      </c>
      <c r="CI111" s="31">
        <v>-0.385662480811985</v>
      </c>
      <c r="CJ111" s="31">
        <v>1.22377543162212</v>
      </c>
      <c r="CK111" s="34">
        <f t="shared" si="253"/>
        <v>0.904021414926993</v>
      </c>
      <c r="CL111" s="34">
        <f t="shared" si="254"/>
        <v>1.08404511643028</v>
      </c>
      <c r="CM111" s="34">
        <f t="shared" si="255"/>
        <v>0.922470831558157</v>
      </c>
      <c r="CN111" s="32">
        <f t="shared" si="256"/>
        <v>0.00577274538969617</v>
      </c>
      <c r="CO111" s="32">
        <f t="shared" si="257"/>
        <v>0.0775291684418439</v>
      </c>
      <c r="CP111" s="32">
        <f t="shared" si="258"/>
        <v>0.0630244002834402</v>
      </c>
      <c r="CR111" s="8">
        <f t="shared" si="259"/>
        <v>0.904021414926995</v>
      </c>
      <c r="CT111" s="25">
        <v>-0.320299860269083</v>
      </c>
      <c r="CU111" s="25">
        <v>1.09948078824754</v>
      </c>
      <c r="CV111" s="22">
        <v>-0.415515443961666</v>
      </c>
      <c r="CW111" s="25">
        <v>-0.385662480811985</v>
      </c>
      <c r="CX111" s="25">
        <v>1.22377543162212</v>
      </c>
      <c r="CY111" s="26">
        <f t="shared" si="260"/>
        <v>0.905696308598695</v>
      </c>
      <c r="CZ111" s="26">
        <f t="shared" si="261"/>
        <v>1.08204040437823</v>
      </c>
      <c r="DA111" s="26">
        <f t="shared" si="283"/>
        <v>0.924179906733363</v>
      </c>
      <c r="DB111" s="16">
        <f t="shared" si="262"/>
        <v>0.0055210385558603</v>
      </c>
      <c r="DC111" s="16">
        <f t="shared" si="263"/>
        <v>0.0758200932666373</v>
      </c>
      <c r="DD111" s="16">
        <f t="shared" si="264"/>
        <v>0.0650271931857158</v>
      </c>
      <c r="DG111" s="25">
        <v>-0.320299860269083</v>
      </c>
      <c r="DH111" s="25">
        <v>1.09948078824754</v>
      </c>
      <c r="DI111" s="22">
        <v>-0.385662480811985</v>
      </c>
      <c r="DJ111" s="25">
        <v>1.22377543162212</v>
      </c>
      <c r="DK111" s="26">
        <f t="shared" si="265"/>
        <v>0.894852855755988</v>
      </c>
      <c r="DL111" s="26">
        <f t="shared" si="266"/>
        <v>1.09515211768764</v>
      </c>
      <c r="DM111" s="26">
        <f t="shared" si="284"/>
        <v>0.913115158934682</v>
      </c>
      <c r="DN111" s="16">
        <f t="shared" si="267"/>
        <v>0.00725003617291057</v>
      </c>
      <c r="DO111" s="16">
        <f t="shared" si="268"/>
        <v>0.0868848410653184</v>
      </c>
      <c r="DP111" s="16">
        <f t="shared" si="269"/>
        <v>0.0611293958693239</v>
      </c>
      <c r="DS111" s="25">
        <v>-0.320299860269083</v>
      </c>
      <c r="DT111" s="25">
        <v>1.09948078824754</v>
      </c>
      <c r="DU111" s="22">
        <v>1.22377543162212</v>
      </c>
      <c r="DV111" s="26">
        <f t="shared" si="270"/>
        <v>0.815719295470013</v>
      </c>
      <c r="DW111" s="26">
        <f t="shared" si="271"/>
        <v>1.20139367236045</v>
      </c>
      <c r="DX111" s="26">
        <f t="shared" si="285"/>
        <v>0.832366628030625</v>
      </c>
      <c r="DY111" s="16">
        <f t="shared" si="272"/>
        <v>0.026988149880869</v>
      </c>
      <c r="DZ111" s="16">
        <f t="shared" si="273"/>
        <v>0.167633371969375</v>
      </c>
      <c r="EA111" s="16">
        <f t="shared" si="274"/>
        <v>0.0341145269743433</v>
      </c>
      <c r="ED111" s="25">
        <v>-0.320299860269083</v>
      </c>
      <c r="EE111" s="25">
        <v>1.09948078824754</v>
      </c>
      <c r="EF111" s="26">
        <f t="shared" si="275"/>
        <v>0.899082127443337</v>
      </c>
      <c r="EG111" s="26">
        <f t="shared" si="276"/>
        <v>1.09000053508656</v>
      </c>
      <c r="EH111" s="26">
        <f t="shared" si="277"/>
        <v>0.917430742289119</v>
      </c>
      <c r="EI111" s="16">
        <f t="shared" si="278"/>
        <v>0.00654770209909636</v>
      </c>
      <c r="EJ111" s="16">
        <f t="shared" si="279"/>
        <v>0.0825692577108806</v>
      </c>
      <c r="EK111" s="16">
        <f t="shared" si="280"/>
        <v>0.0765407912982763</v>
      </c>
    </row>
    <row r="112" spans="1:141">
      <c r="A112" s="77" t="s">
        <v>27</v>
      </c>
      <c r="B112" s="77">
        <v>3.00260663050318</v>
      </c>
      <c r="C112" s="78">
        <v>0.0034</v>
      </c>
      <c r="D112" s="78">
        <v>0.0325681818181818</v>
      </c>
      <c r="E112" s="77">
        <v>100</v>
      </c>
      <c r="F112" s="77">
        <v>0.6</v>
      </c>
      <c r="G112" s="77">
        <v>0.66</v>
      </c>
      <c r="H112" s="77">
        <v>0.68</v>
      </c>
      <c r="I112" s="77">
        <v>4.4</v>
      </c>
      <c r="J112" s="77">
        <v>0.86</v>
      </c>
      <c r="K112" s="17">
        <f t="shared" si="219"/>
        <v>1.29531248997255</v>
      </c>
      <c r="L112" s="17">
        <f t="shared" si="220"/>
        <v>0.663932453873138</v>
      </c>
      <c r="M112" s="17">
        <f t="shared" si="221"/>
        <v>1.50617731392157</v>
      </c>
      <c r="N112" s="16">
        <f t="shared" si="149"/>
        <v>0.189496963926101</v>
      </c>
      <c r="O112" s="16">
        <f t="shared" si="150"/>
        <v>0.50617731392157</v>
      </c>
      <c r="P112" s="16">
        <f t="shared" si="222"/>
        <v>0.0161549361224433</v>
      </c>
      <c r="R112" s="21">
        <f t="shared" si="223"/>
        <v>-0.409574860774824</v>
      </c>
      <c r="S112" s="21">
        <f t="shared" si="287"/>
        <v>1</v>
      </c>
      <c r="T112" s="21">
        <f t="shared" si="224"/>
        <v>1.09948078824754</v>
      </c>
      <c r="U112" s="22">
        <f t="shared" si="225"/>
        <v>0.00339423306801562</v>
      </c>
      <c r="V112" s="21">
        <f t="shared" si="226"/>
        <v>0.0320490793320486</v>
      </c>
      <c r="W112" s="21">
        <f t="shared" si="227"/>
        <v>4.60517018598809</v>
      </c>
      <c r="X112" s="25">
        <f t="shared" si="228"/>
        <v>-0.510825623765991</v>
      </c>
      <c r="Y112" s="21">
        <f t="shared" si="229"/>
        <v>-0.415515443961666</v>
      </c>
      <c r="Z112" s="21">
        <f t="shared" si="230"/>
        <v>-0.385662480811985</v>
      </c>
      <c r="AA112" s="21">
        <f t="shared" si="231"/>
        <v>1.48160454092422</v>
      </c>
      <c r="AB112" s="26">
        <f t="shared" si="232"/>
        <v>0.896289307285367</v>
      </c>
      <c r="AC112" s="26">
        <f t="shared" si="233"/>
        <v>0.959511614173689</v>
      </c>
      <c r="AD112" s="26">
        <f t="shared" si="234"/>
        <v>1.04219686893647</v>
      </c>
      <c r="AE112" s="16">
        <f t="shared" si="235"/>
        <v>0.0013169138232518</v>
      </c>
      <c r="AF112" s="16">
        <f t="shared" si="236"/>
        <v>0.0421968689364733</v>
      </c>
      <c r="AG112" s="16">
        <f t="shared" si="237"/>
        <v>0.0811774249863798</v>
      </c>
      <c r="AI112" s="21">
        <v>-0.409574860774824</v>
      </c>
      <c r="AJ112" s="22">
        <v>1</v>
      </c>
      <c r="AK112" s="21">
        <v>1.09948078824754</v>
      </c>
      <c r="AL112" s="25">
        <v>0.0320490793320486</v>
      </c>
      <c r="AM112" s="21">
        <v>4.60517018598809</v>
      </c>
      <c r="AN112" s="21">
        <v>-0.510825623765991</v>
      </c>
      <c r="AO112" s="21">
        <v>-0.415515443961666</v>
      </c>
      <c r="AP112" s="25">
        <v>-0.385662480811985</v>
      </c>
      <c r="AQ112" s="21">
        <v>1.48160454092422</v>
      </c>
      <c r="AR112" s="26">
        <f t="shared" si="238"/>
        <v>0.895547804953859</v>
      </c>
      <c r="AS112" s="26">
        <f t="shared" si="239"/>
        <v>0.960306077735637</v>
      </c>
      <c r="AT112" s="26">
        <f t="shared" si="286"/>
        <v>1.04133465692309</v>
      </c>
      <c r="AU112" s="16">
        <f t="shared" si="240"/>
        <v>0.00126364643703761</v>
      </c>
      <c r="AV112" s="16">
        <f t="shared" si="241"/>
        <v>0.0413346569230919</v>
      </c>
      <c r="AW112" s="16">
        <f t="shared" si="242"/>
        <v>0.0816932320190361</v>
      </c>
      <c r="AZ112" s="25">
        <v>-0.409574860774824</v>
      </c>
      <c r="BA112" s="25">
        <v>1.09948078824754</v>
      </c>
      <c r="BB112" s="22">
        <v>0.0320490793320486</v>
      </c>
      <c r="BC112" s="25">
        <v>4.60517018598809</v>
      </c>
      <c r="BD112" s="25">
        <v>-0.510825623765991</v>
      </c>
      <c r="BE112" s="25">
        <v>-0.415515443961666</v>
      </c>
      <c r="BF112" s="25">
        <v>-0.385662480811985</v>
      </c>
      <c r="BG112" s="25">
        <v>1.48160454092422</v>
      </c>
      <c r="BH112" s="26">
        <f t="shared" si="243"/>
        <v>0.899091169927959</v>
      </c>
      <c r="BI112" s="26">
        <f t="shared" si="244"/>
        <v>0.956521461632093</v>
      </c>
      <c r="BJ112" s="26">
        <f t="shared" si="281"/>
        <v>1.04545484875344</v>
      </c>
      <c r="BK112" s="16">
        <f t="shared" si="245"/>
        <v>0.00152811956633658</v>
      </c>
      <c r="BL112" s="16">
        <f t="shared" si="246"/>
        <v>0.0454548487534407</v>
      </c>
      <c r="BM112" s="16">
        <f t="shared" si="247"/>
        <v>0.0799783576447846</v>
      </c>
      <c r="BP112" s="25">
        <v>-0.409574860774824</v>
      </c>
      <c r="BQ112" s="25">
        <v>1.09948078824754</v>
      </c>
      <c r="BR112" s="25">
        <v>4.60517018598809</v>
      </c>
      <c r="BS112" s="22">
        <v>-0.510825623765991</v>
      </c>
      <c r="BT112" s="25">
        <v>-0.415515443961666</v>
      </c>
      <c r="BU112" s="25">
        <v>-0.385662480811985</v>
      </c>
      <c r="BV112" s="25">
        <v>1.48160454092422</v>
      </c>
      <c r="BW112" s="26">
        <f t="shared" si="248"/>
        <v>0.903410456944447</v>
      </c>
      <c r="BX112" s="26">
        <f t="shared" si="249"/>
        <v>0.95194824610369</v>
      </c>
      <c r="BY112" s="26">
        <f t="shared" si="282"/>
        <v>1.0504772755168</v>
      </c>
      <c r="BZ112" s="16">
        <f t="shared" si="250"/>
        <v>0.00188446777212571</v>
      </c>
      <c r="CA112" s="16">
        <f t="shared" si="251"/>
        <v>0.050477275516799</v>
      </c>
      <c r="CB112" s="16">
        <f t="shared" si="252"/>
        <v>0.0774823442159591</v>
      </c>
      <c r="CE112" s="31">
        <v>-0.409574860774824</v>
      </c>
      <c r="CF112" s="31">
        <v>1.09948078824754</v>
      </c>
      <c r="CG112" s="31">
        <v>4.60517018598809</v>
      </c>
      <c r="CH112" s="31">
        <v>-0.415515443961666</v>
      </c>
      <c r="CI112" s="31">
        <v>-0.385662480811985</v>
      </c>
      <c r="CJ112" s="31">
        <v>1.48160454092422</v>
      </c>
      <c r="CK112" s="34">
        <f t="shared" si="253"/>
        <v>0.917273073659021</v>
      </c>
      <c r="CL112" s="34">
        <f t="shared" si="254"/>
        <v>0.937561588469443</v>
      </c>
      <c r="CM112" s="34">
        <f t="shared" si="255"/>
        <v>1.06659659727793</v>
      </c>
      <c r="CN112" s="32">
        <f t="shared" si="256"/>
        <v>0.00328020496635165</v>
      </c>
      <c r="CO112" s="32">
        <f t="shared" si="257"/>
        <v>0.0665965972779314</v>
      </c>
      <c r="CP112" s="32">
        <f t="shared" si="258"/>
        <v>0.0686330912495131</v>
      </c>
      <c r="CR112" s="8">
        <f t="shared" si="259"/>
        <v>0.917273073659023</v>
      </c>
      <c r="CT112" s="25">
        <v>-0.409574860774824</v>
      </c>
      <c r="CU112" s="25">
        <v>1.09948078824754</v>
      </c>
      <c r="CV112" s="22">
        <v>-0.415515443961666</v>
      </c>
      <c r="CW112" s="25">
        <v>-0.385662480811985</v>
      </c>
      <c r="CX112" s="25">
        <v>1.48160454092422</v>
      </c>
      <c r="CY112" s="26">
        <f t="shared" si="260"/>
        <v>0.929912573492426</v>
      </c>
      <c r="CZ112" s="26">
        <f t="shared" si="261"/>
        <v>0.924818122170497</v>
      </c>
      <c r="DA112" s="26">
        <f t="shared" si="283"/>
        <v>1.08129369010747</v>
      </c>
      <c r="DB112" s="16">
        <f t="shared" si="262"/>
        <v>0.00488776793233392</v>
      </c>
      <c r="DC112" s="16">
        <f t="shared" si="263"/>
        <v>0.0812936901074726</v>
      </c>
      <c r="DD112" s="16">
        <f t="shared" si="264"/>
        <v>0.0622655719827436</v>
      </c>
      <c r="DG112" s="25">
        <v>-0.409574860774824</v>
      </c>
      <c r="DH112" s="25">
        <v>1.09948078824754</v>
      </c>
      <c r="DI112" s="22">
        <v>-0.385662480811985</v>
      </c>
      <c r="DJ112" s="25">
        <v>1.48160454092422</v>
      </c>
      <c r="DK112" s="26">
        <f t="shared" si="265"/>
        <v>0.911112496835534</v>
      </c>
      <c r="DL112" s="26">
        <f t="shared" si="266"/>
        <v>0.943901003429261</v>
      </c>
      <c r="DM112" s="26">
        <f t="shared" si="284"/>
        <v>1.05943313585527</v>
      </c>
      <c r="DN112" s="16">
        <f t="shared" si="267"/>
        <v>0.00261248733276247</v>
      </c>
      <c r="DO112" s="16">
        <f t="shared" si="268"/>
        <v>0.059433135855272</v>
      </c>
      <c r="DP112" s="16">
        <f t="shared" si="269"/>
        <v>0.0754575086249948</v>
      </c>
      <c r="DS112" s="25">
        <v>-0.409574860774824</v>
      </c>
      <c r="DT112" s="25">
        <v>1.09948078824754</v>
      </c>
      <c r="DU112" s="22">
        <v>1.48160454092422</v>
      </c>
      <c r="DV112" s="26">
        <f t="shared" si="270"/>
        <v>0.81696977093705</v>
      </c>
      <c r="DW112" s="26">
        <f t="shared" si="271"/>
        <v>1.05267052783801</v>
      </c>
      <c r="DX112" s="26">
        <f t="shared" si="285"/>
        <v>0.949964849926802</v>
      </c>
      <c r="DY112" s="16">
        <f t="shared" si="272"/>
        <v>0.00185160061320994</v>
      </c>
      <c r="DZ112" s="16">
        <f t="shared" si="273"/>
        <v>0.0500351500731976</v>
      </c>
      <c r="EA112" s="16">
        <f t="shared" si="274"/>
        <v>0.0913849301559728</v>
      </c>
      <c r="ED112" s="25">
        <v>-0.409574860774824</v>
      </c>
      <c r="EE112" s="25">
        <v>1.09948078824754</v>
      </c>
      <c r="EF112" s="26">
        <f t="shared" si="275"/>
        <v>0.862667387558319</v>
      </c>
      <c r="EG112" s="26">
        <f t="shared" si="276"/>
        <v>0.996907976820743</v>
      </c>
      <c r="EH112" s="26">
        <f t="shared" si="277"/>
        <v>1.00310161343991</v>
      </c>
      <c r="EI112" s="16">
        <f t="shared" si="278"/>
        <v>7.11495638627719e-6</v>
      </c>
      <c r="EJ112" s="16">
        <f t="shared" si="279"/>
        <v>0.00310161343990623</v>
      </c>
      <c r="EK112" s="16">
        <f t="shared" si="280"/>
        <v>0.126826944966219</v>
      </c>
    </row>
    <row r="113" spans="1:141">
      <c r="A113" s="77" t="s">
        <v>27</v>
      </c>
      <c r="B113" s="77">
        <v>3.00260663050318</v>
      </c>
      <c r="C113" s="78">
        <v>0.0034</v>
      </c>
      <c r="D113" s="78">
        <v>0.0325681818181818</v>
      </c>
      <c r="E113" s="77">
        <v>100</v>
      </c>
      <c r="F113" s="77">
        <v>0.6</v>
      </c>
      <c r="G113" s="77">
        <v>0.66</v>
      </c>
      <c r="H113" s="77">
        <v>0.68</v>
      </c>
      <c r="I113" s="77">
        <v>6.4</v>
      </c>
      <c r="J113" s="77">
        <v>0.589</v>
      </c>
      <c r="K113" s="17">
        <f t="shared" si="219"/>
        <v>1.18595755648962</v>
      </c>
      <c r="L113" s="17">
        <f t="shared" si="220"/>
        <v>0.496645092210054</v>
      </c>
      <c r="M113" s="17">
        <f t="shared" si="221"/>
        <v>2.0135102826649</v>
      </c>
      <c r="N113" s="16">
        <f t="shared" si="149"/>
        <v>0.356358324250063</v>
      </c>
      <c r="O113" s="16">
        <f t="shared" si="150"/>
        <v>1.0135102826649</v>
      </c>
      <c r="P113" s="16">
        <f t="shared" si="222"/>
        <v>0.144575536586041</v>
      </c>
      <c r="R113" s="21">
        <f t="shared" si="223"/>
        <v>-0.699879608157467</v>
      </c>
      <c r="S113" s="21">
        <f t="shared" ref="S113:S122" si="288">1</f>
        <v>1</v>
      </c>
      <c r="T113" s="21">
        <f t="shared" si="224"/>
        <v>1.09948078824754</v>
      </c>
      <c r="U113" s="22">
        <f t="shared" si="225"/>
        <v>0.00339423306801562</v>
      </c>
      <c r="V113" s="21">
        <f t="shared" si="226"/>
        <v>0.0320490793320486</v>
      </c>
      <c r="W113" s="21">
        <f t="shared" si="227"/>
        <v>4.60517018598809</v>
      </c>
      <c r="X113" s="25">
        <f t="shared" si="228"/>
        <v>-0.510825623765991</v>
      </c>
      <c r="Y113" s="21">
        <f t="shared" si="229"/>
        <v>-0.415515443961666</v>
      </c>
      <c r="Z113" s="21">
        <f t="shared" si="230"/>
        <v>-0.385662480811985</v>
      </c>
      <c r="AA113" s="21">
        <f t="shared" si="231"/>
        <v>1.85629799036563</v>
      </c>
      <c r="AB113" s="26">
        <f t="shared" si="232"/>
        <v>0.888200092287471</v>
      </c>
      <c r="AC113" s="26">
        <f t="shared" si="233"/>
        <v>0.663138863770087</v>
      </c>
      <c r="AD113" s="26">
        <f t="shared" si="234"/>
        <v>1.50797978317058</v>
      </c>
      <c r="AE113" s="16">
        <f t="shared" si="235"/>
        <v>0.0895206952248314</v>
      </c>
      <c r="AF113" s="16">
        <f t="shared" si="236"/>
        <v>0.50797978317058</v>
      </c>
      <c r="AG113" s="16">
        <f t="shared" si="237"/>
        <v>0.0327126515364698</v>
      </c>
      <c r="AI113" s="21">
        <v>-0.699879608157467</v>
      </c>
      <c r="AJ113" s="22">
        <v>1</v>
      </c>
      <c r="AK113" s="21">
        <v>1.09948078824754</v>
      </c>
      <c r="AL113" s="25">
        <v>0.0320490793320486</v>
      </c>
      <c r="AM113" s="21">
        <v>4.60517018598809</v>
      </c>
      <c r="AN113" s="21">
        <v>-0.510825623765991</v>
      </c>
      <c r="AO113" s="21">
        <v>-0.415515443961666</v>
      </c>
      <c r="AP113" s="25">
        <v>-0.385662480811985</v>
      </c>
      <c r="AQ113" s="21">
        <v>1.85629799036563</v>
      </c>
      <c r="AR113" s="26">
        <f t="shared" si="238"/>
        <v>0.88719930010769</v>
      </c>
      <c r="AS113" s="26">
        <f t="shared" si="239"/>
        <v>0.663886907855434</v>
      </c>
      <c r="AT113" s="26">
        <f t="shared" si="286"/>
        <v>1.50628064534413</v>
      </c>
      <c r="AU113" s="16">
        <f t="shared" si="240"/>
        <v>0.0889228225847163</v>
      </c>
      <c r="AV113" s="16">
        <f t="shared" si="241"/>
        <v>0.506280645344126</v>
      </c>
      <c r="AW113" s="16">
        <f t="shared" si="242"/>
        <v>0.0320860196932404</v>
      </c>
      <c r="AZ113" s="25">
        <v>-0.699879608157467</v>
      </c>
      <c r="BA113" s="25">
        <v>1.09948078824754</v>
      </c>
      <c r="BB113" s="22">
        <v>0.0320490793320486</v>
      </c>
      <c r="BC113" s="25">
        <v>4.60517018598809</v>
      </c>
      <c r="BD113" s="25">
        <v>-0.510825623765991</v>
      </c>
      <c r="BE113" s="25">
        <v>-0.415515443961666</v>
      </c>
      <c r="BF113" s="25">
        <v>-0.385662480811985</v>
      </c>
      <c r="BG113" s="25">
        <v>1.85629799036563</v>
      </c>
      <c r="BH113" s="26">
        <f t="shared" si="243"/>
        <v>0.88751145504998</v>
      </c>
      <c r="BI113" s="26">
        <f t="shared" si="244"/>
        <v>0.663653405991059</v>
      </c>
      <c r="BJ113" s="26">
        <f t="shared" si="281"/>
        <v>1.50681061977925</v>
      </c>
      <c r="BK113" s="16">
        <f t="shared" si="245"/>
        <v>0.0891090887960562</v>
      </c>
      <c r="BL113" s="16">
        <f t="shared" si="246"/>
        <v>0.506810619779253</v>
      </c>
      <c r="BM113" s="16">
        <f t="shared" si="247"/>
        <v>0.0318805737949653</v>
      </c>
      <c r="BP113" s="25">
        <v>-0.699879608157467</v>
      </c>
      <c r="BQ113" s="25">
        <v>1.09948078824754</v>
      </c>
      <c r="BR113" s="25">
        <v>4.60517018598809</v>
      </c>
      <c r="BS113" s="22">
        <v>-0.510825623765991</v>
      </c>
      <c r="BT113" s="25">
        <v>-0.415515443961666</v>
      </c>
      <c r="BU113" s="25">
        <v>-0.385662480811985</v>
      </c>
      <c r="BV113" s="25">
        <v>1.85629799036563</v>
      </c>
      <c r="BW113" s="26">
        <f t="shared" si="248"/>
        <v>0.892009042715134</v>
      </c>
      <c r="BX113" s="26">
        <f t="shared" si="249"/>
        <v>0.66030720743276</v>
      </c>
      <c r="BY113" s="26">
        <f t="shared" si="282"/>
        <v>1.51444659204607</v>
      </c>
      <c r="BZ113" s="16">
        <f t="shared" si="250"/>
        <v>0.0918144799671422</v>
      </c>
      <c r="CA113" s="16">
        <f t="shared" si="251"/>
        <v>0.514446592046069</v>
      </c>
      <c r="CB113" s="16">
        <f t="shared" si="252"/>
        <v>0.0344521155769864</v>
      </c>
      <c r="CE113" s="31">
        <v>-0.699879608157467</v>
      </c>
      <c r="CF113" s="31">
        <v>1.09948078824754</v>
      </c>
      <c r="CG113" s="31">
        <v>4.60517018598809</v>
      </c>
      <c r="CH113" s="31">
        <v>-0.415515443961666</v>
      </c>
      <c r="CI113" s="31">
        <v>-0.385662480811985</v>
      </c>
      <c r="CJ113" s="31">
        <v>1.85629799036563</v>
      </c>
      <c r="CK113" s="34">
        <f t="shared" si="253"/>
        <v>0.910903805793977</v>
      </c>
      <c r="CL113" s="34">
        <f t="shared" si="254"/>
        <v>0.646610538076088</v>
      </c>
      <c r="CM113" s="34">
        <f t="shared" si="255"/>
        <v>1.54652598606787</v>
      </c>
      <c r="CN113" s="32">
        <f t="shared" si="256"/>
        <v>0.103622060184646</v>
      </c>
      <c r="CO113" s="32">
        <f t="shared" si="257"/>
        <v>0.546525986067873</v>
      </c>
      <c r="CP113" s="32">
        <f t="shared" si="258"/>
        <v>0.0475022930989043</v>
      </c>
      <c r="CR113" s="8">
        <f t="shared" si="259"/>
        <v>0.910903805793979</v>
      </c>
      <c r="CT113" s="25">
        <v>-0.699879608157467</v>
      </c>
      <c r="CU113" s="25">
        <v>1.09948078824754</v>
      </c>
      <c r="CV113" s="22">
        <v>-0.415515443961666</v>
      </c>
      <c r="CW113" s="25">
        <v>-0.385662480811985</v>
      </c>
      <c r="CX113" s="25">
        <v>1.85629799036563</v>
      </c>
      <c r="CY113" s="26">
        <f t="shared" si="260"/>
        <v>0.939474884524741</v>
      </c>
      <c r="CZ113" s="26">
        <f t="shared" si="261"/>
        <v>0.626945977696851</v>
      </c>
      <c r="DA113" s="26">
        <f t="shared" si="283"/>
        <v>1.59503375980431</v>
      </c>
      <c r="DB113" s="16">
        <f t="shared" si="262"/>
        <v>0.12283264468263</v>
      </c>
      <c r="DC113" s="16">
        <f t="shared" si="263"/>
        <v>0.595033759804313</v>
      </c>
      <c r="DD113" s="16">
        <f t="shared" si="264"/>
        <v>0.0698065891929778</v>
      </c>
      <c r="DG113" s="25">
        <v>-0.699879608157467</v>
      </c>
      <c r="DH113" s="25">
        <v>1.09948078824754</v>
      </c>
      <c r="DI113" s="22">
        <v>-0.385662480811985</v>
      </c>
      <c r="DJ113" s="25">
        <v>1.85629799036563</v>
      </c>
      <c r="DK113" s="26">
        <f t="shared" si="265"/>
        <v>0.909340262829706</v>
      </c>
      <c r="DL113" s="26">
        <f t="shared" si="266"/>
        <v>0.647722336814974</v>
      </c>
      <c r="DM113" s="26">
        <f t="shared" si="284"/>
        <v>1.54387141397234</v>
      </c>
      <c r="DN113" s="16">
        <f t="shared" si="267"/>
        <v>0.102617883989805</v>
      </c>
      <c r="DO113" s="16">
        <f t="shared" si="268"/>
        <v>0.543871413972336</v>
      </c>
      <c r="DP113" s="16">
        <f t="shared" si="269"/>
        <v>0.0439921162716299</v>
      </c>
      <c r="DS113" s="25">
        <v>-0.699879608157467</v>
      </c>
      <c r="DT113" s="25">
        <v>1.09948078824754</v>
      </c>
      <c r="DU113" s="22">
        <v>1.85629799036563</v>
      </c>
      <c r="DV113" s="26">
        <f t="shared" si="270"/>
        <v>0.796089929743152</v>
      </c>
      <c r="DW113" s="26">
        <f t="shared" si="271"/>
        <v>0.739866160836921</v>
      </c>
      <c r="DX113" s="26">
        <f t="shared" si="285"/>
        <v>1.35159580601554</v>
      </c>
      <c r="DY113" s="16">
        <f t="shared" si="272"/>
        <v>0.0428862390010235</v>
      </c>
      <c r="DZ113" s="16">
        <f t="shared" si="273"/>
        <v>0.351595806015538</v>
      </c>
      <c r="EA113" s="16">
        <f t="shared" si="274"/>
        <v>5.45749907778967e-7</v>
      </c>
      <c r="ED113" s="25">
        <v>-0.699879608157467</v>
      </c>
      <c r="EE113" s="25">
        <v>1.09948078824754</v>
      </c>
      <c r="EF113" s="26">
        <f t="shared" si="275"/>
        <v>0.789837907788285</v>
      </c>
      <c r="EG113" s="26">
        <f t="shared" si="276"/>
        <v>0.745722627632961</v>
      </c>
      <c r="EH113" s="26">
        <f t="shared" si="277"/>
        <v>1.34098116772205</v>
      </c>
      <c r="EI113" s="16">
        <f t="shared" si="278"/>
        <v>0.0403358652047755</v>
      </c>
      <c r="EJ113" s="16">
        <f t="shared" si="279"/>
        <v>0.340981167722045</v>
      </c>
      <c r="EK113" s="16">
        <f t="shared" si="280"/>
        <v>0.000332995142850747</v>
      </c>
    </row>
    <row r="114" spans="1:141">
      <c r="A114" s="77" t="s">
        <v>27</v>
      </c>
      <c r="B114" s="77">
        <v>3.00260663050318</v>
      </c>
      <c r="C114" s="78">
        <v>0.0018</v>
      </c>
      <c r="D114" s="78">
        <v>0.0325681818181818</v>
      </c>
      <c r="E114" s="77">
        <v>100</v>
      </c>
      <c r="F114" s="77">
        <v>0.6</v>
      </c>
      <c r="G114" s="77">
        <v>0.66</v>
      </c>
      <c r="H114" s="77">
        <v>0.68</v>
      </c>
      <c r="I114" s="77">
        <v>5.4</v>
      </c>
      <c r="J114" s="77">
        <v>0.49</v>
      </c>
      <c r="K114" s="17">
        <f t="shared" si="219"/>
        <v>1.24063502323109</v>
      </c>
      <c r="L114" s="17">
        <f t="shared" si="220"/>
        <v>0.394959025680134</v>
      </c>
      <c r="M114" s="17">
        <f t="shared" si="221"/>
        <v>2.53190821067569</v>
      </c>
      <c r="N114" s="16">
        <f t="shared" si="149"/>
        <v>0.563452938101134</v>
      </c>
      <c r="O114" s="16">
        <f t="shared" si="150"/>
        <v>1.53190821067569</v>
      </c>
      <c r="P114" s="16">
        <f t="shared" si="222"/>
        <v>0.807533768809692</v>
      </c>
      <c r="R114" s="21">
        <f t="shared" si="223"/>
        <v>-0.928973251916956</v>
      </c>
      <c r="S114" s="21">
        <f t="shared" si="288"/>
        <v>1</v>
      </c>
      <c r="T114" s="21">
        <f t="shared" si="224"/>
        <v>1.09948078824754</v>
      </c>
      <c r="U114" s="22">
        <f t="shared" si="225"/>
        <v>0.0017983819413794</v>
      </c>
      <c r="V114" s="21">
        <f t="shared" si="226"/>
        <v>0.0320490793320486</v>
      </c>
      <c r="W114" s="21">
        <f t="shared" si="227"/>
        <v>4.60517018598809</v>
      </c>
      <c r="X114" s="25">
        <f t="shared" si="228"/>
        <v>-0.510825623765991</v>
      </c>
      <c r="Y114" s="21">
        <f t="shared" si="229"/>
        <v>-0.415515443961666</v>
      </c>
      <c r="Z114" s="21">
        <f t="shared" si="230"/>
        <v>-0.385662480811985</v>
      </c>
      <c r="AA114" s="21">
        <f t="shared" si="231"/>
        <v>1.68639895357023</v>
      </c>
      <c r="AB114" s="26">
        <f t="shared" si="232"/>
        <v>0.896647228753435</v>
      </c>
      <c r="AC114" s="26">
        <f t="shared" si="233"/>
        <v>0.546480248069492</v>
      </c>
      <c r="AD114" s="26">
        <f t="shared" si="234"/>
        <v>1.82989230357844</v>
      </c>
      <c r="AE114" s="16">
        <f t="shared" si="235"/>
        <v>0.165361968652849</v>
      </c>
      <c r="AF114" s="16">
        <f t="shared" si="236"/>
        <v>0.829892303578439</v>
      </c>
      <c r="AG114" s="16">
        <f t="shared" si="237"/>
        <v>0.25278663415428</v>
      </c>
      <c r="AI114" s="21">
        <v>-0.928973251916956</v>
      </c>
      <c r="AJ114" s="22">
        <v>1</v>
      </c>
      <c r="AK114" s="21">
        <v>1.09948078824754</v>
      </c>
      <c r="AL114" s="25">
        <v>0.0320490793320486</v>
      </c>
      <c r="AM114" s="21">
        <v>4.60517018598809</v>
      </c>
      <c r="AN114" s="21">
        <v>-0.510825623765991</v>
      </c>
      <c r="AO114" s="21">
        <v>-0.415515443961666</v>
      </c>
      <c r="AP114" s="25">
        <v>-0.385662480811985</v>
      </c>
      <c r="AQ114" s="21">
        <v>1.68639895357023</v>
      </c>
      <c r="AR114" s="26">
        <f t="shared" si="238"/>
        <v>0.895512106819329</v>
      </c>
      <c r="AS114" s="26">
        <f t="shared" si="239"/>
        <v>0.547172948605214</v>
      </c>
      <c r="AT114" s="26">
        <f t="shared" si="286"/>
        <v>1.82757572820271</v>
      </c>
      <c r="AU114" s="16">
        <f t="shared" si="240"/>
        <v>0.164440068777051</v>
      </c>
      <c r="AV114" s="16">
        <f t="shared" si="241"/>
        <v>0.827575728202713</v>
      </c>
      <c r="AW114" s="16">
        <f t="shared" si="242"/>
        <v>0.250420969115708</v>
      </c>
      <c r="AZ114" s="25">
        <v>-0.928973251916956</v>
      </c>
      <c r="BA114" s="25">
        <v>1.09948078824754</v>
      </c>
      <c r="BB114" s="22">
        <v>0.0320490793320486</v>
      </c>
      <c r="BC114" s="25">
        <v>4.60517018598809</v>
      </c>
      <c r="BD114" s="25">
        <v>-0.510825623765991</v>
      </c>
      <c r="BE114" s="25">
        <v>-0.415515443961666</v>
      </c>
      <c r="BF114" s="25">
        <v>-0.385662480811985</v>
      </c>
      <c r="BG114" s="25">
        <v>1.68639895357023</v>
      </c>
      <c r="BH114" s="26">
        <f t="shared" si="243"/>
        <v>0.897289500471381</v>
      </c>
      <c r="BI114" s="26">
        <f t="shared" si="244"/>
        <v>0.546089082445057</v>
      </c>
      <c r="BJ114" s="26">
        <f t="shared" si="281"/>
        <v>1.83120306218649</v>
      </c>
      <c r="BK114" s="16">
        <f t="shared" si="245"/>
        <v>0.165884737194227</v>
      </c>
      <c r="BL114" s="16">
        <f t="shared" si="246"/>
        <v>0.831203062186492</v>
      </c>
      <c r="BM114" s="16">
        <f t="shared" si="247"/>
        <v>0.25295242792245</v>
      </c>
      <c r="BP114" s="25">
        <v>-0.928973251916956</v>
      </c>
      <c r="BQ114" s="25">
        <v>1.09948078824754</v>
      </c>
      <c r="BR114" s="25">
        <v>4.60517018598809</v>
      </c>
      <c r="BS114" s="22">
        <v>-0.510825623765991</v>
      </c>
      <c r="BT114" s="25">
        <v>-0.415515443961666</v>
      </c>
      <c r="BU114" s="25">
        <v>-0.385662480811985</v>
      </c>
      <c r="BV114" s="25">
        <v>1.68639895357023</v>
      </c>
      <c r="BW114" s="26">
        <f t="shared" si="248"/>
        <v>0.901729391294997</v>
      </c>
      <c r="BX114" s="26">
        <f t="shared" si="249"/>
        <v>0.543400275881324</v>
      </c>
      <c r="BY114" s="26">
        <f t="shared" si="282"/>
        <v>1.84026406386734</v>
      </c>
      <c r="BZ114" s="16">
        <f t="shared" si="250"/>
        <v>0.169521091656149</v>
      </c>
      <c r="CA114" s="16">
        <f t="shared" si="251"/>
        <v>0.840264063867342</v>
      </c>
      <c r="CB114" s="16">
        <f t="shared" si="252"/>
        <v>0.261560934103063</v>
      </c>
      <c r="CE114" s="31">
        <v>-0.928973251916956</v>
      </c>
      <c r="CF114" s="31">
        <v>1.09948078824754</v>
      </c>
      <c r="CG114" s="31">
        <v>4.60517018598809</v>
      </c>
      <c r="CH114" s="31">
        <v>-0.415515443961666</v>
      </c>
      <c r="CI114" s="31">
        <v>-0.385662480811985</v>
      </c>
      <c r="CJ114" s="31">
        <v>1.68639895357023</v>
      </c>
      <c r="CK114" s="34">
        <f t="shared" si="253"/>
        <v>0.918439505156217</v>
      </c>
      <c r="CL114" s="34">
        <f t="shared" si="254"/>
        <v>0.533513636172102</v>
      </c>
      <c r="CM114" s="34">
        <f t="shared" si="255"/>
        <v>1.87436633705351</v>
      </c>
      <c r="CN114" s="32">
        <f t="shared" si="256"/>
        <v>0.183560409578504</v>
      </c>
      <c r="CO114" s="32">
        <f t="shared" si="257"/>
        <v>0.874366337053504</v>
      </c>
      <c r="CP114" s="32">
        <f t="shared" si="258"/>
        <v>0.297887334106714</v>
      </c>
      <c r="CR114" s="8">
        <f t="shared" si="259"/>
        <v>0.918439505156221</v>
      </c>
      <c r="CT114" s="25">
        <v>-0.928973251916956</v>
      </c>
      <c r="CU114" s="25">
        <v>1.09948078824754</v>
      </c>
      <c r="CV114" s="22">
        <v>-0.415515443961666</v>
      </c>
      <c r="CW114" s="25">
        <v>-0.385662480811985</v>
      </c>
      <c r="CX114" s="25">
        <v>1.68639895357023</v>
      </c>
      <c r="CY114" s="26">
        <f t="shared" si="260"/>
        <v>0.939888696178356</v>
      </c>
      <c r="CZ114" s="26">
        <f t="shared" si="261"/>
        <v>0.521338326540546</v>
      </c>
      <c r="DA114" s="26">
        <f t="shared" si="283"/>
        <v>1.91814019628236</v>
      </c>
      <c r="DB114" s="16">
        <f t="shared" si="262"/>
        <v>0.202399838949061</v>
      </c>
      <c r="DC114" s="16">
        <f t="shared" si="263"/>
        <v>0.91814019628236</v>
      </c>
      <c r="DD114" s="16">
        <f t="shared" si="264"/>
        <v>0.344939852086855</v>
      </c>
      <c r="DG114" s="25">
        <v>-0.928973251916956</v>
      </c>
      <c r="DH114" s="25">
        <v>1.09948078824754</v>
      </c>
      <c r="DI114" s="22">
        <v>-0.385662480811985</v>
      </c>
      <c r="DJ114" s="25">
        <v>1.68639895357023</v>
      </c>
      <c r="DK114" s="26">
        <f t="shared" si="265"/>
        <v>0.914778028116058</v>
      </c>
      <c r="DL114" s="26">
        <f t="shared" si="266"/>
        <v>0.535649069981635</v>
      </c>
      <c r="DM114" s="26">
        <f t="shared" si="284"/>
        <v>1.86689393493073</v>
      </c>
      <c r="DN114" s="16">
        <f t="shared" si="267"/>
        <v>0.180436373170166</v>
      </c>
      <c r="DO114" s="16">
        <f t="shared" si="268"/>
        <v>0.86689393493073</v>
      </c>
      <c r="DP114" s="16">
        <f t="shared" si="269"/>
        <v>0.283839075486695</v>
      </c>
      <c r="DS114" s="25">
        <v>-0.928973251916956</v>
      </c>
      <c r="DT114" s="25">
        <v>1.09948078824754</v>
      </c>
      <c r="DU114" s="22">
        <v>1.68639895357023</v>
      </c>
      <c r="DV114" s="26">
        <f t="shared" si="270"/>
        <v>0.809592308340669</v>
      </c>
      <c r="DW114" s="26">
        <f t="shared" si="271"/>
        <v>0.605242904301176</v>
      </c>
      <c r="DX114" s="26">
        <f t="shared" si="285"/>
        <v>1.65222920069524</v>
      </c>
      <c r="DY114" s="16">
        <f t="shared" si="272"/>
        <v>0.102139243550517</v>
      </c>
      <c r="DZ114" s="16">
        <f t="shared" si="273"/>
        <v>0.652229200695243</v>
      </c>
      <c r="EA114" s="16">
        <f t="shared" si="274"/>
        <v>0.0899367985792996</v>
      </c>
      <c r="ED114" s="25">
        <v>-0.928973251916956</v>
      </c>
      <c r="EE114" s="25">
        <v>1.09948078824754</v>
      </c>
      <c r="EF114" s="26">
        <f t="shared" si="275"/>
        <v>0.826252647673302</v>
      </c>
      <c r="EG114" s="26">
        <f t="shared" si="276"/>
        <v>0.593038946840077</v>
      </c>
      <c r="EH114" s="26">
        <f t="shared" si="277"/>
        <v>1.68622989321082</v>
      </c>
      <c r="EI114" s="16">
        <f t="shared" si="278"/>
        <v>0.113065843067306</v>
      </c>
      <c r="EJ114" s="16">
        <f t="shared" si="279"/>
        <v>0.68622989321082</v>
      </c>
      <c r="EK114" s="16">
        <f t="shared" si="280"/>
        <v>0.106929373423493</v>
      </c>
    </row>
    <row r="115" spans="1:141">
      <c r="A115" s="77" t="s">
        <v>27</v>
      </c>
      <c r="B115" s="77">
        <v>3.00260663050318</v>
      </c>
      <c r="C115" s="78">
        <v>0.0042</v>
      </c>
      <c r="D115" s="78">
        <v>0.0325681818181818</v>
      </c>
      <c r="E115" s="77">
        <v>100</v>
      </c>
      <c r="F115" s="77">
        <v>0.6</v>
      </c>
      <c r="G115" s="77">
        <v>0.66</v>
      </c>
      <c r="H115" s="77">
        <v>0.68</v>
      </c>
      <c r="I115" s="77">
        <v>5.4</v>
      </c>
      <c r="J115" s="77">
        <v>0.55</v>
      </c>
      <c r="K115" s="17">
        <f t="shared" si="219"/>
        <v>1.24063502323109</v>
      </c>
      <c r="L115" s="17">
        <f t="shared" si="220"/>
        <v>0.443321355355252</v>
      </c>
      <c r="M115" s="17">
        <f t="shared" si="221"/>
        <v>2.25570004223834</v>
      </c>
      <c r="N115" s="16">
        <f t="shared" si="149"/>
        <v>0.476976735313404</v>
      </c>
      <c r="O115" s="16">
        <f t="shared" si="150"/>
        <v>1.25570004223834</v>
      </c>
      <c r="P115" s="16">
        <f t="shared" si="222"/>
        <v>0.387407476270879</v>
      </c>
      <c r="R115" s="21">
        <f t="shared" si="223"/>
        <v>-0.813460364795112</v>
      </c>
      <c r="S115" s="21">
        <f t="shared" si="288"/>
        <v>1</v>
      </c>
      <c r="T115" s="21">
        <f t="shared" si="224"/>
        <v>1.09948078824754</v>
      </c>
      <c r="U115" s="22">
        <f t="shared" si="225"/>
        <v>0.00419120461846805</v>
      </c>
      <c r="V115" s="21">
        <f t="shared" si="226"/>
        <v>0.0320490793320486</v>
      </c>
      <c r="W115" s="21">
        <f t="shared" si="227"/>
        <v>4.60517018598809</v>
      </c>
      <c r="X115" s="25">
        <f t="shared" si="228"/>
        <v>-0.510825623765991</v>
      </c>
      <c r="Y115" s="21">
        <f t="shared" si="229"/>
        <v>-0.415515443961666</v>
      </c>
      <c r="Z115" s="21">
        <f t="shared" si="230"/>
        <v>-0.385662480811985</v>
      </c>
      <c r="AA115" s="21">
        <f t="shared" si="231"/>
        <v>1.68639895357023</v>
      </c>
      <c r="AB115" s="26">
        <f t="shared" si="232"/>
        <v>0.896277203300547</v>
      </c>
      <c r="AC115" s="26">
        <f t="shared" si="233"/>
        <v>0.613649435659661</v>
      </c>
      <c r="AD115" s="26">
        <f t="shared" si="234"/>
        <v>1.6295949150919</v>
      </c>
      <c r="AE115" s="16">
        <f t="shared" si="235"/>
        <v>0.119907901525648</v>
      </c>
      <c r="AF115" s="16">
        <f t="shared" si="236"/>
        <v>0.629594915091904</v>
      </c>
      <c r="AG115" s="16">
        <f t="shared" si="237"/>
        <v>0.0914950719481325</v>
      </c>
      <c r="AI115" s="21">
        <v>-0.813460364795112</v>
      </c>
      <c r="AJ115" s="22">
        <v>1</v>
      </c>
      <c r="AK115" s="21">
        <v>1.09948078824754</v>
      </c>
      <c r="AL115" s="25">
        <v>0.0320490793320486</v>
      </c>
      <c r="AM115" s="21">
        <v>4.60517018598809</v>
      </c>
      <c r="AN115" s="21">
        <v>-0.510825623765991</v>
      </c>
      <c r="AO115" s="21">
        <v>-0.415515443961666</v>
      </c>
      <c r="AP115" s="25">
        <v>-0.385662480811985</v>
      </c>
      <c r="AQ115" s="21">
        <v>1.68639895357023</v>
      </c>
      <c r="AR115" s="26">
        <f t="shared" si="238"/>
        <v>0.895512106819329</v>
      </c>
      <c r="AS115" s="26">
        <f t="shared" si="239"/>
        <v>0.614173717822179</v>
      </c>
      <c r="AT115" s="26">
        <f t="shared" si="286"/>
        <v>1.6282038305806</v>
      </c>
      <c r="AU115" s="16">
        <f t="shared" si="240"/>
        <v>0.119378615958732</v>
      </c>
      <c r="AV115" s="16">
        <f t="shared" si="241"/>
        <v>0.628203830580599</v>
      </c>
      <c r="AW115" s="16">
        <f t="shared" si="242"/>
        <v>0.0906304368361073</v>
      </c>
      <c r="AZ115" s="25">
        <v>-0.813460364795112</v>
      </c>
      <c r="BA115" s="25">
        <v>1.09948078824754</v>
      </c>
      <c r="BB115" s="22">
        <v>0.0320490793320486</v>
      </c>
      <c r="BC115" s="25">
        <v>4.60517018598809</v>
      </c>
      <c r="BD115" s="25">
        <v>-0.510825623765991</v>
      </c>
      <c r="BE115" s="25">
        <v>-0.415515443961666</v>
      </c>
      <c r="BF115" s="25">
        <v>-0.385662480811985</v>
      </c>
      <c r="BG115" s="25">
        <v>1.68639895357023</v>
      </c>
      <c r="BH115" s="26">
        <f t="shared" si="243"/>
        <v>0.897289500471381</v>
      </c>
      <c r="BI115" s="26">
        <f t="shared" si="244"/>
        <v>0.612957133356697</v>
      </c>
      <c r="BJ115" s="26">
        <f t="shared" si="281"/>
        <v>1.63143545540251</v>
      </c>
      <c r="BK115" s="16">
        <f t="shared" si="245"/>
        <v>0.120609997137661</v>
      </c>
      <c r="BL115" s="16">
        <f t="shared" si="246"/>
        <v>0.631435455402511</v>
      </c>
      <c r="BM115" s="16">
        <f t="shared" si="247"/>
        <v>0.0919157812047363</v>
      </c>
      <c r="BP115" s="25">
        <v>-0.813460364795112</v>
      </c>
      <c r="BQ115" s="25">
        <v>1.09948078824754</v>
      </c>
      <c r="BR115" s="25">
        <v>4.60517018598809</v>
      </c>
      <c r="BS115" s="22">
        <v>-0.510825623765991</v>
      </c>
      <c r="BT115" s="25">
        <v>-0.415515443961666</v>
      </c>
      <c r="BU115" s="25">
        <v>-0.385662480811985</v>
      </c>
      <c r="BV115" s="25">
        <v>1.68639895357023</v>
      </c>
      <c r="BW115" s="26">
        <f t="shared" si="248"/>
        <v>0.901729391294997</v>
      </c>
      <c r="BX115" s="26">
        <f t="shared" si="249"/>
        <v>0.609939085172915</v>
      </c>
      <c r="BY115" s="26">
        <f t="shared" si="282"/>
        <v>1.63950798417272</v>
      </c>
      <c r="BZ115" s="16">
        <f t="shared" si="250"/>
        <v>0.123713564700749</v>
      </c>
      <c r="CA115" s="16">
        <f t="shared" si="251"/>
        <v>0.639507984172722</v>
      </c>
      <c r="CB115" s="16">
        <f t="shared" si="252"/>
        <v>0.0965184604376068</v>
      </c>
      <c r="CE115" s="31">
        <v>-0.813460364795112</v>
      </c>
      <c r="CF115" s="31">
        <v>1.09948078824754</v>
      </c>
      <c r="CG115" s="31">
        <v>4.60517018598809</v>
      </c>
      <c r="CH115" s="31">
        <v>-0.415515443961666</v>
      </c>
      <c r="CI115" s="31">
        <v>-0.385662480811985</v>
      </c>
      <c r="CJ115" s="31">
        <v>1.68639895357023</v>
      </c>
      <c r="CK115" s="34">
        <f t="shared" si="253"/>
        <v>0.918439505156217</v>
      </c>
      <c r="CL115" s="34">
        <f t="shared" si="254"/>
        <v>0.598841836519707</v>
      </c>
      <c r="CM115" s="34">
        <f t="shared" si="255"/>
        <v>1.66989000937494</v>
      </c>
      <c r="CN115" s="32">
        <f t="shared" si="256"/>
        <v>0.135747668959758</v>
      </c>
      <c r="CO115" s="32">
        <f t="shared" si="257"/>
        <v>0.66989000937494</v>
      </c>
      <c r="CP115" s="32">
        <f t="shared" si="258"/>
        <v>0.116495404385714</v>
      </c>
      <c r="CR115" s="8">
        <f t="shared" si="259"/>
        <v>0.918439505156221</v>
      </c>
      <c r="CT115" s="25">
        <v>-0.813460364795112</v>
      </c>
      <c r="CU115" s="25">
        <v>1.09948078824754</v>
      </c>
      <c r="CV115" s="22">
        <v>-0.415515443961666</v>
      </c>
      <c r="CW115" s="25">
        <v>-0.385662480811985</v>
      </c>
      <c r="CX115" s="25">
        <v>1.68639895357023</v>
      </c>
      <c r="CY115" s="26">
        <f t="shared" si="260"/>
        <v>0.939888696178356</v>
      </c>
      <c r="CZ115" s="26">
        <f t="shared" si="261"/>
        <v>0.585175672647552</v>
      </c>
      <c r="DA115" s="26">
        <f t="shared" si="283"/>
        <v>1.7088885385061</v>
      </c>
      <c r="DB115" s="16">
        <f t="shared" si="262"/>
        <v>0.152013195407659</v>
      </c>
      <c r="DC115" s="16">
        <f t="shared" si="263"/>
        <v>0.708888538506102</v>
      </c>
      <c r="DD115" s="16">
        <f t="shared" si="264"/>
        <v>0.142932497667722</v>
      </c>
      <c r="DG115" s="25">
        <v>-0.813460364795112</v>
      </c>
      <c r="DH115" s="25">
        <v>1.09948078824754</v>
      </c>
      <c r="DI115" s="22">
        <v>-0.385662480811985</v>
      </c>
      <c r="DJ115" s="25">
        <v>1.68639895357023</v>
      </c>
      <c r="DK115" s="26">
        <f t="shared" si="265"/>
        <v>0.914778028116058</v>
      </c>
      <c r="DL115" s="26">
        <f t="shared" si="266"/>
        <v>0.601238752020202</v>
      </c>
      <c r="DM115" s="26">
        <f t="shared" si="284"/>
        <v>1.66323277839283</v>
      </c>
      <c r="DN115" s="16">
        <f t="shared" si="267"/>
        <v>0.133063009796239</v>
      </c>
      <c r="DO115" s="16">
        <f t="shared" si="268"/>
        <v>0.663232778392832</v>
      </c>
      <c r="DP115" s="16">
        <f t="shared" si="269"/>
        <v>0.108309667339104</v>
      </c>
      <c r="DS115" s="25">
        <v>-0.813460364795112</v>
      </c>
      <c r="DT115" s="25">
        <v>1.09948078824754</v>
      </c>
      <c r="DU115" s="22">
        <v>1.68639895357023</v>
      </c>
      <c r="DV115" s="26">
        <f t="shared" si="270"/>
        <v>0.809592308340669</v>
      </c>
      <c r="DW115" s="26">
        <f t="shared" si="271"/>
        <v>0.679354280338055</v>
      </c>
      <c r="DX115" s="26">
        <f t="shared" si="285"/>
        <v>1.47198601516485</v>
      </c>
      <c r="DY115" s="16">
        <f t="shared" si="272"/>
        <v>0.0673881665496371</v>
      </c>
      <c r="DZ115" s="16">
        <f t="shared" si="273"/>
        <v>0.471986015164853</v>
      </c>
      <c r="EA115" s="16">
        <f t="shared" si="274"/>
        <v>0.014316471944567</v>
      </c>
      <c r="ED115" s="25">
        <v>-0.813460364795112</v>
      </c>
      <c r="EE115" s="25">
        <v>1.09948078824754</v>
      </c>
      <c r="EF115" s="26">
        <f t="shared" si="275"/>
        <v>0.826252647673302</v>
      </c>
      <c r="EG115" s="26">
        <f t="shared" si="276"/>
        <v>0.665655960738862</v>
      </c>
      <c r="EH115" s="26">
        <f t="shared" si="277"/>
        <v>1.50227754122419</v>
      </c>
      <c r="EI115" s="16">
        <f t="shared" si="278"/>
        <v>0.0763155253465095</v>
      </c>
      <c r="EJ115" s="16">
        <f t="shared" si="279"/>
        <v>0.502277541224185</v>
      </c>
      <c r="EK115" s="16">
        <f t="shared" si="280"/>
        <v>0.0204627929581566</v>
      </c>
    </row>
    <row r="116" spans="1:141">
      <c r="A116" s="77" t="s">
        <v>27</v>
      </c>
      <c r="B116" s="77">
        <v>3.00260663050318</v>
      </c>
      <c r="C116" s="78">
        <v>0.0034</v>
      </c>
      <c r="D116" s="78">
        <v>0.0325681818181818</v>
      </c>
      <c r="E116" s="77">
        <v>100</v>
      </c>
      <c r="F116" s="77">
        <v>0.6</v>
      </c>
      <c r="G116" s="77">
        <v>0.66</v>
      </c>
      <c r="H116" s="77">
        <v>0.68</v>
      </c>
      <c r="I116" s="77">
        <v>5.4</v>
      </c>
      <c r="J116" s="77">
        <v>0.52</v>
      </c>
      <c r="K116" s="17">
        <f t="shared" si="219"/>
        <v>1.24063502323109</v>
      </c>
      <c r="L116" s="17">
        <f t="shared" si="220"/>
        <v>0.419140190517693</v>
      </c>
      <c r="M116" s="17">
        <f t="shared" si="221"/>
        <v>2.38583658313671</v>
      </c>
      <c r="N116" s="16">
        <f t="shared" si="149"/>
        <v>0.519314836707269</v>
      </c>
      <c r="O116" s="16">
        <f t="shared" si="150"/>
        <v>1.38583658313671</v>
      </c>
      <c r="P116" s="16">
        <f t="shared" si="222"/>
        <v>0.566342338539579</v>
      </c>
      <c r="R116" s="21">
        <f t="shared" si="223"/>
        <v>-0.869549831446155</v>
      </c>
      <c r="S116" s="21">
        <f t="shared" si="288"/>
        <v>1</v>
      </c>
      <c r="T116" s="21">
        <f t="shared" si="224"/>
        <v>1.09948078824754</v>
      </c>
      <c r="U116" s="22">
        <f t="shared" si="225"/>
        <v>0.00339423306801562</v>
      </c>
      <c r="V116" s="21">
        <f t="shared" si="226"/>
        <v>0.0320490793320486</v>
      </c>
      <c r="W116" s="21">
        <f t="shared" si="227"/>
        <v>4.60517018598809</v>
      </c>
      <c r="X116" s="25">
        <f t="shared" si="228"/>
        <v>-0.510825623765991</v>
      </c>
      <c r="Y116" s="21">
        <f t="shared" si="229"/>
        <v>-0.415515443961666</v>
      </c>
      <c r="Z116" s="21">
        <f t="shared" si="230"/>
        <v>-0.385662480811985</v>
      </c>
      <c r="AA116" s="21">
        <f t="shared" si="231"/>
        <v>1.68639895357023</v>
      </c>
      <c r="AB116" s="26">
        <f t="shared" si="232"/>
        <v>0.896400429802875</v>
      </c>
      <c r="AC116" s="26">
        <f t="shared" si="233"/>
        <v>0.580097892316219</v>
      </c>
      <c r="AD116" s="26">
        <f t="shared" si="234"/>
        <v>1.72384698039014</v>
      </c>
      <c r="AE116" s="16">
        <f t="shared" si="235"/>
        <v>0.141677283555789</v>
      </c>
      <c r="AF116" s="16">
        <f t="shared" si="236"/>
        <v>0.723846980390144</v>
      </c>
      <c r="AG116" s="16">
        <f t="shared" si="237"/>
        <v>0.157397540335474</v>
      </c>
      <c r="AI116" s="21">
        <v>-0.869549831446155</v>
      </c>
      <c r="AJ116" s="22">
        <v>1</v>
      </c>
      <c r="AK116" s="21">
        <v>1.09948078824754</v>
      </c>
      <c r="AL116" s="25">
        <v>0.0320490793320486</v>
      </c>
      <c r="AM116" s="21">
        <v>4.60517018598809</v>
      </c>
      <c r="AN116" s="21">
        <v>-0.510825623765991</v>
      </c>
      <c r="AO116" s="21">
        <v>-0.415515443961666</v>
      </c>
      <c r="AP116" s="25">
        <v>-0.385662480811985</v>
      </c>
      <c r="AQ116" s="21">
        <v>1.68639895357023</v>
      </c>
      <c r="AR116" s="26">
        <f t="shared" si="238"/>
        <v>0.895512106819329</v>
      </c>
      <c r="AS116" s="26">
        <f t="shared" si="239"/>
        <v>0.580673333213697</v>
      </c>
      <c r="AT116" s="26">
        <f t="shared" si="286"/>
        <v>1.72213866696025</v>
      </c>
      <c r="AU116" s="16">
        <f t="shared" si="240"/>
        <v>0.141009342367891</v>
      </c>
      <c r="AV116" s="16">
        <f t="shared" si="241"/>
        <v>0.722138666960249</v>
      </c>
      <c r="AW116" s="16">
        <f t="shared" si="242"/>
        <v>0.15601214760245</v>
      </c>
      <c r="AZ116" s="25">
        <v>-0.869549831446155</v>
      </c>
      <c r="BA116" s="25">
        <v>1.09948078824754</v>
      </c>
      <c r="BB116" s="22">
        <v>0.0320490793320486</v>
      </c>
      <c r="BC116" s="25">
        <v>4.60517018598809</v>
      </c>
      <c r="BD116" s="25">
        <v>-0.510825623765991</v>
      </c>
      <c r="BE116" s="25">
        <v>-0.415515443961666</v>
      </c>
      <c r="BF116" s="25">
        <v>-0.385662480811985</v>
      </c>
      <c r="BG116" s="25">
        <v>1.68639895357023</v>
      </c>
      <c r="BH116" s="26">
        <f t="shared" si="243"/>
        <v>0.897289500471381</v>
      </c>
      <c r="BI116" s="26">
        <f t="shared" si="244"/>
        <v>0.579523107900877</v>
      </c>
      <c r="BJ116" s="26">
        <f t="shared" si="281"/>
        <v>1.72555673167573</v>
      </c>
      <c r="BK116" s="16">
        <f t="shared" si="245"/>
        <v>0.142347367165944</v>
      </c>
      <c r="BL116" s="16">
        <f t="shared" si="246"/>
        <v>0.725556731675733</v>
      </c>
      <c r="BM116" s="16">
        <f t="shared" si="247"/>
        <v>0.15784524921625</v>
      </c>
      <c r="BP116" s="25">
        <v>-0.869549831446155</v>
      </c>
      <c r="BQ116" s="25">
        <v>1.09948078824754</v>
      </c>
      <c r="BR116" s="25">
        <v>4.60517018598809</v>
      </c>
      <c r="BS116" s="22">
        <v>-0.510825623765991</v>
      </c>
      <c r="BT116" s="25">
        <v>-0.415515443961666</v>
      </c>
      <c r="BU116" s="25">
        <v>-0.385662480811985</v>
      </c>
      <c r="BV116" s="25">
        <v>1.68639895357023</v>
      </c>
      <c r="BW116" s="26">
        <f t="shared" si="248"/>
        <v>0.901729391294997</v>
      </c>
      <c r="BX116" s="26">
        <f t="shared" si="249"/>
        <v>0.576669680527119</v>
      </c>
      <c r="BY116" s="26">
        <f t="shared" si="282"/>
        <v>1.73409498325961</v>
      </c>
      <c r="BZ116" s="16">
        <f t="shared" si="250"/>
        <v>0.145717328178449</v>
      </c>
      <c r="CA116" s="16">
        <f t="shared" si="251"/>
        <v>0.73409498325961</v>
      </c>
      <c r="CB116" s="16">
        <f t="shared" si="252"/>
        <v>0.164236641953332</v>
      </c>
      <c r="CE116" s="31">
        <v>-0.869549831446155</v>
      </c>
      <c r="CF116" s="31">
        <v>1.09948078824754</v>
      </c>
      <c r="CG116" s="31">
        <v>4.60517018598809</v>
      </c>
      <c r="CH116" s="31">
        <v>-0.415515443961666</v>
      </c>
      <c r="CI116" s="31">
        <v>-0.385662480811985</v>
      </c>
      <c r="CJ116" s="31">
        <v>1.68639895357023</v>
      </c>
      <c r="CK116" s="34">
        <f t="shared" si="253"/>
        <v>0.918439505156217</v>
      </c>
      <c r="CL116" s="34">
        <f t="shared" si="254"/>
        <v>0.566177736345905</v>
      </c>
      <c r="CM116" s="34">
        <f t="shared" si="255"/>
        <v>1.76622981760811</v>
      </c>
      <c r="CN116" s="32">
        <f t="shared" si="256"/>
        <v>0.158754039269131</v>
      </c>
      <c r="CO116" s="32">
        <f t="shared" si="257"/>
        <v>0.766229817608109</v>
      </c>
      <c r="CP116" s="32">
        <f t="shared" si="258"/>
        <v>0.191541058188659</v>
      </c>
      <c r="CR116" s="8">
        <f t="shared" si="259"/>
        <v>0.918439505156221</v>
      </c>
      <c r="CT116" s="25">
        <v>-0.869549831446155</v>
      </c>
      <c r="CU116" s="25">
        <v>1.09948078824754</v>
      </c>
      <c r="CV116" s="22">
        <v>-0.415515443961666</v>
      </c>
      <c r="CW116" s="25">
        <v>-0.385662480811985</v>
      </c>
      <c r="CX116" s="25">
        <v>1.68639895357023</v>
      </c>
      <c r="CY116" s="26">
        <f t="shared" si="260"/>
        <v>0.939888696178356</v>
      </c>
      <c r="CZ116" s="26">
        <f t="shared" si="261"/>
        <v>0.553256999594049</v>
      </c>
      <c r="DA116" s="26">
        <f t="shared" si="283"/>
        <v>1.80747826188145</v>
      </c>
      <c r="DB116" s="16">
        <f t="shared" si="262"/>
        <v>0.17630651717836</v>
      </c>
      <c r="DC116" s="16">
        <f t="shared" si="263"/>
        <v>0.807478261881454</v>
      </c>
      <c r="DD116" s="16">
        <f t="shared" si="264"/>
        <v>0.227198910152893</v>
      </c>
      <c r="DG116" s="25">
        <v>-0.869549831446155</v>
      </c>
      <c r="DH116" s="25">
        <v>1.09948078824754</v>
      </c>
      <c r="DI116" s="22">
        <v>-0.385662480811985</v>
      </c>
      <c r="DJ116" s="25">
        <v>1.68639895357023</v>
      </c>
      <c r="DK116" s="26">
        <f t="shared" si="265"/>
        <v>0.914778028116058</v>
      </c>
      <c r="DL116" s="26">
        <f t="shared" si="266"/>
        <v>0.568443911000919</v>
      </c>
      <c r="DM116" s="26">
        <f t="shared" si="284"/>
        <v>1.7591885156078</v>
      </c>
      <c r="DN116" s="16">
        <f t="shared" si="267"/>
        <v>0.155849691483203</v>
      </c>
      <c r="DO116" s="16">
        <f t="shared" si="268"/>
        <v>0.759188515607803</v>
      </c>
      <c r="DP116" s="16">
        <f t="shared" si="269"/>
        <v>0.180676070187771</v>
      </c>
      <c r="DS116" s="25">
        <v>-0.869549831446155</v>
      </c>
      <c r="DT116" s="25">
        <v>1.09948078824754</v>
      </c>
      <c r="DU116" s="22">
        <v>1.68639895357023</v>
      </c>
      <c r="DV116" s="26">
        <f t="shared" si="270"/>
        <v>0.809592308340669</v>
      </c>
      <c r="DW116" s="26">
        <f t="shared" si="271"/>
        <v>0.642298592319616</v>
      </c>
      <c r="DX116" s="26">
        <f t="shared" si="285"/>
        <v>1.55690828527052</v>
      </c>
      <c r="DY116" s="16">
        <f t="shared" si="272"/>
        <v>0.0838637050500773</v>
      </c>
      <c r="DZ116" s="16">
        <f t="shared" si="273"/>
        <v>0.556908285270518</v>
      </c>
      <c r="EA116" s="16">
        <f t="shared" si="274"/>
        <v>0.0418504111595136</v>
      </c>
      <c r="ED116" s="25">
        <v>-0.869549831446155</v>
      </c>
      <c r="EE116" s="25">
        <v>1.09948078824754</v>
      </c>
      <c r="EF116" s="26">
        <f t="shared" si="275"/>
        <v>0.826252647673302</v>
      </c>
      <c r="EG116" s="26">
        <f t="shared" si="276"/>
        <v>0.629347453789469</v>
      </c>
      <c r="EH116" s="26">
        <f t="shared" si="277"/>
        <v>1.58894739937173</v>
      </c>
      <c r="EI116" s="16">
        <f t="shared" si="278"/>
        <v>0.0937906842069076</v>
      </c>
      <c r="EJ116" s="16">
        <f t="shared" si="279"/>
        <v>0.588947399371734</v>
      </c>
      <c r="EK116" s="16">
        <f t="shared" si="280"/>
        <v>0.0527703949668973</v>
      </c>
    </row>
    <row r="117" spans="1:141">
      <c r="A117" s="77" t="s">
        <v>27</v>
      </c>
      <c r="B117" s="77">
        <v>3.00260663050318</v>
      </c>
      <c r="C117" s="78">
        <v>0.0026</v>
      </c>
      <c r="D117" s="78">
        <v>0.0325681818181818</v>
      </c>
      <c r="E117" s="77">
        <v>100</v>
      </c>
      <c r="F117" s="77">
        <v>0.6</v>
      </c>
      <c r="G117" s="77">
        <v>0.66</v>
      </c>
      <c r="H117" s="77">
        <v>0.68</v>
      </c>
      <c r="I117" s="77">
        <v>5.4</v>
      </c>
      <c r="J117" s="77">
        <v>0.52</v>
      </c>
      <c r="K117" s="17">
        <f t="shared" si="219"/>
        <v>1.24063502323109</v>
      </c>
      <c r="L117" s="17">
        <f t="shared" si="220"/>
        <v>0.419140190517693</v>
      </c>
      <c r="M117" s="17">
        <f t="shared" si="221"/>
        <v>2.38583658313671</v>
      </c>
      <c r="N117" s="16">
        <f t="shared" si="149"/>
        <v>0.519314836707269</v>
      </c>
      <c r="O117" s="16">
        <f t="shared" si="150"/>
        <v>1.38583658313671</v>
      </c>
      <c r="P117" s="16">
        <f t="shared" si="222"/>
        <v>0.566342338539579</v>
      </c>
      <c r="R117" s="21">
        <f t="shared" si="223"/>
        <v>-0.869549831446155</v>
      </c>
      <c r="S117" s="21">
        <f t="shared" si="288"/>
        <v>1</v>
      </c>
      <c r="T117" s="21">
        <f t="shared" si="224"/>
        <v>1.09948078824754</v>
      </c>
      <c r="U117" s="22">
        <f t="shared" si="225"/>
        <v>0.00259662584726591</v>
      </c>
      <c r="V117" s="21">
        <f t="shared" si="226"/>
        <v>0.0320490793320486</v>
      </c>
      <c r="W117" s="21">
        <f t="shared" si="227"/>
        <v>4.60517018598809</v>
      </c>
      <c r="X117" s="25">
        <f t="shared" si="228"/>
        <v>-0.510825623765991</v>
      </c>
      <c r="Y117" s="21">
        <f t="shared" si="229"/>
        <v>-0.415515443961666</v>
      </c>
      <c r="Z117" s="21">
        <f t="shared" si="230"/>
        <v>-0.385662480811985</v>
      </c>
      <c r="AA117" s="21">
        <f t="shared" si="231"/>
        <v>1.68639895357023</v>
      </c>
      <c r="AB117" s="26">
        <f t="shared" si="232"/>
        <v>0.896523771553879</v>
      </c>
      <c r="AC117" s="26">
        <f t="shared" si="233"/>
        <v>0.580018083735496</v>
      </c>
      <c r="AD117" s="26">
        <f t="shared" si="234"/>
        <v>1.72408417606515</v>
      </c>
      <c r="AE117" s="16">
        <f t="shared" si="235"/>
        <v>0.141770150545158</v>
      </c>
      <c r="AF117" s="16">
        <f t="shared" si="236"/>
        <v>0.724084176065152</v>
      </c>
      <c r="AG117" s="16">
        <f t="shared" si="237"/>
        <v>0.157585803579962</v>
      </c>
      <c r="AI117" s="21">
        <v>-0.869549831446155</v>
      </c>
      <c r="AJ117" s="22">
        <v>1</v>
      </c>
      <c r="AK117" s="21">
        <v>1.09948078824754</v>
      </c>
      <c r="AL117" s="25">
        <v>0.0320490793320486</v>
      </c>
      <c r="AM117" s="21">
        <v>4.60517018598809</v>
      </c>
      <c r="AN117" s="21">
        <v>-0.510825623765991</v>
      </c>
      <c r="AO117" s="21">
        <v>-0.415515443961666</v>
      </c>
      <c r="AP117" s="25">
        <v>-0.385662480811985</v>
      </c>
      <c r="AQ117" s="21">
        <v>1.68639895357023</v>
      </c>
      <c r="AR117" s="26">
        <f t="shared" si="238"/>
        <v>0.895512106819329</v>
      </c>
      <c r="AS117" s="26">
        <f t="shared" si="239"/>
        <v>0.580673333213697</v>
      </c>
      <c r="AT117" s="26">
        <f t="shared" si="286"/>
        <v>1.72213866696025</v>
      </c>
      <c r="AU117" s="16">
        <f t="shared" si="240"/>
        <v>0.141009342367891</v>
      </c>
      <c r="AV117" s="16">
        <f t="shared" si="241"/>
        <v>0.722138666960249</v>
      </c>
      <c r="AW117" s="16">
        <f t="shared" si="242"/>
        <v>0.15601214760245</v>
      </c>
      <c r="AZ117" s="25">
        <v>-0.869549831446155</v>
      </c>
      <c r="BA117" s="25">
        <v>1.09948078824754</v>
      </c>
      <c r="BB117" s="22">
        <v>0.0320490793320486</v>
      </c>
      <c r="BC117" s="25">
        <v>4.60517018598809</v>
      </c>
      <c r="BD117" s="25">
        <v>-0.510825623765991</v>
      </c>
      <c r="BE117" s="25">
        <v>-0.415515443961666</v>
      </c>
      <c r="BF117" s="25">
        <v>-0.385662480811985</v>
      </c>
      <c r="BG117" s="25">
        <v>1.68639895357023</v>
      </c>
      <c r="BH117" s="26">
        <f t="shared" si="243"/>
        <v>0.897289500471381</v>
      </c>
      <c r="BI117" s="26">
        <f t="shared" si="244"/>
        <v>0.579523107900877</v>
      </c>
      <c r="BJ117" s="26">
        <f t="shared" si="281"/>
        <v>1.72555673167573</v>
      </c>
      <c r="BK117" s="16">
        <f t="shared" si="245"/>
        <v>0.142347367165944</v>
      </c>
      <c r="BL117" s="16">
        <f t="shared" si="246"/>
        <v>0.725556731675733</v>
      </c>
      <c r="BM117" s="16">
        <f t="shared" si="247"/>
        <v>0.15784524921625</v>
      </c>
      <c r="BP117" s="25">
        <v>-0.869549831446155</v>
      </c>
      <c r="BQ117" s="25">
        <v>1.09948078824754</v>
      </c>
      <c r="BR117" s="25">
        <v>4.60517018598809</v>
      </c>
      <c r="BS117" s="22">
        <v>-0.510825623765991</v>
      </c>
      <c r="BT117" s="25">
        <v>-0.415515443961666</v>
      </c>
      <c r="BU117" s="25">
        <v>-0.385662480811985</v>
      </c>
      <c r="BV117" s="25">
        <v>1.68639895357023</v>
      </c>
      <c r="BW117" s="26">
        <f t="shared" si="248"/>
        <v>0.901729391294997</v>
      </c>
      <c r="BX117" s="26">
        <f t="shared" si="249"/>
        <v>0.576669680527119</v>
      </c>
      <c r="BY117" s="26">
        <f t="shared" si="282"/>
        <v>1.73409498325961</v>
      </c>
      <c r="BZ117" s="16">
        <f t="shared" si="250"/>
        <v>0.145717328178449</v>
      </c>
      <c r="CA117" s="16">
        <f t="shared" si="251"/>
        <v>0.73409498325961</v>
      </c>
      <c r="CB117" s="16">
        <f t="shared" si="252"/>
        <v>0.164236641953332</v>
      </c>
      <c r="CE117" s="31">
        <v>-0.869549831446155</v>
      </c>
      <c r="CF117" s="31">
        <v>1.09948078824754</v>
      </c>
      <c r="CG117" s="31">
        <v>4.60517018598809</v>
      </c>
      <c r="CH117" s="31">
        <v>-0.415515443961666</v>
      </c>
      <c r="CI117" s="31">
        <v>-0.385662480811985</v>
      </c>
      <c r="CJ117" s="31">
        <v>1.68639895357023</v>
      </c>
      <c r="CK117" s="34">
        <f t="shared" si="253"/>
        <v>0.918439505156217</v>
      </c>
      <c r="CL117" s="34">
        <f t="shared" si="254"/>
        <v>0.566177736345905</v>
      </c>
      <c r="CM117" s="34">
        <f t="shared" si="255"/>
        <v>1.76622981760811</v>
      </c>
      <c r="CN117" s="32">
        <f t="shared" si="256"/>
        <v>0.158754039269131</v>
      </c>
      <c r="CO117" s="32">
        <f t="shared" si="257"/>
        <v>0.766229817608109</v>
      </c>
      <c r="CP117" s="32">
        <f t="shared" si="258"/>
        <v>0.191541058188659</v>
      </c>
      <c r="CR117" s="8">
        <f t="shared" si="259"/>
        <v>0.918439505156221</v>
      </c>
      <c r="CT117" s="25">
        <v>-0.869549831446155</v>
      </c>
      <c r="CU117" s="25">
        <v>1.09948078824754</v>
      </c>
      <c r="CV117" s="22">
        <v>-0.415515443961666</v>
      </c>
      <c r="CW117" s="25">
        <v>-0.385662480811985</v>
      </c>
      <c r="CX117" s="25">
        <v>1.68639895357023</v>
      </c>
      <c r="CY117" s="26">
        <f t="shared" si="260"/>
        <v>0.939888696178356</v>
      </c>
      <c r="CZ117" s="26">
        <f t="shared" si="261"/>
        <v>0.553256999594049</v>
      </c>
      <c r="DA117" s="26">
        <f t="shared" si="283"/>
        <v>1.80747826188145</v>
      </c>
      <c r="DB117" s="16">
        <f t="shared" si="262"/>
        <v>0.17630651717836</v>
      </c>
      <c r="DC117" s="16">
        <f t="shared" si="263"/>
        <v>0.807478261881454</v>
      </c>
      <c r="DD117" s="16">
        <f t="shared" si="264"/>
        <v>0.227198910152893</v>
      </c>
      <c r="DG117" s="25">
        <v>-0.869549831446155</v>
      </c>
      <c r="DH117" s="25">
        <v>1.09948078824754</v>
      </c>
      <c r="DI117" s="22">
        <v>-0.385662480811985</v>
      </c>
      <c r="DJ117" s="25">
        <v>1.68639895357023</v>
      </c>
      <c r="DK117" s="26">
        <f t="shared" si="265"/>
        <v>0.914778028116058</v>
      </c>
      <c r="DL117" s="26">
        <f t="shared" si="266"/>
        <v>0.568443911000919</v>
      </c>
      <c r="DM117" s="26">
        <f t="shared" si="284"/>
        <v>1.7591885156078</v>
      </c>
      <c r="DN117" s="16">
        <f t="shared" si="267"/>
        <v>0.155849691483203</v>
      </c>
      <c r="DO117" s="16">
        <f t="shared" si="268"/>
        <v>0.759188515607803</v>
      </c>
      <c r="DP117" s="16">
        <f t="shared" si="269"/>
        <v>0.180676070187771</v>
      </c>
      <c r="DS117" s="25">
        <v>-0.869549831446155</v>
      </c>
      <c r="DT117" s="25">
        <v>1.09948078824754</v>
      </c>
      <c r="DU117" s="22">
        <v>1.68639895357023</v>
      </c>
      <c r="DV117" s="26">
        <f t="shared" si="270"/>
        <v>0.809592308340669</v>
      </c>
      <c r="DW117" s="26">
        <f t="shared" si="271"/>
        <v>0.642298592319616</v>
      </c>
      <c r="DX117" s="26">
        <f t="shared" si="285"/>
        <v>1.55690828527052</v>
      </c>
      <c r="DY117" s="16">
        <f t="shared" si="272"/>
        <v>0.0838637050500773</v>
      </c>
      <c r="DZ117" s="16">
        <f t="shared" si="273"/>
        <v>0.556908285270518</v>
      </c>
      <c r="EA117" s="16">
        <f t="shared" si="274"/>
        <v>0.0418504111595136</v>
      </c>
      <c r="ED117" s="25">
        <v>-0.869549831446155</v>
      </c>
      <c r="EE117" s="25">
        <v>1.09948078824754</v>
      </c>
      <c r="EF117" s="26">
        <f t="shared" si="275"/>
        <v>0.826252647673302</v>
      </c>
      <c r="EG117" s="26">
        <f t="shared" si="276"/>
        <v>0.629347453789469</v>
      </c>
      <c r="EH117" s="26">
        <f t="shared" si="277"/>
        <v>1.58894739937173</v>
      </c>
      <c r="EI117" s="16">
        <f t="shared" si="278"/>
        <v>0.0937906842069076</v>
      </c>
      <c r="EJ117" s="16">
        <f t="shared" si="279"/>
        <v>0.588947399371734</v>
      </c>
      <c r="EK117" s="16">
        <f t="shared" si="280"/>
        <v>0.0527703949668973</v>
      </c>
    </row>
    <row r="118" spans="1:141">
      <c r="A118" s="77" t="s">
        <v>28</v>
      </c>
      <c r="B118" s="77">
        <v>2.11627697342691</v>
      </c>
      <c r="C118" s="78">
        <v>0.002</v>
      </c>
      <c r="D118" s="78">
        <v>0.0589184826472962</v>
      </c>
      <c r="E118" s="77">
        <v>112</v>
      </c>
      <c r="F118" s="77">
        <v>0.625</v>
      </c>
      <c r="G118" s="77">
        <v>0.625</v>
      </c>
      <c r="H118" s="77">
        <v>0.857142857142857</v>
      </c>
      <c r="I118" s="77">
        <v>6.60714285714286</v>
      </c>
      <c r="J118" s="77">
        <v>1.288</v>
      </c>
      <c r="K118" s="17">
        <f t="shared" si="219"/>
        <v>0.828911678897105</v>
      </c>
      <c r="L118" s="17">
        <f t="shared" si="220"/>
        <v>1.55384467705139</v>
      </c>
      <c r="M118" s="17">
        <f t="shared" si="221"/>
        <v>0.643564968087814</v>
      </c>
      <c r="N118" s="16">
        <f t="shared" si="149"/>
        <v>0.210762086573075</v>
      </c>
      <c r="O118" s="16">
        <f t="shared" si="150"/>
        <v>0.356435031912186</v>
      </c>
      <c r="P118" s="16">
        <f t="shared" si="222"/>
        <v>0.076642795074303</v>
      </c>
      <c r="R118" s="21">
        <f t="shared" si="223"/>
        <v>0.440732296532701</v>
      </c>
      <c r="S118" s="21">
        <f t="shared" si="288"/>
        <v>1</v>
      </c>
      <c r="T118" s="21">
        <f t="shared" si="224"/>
        <v>0.749658400244304</v>
      </c>
      <c r="U118" s="22">
        <f t="shared" si="225"/>
        <v>0.00199800266267306</v>
      </c>
      <c r="V118" s="21">
        <f t="shared" si="226"/>
        <v>0.0572480878748919</v>
      </c>
      <c r="W118" s="21">
        <f t="shared" si="227"/>
        <v>4.71849887129509</v>
      </c>
      <c r="X118" s="25">
        <f t="shared" si="228"/>
        <v>-0.470003629245736</v>
      </c>
      <c r="Y118" s="21">
        <f t="shared" si="229"/>
        <v>-0.470003629245736</v>
      </c>
      <c r="Z118" s="21">
        <f t="shared" si="230"/>
        <v>-0.154150679827258</v>
      </c>
      <c r="AA118" s="21">
        <f t="shared" si="231"/>
        <v>1.88815131490312</v>
      </c>
      <c r="AB118" s="26">
        <f t="shared" si="232"/>
        <v>0.761287376173509</v>
      </c>
      <c r="AC118" s="26">
        <f t="shared" si="233"/>
        <v>1.69187095479493</v>
      </c>
      <c r="AD118" s="26">
        <f t="shared" si="234"/>
        <v>0.591061627463904</v>
      </c>
      <c r="AE118" s="16">
        <f t="shared" si="235"/>
        <v>0.277426188098187</v>
      </c>
      <c r="AF118" s="16">
        <f t="shared" si="236"/>
        <v>0.408938372536096</v>
      </c>
      <c r="AG118" s="16">
        <f t="shared" si="237"/>
        <v>0.00669532747655857</v>
      </c>
      <c r="AI118" s="21">
        <v>0.440732296532701</v>
      </c>
      <c r="AJ118" s="22">
        <v>1</v>
      </c>
      <c r="AK118" s="21">
        <v>0.749658400244304</v>
      </c>
      <c r="AL118" s="25">
        <v>0.0572480878748919</v>
      </c>
      <c r="AM118" s="21">
        <v>4.71849887129509</v>
      </c>
      <c r="AN118" s="21">
        <v>-0.470003629245736</v>
      </c>
      <c r="AO118" s="21">
        <v>-0.470003629245736</v>
      </c>
      <c r="AP118" s="25">
        <v>-0.154150679827258</v>
      </c>
      <c r="AQ118" s="21">
        <v>1.88815131490312</v>
      </c>
      <c r="AR118" s="26">
        <f t="shared" si="238"/>
        <v>0.760646043405007</v>
      </c>
      <c r="AS118" s="26">
        <f t="shared" si="239"/>
        <v>1.69329744257173</v>
      </c>
      <c r="AT118" s="26">
        <f t="shared" si="286"/>
        <v>0.590563698295813</v>
      </c>
      <c r="AU118" s="16">
        <f t="shared" si="240"/>
        <v>0.278102195536394</v>
      </c>
      <c r="AV118" s="16">
        <f t="shared" si="241"/>
        <v>0.409436301704187</v>
      </c>
      <c r="AW118" s="16">
        <f t="shared" si="242"/>
        <v>0.00677022311697571</v>
      </c>
      <c r="AZ118" s="25">
        <v>0.440732296532701</v>
      </c>
      <c r="BA118" s="25">
        <v>0.749658400244304</v>
      </c>
      <c r="BB118" s="22">
        <v>0.0572480878748919</v>
      </c>
      <c r="BC118" s="25">
        <v>4.71849887129509</v>
      </c>
      <c r="BD118" s="25">
        <v>-0.470003629245736</v>
      </c>
      <c r="BE118" s="25">
        <v>-0.470003629245736</v>
      </c>
      <c r="BF118" s="25">
        <v>-0.154150679827258</v>
      </c>
      <c r="BG118" s="25">
        <v>1.88815131490312</v>
      </c>
      <c r="BH118" s="26">
        <f t="shared" si="243"/>
        <v>0.757846208576123</v>
      </c>
      <c r="BI118" s="26">
        <f t="shared" si="244"/>
        <v>1.69955326743661</v>
      </c>
      <c r="BJ118" s="26">
        <f t="shared" si="281"/>
        <v>0.588389913490779</v>
      </c>
      <c r="BK118" s="16">
        <f t="shared" si="245"/>
        <v>0.281063042561112</v>
      </c>
      <c r="BL118" s="16">
        <f t="shared" si="246"/>
        <v>0.411610086509221</v>
      </c>
      <c r="BM118" s="16">
        <f t="shared" si="247"/>
        <v>0.00694735361173022</v>
      </c>
      <c r="BP118" s="25">
        <v>0.440732296532701</v>
      </c>
      <c r="BQ118" s="25">
        <v>0.749658400244304</v>
      </c>
      <c r="BR118" s="25">
        <v>4.71849887129509</v>
      </c>
      <c r="BS118" s="22">
        <v>-0.470003629245736</v>
      </c>
      <c r="BT118" s="25">
        <v>-0.470003629245736</v>
      </c>
      <c r="BU118" s="25">
        <v>-0.154150679827258</v>
      </c>
      <c r="BV118" s="25">
        <v>1.88815131490312</v>
      </c>
      <c r="BW118" s="26">
        <f t="shared" si="248"/>
        <v>0.753033257927043</v>
      </c>
      <c r="BX118" s="26">
        <f t="shared" si="249"/>
        <v>1.71041582352633</v>
      </c>
      <c r="BY118" s="26">
        <f t="shared" si="282"/>
        <v>0.584653150564474</v>
      </c>
      <c r="BZ118" s="16">
        <f t="shared" si="250"/>
        <v>0.286189415124154</v>
      </c>
      <c r="CA118" s="16">
        <f t="shared" si="251"/>
        <v>0.415346849435526</v>
      </c>
      <c r="CB118" s="16">
        <f t="shared" si="252"/>
        <v>0.0074845109880198</v>
      </c>
      <c r="CE118" s="31">
        <v>0.440732296532701</v>
      </c>
      <c r="CF118" s="31">
        <v>0.749658400244304</v>
      </c>
      <c r="CG118" s="31">
        <v>4.71849887129509</v>
      </c>
      <c r="CH118" s="31">
        <v>-0.470003629245736</v>
      </c>
      <c r="CI118" s="31">
        <v>-0.154150679827258</v>
      </c>
      <c r="CJ118" s="31">
        <v>1.88815131490312</v>
      </c>
      <c r="CK118" s="34">
        <f t="shared" si="253"/>
        <v>0.754562145303858</v>
      </c>
      <c r="CL118" s="34">
        <f t="shared" si="254"/>
        <v>1.70695019358721</v>
      </c>
      <c r="CM118" s="34">
        <f t="shared" si="255"/>
        <v>0.585840174925355</v>
      </c>
      <c r="CN118" s="32">
        <f t="shared" si="256"/>
        <v>0.284555944822822</v>
      </c>
      <c r="CO118" s="32">
        <f t="shared" si="257"/>
        <v>0.414159825074644</v>
      </c>
      <c r="CP118" s="32">
        <f t="shared" si="258"/>
        <v>0.00732462907522217</v>
      </c>
      <c r="CR118" s="8">
        <f t="shared" si="259"/>
        <v>0.754562145303859</v>
      </c>
      <c r="CT118" s="25">
        <v>0.440732296532701</v>
      </c>
      <c r="CU118" s="25">
        <v>0.749658400244304</v>
      </c>
      <c r="CV118" s="22">
        <v>-0.470003629245736</v>
      </c>
      <c r="CW118" s="25">
        <v>-0.154150679827258</v>
      </c>
      <c r="CX118" s="25">
        <v>1.88815131490312</v>
      </c>
      <c r="CY118" s="26">
        <f t="shared" si="260"/>
        <v>0.743274532449021</v>
      </c>
      <c r="CZ118" s="26">
        <f t="shared" si="261"/>
        <v>1.73287250372505</v>
      </c>
      <c r="DA118" s="26">
        <f t="shared" si="283"/>
        <v>0.577076500348619</v>
      </c>
      <c r="DB118" s="16">
        <f t="shared" si="262"/>
        <v>0.296725834998633</v>
      </c>
      <c r="DC118" s="16">
        <f t="shared" si="263"/>
        <v>0.422923499651381</v>
      </c>
      <c r="DD118" s="16">
        <f t="shared" si="264"/>
        <v>0.00848224533647194</v>
      </c>
      <c r="DG118" s="25">
        <v>0.440732296532701</v>
      </c>
      <c r="DH118" s="25">
        <v>0.749658400244304</v>
      </c>
      <c r="DI118" s="22">
        <v>-0.154150679827258</v>
      </c>
      <c r="DJ118" s="25">
        <v>1.88815131490312</v>
      </c>
      <c r="DK118" s="26">
        <f t="shared" si="265"/>
        <v>0.730232433578121</v>
      </c>
      <c r="DL118" s="26">
        <f t="shared" si="266"/>
        <v>1.76382195691971</v>
      </c>
      <c r="DM118" s="26">
        <f t="shared" si="284"/>
        <v>0.566950647187982</v>
      </c>
      <c r="DN118" s="16">
        <f t="shared" si="267"/>
        <v>0.311104658152185</v>
      </c>
      <c r="DO118" s="16">
        <f t="shared" si="268"/>
        <v>0.433049352812018</v>
      </c>
      <c r="DP118" s="16">
        <f t="shared" si="269"/>
        <v>0.00978534752963048</v>
      </c>
      <c r="DS118" s="25">
        <v>0.440732296532701</v>
      </c>
      <c r="DT118" s="25">
        <v>0.749658400244304</v>
      </c>
      <c r="DU118" s="22">
        <v>1.88815131490312</v>
      </c>
      <c r="DV118" s="26">
        <f t="shared" si="270"/>
        <v>0.700544524596565</v>
      </c>
      <c r="DW118" s="26">
        <f t="shared" si="271"/>
        <v>1.83856979075205</v>
      </c>
      <c r="DX118" s="26">
        <f t="shared" si="285"/>
        <v>0.543901028413482</v>
      </c>
      <c r="DY118" s="16">
        <f t="shared" si="272"/>
        <v>0.345103935581475</v>
      </c>
      <c r="DZ118" s="16">
        <f t="shared" si="273"/>
        <v>0.456098971586518</v>
      </c>
      <c r="EA118" s="16">
        <f t="shared" si="274"/>
        <v>0.0107670541712084</v>
      </c>
      <c r="ED118" s="25">
        <v>0.440732296532701</v>
      </c>
      <c r="EE118" s="25">
        <v>0.749658400244304</v>
      </c>
      <c r="EF118" s="26">
        <f t="shared" si="275"/>
        <v>0.62826678903551</v>
      </c>
      <c r="EG118" s="26">
        <f t="shared" si="276"/>
        <v>2.05008449034412</v>
      </c>
      <c r="EH118" s="26">
        <f t="shared" si="277"/>
        <v>0.487784774095893</v>
      </c>
      <c r="EI118" s="16">
        <f t="shared" si="278"/>
        <v>0.435247909649517</v>
      </c>
      <c r="EJ118" s="16">
        <f t="shared" si="279"/>
        <v>0.512215225904108</v>
      </c>
      <c r="EK118" s="16">
        <f t="shared" si="280"/>
        <v>0.0234046867237834</v>
      </c>
    </row>
    <row r="119" spans="1:141">
      <c r="A119" s="77" t="s">
        <v>28</v>
      </c>
      <c r="B119" s="77">
        <v>2.7725810517108</v>
      </c>
      <c r="C119" s="78">
        <v>0.002</v>
      </c>
      <c r="D119" s="78">
        <v>0.0766203096300184</v>
      </c>
      <c r="E119" s="77">
        <v>112</v>
      </c>
      <c r="F119" s="77">
        <v>0.491071428571429</v>
      </c>
      <c r="G119" s="77">
        <v>0.491071428571429</v>
      </c>
      <c r="H119" s="77">
        <v>0.857142857142857</v>
      </c>
      <c r="I119" s="77">
        <v>6.60714285714286</v>
      </c>
      <c r="J119" s="77">
        <v>0.724</v>
      </c>
      <c r="K119" s="17">
        <f t="shared" si="219"/>
        <v>0.985221823612656</v>
      </c>
      <c r="L119" s="17">
        <f t="shared" si="220"/>
        <v>0.73485988906052</v>
      </c>
      <c r="M119" s="17">
        <f t="shared" si="221"/>
        <v>1.36080362377439</v>
      </c>
      <c r="N119" s="16">
        <f t="shared" si="149"/>
        <v>0.0682368411315216</v>
      </c>
      <c r="O119" s="16">
        <f t="shared" si="150"/>
        <v>0.360803623774387</v>
      </c>
      <c r="P119" s="16">
        <f t="shared" si="222"/>
        <v>0.0742430397051992</v>
      </c>
      <c r="R119" s="21">
        <f t="shared" si="223"/>
        <v>-0.308075425069505</v>
      </c>
      <c r="S119" s="21">
        <f t="shared" si="288"/>
        <v>1</v>
      </c>
      <c r="T119" s="21">
        <f t="shared" si="224"/>
        <v>1.01977867397587</v>
      </c>
      <c r="U119" s="22">
        <f t="shared" si="225"/>
        <v>0.00199800266267306</v>
      </c>
      <c r="V119" s="21">
        <f t="shared" si="226"/>
        <v>0.0738267915683259</v>
      </c>
      <c r="W119" s="21">
        <f t="shared" si="227"/>
        <v>4.71849887129509</v>
      </c>
      <c r="X119" s="25">
        <f t="shared" si="228"/>
        <v>-0.711165686062623</v>
      </c>
      <c r="Y119" s="21">
        <f t="shared" si="229"/>
        <v>-0.711165686062623</v>
      </c>
      <c r="Z119" s="21">
        <f t="shared" si="230"/>
        <v>-0.154150679827258</v>
      </c>
      <c r="AA119" s="21">
        <f t="shared" si="231"/>
        <v>1.88815131490312</v>
      </c>
      <c r="AB119" s="26">
        <f t="shared" si="232"/>
        <v>0.657261630150532</v>
      </c>
      <c r="AC119" s="26">
        <f t="shared" si="233"/>
        <v>1.10154003639948</v>
      </c>
      <c r="AD119" s="26">
        <f t="shared" si="234"/>
        <v>0.907819931147143</v>
      </c>
      <c r="AE119" s="16">
        <f t="shared" si="235"/>
        <v>0.00445401001016444</v>
      </c>
      <c r="AF119" s="16">
        <f t="shared" si="236"/>
        <v>0.092180068852857</v>
      </c>
      <c r="AG119" s="16">
        <f t="shared" si="237"/>
        <v>0.055193666219226</v>
      </c>
      <c r="AI119" s="21">
        <v>-0.308075425069505</v>
      </c>
      <c r="AJ119" s="22">
        <v>1</v>
      </c>
      <c r="AK119" s="21">
        <v>1.01977867397587</v>
      </c>
      <c r="AL119" s="25">
        <v>0.0738267915683259</v>
      </c>
      <c r="AM119" s="21">
        <v>4.71849887129509</v>
      </c>
      <c r="AN119" s="21">
        <v>-0.711165686062623</v>
      </c>
      <c r="AO119" s="21">
        <v>-0.711165686062623</v>
      </c>
      <c r="AP119" s="25">
        <v>-0.154150679827258</v>
      </c>
      <c r="AQ119" s="21">
        <v>1.88815131490312</v>
      </c>
      <c r="AR119" s="26">
        <f t="shared" si="238"/>
        <v>0.657484742182902</v>
      </c>
      <c r="AS119" s="26">
        <f t="shared" si="239"/>
        <v>1.10116623786015</v>
      </c>
      <c r="AT119" s="26">
        <f t="shared" si="286"/>
        <v>0.90812809693771</v>
      </c>
      <c r="AU119" s="16">
        <f t="shared" si="240"/>
        <v>0.00442427952247502</v>
      </c>
      <c r="AV119" s="16">
        <f t="shared" si="241"/>
        <v>0.0918719030622901</v>
      </c>
      <c r="AW119" s="16">
        <f t="shared" si="242"/>
        <v>0.0553581056603423</v>
      </c>
      <c r="AZ119" s="25">
        <v>-0.308075425069505</v>
      </c>
      <c r="BA119" s="25">
        <v>1.01977867397587</v>
      </c>
      <c r="BB119" s="22">
        <v>0.0738267915683259</v>
      </c>
      <c r="BC119" s="25">
        <v>4.71849887129509</v>
      </c>
      <c r="BD119" s="25">
        <v>-0.711165686062623</v>
      </c>
      <c r="BE119" s="25">
        <v>-0.711165686062623</v>
      </c>
      <c r="BF119" s="25">
        <v>-0.154150679827258</v>
      </c>
      <c r="BG119" s="25">
        <v>1.88815131490312</v>
      </c>
      <c r="BH119" s="26">
        <f t="shared" si="243"/>
        <v>0.655267175252378</v>
      </c>
      <c r="BI119" s="26">
        <f t="shared" si="244"/>
        <v>1.10489282439815</v>
      </c>
      <c r="BJ119" s="26">
        <f t="shared" si="281"/>
        <v>0.905065159188367</v>
      </c>
      <c r="BK119" s="16">
        <f t="shared" si="245"/>
        <v>0.00472420119778733</v>
      </c>
      <c r="BL119" s="16">
        <f t="shared" si="246"/>
        <v>0.0949348408116327</v>
      </c>
      <c r="BM119" s="16">
        <f t="shared" si="247"/>
        <v>0.0544403032554757</v>
      </c>
      <c r="BP119" s="25">
        <v>-0.308075425069505</v>
      </c>
      <c r="BQ119" s="25">
        <v>1.01977867397587</v>
      </c>
      <c r="BR119" s="25">
        <v>4.71849887129509</v>
      </c>
      <c r="BS119" s="22">
        <v>-0.711165686062623</v>
      </c>
      <c r="BT119" s="25">
        <v>-0.711165686062623</v>
      </c>
      <c r="BU119" s="25">
        <v>-0.154150679827258</v>
      </c>
      <c r="BV119" s="25">
        <v>1.88815131490312</v>
      </c>
      <c r="BW119" s="26">
        <f t="shared" si="248"/>
        <v>0.650023290481735</v>
      </c>
      <c r="BX119" s="26">
        <f t="shared" si="249"/>
        <v>1.11380624448616</v>
      </c>
      <c r="BY119" s="26">
        <f t="shared" si="282"/>
        <v>0.897822224422286</v>
      </c>
      <c r="BZ119" s="16">
        <f t="shared" si="250"/>
        <v>0.00547255355114975</v>
      </c>
      <c r="CA119" s="16">
        <f t="shared" si="251"/>
        <v>0.102177775577714</v>
      </c>
      <c r="CB119" s="16">
        <f t="shared" si="252"/>
        <v>0.051372944851914</v>
      </c>
      <c r="CE119" s="31">
        <v>-0.308075425069505</v>
      </c>
      <c r="CF119" s="31">
        <v>1.01977867397587</v>
      </c>
      <c r="CG119" s="31">
        <v>4.71849887129509</v>
      </c>
      <c r="CH119" s="31">
        <v>-0.711165686062623</v>
      </c>
      <c r="CI119" s="31">
        <v>-0.154150679827258</v>
      </c>
      <c r="CJ119" s="31">
        <v>1.88815131490312</v>
      </c>
      <c r="CK119" s="34">
        <f t="shared" si="253"/>
        <v>0.6575012399305</v>
      </c>
      <c r="CL119" s="34">
        <f t="shared" si="254"/>
        <v>1.10113860785499</v>
      </c>
      <c r="CM119" s="34">
        <f t="shared" si="255"/>
        <v>0.908150883881905</v>
      </c>
      <c r="CN119" s="32">
        <f t="shared" si="256"/>
        <v>0.00442208509078092</v>
      </c>
      <c r="CO119" s="32">
        <f t="shared" si="257"/>
        <v>0.0918491161180939</v>
      </c>
      <c r="CP119" s="32">
        <f t="shared" si="258"/>
        <v>0.0560395125521113</v>
      </c>
      <c r="CR119" s="8">
        <f t="shared" si="259"/>
        <v>0.657501239930501</v>
      </c>
      <c r="CT119" s="25">
        <v>-0.308075425069505</v>
      </c>
      <c r="CU119" s="25">
        <v>1.01977867397587</v>
      </c>
      <c r="CV119" s="22">
        <v>-0.711165686062623</v>
      </c>
      <c r="CW119" s="25">
        <v>-0.154150679827258</v>
      </c>
      <c r="CX119" s="25">
        <v>1.88815131490312</v>
      </c>
      <c r="CY119" s="26">
        <f t="shared" si="260"/>
        <v>0.67294572614022</v>
      </c>
      <c r="CZ119" s="26">
        <f t="shared" si="261"/>
        <v>1.07586685207529</v>
      </c>
      <c r="DA119" s="26">
        <f t="shared" si="283"/>
        <v>0.929483047155</v>
      </c>
      <c r="DB119" s="16">
        <f t="shared" si="262"/>
        <v>0.00260653887934938</v>
      </c>
      <c r="DC119" s="16">
        <f t="shared" si="263"/>
        <v>0.0705169528449996</v>
      </c>
      <c r="DD119" s="16">
        <f t="shared" si="264"/>
        <v>0.067759963709568</v>
      </c>
      <c r="DG119" s="25">
        <v>-0.308075425069505</v>
      </c>
      <c r="DH119" s="25">
        <v>1.01977867397587</v>
      </c>
      <c r="DI119" s="22">
        <v>-0.154150679827258</v>
      </c>
      <c r="DJ119" s="25">
        <v>1.88815131490312</v>
      </c>
      <c r="DK119" s="26">
        <f t="shared" si="265"/>
        <v>0.677504233834682</v>
      </c>
      <c r="DL119" s="26">
        <f t="shared" si="266"/>
        <v>1.06862800827406</v>
      </c>
      <c r="DM119" s="26">
        <f t="shared" si="284"/>
        <v>0.935779328500942</v>
      </c>
      <c r="DN119" s="16">
        <f t="shared" si="267"/>
        <v>0.00216185627129993</v>
      </c>
      <c r="DO119" s="16">
        <f t="shared" si="268"/>
        <v>0.0642206714990581</v>
      </c>
      <c r="DP119" s="16">
        <f t="shared" si="269"/>
        <v>0.0728502020290294</v>
      </c>
      <c r="DS119" s="25">
        <v>-0.308075425069505</v>
      </c>
      <c r="DT119" s="25">
        <v>1.01977867397587</v>
      </c>
      <c r="DU119" s="22">
        <v>1.88815131490312</v>
      </c>
      <c r="DV119" s="26">
        <f t="shared" si="270"/>
        <v>0.699833717331145</v>
      </c>
      <c r="DW119" s="26">
        <f t="shared" si="271"/>
        <v>1.03453146378973</v>
      </c>
      <c r="DX119" s="26">
        <f t="shared" si="285"/>
        <v>0.96662115653473</v>
      </c>
      <c r="DY119" s="16">
        <f t="shared" si="272"/>
        <v>0.000584009218031013</v>
      </c>
      <c r="DZ119" s="16">
        <f t="shared" si="273"/>
        <v>0.0333788434652696</v>
      </c>
      <c r="EA119" s="16">
        <f t="shared" si="274"/>
        <v>0.101732745854022</v>
      </c>
      <c r="ED119" s="25">
        <v>-0.308075425069505</v>
      </c>
      <c r="EE119" s="25">
        <v>1.01977867397587</v>
      </c>
      <c r="EF119" s="26">
        <f t="shared" si="275"/>
        <v>0.675771257084337</v>
      </c>
      <c r="EG119" s="26">
        <f t="shared" si="276"/>
        <v>1.07136844370053</v>
      </c>
      <c r="EH119" s="26">
        <f t="shared" si="277"/>
        <v>0.933385714204886</v>
      </c>
      <c r="EI119" s="16">
        <f t="shared" si="278"/>
        <v>0.00232601164322509</v>
      </c>
      <c r="EJ119" s="16">
        <f t="shared" si="279"/>
        <v>0.0666142857951142</v>
      </c>
      <c r="EK119" s="16">
        <f t="shared" si="280"/>
        <v>0.0856235595462592</v>
      </c>
    </row>
    <row r="120" spans="1:141">
      <c r="A120" s="77" t="s">
        <v>28</v>
      </c>
      <c r="B120" s="77">
        <v>1.32480890563222</v>
      </c>
      <c r="C120" s="78">
        <v>0.002</v>
      </c>
      <c r="D120" s="78">
        <v>0.0766203096300184</v>
      </c>
      <c r="E120" s="77">
        <v>112</v>
      </c>
      <c r="F120" s="77">
        <v>0.491071428571429</v>
      </c>
      <c r="G120" s="77">
        <v>0.491071428571429</v>
      </c>
      <c r="H120" s="77">
        <v>0.857142857142857</v>
      </c>
      <c r="I120" s="77">
        <v>6.60714285714286</v>
      </c>
      <c r="J120" s="77">
        <v>0.617</v>
      </c>
      <c r="K120" s="17">
        <f t="shared" si="219"/>
        <v>0.470763747425844</v>
      </c>
      <c r="L120" s="17">
        <f t="shared" si="220"/>
        <v>1.31063618083122</v>
      </c>
      <c r="M120" s="17">
        <f t="shared" si="221"/>
        <v>0.762988245422761</v>
      </c>
      <c r="N120" s="16">
        <f t="shared" si="149"/>
        <v>0.0213850415669324</v>
      </c>
      <c r="O120" s="16">
        <f t="shared" si="150"/>
        <v>0.237011754577239</v>
      </c>
      <c r="P120" s="16">
        <f t="shared" si="222"/>
        <v>0.157028033829724</v>
      </c>
      <c r="R120" s="21">
        <f t="shared" si="223"/>
        <v>0.270512653553229</v>
      </c>
      <c r="S120" s="21">
        <f t="shared" si="288"/>
        <v>1</v>
      </c>
      <c r="T120" s="21">
        <f t="shared" si="224"/>
        <v>0.281268226872807</v>
      </c>
      <c r="U120" s="22">
        <f t="shared" si="225"/>
        <v>0.00199800266267306</v>
      </c>
      <c r="V120" s="21">
        <f t="shared" si="226"/>
        <v>0.0738267915683259</v>
      </c>
      <c r="W120" s="21">
        <f t="shared" si="227"/>
        <v>4.71849887129509</v>
      </c>
      <c r="X120" s="25">
        <f t="shared" si="228"/>
        <v>-0.711165686062623</v>
      </c>
      <c r="Y120" s="21">
        <f t="shared" si="229"/>
        <v>-0.711165686062623</v>
      </c>
      <c r="Z120" s="21">
        <f t="shared" si="230"/>
        <v>-0.154150679827258</v>
      </c>
      <c r="AA120" s="21">
        <f t="shared" si="231"/>
        <v>1.88815131490312</v>
      </c>
      <c r="AB120" s="26">
        <f t="shared" si="232"/>
        <v>0.621663202440144</v>
      </c>
      <c r="AC120" s="26">
        <f t="shared" si="233"/>
        <v>0.992498828269327</v>
      </c>
      <c r="AD120" s="26">
        <f t="shared" si="234"/>
        <v>1.00755786457074</v>
      </c>
      <c r="AE120" s="16">
        <f t="shared" si="235"/>
        <v>2.17454569977645e-5</v>
      </c>
      <c r="AF120" s="16">
        <f t="shared" si="236"/>
        <v>0.00755786457073571</v>
      </c>
      <c r="AG120" s="16">
        <f t="shared" si="237"/>
        <v>0.102115734966776</v>
      </c>
      <c r="AI120" s="21">
        <v>0.270512653553229</v>
      </c>
      <c r="AJ120" s="22">
        <v>1</v>
      </c>
      <c r="AK120" s="21">
        <v>0.281268226872807</v>
      </c>
      <c r="AL120" s="25">
        <v>0.0738267915683259</v>
      </c>
      <c r="AM120" s="21">
        <v>4.71849887129509</v>
      </c>
      <c r="AN120" s="21">
        <v>-0.711165686062623</v>
      </c>
      <c r="AO120" s="21">
        <v>-0.711165686062623</v>
      </c>
      <c r="AP120" s="25">
        <v>-0.154150679827258</v>
      </c>
      <c r="AQ120" s="21">
        <v>1.88815131490312</v>
      </c>
      <c r="AR120" s="26">
        <f t="shared" si="238"/>
        <v>0.62049797362383</v>
      </c>
      <c r="AS120" s="26">
        <f t="shared" si="239"/>
        <v>0.994362634895645</v>
      </c>
      <c r="AT120" s="26">
        <f t="shared" si="286"/>
        <v>1.00566932516018</v>
      </c>
      <c r="AU120" s="16">
        <f t="shared" si="240"/>
        <v>1.2235819473011e-5</v>
      </c>
      <c r="AV120" s="16">
        <f t="shared" si="241"/>
        <v>0.00566932516017848</v>
      </c>
      <c r="AW120" s="16">
        <f t="shared" si="242"/>
        <v>0.103352998075398</v>
      </c>
      <c r="AZ120" s="25">
        <v>0.270512653553229</v>
      </c>
      <c r="BA120" s="25">
        <v>0.281268226872807</v>
      </c>
      <c r="BB120" s="22">
        <v>0.0738267915683259</v>
      </c>
      <c r="BC120" s="25">
        <v>4.71849887129509</v>
      </c>
      <c r="BD120" s="25">
        <v>-0.711165686062623</v>
      </c>
      <c r="BE120" s="25">
        <v>-0.711165686062623</v>
      </c>
      <c r="BF120" s="25">
        <v>-0.154150679827258</v>
      </c>
      <c r="BG120" s="25">
        <v>1.88815131490312</v>
      </c>
      <c r="BH120" s="26">
        <f t="shared" si="243"/>
        <v>0.622023620497243</v>
      </c>
      <c r="BI120" s="26">
        <f t="shared" si="244"/>
        <v>0.991923746411387</v>
      </c>
      <c r="BJ120" s="26">
        <f t="shared" si="281"/>
        <v>1.00814201053038</v>
      </c>
      <c r="BK120" s="16">
        <f t="shared" si="245"/>
        <v>2.52367629003214e-5</v>
      </c>
      <c r="BL120" s="16">
        <f t="shared" si="246"/>
        <v>0.00814201053037777</v>
      </c>
      <c r="BM120" s="16">
        <f t="shared" si="247"/>
        <v>0.102475079017284</v>
      </c>
      <c r="BP120" s="25">
        <v>0.270512653553229</v>
      </c>
      <c r="BQ120" s="25">
        <v>0.281268226872807</v>
      </c>
      <c r="BR120" s="25">
        <v>4.71849887129509</v>
      </c>
      <c r="BS120" s="22">
        <v>-0.711165686062623</v>
      </c>
      <c r="BT120" s="25">
        <v>-0.711165686062623</v>
      </c>
      <c r="BU120" s="25">
        <v>-0.154150679827258</v>
      </c>
      <c r="BV120" s="25">
        <v>1.88815131490312</v>
      </c>
      <c r="BW120" s="26">
        <f t="shared" si="248"/>
        <v>0.620060699823587</v>
      </c>
      <c r="BX120" s="26">
        <f t="shared" si="249"/>
        <v>0.995063870642893</v>
      </c>
      <c r="BY120" s="26">
        <f t="shared" si="282"/>
        <v>1.00496061559739</v>
      </c>
      <c r="BZ120" s="16">
        <f t="shared" si="250"/>
        <v>9.36788341010705e-6</v>
      </c>
      <c r="CA120" s="16">
        <f t="shared" si="251"/>
        <v>0.00496061559738625</v>
      </c>
      <c r="CB120" s="16">
        <f t="shared" si="252"/>
        <v>0.104893827350681</v>
      </c>
      <c r="CE120" s="31">
        <v>0.270512653553229</v>
      </c>
      <c r="CF120" s="31">
        <v>0.281268226872807</v>
      </c>
      <c r="CG120" s="31">
        <v>4.71849887129509</v>
      </c>
      <c r="CH120" s="31">
        <v>-0.711165686062623</v>
      </c>
      <c r="CI120" s="31">
        <v>-0.154150679827258</v>
      </c>
      <c r="CJ120" s="31">
        <v>1.88815131490312</v>
      </c>
      <c r="CK120" s="34">
        <f t="shared" si="253"/>
        <v>0.62557488673682</v>
      </c>
      <c r="CL120" s="34">
        <f t="shared" si="254"/>
        <v>0.986292789370831</v>
      </c>
      <c r="CM120" s="34">
        <f t="shared" si="255"/>
        <v>1.01389770946</v>
      </c>
      <c r="CN120" s="32">
        <f t="shared" si="256"/>
        <v>7.35286825492925e-5</v>
      </c>
      <c r="CO120" s="32">
        <f t="shared" si="257"/>
        <v>0.0138977094600001</v>
      </c>
      <c r="CP120" s="32">
        <f t="shared" si="258"/>
        <v>0.0990222869614493</v>
      </c>
      <c r="CR120" s="8">
        <f t="shared" si="259"/>
        <v>0.625574886736821</v>
      </c>
      <c r="CT120" s="25">
        <v>0.270512653553229</v>
      </c>
      <c r="CU120" s="25">
        <v>0.281268226872807</v>
      </c>
      <c r="CV120" s="22">
        <v>-0.711165686062623</v>
      </c>
      <c r="CW120" s="25">
        <v>-0.154150679827258</v>
      </c>
      <c r="CX120" s="25">
        <v>1.88815131490312</v>
      </c>
      <c r="CY120" s="26">
        <f t="shared" si="260"/>
        <v>0.606262557568221</v>
      </c>
      <c r="CZ120" s="26">
        <f t="shared" si="261"/>
        <v>1.01771087839376</v>
      </c>
      <c r="DA120" s="26">
        <f t="shared" si="283"/>
        <v>0.982597338036014</v>
      </c>
      <c r="DB120" s="16">
        <f t="shared" si="262"/>
        <v>0.000115292669975777</v>
      </c>
      <c r="DC120" s="16">
        <f t="shared" si="263"/>
        <v>0.0174026619639861</v>
      </c>
      <c r="DD120" s="16">
        <f t="shared" si="264"/>
        <v>0.0982331818582859</v>
      </c>
      <c r="DG120" s="25">
        <v>0.270512653553229</v>
      </c>
      <c r="DH120" s="25">
        <v>0.281268226872807</v>
      </c>
      <c r="DI120" s="22">
        <v>-0.154150679827258</v>
      </c>
      <c r="DJ120" s="25">
        <v>1.88815131490312</v>
      </c>
      <c r="DK120" s="26">
        <f t="shared" si="265"/>
        <v>0.63722284835709</v>
      </c>
      <c r="DL120" s="26">
        <f t="shared" si="266"/>
        <v>0.968264087816014</v>
      </c>
      <c r="DM120" s="26">
        <f t="shared" si="284"/>
        <v>1.0327760913405</v>
      </c>
      <c r="DN120" s="16">
        <f t="shared" si="267"/>
        <v>0.000408963595673871</v>
      </c>
      <c r="DO120" s="16">
        <f t="shared" si="268"/>
        <v>0.0327760913405029</v>
      </c>
      <c r="DP120" s="16">
        <f t="shared" si="269"/>
        <v>0.0908132364034277</v>
      </c>
      <c r="DS120" s="25">
        <v>0.270512653553229</v>
      </c>
      <c r="DT120" s="25">
        <v>0.281268226872807</v>
      </c>
      <c r="DU120" s="22">
        <v>1.88815131490312</v>
      </c>
      <c r="DV120" s="26">
        <f t="shared" si="270"/>
        <v>0.537762000307697</v>
      </c>
      <c r="DW120" s="26">
        <f t="shared" si="271"/>
        <v>1.14734771078463</v>
      </c>
      <c r="DX120" s="26">
        <f t="shared" si="285"/>
        <v>0.871575365166446</v>
      </c>
      <c r="DY120" s="16">
        <f t="shared" si="272"/>
        <v>0.00627866059523742</v>
      </c>
      <c r="DZ120" s="16">
        <f t="shared" si="273"/>
        <v>0.128424634833554</v>
      </c>
      <c r="EA120" s="16">
        <f t="shared" si="274"/>
        <v>0.0501356523021872</v>
      </c>
      <c r="ED120" s="25">
        <v>0.270512653553229</v>
      </c>
      <c r="EE120" s="25">
        <v>0.281268226872807</v>
      </c>
      <c r="EF120" s="26">
        <f t="shared" si="275"/>
        <v>0.424270620223276</v>
      </c>
      <c r="EG120" s="26">
        <f t="shared" si="276"/>
        <v>1.4542604898621</v>
      </c>
      <c r="EH120" s="26">
        <f t="shared" si="277"/>
        <v>0.687634716731403</v>
      </c>
      <c r="EI120" s="16">
        <f t="shared" si="278"/>
        <v>0.0371446138291207</v>
      </c>
      <c r="EJ120" s="16">
        <f t="shared" si="279"/>
        <v>0.312365283268596</v>
      </c>
      <c r="EK120" s="16">
        <f t="shared" si="280"/>
        <v>0.00219623814753085</v>
      </c>
    </row>
    <row r="121" spans="1:141">
      <c r="A121" s="77" t="s">
        <v>28</v>
      </c>
      <c r="B121" s="77">
        <v>1.79730958069461</v>
      </c>
      <c r="C121" s="78">
        <v>0.0025</v>
      </c>
      <c r="D121" s="78">
        <v>0.0766203096300184</v>
      </c>
      <c r="E121" s="77">
        <v>112</v>
      </c>
      <c r="F121" s="77">
        <v>0.491071428571429</v>
      </c>
      <c r="G121" s="77">
        <v>0.491071428571429</v>
      </c>
      <c r="H121" s="77">
        <v>0.857142857142857</v>
      </c>
      <c r="I121" s="77">
        <v>6.60714285714286</v>
      </c>
      <c r="J121" s="77">
        <v>0.972</v>
      </c>
      <c r="K121" s="17">
        <f t="shared" si="219"/>
        <v>0.638664331055648</v>
      </c>
      <c r="L121" s="17">
        <f t="shared" si="220"/>
        <v>1.52192623375942</v>
      </c>
      <c r="M121" s="17">
        <f t="shared" si="221"/>
        <v>0.657062068987292</v>
      </c>
      <c r="N121" s="16">
        <f t="shared" si="149"/>
        <v>0.111112668190579</v>
      </c>
      <c r="O121" s="16">
        <f t="shared" si="150"/>
        <v>0.342937931012708</v>
      </c>
      <c r="P121" s="16">
        <f t="shared" si="222"/>
        <v>0.0842981591039823</v>
      </c>
      <c r="R121" s="21">
        <f t="shared" si="223"/>
        <v>0.41997679161542</v>
      </c>
      <c r="S121" s="21">
        <f t="shared" si="288"/>
        <v>1</v>
      </c>
      <c r="T121" s="21">
        <f t="shared" si="224"/>
        <v>0.586290869365667</v>
      </c>
      <c r="U121" s="22">
        <f t="shared" si="225"/>
        <v>0.00249688019858715</v>
      </c>
      <c r="V121" s="21">
        <f t="shared" si="226"/>
        <v>0.0738267915683259</v>
      </c>
      <c r="W121" s="21">
        <f t="shared" si="227"/>
        <v>4.71849887129509</v>
      </c>
      <c r="X121" s="25">
        <f t="shared" si="228"/>
        <v>-0.711165686062623</v>
      </c>
      <c r="Y121" s="21">
        <f t="shared" si="229"/>
        <v>-0.711165686062623</v>
      </c>
      <c r="Z121" s="21">
        <f t="shared" si="230"/>
        <v>-0.154150679827258</v>
      </c>
      <c r="AA121" s="21">
        <f t="shared" si="231"/>
        <v>1.88815131490312</v>
      </c>
      <c r="AB121" s="26">
        <f t="shared" si="232"/>
        <v>0.63607159119739</v>
      </c>
      <c r="AC121" s="26">
        <f t="shared" si="233"/>
        <v>1.52812987319593</v>
      </c>
      <c r="AD121" s="26">
        <f t="shared" si="234"/>
        <v>0.654394641149579</v>
      </c>
      <c r="AE121" s="16">
        <f t="shared" si="235"/>
        <v>0.112847895840653</v>
      </c>
      <c r="AF121" s="16">
        <f t="shared" si="236"/>
        <v>0.345605358850421</v>
      </c>
      <c r="AG121" s="16">
        <f t="shared" si="237"/>
        <v>0.000341952846319569</v>
      </c>
      <c r="AI121" s="21">
        <v>0.41997679161542</v>
      </c>
      <c r="AJ121" s="22">
        <v>1</v>
      </c>
      <c r="AK121" s="21">
        <v>0.586290869365667</v>
      </c>
      <c r="AL121" s="25">
        <v>0.0738267915683259</v>
      </c>
      <c r="AM121" s="21">
        <v>4.71849887129509</v>
      </c>
      <c r="AN121" s="21">
        <v>-0.711165686062623</v>
      </c>
      <c r="AO121" s="21">
        <v>-0.711165686062623</v>
      </c>
      <c r="AP121" s="25">
        <v>-0.154150679827258</v>
      </c>
      <c r="AQ121" s="21">
        <v>1.88815131490312</v>
      </c>
      <c r="AR121" s="26">
        <f t="shared" si="238"/>
        <v>0.63551526709618</v>
      </c>
      <c r="AS121" s="26">
        <f t="shared" si="239"/>
        <v>1.52946758374712</v>
      </c>
      <c r="AT121" s="26">
        <f t="shared" si="286"/>
        <v>0.653822291251214</v>
      </c>
      <c r="AU121" s="16">
        <f t="shared" si="240"/>
        <v>0.113221975477355</v>
      </c>
      <c r="AV121" s="16">
        <f t="shared" si="241"/>
        <v>0.346177708748786</v>
      </c>
      <c r="AW121" s="16">
        <f t="shared" si="242"/>
        <v>0.000361865877232757</v>
      </c>
      <c r="AZ121" s="25">
        <v>0.41997679161542</v>
      </c>
      <c r="BA121" s="25">
        <v>0.586290869365667</v>
      </c>
      <c r="BB121" s="22">
        <v>0.0738267915683259</v>
      </c>
      <c r="BC121" s="25">
        <v>4.71849887129509</v>
      </c>
      <c r="BD121" s="25">
        <v>-0.711165686062623</v>
      </c>
      <c r="BE121" s="25">
        <v>-0.711165686062623</v>
      </c>
      <c r="BF121" s="25">
        <v>-0.154150679827258</v>
      </c>
      <c r="BG121" s="25">
        <v>1.88815131490312</v>
      </c>
      <c r="BH121" s="26">
        <f t="shared" si="243"/>
        <v>0.635544532799443</v>
      </c>
      <c r="BI121" s="26">
        <f t="shared" si="244"/>
        <v>1.52939715446617</v>
      </c>
      <c r="BJ121" s="26">
        <f t="shared" si="281"/>
        <v>0.653852399999427</v>
      </c>
      <c r="BK121" s="16">
        <f t="shared" si="245"/>
        <v>0.113202281409145</v>
      </c>
      <c r="BL121" s="16">
        <f t="shared" si="246"/>
        <v>0.346147600000573</v>
      </c>
      <c r="BM121" s="16">
        <f t="shared" si="247"/>
        <v>0.000319991276915733</v>
      </c>
      <c r="BP121" s="25">
        <v>0.41997679161542</v>
      </c>
      <c r="BQ121" s="25">
        <v>0.586290869365667</v>
      </c>
      <c r="BR121" s="25">
        <v>4.71849887129509</v>
      </c>
      <c r="BS121" s="22">
        <v>-0.711165686062623</v>
      </c>
      <c r="BT121" s="25">
        <v>-0.711165686062623</v>
      </c>
      <c r="BU121" s="25">
        <v>-0.154150679827258</v>
      </c>
      <c r="BV121" s="25">
        <v>1.88815131490312</v>
      </c>
      <c r="BW121" s="26">
        <f t="shared" si="248"/>
        <v>0.632264818528885</v>
      </c>
      <c r="BX121" s="26">
        <f t="shared" si="249"/>
        <v>1.53733051644656</v>
      </c>
      <c r="BY121" s="26">
        <f t="shared" si="282"/>
        <v>0.65047820836305</v>
      </c>
      <c r="BZ121" s="16">
        <f t="shared" si="250"/>
        <v>0.115419993529211</v>
      </c>
      <c r="CA121" s="16">
        <f t="shared" si="251"/>
        <v>0.34952179163695</v>
      </c>
      <c r="CB121" s="16">
        <f t="shared" si="252"/>
        <v>0.000427993778827286</v>
      </c>
      <c r="CE121" s="31">
        <v>0.41997679161542</v>
      </c>
      <c r="CF121" s="31">
        <v>0.586290869365667</v>
      </c>
      <c r="CG121" s="31">
        <v>4.71849887129509</v>
      </c>
      <c r="CH121" s="31">
        <v>-0.711165686062623</v>
      </c>
      <c r="CI121" s="31">
        <v>-0.154150679827258</v>
      </c>
      <c r="CJ121" s="31">
        <v>1.88815131490312</v>
      </c>
      <c r="CK121" s="34">
        <f t="shared" si="253"/>
        <v>0.638568895550677</v>
      </c>
      <c r="CL121" s="34">
        <f t="shared" si="254"/>
        <v>1.52215368893248</v>
      </c>
      <c r="CM121" s="34">
        <f t="shared" si="255"/>
        <v>0.656963884311394</v>
      </c>
      <c r="CN121" s="32">
        <f t="shared" si="256"/>
        <v>0.111176301414295</v>
      </c>
      <c r="CO121" s="32">
        <f t="shared" si="257"/>
        <v>0.343036115688604</v>
      </c>
      <c r="CP121" s="32">
        <f t="shared" si="258"/>
        <v>0.00020910135957145</v>
      </c>
      <c r="CR121" s="8">
        <f t="shared" si="259"/>
        <v>0.638568895550677</v>
      </c>
      <c r="CT121" s="25">
        <v>0.41997679161542</v>
      </c>
      <c r="CU121" s="25">
        <v>0.586290869365667</v>
      </c>
      <c r="CV121" s="22">
        <v>-0.711165686062623</v>
      </c>
      <c r="CW121" s="25">
        <v>-0.154150679827258</v>
      </c>
      <c r="CX121" s="25">
        <v>1.88815131490312</v>
      </c>
      <c r="CY121" s="26">
        <f t="shared" si="260"/>
        <v>0.632963561006082</v>
      </c>
      <c r="CZ121" s="26">
        <f t="shared" si="261"/>
        <v>1.53563342328116</v>
      </c>
      <c r="DA121" s="26">
        <f t="shared" si="283"/>
        <v>0.651197079224364</v>
      </c>
      <c r="DB121" s="16">
        <f t="shared" si="262"/>
        <v>0.114945706965677</v>
      </c>
      <c r="DC121" s="16">
        <f t="shared" si="263"/>
        <v>0.348802920775636</v>
      </c>
      <c r="DD121" s="16">
        <f t="shared" si="264"/>
        <v>0.000323227439601918</v>
      </c>
      <c r="DG121" s="25">
        <v>0.41997679161542</v>
      </c>
      <c r="DH121" s="25">
        <v>0.586290869365667</v>
      </c>
      <c r="DI121" s="22">
        <v>-0.154150679827258</v>
      </c>
      <c r="DJ121" s="25">
        <v>1.88815131490312</v>
      </c>
      <c r="DK121" s="26">
        <f t="shared" si="265"/>
        <v>0.653561288816064</v>
      </c>
      <c r="DL121" s="26">
        <f t="shared" si="266"/>
        <v>1.48723618830116</v>
      </c>
      <c r="DM121" s="26">
        <f t="shared" si="284"/>
        <v>0.672388157218173</v>
      </c>
      <c r="DN121" s="16">
        <f t="shared" si="267"/>
        <v>0.101403212780486</v>
      </c>
      <c r="DO121" s="16">
        <f t="shared" si="268"/>
        <v>0.327611842781827</v>
      </c>
      <c r="DP121" s="16">
        <f t="shared" si="269"/>
        <v>4.24660038577134e-5</v>
      </c>
      <c r="DS121" s="25">
        <v>0.41997679161542</v>
      </c>
      <c r="DT121" s="25">
        <v>0.586290869365667</v>
      </c>
      <c r="DU121" s="22">
        <v>1.88815131490312</v>
      </c>
      <c r="DV121" s="26">
        <f t="shared" si="270"/>
        <v>0.599572955065559</v>
      </c>
      <c r="DW121" s="26">
        <f t="shared" si="271"/>
        <v>1.62115384256069</v>
      </c>
      <c r="DX121" s="26">
        <f t="shared" si="285"/>
        <v>0.616844603976913</v>
      </c>
      <c r="DY121" s="16">
        <f t="shared" si="272"/>
        <v>0.1387019037986</v>
      </c>
      <c r="DZ121" s="16">
        <f t="shared" si="273"/>
        <v>0.383155396023087</v>
      </c>
      <c r="EA121" s="16">
        <f t="shared" si="274"/>
        <v>0.000949924247806431</v>
      </c>
      <c r="ED121" s="25">
        <v>0.41997679161542</v>
      </c>
      <c r="EE121" s="25">
        <v>0.586290869365667</v>
      </c>
      <c r="EF121" s="26">
        <f t="shared" si="275"/>
        <v>0.514207704629337</v>
      </c>
      <c r="EG121" s="26">
        <f t="shared" si="276"/>
        <v>1.8902867289798</v>
      </c>
      <c r="EH121" s="26">
        <f t="shared" si="277"/>
        <v>0.529020272252404</v>
      </c>
      <c r="EI121" s="16">
        <f t="shared" si="278"/>
        <v>0.20957378570074</v>
      </c>
      <c r="EJ121" s="16">
        <f t="shared" si="279"/>
        <v>0.470979727747596</v>
      </c>
      <c r="EK121" s="16">
        <f t="shared" si="280"/>
        <v>0.0124881531339315</v>
      </c>
    </row>
    <row r="122" spans="1:141">
      <c r="A122" s="77" t="s">
        <v>28</v>
      </c>
      <c r="B122" s="77">
        <v>1.79730958069461</v>
      </c>
      <c r="C122" s="78">
        <v>0.003</v>
      </c>
      <c r="D122" s="78">
        <v>0.0766203096300184</v>
      </c>
      <c r="E122" s="77">
        <v>112</v>
      </c>
      <c r="F122" s="77">
        <v>0.491071428571429</v>
      </c>
      <c r="G122" s="77">
        <v>0.491071428571429</v>
      </c>
      <c r="H122" s="77">
        <v>0.857142857142857</v>
      </c>
      <c r="I122" s="77">
        <v>6.60714285714286</v>
      </c>
      <c r="J122" s="77">
        <v>1.14</v>
      </c>
      <c r="K122" s="17">
        <f t="shared" si="219"/>
        <v>0.638664331055648</v>
      </c>
      <c r="L122" s="17">
        <f t="shared" si="220"/>
        <v>1.78497521243389</v>
      </c>
      <c r="M122" s="17">
        <f t="shared" si="221"/>
        <v>0.560231869347059</v>
      </c>
      <c r="N122" s="16">
        <f t="shared" si="149"/>
        <v>0.251337452955881</v>
      </c>
      <c r="O122" s="16">
        <f t="shared" si="150"/>
        <v>0.439768130652941</v>
      </c>
      <c r="P122" s="16">
        <f t="shared" si="222"/>
        <v>0.0374466050261276</v>
      </c>
      <c r="R122" s="21">
        <f t="shared" si="223"/>
        <v>0.579404528543522</v>
      </c>
      <c r="S122" s="21">
        <f t="shared" si="288"/>
        <v>1</v>
      </c>
      <c r="T122" s="21">
        <f t="shared" si="224"/>
        <v>0.586290869365667</v>
      </c>
      <c r="U122" s="22">
        <f t="shared" si="225"/>
        <v>0.00299550897979837</v>
      </c>
      <c r="V122" s="21">
        <f t="shared" si="226"/>
        <v>0.0738267915683259</v>
      </c>
      <c r="W122" s="21">
        <f t="shared" si="227"/>
        <v>4.71849887129509</v>
      </c>
      <c r="X122" s="25">
        <f t="shared" si="228"/>
        <v>-0.711165686062623</v>
      </c>
      <c r="Y122" s="21">
        <f t="shared" si="229"/>
        <v>-0.711165686062623</v>
      </c>
      <c r="Z122" s="21">
        <f t="shared" si="230"/>
        <v>-0.154150679827258</v>
      </c>
      <c r="AA122" s="21">
        <f t="shared" si="231"/>
        <v>1.88815131490312</v>
      </c>
      <c r="AB122" s="26">
        <f t="shared" si="232"/>
        <v>0.636016882828859</v>
      </c>
      <c r="AC122" s="26">
        <f t="shared" si="233"/>
        <v>1.7924052502027</v>
      </c>
      <c r="AD122" s="26">
        <f t="shared" si="234"/>
        <v>0.557909546341104</v>
      </c>
      <c r="AE122" s="16">
        <f t="shared" si="235"/>
        <v>0.25399898239354</v>
      </c>
      <c r="AF122" s="16">
        <f t="shared" si="236"/>
        <v>0.442090453658896</v>
      </c>
      <c r="AG122" s="16">
        <f t="shared" si="237"/>
        <v>0.0132197247594601</v>
      </c>
      <c r="AI122" s="21">
        <v>0.579404528543522</v>
      </c>
      <c r="AJ122" s="22">
        <v>1</v>
      </c>
      <c r="AK122" s="21">
        <v>0.586290869365667</v>
      </c>
      <c r="AL122" s="25">
        <v>0.0738267915683259</v>
      </c>
      <c r="AM122" s="21">
        <v>4.71849887129509</v>
      </c>
      <c r="AN122" s="21">
        <v>-0.711165686062623</v>
      </c>
      <c r="AO122" s="21">
        <v>-0.711165686062623</v>
      </c>
      <c r="AP122" s="25">
        <v>-0.154150679827258</v>
      </c>
      <c r="AQ122" s="21">
        <v>1.88815131490312</v>
      </c>
      <c r="AR122" s="26">
        <f t="shared" si="238"/>
        <v>0.63551526709618</v>
      </c>
      <c r="AS122" s="26">
        <f t="shared" si="239"/>
        <v>1.79382000562934</v>
      </c>
      <c r="AT122" s="26">
        <f t="shared" si="286"/>
        <v>0.557469532540509</v>
      </c>
      <c r="AU122" s="16">
        <f t="shared" si="240"/>
        <v>0.254504845733039</v>
      </c>
      <c r="AV122" s="16">
        <f t="shared" si="241"/>
        <v>0.442530467459491</v>
      </c>
      <c r="AW122" s="16">
        <f t="shared" si="242"/>
        <v>0.0133115132242659</v>
      </c>
      <c r="AZ122" s="25">
        <v>0.579404528543522</v>
      </c>
      <c r="BA122" s="25">
        <v>0.586290869365667</v>
      </c>
      <c r="BB122" s="22">
        <v>0.0738267915683259</v>
      </c>
      <c r="BC122" s="25">
        <v>4.71849887129509</v>
      </c>
      <c r="BD122" s="25">
        <v>-0.711165686062623</v>
      </c>
      <c r="BE122" s="25">
        <v>-0.711165686062623</v>
      </c>
      <c r="BF122" s="25">
        <v>-0.154150679827258</v>
      </c>
      <c r="BG122" s="25">
        <v>1.88815131490312</v>
      </c>
      <c r="BH122" s="26">
        <f t="shared" si="243"/>
        <v>0.635544532799443</v>
      </c>
      <c r="BI122" s="26">
        <f t="shared" si="244"/>
        <v>1.79373740338625</v>
      </c>
      <c r="BJ122" s="26">
        <f t="shared" si="281"/>
        <v>0.557495204210038</v>
      </c>
      <c r="BK122" s="16">
        <f t="shared" si="245"/>
        <v>0.254475318388532</v>
      </c>
      <c r="BL122" s="16">
        <f t="shared" si="246"/>
        <v>0.442504795789962</v>
      </c>
      <c r="BM122" s="16">
        <f t="shared" si="247"/>
        <v>0.0130520333083277</v>
      </c>
      <c r="BP122" s="25">
        <v>0.579404528543522</v>
      </c>
      <c r="BQ122" s="25">
        <v>0.586290869365667</v>
      </c>
      <c r="BR122" s="25">
        <v>4.71849887129509</v>
      </c>
      <c r="BS122" s="22">
        <v>-0.711165686062623</v>
      </c>
      <c r="BT122" s="25">
        <v>-0.711165686062623</v>
      </c>
      <c r="BU122" s="25">
        <v>-0.154150679827258</v>
      </c>
      <c r="BV122" s="25">
        <v>1.88815131490312</v>
      </c>
      <c r="BW122" s="26">
        <f t="shared" si="248"/>
        <v>0.632264818528885</v>
      </c>
      <c r="BX122" s="26">
        <f t="shared" si="249"/>
        <v>1.80304196373362</v>
      </c>
      <c r="BY122" s="26">
        <f t="shared" si="282"/>
        <v>0.554618261867443</v>
      </c>
      <c r="BZ122" s="16">
        <f t="shared" si="250"/>
        <v>0.257795014503506</v>
      </c>
      <c r="CA122" s="16">
        <f t="shared" si="251"/>
        <v>0.445381738132557</v>
      </c>
      <c r="CB122" s="16">
        <f t="shared" si="252"/>
        <v>0.0135834262819861</v>
      </c>
      <c r="CE122" s="31">
        <v>0.579404528543522</v>
      </c>
      <c r="CF122" s="31">
        <v>0.586290869365667</v>
      </c>
      <c r="CG122" s="31">
        <v>4.71849887129509</v>
      </c>
      <c r="CH122" s="31">
        <v>-0.711165686062623</v>
      </c>
      <c r="CI122" s="31">
        <v>-0.154150679827258</v>
      </c>
      <c r="CJ122" s="31">
        <v>1.88815131490312</v>
      </c>
      <c r="CK122" s="34">
        <f t="shared" si="253"/>
        <v>0.638568895550677</v>
      </c>
      <c r="CL122" s="34">
        <f t="shared" si="254"/>
        <v>1.78524198084673</v>
      </c>
      <c r="CM122" s="34">
        <f t="shared" si="255"/>
        <v>0.560148153991822</v>
      </c>
      <c r="CN122" s="32">
        <f t="shared" si="256"/>
        <v>0.251433152509268</v>
      </c>
      <c r="CO122" s="32">
        <f t="shared" si="257"/>
        <v>0.439851846008178</v>
      </c>
      <c r="CP122" s="32">
        <f t="shared" si="258"/>
        <v>0.0123823632613645</v>
      </c>
      <c r="CR122" s="8">
        <f t="shared" si="259"/>
        <v>0.638568895550677</v>
      </c>
      <c r="CT122" s="25">
        <v>0.579404528543522</v>
      </c>
      <c r="CU122" s="25">
        <v>0.586290869365667</v>
      </c>
      <c r="CV122" s="22">
        <v>-0.711165686062623</v>
      </c>
      <c r="CW122" s="25">
        <v>-0.154150679827258</v>
      </c>
      <c r="CX122" s="25">
        <v>1.88815131490312</v>
      </c>
      <c r="CY122" s="26">
        <f t="shared" si="260"/>
        <v>0.632963561006082</v>
      </c>
      <c r="CZ122" s="26">
        <f t="shared" si="261"/>
        <v>1.80105154582358</v>
      </c>
      <c r="DA122" s="26">
        <f t="shared" si="283"/>
        <v>0.555231193864984</v>
      </c>
      <c r="DB122" s="16">
        <f t="shared" si="262"/>
        <v>0.257085950467633</v>
      </c>
      <c r="DC122" s="16">
        <f t="shared" si="263"/>
        <v>0.444768806135016</v>
      </c>
      <c r="DD122" s="16">
        <f t="shared" si="264"/>
        <v>0.0129833291491974</v>
      </c>
      <c r="DG122" s="25">
        <v>0.579404528543522</v>
      </c>
      <c r="DH122" s="25">
        <v>0.586290869365667</v>
      </c>
      <c r="DI122" s="22">
        <v>-0.154150679827258</v>
      </c>
      <c r="DJ122" s="25">
        <v>1.88815131490312</v>
      </c>
      <c r="DK122" s="26">
        <f t="shared" si="265"/>
        <v>0.653561288816064</v>
      </c>
      <c r="DL122" s="26">
        <f t="shared" si="266"/>
        <v>1.74428935664951</v>
      </c>
      <c r="DM122" s="26">
        <f t="shared" si="284"/>
        <v>0.573299376154442</v>
      </c>
      <c r="DN122" s="16">
        <f t="shared" si="267"/>
        <v>0.236622619738288</v>
      </c>
      <c r="DO122" s="16">
        <f t="shared" si="268"/>
        <v>0.426700623845558</v>
      </c>
      <c r="DP122" s="16">
        <f t="shared" si="269"/>
        <v>0.00856960972547026</v>
      </c>
      <c r="DS122" s="25">
        <v>0.579404528543522</v>
      </c>
      <c r="DT122" s="25">
        <v>0.586290869365667</v>
      </c>
      <c r="DU122" s="22">
        <v>1.88815131490312</v>
      </c>
      <c r="DV122" s="26">
        <f t="shared" si="270"/>
        <v>0.599572955065559</v>
      </c>
      <c r="DW122" s="26">
        <f t="shared" si="271"/>
        <v>1.90135327213908</v>
      </c>
      <c r="DX122" s="26">
        <f t="shared" si="285"/>
        <v>0.525941188653999</v>
      </c>
      <c r="DY122" s="16">
        <f t="shared" si="272"/>
        <v>0.292061390896572</v>
      </c>
      <c r="DZ122" s="16">
        <f t="shared" si="273"/>
        <v>0.474058811346001</v>
      </c>
      <c r="EA122" s="16">
        <f t="shared" si="274"/>
        <v>0.0148167946084053</v>
      </c>
      <c r="ED122" s="25">
        <v>0.579404528543522</v>
      </c>
      <c r="EE122" s="25">
        <v>0.586290869365667</v>
      </c>
      <c r="EF122" s="26">
        <f t="shared" si="275"/>
        <v>0.514207704629337</v>
      </c>
      <c r="EG122" s="26">
        <f t="shared" si="276"/>
        <v>2.21700295374174</v>
      </c>
      <c r="EH122" s="26">
        <f t="shared" si="277"/>
        <v>0.451059390025734</v>
      </c>
      <c r="EI122" s="16">
        <f t="shared" si="278"/>
        <v>0.391615996945283</v>
      </c>
      <c r="EJ122" s="16">
        <f t="shared" si="279"/>
        <v>0.548940609974266</v>
      </c>
      <c r="EK122" s="16">
        <f t="shared" si="280"/>
        <v>0.0359903726985798</v>
      </c>
    </row>
    <row r="123" spans="1:141">
      <c r="A123" s="77" t="s">
        <v>28</v>
      </c>
      <c r="B123" s="77">
        <v>1.87235906984664</v>
      </c>
      <c r="C123" s="78">
        <v>0.002</v>
      </c>
      <c r="D123" s="78">
        <v>0.103693181818182</v>
      </c>
      <c r="E123" s="77">
        <v>112</v>
      </c>
      <c r="F123" s="77">
        <v>0.357142857142857</v>
      </c>
      <c r="G123" s="77">
        <v>0.357142857142857</v>
      </c>
      <c r="H123" s="77">
        <v>0.857142857142857</v>
      </c>
      <c r="I123" s="77">
        <v>6.60714285714286</v>
      </c>
      <c r="J123" s="77">
        <v>0.52</v>
      </c>
      <c r="K123" s="17">
        <f t="shared" si="219"/>
        <v>0.582781790984783</v>
      </c>
      <c r="L123" s="17">
        <f t="shared" si="220"/>
        <v>0.892272215851674</v>
      </c>
      <c r="M123" s="17">
        <f t="shared" si="221"/>
        <v>1.12073421343228</v>
      </c>
      <c r="N123" s="16">
        <f t="shared" si="149"/>
        <v>0.00394155327925703</v>
      </c>
      <c r="O123" s="16">
        <f t="shared" si="150"/>
        <v>0.120734213432276</v>
      </c>
      <c r="P123" s="16">
        <f t="shared" si="222"/>
        <v>0.262702551486064</v>
      </c>
      <c r="R123" s="21">
        <f t="shared" si="223"/>
        <v>-0.113984018236853</v>
      </c>
      <c r="S123" s="21">
        <f t="shared" ref="S123:S132" si="289">1</f>
        <v>1</v>
      </c>
      <c r="T123" s="21">
        <f t="shared" si="224"/>
        <v>0.627199170477571</v>
      </c>
      <c r="U123" s="22">
        <f t="shared" si="225"/>
        <v>0.00199800266267306</v>
      </c>
      <c r="V123" s="21">
        <f t="shared" si="226"/>
        <v>0.0986619942096053</v>
      </c>
      <c r="W123" s="21">
        <f t="shared" si="227"/>
        <v>4.71849887129509</v>
      </c>
      <c r="X123" s="25">
        <f t="shared" si="228"/>
        <v>-1.02961941718116</v>
      </c>
      <c r="Y123" s="21">
        <f t="shared" si="229"/>
        <v>-1.02961941718116</v>
      </c>
      <c r="Z123" s="21">
        <f t="shared" si="230"/>
        <v>-0.154150679827258</v>
      </c>
      <c r="AA123" s="21">
        <f t="shared" si="231"/>
        <v>1.88815131490312</v>
      </c>
      <c r="AB123" s="26">
        <f t="shared" si="232"/>
        <v>0.510068775950808</v>
      </c>
      <c r="AC123" s="26">
        <f t="shared" si="233"/>
        <v>1.01947036265978</v>
      </c>
      <c r="AD123" s="26">
        <f t="shared" si="234"/>
        <v>0.980901492213091</v>
      </c>
      <c r="AE123" s="16">
        <f t="shared" si="235"/>
        <v>9.86292111152584e-5</v>
      </c>
      <c r="AF123" s="16">
        <f t="shared" si="236"/>
        <v>0.0190985077869086</v>
      </c>
      <c r="AG123" s="16">
        <f t="shared" si="237"/>
        <v>0.0948731687581791</v>
      </c>
      <c r="AI123" s="21">
        <v>-0.113984018236853</v>
      </c>
      <c r="AJ123" s="22">
        <v>1</v>
      </c>
      <c r="AK123" s="21">
        <v>0.627199170477571</v>
      </c>
      <c r="AL123" s="25">
        <v>0.0986619942096053</v>
      </c>
      <c r="AM123" s="21">
        <v>4.71849887129509</v>
      </c>
      <c r="AN123" s="21">
        <v>-1.02961941718116</v>
      </c>
      <c r="AO123" s="21">
        <v>-1.02961941718116</v>
      </c>
      <c r="AP123" s="25">
        <v>-0.154150679827258</v>
      </c>
      <c r="AQ123" s="21">
        <v>1.88815131490312</v>
      </c>
      <c r="AR123" s="26">
        <f t="shared" si="238"/>
        <v>0.509912196305632</v>
      </c>
      <c r="AS123" s="26">
        <f t="shared" si="239"/>
        <v>1.01978341323752</v>
      </c>
      <c r="AT123" s="26">
        <f t="shared" si="286"/>
        <v>0.980600377510832</v>
      </c>
      <c r="AU123" s="16">
        <f t="shared" si="240"/>
        <v>0.000101763783376096</v>
      </c>
      <c r="AV123" s="16">
        <f t="shared" si="241"/>
        <v>0.0193996224891684</v>
      </c>
      <c r="AW123" s="16">
        <f t="shared" si="242"/>
        <v>0.0947133330882949</v>
      </c>
      <c r="AZ123" s="25">
        <v>-0.113984018236853</v>
      </c>
      <c r="BA123" s="25">
        <v>0.627199170477571</v>
      </c>
      <c r="BB123" s="22">
        <v>0.0986619942096053</v>
      </c>
      <c r="BC123" s="25">
        <v>4.71849887129509</v>
      </c>
      <c r="BD123" s="25">
        <v>-1.02961941718116</v>
      </c>
      <c r="BE123" s="25">
        <v>-1.02961941718116</v>
      </c>
      <c r="BF123" s="25">
        <v>-0.154150679827258</v>
      </c>
      <c r="BG123" s="25">
        <v>1.88815131490312</v>
      </c>
      <c r="BH123" s="26">
        <f t="shared" si="243"/>
        <v>0.511445079842115</v>
      </c>
      <c r="BI123" s="26">
        <f t="shared" si="244"/>
        <v>1.0167269575856</v>
      </c>
      <c r="BJ123" s="26">
        <f t="shared" si="281"/>
        <v>0.983548230465606</v>
      </c>
      <c r="BK123" s="16">
        <f t="shared" si="245"/>
        <v>7.31866589077824e-5</v>
      </c>
      <c r="BL123" s="16">
        <f t="shared" si="246"/>
        <v>0.0164517695343938</v>
      </c>
      <c r="BM123" s="16">
        <f t="shared" si="247"/>
        <v>0.0972239360549686</v>
      </c>
      <c r="BP123" s="25">
        <v>-0.113984018236853</v>
      </c>
      <c r="BQ123" s="25">
        <v>0.627199170477571</v>
      </c>
      <c r="BR123" s="25">
        <v>4.71849887129509</v>
      </c>
      <c r="BS123" s="22">
        <v>-1.02961941718116</v>
      </c>
      <c r="BT123" s="25">
        <v>-1.02961941718116</v>
      </c>
      <c r="BU123" s="25">
        <v>-0.154150679827258</v>
      </c>
      <c r="BV123" s="25">
        <v>1.88815131490312</v>
      </c>
      <c r="BW123" s="26">
        <f t="shared" si="248"/>
        <v>0.508254056017275</v>
      </c>
      <c r="BX123" s="26">
        <f t="shared" si="249"/>
        <v>1.02311037923586</v>
      </c>
      <c r="BY123" s="26">
        <f t="shared" si="282"/>
        <v>0.977411646187067</v>
      </c>
      <c r="BZ123" s="16">
        <f t="shared" si="250"/>
        <v>0.000137967200045324</v>
      </c>
      <c r="CA123" s="16">
        <f t="shared" si="251"/>
        <v>0.0225883538129336</v>
      </c>
      <c r="CB123" s="16">
        <f t="shared" si="252"/>
        <v>0.0937862617512562</v>
      </c>
      <c r="CE123" s="31">
        <v>-0.113984018236853</v>
      </c>
      <c r="CF123" s="31">
        <v>0.627199170477571</v>
      </c>
      <c r="CG123" s="31">
        <v>4.71849887129509</v>
      </c>
      <c r="CH123" s="31">
        <v>-1.02961941718116</v>
      </c>
      <c r="CI123" s="31">
        <v>-0.154150679827258</v>
      </c>
      <c r="CJ123" s="31">
        <v>1.88815131490312</v>
      </c>
      <c r="CK123" s="34">
        <f t="shared" si="253"/>
        <v>0.519165952636292</v>
      </c>
      <c r="CL123" s="34">
        <f t="shared" si="254"/>
        <v>1.00160651398551</v>
      </c>
      <c r="CM123" s="34">
        <f t="shared" si="255"/>
        <v>0.998396062762095</v>
      </c>
      <c r="CN123" s="32">
        <f t="shared" si="256"/>
        <v>6.95635004908378e-7</v>
      </c>
      <c r="CO123" s="32">
        <f t="shared" si="257"/>
        <v>0.00160393723790009</v>
      </c>
      <c r="CP123" s="32">
        <f t="shared" si="258"/>
        <v>0.106910584798264</v>
      </c>
      <c r="CR123" s="8">
        <f t="shared" si="259"/>
        <v>0.519165952636293</v>
      </c>
      <c r="CT123" s="25">
        <v>-0.113984018236853</v>
      </c>
      <c r="CU123" s="25">
        <v>0.627199170477571</v>
      </c>
      <c r="CV123" s="22">
        <v>-1.02961941718116</v>
      </c>
      <c r="CW123" s="25">
        <v>-0.154150679827258</v>
      </c>
      <c r="CX123" s="25">
        <v>1.88815131490312</v>
      </c>
      <c r="CY123" s="26">
        <f t="shared" si="260"/>
        <v>0.5288117332628</v>
      </c>
      <c r="CZ123" s="26">
        <f t="shared" si="261"/>
        <v>0.983336728917812</v>
      </c>
      <c r="DA123" s="26">
        <f t="shared" si="283"/>
        <v>1.01694564089</v>
      </c>
      <c r="DB123" s="16">
        <f t="shared" si="262"/>
        <v>7.7646643094729e-5</v>
      </c>
      <c r="DC123" s="16">
        <f t="shared" si="263"/>
        <v>0.0169456408899993</v>
      </c>
      <c r="DD123" s="16">
        <f t="shared" si="264"/>
        <v>0.0985198713993492</v>
      </c>
      <c r="DG123" s="25">
        <v>-0.113984018236853</v>
      </c>
      <c r="DH123" s="25">
        <v>0.627199170477571</v>
      </c>
      <c r="DI123" s="22">
        <v>-0.154150679827258</v>
      </c>
      <c r="DJ123" s="25">
        <v>1.88815131490312</v>
      </c>
      <c r="DK123" s="26">
        <f t="shared" si="265"/>
        <v>0.574417922287847</v>
      </c>
      <c r="DL123" s="26">
        <f t="shared" si="266"/>
        <v>0.905264233276173</v>
      </c>
      <c r="DM123" s="26">
        <f t="shared" si="284"/>
        <v>1.10464985055355</v>
      </c>
      <c r="DN123" s="16">
        <f t="shared" si="267"/>
        <v>0.00296131026612616</v>
      </c>
      <c r="DO123" s="16">
        <f t="shared" si="268"/>
        <v>0.104649850553552</v>
      </c>
      <c r="DP123" s="16">
        <f t="shared" si="269"/>
        <v>0.0526604217661121</v>
      </c>
      <c r="DS123" s="25">
        <v>-0.113984018236853</v>
      </c>
      <c r="DT123" s="25">
        <v>0.627199170477571</v>
      </c>
      <c r="DU123" s="22">
        <v>1.88815131490312</v>
      </c>
      <c r="DV123" s="26">
        <f t="shared" si="270"/>
        <v>0.532900734235326</v>
      </c>
      <c r="DW123" s="26">
        <f t="shared" si="271"/>
        <v>0.975791487219778</v>
      </c>
      <c r="DX123" s="26">
        <f t="shared" si="285"/>
        <v>1.0248091042987</v>
      </c>
      <c r="DY123" s="16">
        <f t="shared" si="272"/>
        <v>0.000166428943810501</v>
      </c>
      <c r="DZ123" s="16">
        <f t="shared" si="273"/>
        <v>0.0248091042987031</v>
      </c>
      <c r="EA123" s="16">
        <f t="shared" si="274"/>
        <v>0.107272920788694</v>
      </c>
      <c r="ED123" s="25">
        <v>-0.113984018236853</v>
      </c>
      <c r="EE123" s="25">
        <v>0.627199170477571</v>
      </c>
      <c r="EF123" s="26">
        <f t="shared" si="275"/>
        <v>0.462172083337517</v>
      </c>
      <c r="EG123" s="26">
        <f t="shared" si="276"/>
        <v>1.12512204598098</v>
      </c>
      <c r="EH123" s="26">
        <f t="shared" si="277"/>
        <v>0.888792467956764</v>
      </c>
      <c r="EI123" s="16">
        <f t="shared" si="278"/>
        <v>0.00334406794552303</v>
      </c>
      <c r="EJ123" s="16">
        <f t="shared" si="279"/>
        <v>0.111207532043236</v>
      </c>
      <c r="EK123" s="16">
        <f t="shared" si="280"/>
        <v>0.0615148084061501</v>
      </c>
    </row>
    <row r="124" spans="1:141">
      <c r="A124" s="77" t="s">
        <v>29</v>
      </c>
      <c r="B124" s="77">
        <v>2.58952885195094</v>
      </c>
      <c r="C124" s="78">
        <v>0.008</v>
      </c>
      <c r="D124" s="78">
        <v>0.0454545454545455</v>
      </c>
      <c r="E124" s="77">
        <v>100</v>
      </c>
      <c r="F124" s="77">
        <v>0.6</v>
      </c>
      <c r="G124" s="77">
        <v>0.6</v>
      </c>
      <c r="H124" s="77">
        <v>1</v>
      </c>
      <c r="I124" s="77">
        <v>3.8</v>
      </c>
      <c r="J124" s="77">
        <v>0.588778860954336</v>
      </c>
      <c r="K124" s="17">
        <f t="shared" si="219"/>
        <v>1.14540558085264</v>
      </c>
      <c r="L124" s="17">
        <f t="shared" si="220"/>
        <v>0.514035264710381</v>
      </c>
      <c r="M124" s="17">
        <f t="shared" si="221"/>
        <v>1.94539182163586</v>
      </c>
      <c r="N124" s="16">
        <f t="shared" si="149"/>
        <v>0.309833305304749</v>
      </c>
      <c r="O124" s="16">
        <f t="shared" si="150"/>
        <v>0.945391821635862</v>
      </c>
      <c r="P124" s="16">
        <f t="shared" si="222"/>
        <v>0.0974141739621953</v>
      </c>
      <c r="R124" s="21">
        <f t="shared" si="223"/>
        <v>-0.665463407494465</v>
      </c>
      <c r="S124" s="21">
        <f t="shared" si="289"/>
        <v>1</v>
      </c>
      <c r="T124" s="21">
        <f t="shared" si="224"/>
        <v>0.951475948720082</v>
      </c>
      <c r="U124" s="22">
        <f t="shared" si="225"/>
        <v>0.00796816964917688</v>
      </c>
      <c r="V124" s="21">
        <f t="shared" si="226"/>
        <v>0.0444517625708338</v>
      </c>
      <c r="W124" s="21">
        <f t="shared" si="227"/>
        <v>4.60517018598809</v>
      </c>
      <c r="X124" s="25">
        <f t="shared" si="228"/>
        <v>-0.510825623765991</v>
      </c>
      <c r="Y124" s="21">
        <f t="shared" si="229"/>
        <v>-0.510825623765991</v>
      </c>
      <c r="Z124" s="21">
        <f t="shared" si="230"/>
        <v>0</v>
      </c>
      <c r="AA124" s="21">
        <f t="shared" si="231"/>
        <v>1.33500106673234</v>
      </c>
      <c r="AB124" s="26">
        <f t="shared" si="232"/>
        <v>0.702540412061918</v>
      </c>
      <c r="AC124" s="26">
        <f t="shared" si="233"/>
        <v>0.838071164086208</v>
      </c>
      <c r="AD124" s="26">
        <f t="shared" si="234"/>
        <v>1.19321609292017</v>
      </c>
      <c r="AE124" s="16">
        <f t="shared" si="235"/>
        <v>0.012941690510403</v>
      </c>
      <c r="AF124" s="16">
        <f t="shared" si="236"/>
        <v>0.193216092920166</v>
      </c>
      <c r="AG124" s="16">
        <f t="shared" si="237"/>
        <v>0.0179284866406129</v>
      </c>
      <c r="AI124" s="21">
        <v>-0.665463407494465</v>
      </c>
      <c r="AJ124" s="22">
        <v>1</v>
      </c>
      <c r="AK124" s="21">
        <v>0.951475948720082</v>
      </c>
      <c r="AL124" s="25">
        <v>0.0444517625708338</v>
      </c>
      <c r="AM124" s="21">
        <v>4.60517018598809</v>
      </c>
      <c r="AN124" s="21">
        <v>-0.510825623765991</v>
      </c>
      <c r="AO124" s="21">
        <v>-0.510825623765991</v>
      </c>
      <c r="AP124" s="25">
        <v>0</v>
      </c>
      <c r="AQ124" s="21">
        <v>1.33500106673234</v>
      </c>
      <c r="AR124" s="26">
        <f t="shared" si="238"/>
        <v>0.703646717177873</v>
      </c>
      <c r="AS124" s="26">
        <f t="shared" si="239"/>
        <v>0.836753510789847</v>
      </c>
      <c r="AT124" s="26">
        <f t="shared" si="286"/>
        <v>1.19509507531801</v>
      </c>
      <c r="AU124" s="16">
        <f t="shared" si="240"/>
        <v>0.0131946243933912</v>
      </c>
      <c r="AV124" s="16">
        <f t="shared" si="241"/>
        <v>0.195095075318008</v>
      </c>
      <c r="AW124" s="16">
        <f t="shared" si="242"/>
        <v>0.0174398068437452</v>
      </c>
      <c r="AZ124" s="25">
        <v>-0.665463407494465</v>
      </c>
      <c r="BA124" s="25">
        <v>0.951475948720082</v>
      </c>
      <c r="BB124" s="22">
        <v>0.0444517625708338</v>
      </c>
      <c r="BC124" s="25">
        <v>4.60517018598809</v>
      </c>
      <c r="BD124" s="25">
        <v>-0.510825623765991</v>
      </c>
      <c r="BE124" s="25">
        <v>-0.510825623765991</v>
      </c>
      <c r="BF124" s="25">
        <v>0</v>
      </c>
      <c r="BG124" s="25">
        <v>1.33500106673234</v>
      </c>
      <c r="BH124" s="26">
        <f t="shared" si="243"/>
        <v>0.706140578679595</v>
      </c>
      <c r="BI124" s="26">
        <f t="shared" si="244"/>
        <v>0.833798366403595</v>
      </c>
      <c r="BJ124" s="26">
        <f t="shared" si="281"/>
        <v>1.19933072586035</v>
      </c>
      <c r="BK124" s="16">
        <f t="shared" si="245"/>
        <v>0.0137737727874235</v>
      </c>
      <c r="BL124" s="16">
        <f t="shared" si="246"/>
        <v>0.199330725860353</v>
      </c>
      <c r="BM124" s="16">
        <f t="shared" si="247"/>
        <v>0.0166225772296447</v>
      </c>
      <c r="BP124" s="25">
        <v>-0.665463407494465</v>
      </c>
      <c r="BQ124" s="25">
        <v>0.951475948720082</v>
      </c>
      <c r="BR124" s="25">
        <v>4.60517018598809</v>
      </c>
      <c r="BS124" s="22">
        <v>-0.510825623765991</v>
      </c>
      <c r="BT124" s="25">
        <v>-0.510825623765991</v>
      </c>
      <c r="BU124" s="25">
        <v>0</v>
      </c>
      <c r="BV124" s="25">
        <v>1.33500106673234</v>
      </c>
      <c r="BW124" s="26">
        <f t="shared" si="248"/>
        <v>0.701035738869779</v>
      </c>
      <c r="BX124" s="26">
        <f t="shared" si="249"/>
        <v>0.839869964266836</v>
      </c>
      <c r="BY124" s="26">
        <f t="shared" si="282"/>
        <v>1.19066051001473</v>
      </c>
      <c r="BZ124" s="16">
        <f t="shared" si="250"/>
        <v>0.0126016066393227</v>
      </c>
      <c r="CA124" s="16">
        <f t="shared" si="251"/>
        <v>0.190660510014726</v>
      </c>
      <c r="CB124" s="16">
        <f t="shared" si="252"/>
        <v>0.0190918528500831</v>
      </c>
      <c r="CE124" s="31">
        <v>-0.665463407494465</v>
      </c>
      <c r="CF124" s="31">
        <v>0.951475948720082</v>
      </c>
      <c r="CG124" s="31">
        <v>4.60517018598809</v>
      </c>
      <c r="CH124" s="31">
        <v>-0.510825623765991</v>
      </c>
      <c r="CI124" s="31">
        <v>0</v>
      </c>
      <c r="CJ124" s="31">
        <v>1.33500106673234</v>
      </c>
      <c r="CK124" s="34">
        <f t="shared" si="253"/>
        <v>0.68083835179904</v>
      </c>
      <c r="CL124" s="34">
        <f t="shared" si="254"/>
        <v>0.864785098252107</v>
      </c>
      <c r="CM124" s="34">
        <f t="shared" si="255"/>
        <v>1.15635665094275</v>
      </c>
      <c r="CN124" s="32">
        <f t="shared" si="256"/>
        <v>0.00847494985458614</v>
      </c>
      <c r="CO124" s="32">
        <f t="shared" si="257"/>
        <v>0.156356650942745</v>
      </c>
      <c r="CP124" s="32">
        <f t="shared" si="258"/>
        <v>0.0296594278017408</v>
      </c>
      <c r="CR124" s="8">
        <f t="shared" si="259"/>
        <v>0.68083835179904</v>
      </c>
      <c r="CT124" s="25">
        <v>-0.665463407494465</v>
      </c>
      <c r="CU124" s="25">
        <v>0.951475948720082</v>
      </c>
      <c r="CV124" s="22">
        <v>-0.510825623765991</v>
      </c>
      <c r="CW124" s="25">
        <v>0</v>
      </c>
      <c r="CX124" s="25">
        <v>1.33500106673234</v>
      </c>
      <c r="CY124" s="26">
        <f t="shared" si="260"/>
        <v>0.659862726961709</v>
      </c>
      <c r="CZ124" s="26">
        <f t="shared" si="261"/>
        <v>0.892274767003929</v>
      </c>
      <c r="DA124" s="26">
        <f t="shared" si="283"/>
        <v>1.12073100907895</v>
      </c>
      <c r="DB124" s="16">
        <f t="shared" si="262"/>
        <v>0.00505291600655418</v>
      </c>
      <c r="DC124" s="16">
        <f t="shared" si="263"/>
        <v>0.120731009078952</v>
      </c>
      <c r="DD124" s="16">
        <f t="shared" si="264"/>
        <v>0.0441392302172085</v>
      </c>
      <c r="DG124" s="25">
        <v>-0.665463407494465</v>
      </c>
      <c r="DH124" s="25">
        <v>0.951475948720082</v>
      </c>
      <c r="DI124" s="22">
        <v>0</v>
      </c>
      <c r="DJ124" s="25">
        <v>1.33500106673234</v>
      </c>
      <c r="DK124" s="26">
        <f t="shared" si="265"/>
        <v>0.650881678958957</v>
      </c>
      <c r="DL124" s="26">
        <f t="shared" si="266"/>
        <v>0.904586624555248</v>
      </c>
      <c r="DM124" s="26">
        <f t="shared" si="284"/>
        <v>1.10547732285082</v>
      </c>
      <c r="DN124" s="16">
        <f t="shared" si="267"/>
        <v>0.00385676000411511</v>
      </c>
      <c r="DO124" s="16">
        <f t="shared" si="268"/>
        <v>0.105477322850825</v>
      </c>
      <c r="DP124" s="16">
        <f t="shared" si="269"/>
        <v>0.0522813321298475</v>
      </c>
      <c r="DS124" s="25">
        <v>-0.665463407494465</v>
      </c>
      <c r="DT124" s="25">
        <v>0.951475948720082</v>
      </c>
      <c r="DU124" s="22">
        <v>1.33500106673234</v>
      </c>
      <c r="DV124" s="26">
        <f t="shared" si="270"/>
        <v>0.775447492147069</v>
      </c>
      <c r="DW124" s="26">
        <f t="shared" si="271"/>
        <v>0.759276246189304</v>
      </c>
      <c r="DX124" s="26">
        <f t="shared" si="285"/>
        <v>1.31704370447364</v>
      </c>
      <c r="DY124" s="16">
        <f t="shared" si="272"/>
        <v>0.0348451778713686</v>
      </c>
      <c r="DZ124" s="16">
        <f t="shared" si="273"/>
        <v>0.31704370447364</v>
      </c>
      <c r="EA124" s="16">
        <f t="shared" si="274"/>
        <v>0.00124544412350444</v>
      </c>
      <c r="ED124" s="25">
        <v>-0.665463407494465</v>
      </c>
      <c r="EE124" s="25">
        <v>0.951475948720082</v>
      </c>
      <c r="EF124" s="26">
        <f t="shared" si="275"/>
        <v>0.8057337992824</v>
      </c>
      <c r="EG124" s="26">
        <f t="shared" si="276"/>
        <v>0.730736207763299</v>
      </c>
      <c r="EH124" s="26">
        <f t="shared" si="277"/>
        <v>1.36848289352034</v>
      </c>
      <c r="EI124" s="16">
        <f t="shared" si="278"/>
        <v>0.0470694452649342</v>
      </c>
      <c r="EJ124" s="16">
        <f t="shared" si="279"/>
        <v>0.368482893520341</v>
      </c>
      <c r="EK124" s="16">
        <f t="shared" si="280"/>
        <v>8.56285816738206e-5</v>
      </c>
    </row>
    <row r="125" spans="1:141">
      <c r="A125" s="77" t="s">
        <v>29</v>
      </c>
      <c r="B125" s="77">
        <v>2.58952885195094</v>
      </c>
      <c r="C125" s="78">
        <v>0.008</v>
      </c>
      <c r="D125" s="78">
        <v>0.0280612244897959</v>
      </c>
      <c r="E125" s="77">
        <v>100</v>
      </c>
      <c r="F125" s="77">
        <v>0.9</v>
      </c>
      <c r="G125" s="77">
        <v>0.9</v>
      </c>
      <c r="H125" s="77">
        <v>1</v>
      </c>
      <c r="I125" s="77">
        <v>3.8</v>
      </c>
      <c r="J125" s="77">
        <v>0.648926654740608</v>
      </c>
      <c r="K125" s="17">
        <f t="shared" si="219"/>
        <v>1.14664855470158</v>
      </c>
      <c r="L125" s="17">
        <f t="shared" si="220"/>
        <v>0.565933347301426</v>
      </c>
      <c r="M125" s="17">
        <f t="shared" si="221"/>
        <v>1.76699253501911</v>
      </c>
      <c r="N125" s="16">
        <f t="shared" si="149"/>
        <v>0.24772708970076</v>
      </c>
      <c r="O125" s="16">
        <f t="shared" si="150"/>
        <v>0.766992535019114</v>
      </c>
      <c r="P125" s="16">
        <f t="shared" si="222"/>
        <v>0.0178792068562212</v>
      </c>
      <c r="R125" s="21">
        <f t="shared" si="223"/>
        <v>-0.569278968664863</v>
      </c>
      <c r="S125" s="21">
        <f t="shared" si="289"/>
        <v>1</v>
      </c>
      <c r="T125" s="21">
        <f t="shared" si="224"/>
        <v>0.951475948720082</v>
      </c>
      <c r="U125" s="22">
        <f t="shared" si="225"/>
        <v>0.00796816964917688</v>
      </c>
      <c r="V125" s="21">
        <f t="shared" si="226"/>
        <v>0.0276747221562205</v>
      </c>
      <c r="W125" s="21">
        <f t="shared" si="227"/>
        <v>4.60517018598809</v>
      </c>
      <c r="X125" s="25">
        <f t="shared" si="228"/>
        <v>-0.105360515657826</v>
      </c>
      <c r="Y125" s="21">
        <f t="shared" si="229"/>
        <v>-0.105360515657826</v>
      </c>
      <c r="Z125" s="21">
        <f t="shared" si="230"/>
        <v>0</v>
      </c>
      <c r="AA125" s="21">
        <f t="shared" si="231"/>
        <v>1.33500106673234</v>
      </c>
      <c r="AB125" s="26">
        <f t="shared" si="232"/>
        <v>0.793674266696689</v>
      </c>
      <c r="AC125" s="26">
        <f t="shared" si="233"/>
        <v>0.817623402912472</v>
      </c>
      <c r="AD125" s="26">
        <f t="shared" si="234"/>
        <v>1.22305696783859</v>
      </c>
      <c r="AE125" s="16">
        <f t="shared" si="235"/>
        <v>0.0209518711669883</v>
      </c>
      <c r="AF125" s="16">
        <f t="shared" si="236"/>
        <v>0.223056967838593</v>
      </c>
      <c r="AG125" s="16">
        <f t="shared" si="237"/>
        <v>0.0108277393624271</v>
      </c>
      <c r="AI125" s="21">
        <v>-0.569278968664863</v>
      </c>
      <c r="AJ125" s="22">
        <v>1</v>
      </c>
      <c r="AK125" s="21">
        <v>0.951475948720082</v>
      </c>
      <c r="AL125" s="25">
        <v>0.0276747221562205</v>
      </c>
      <c r="AM125" s="21">
        <v>4.60517018598809</v>
      </c>
      <c r="AN125" s="21">
        <v>-0.105360515657826</v>
      </c>
      <c r="AO125" s="21">
        <v>-0.105360515657826</v>
      </c>
      <c r="AP125" s="25">
        <v>0</v>
      </c>
      <c r="AQ125" s="21">
        <v>1.33500106673234</v>
      </c>
      <c r="AR125" s="26">
        <f t="shared" si="238"/>
        <v>0.794548073087108</v>
      </c>
      <c r="AS125" s="26">
        <f t="shared" si="239"/>
        <v>0.816724219365724</v>
      </c>
      <c r="AT125" s="26">
        <f t="shared" si="286"/>
        <v>1.22440350890612</v>
      </c>
      <c r="AU125" s="16">
        <f t="shared" si="240"/>
        <v>0.0212055974812463</v>
      </c>
      <c r="AV125" s="16">
        <f t="shared" si="241"/>
        <v>0.224403508906116</v>
      </c>
      <c r="AW125" s="16">
        <f t="shared" si="242"/>
        <v>0.0105578558012623</v>
      </c>
      <c r="AZ125" s="25">
        <v>-0.569278968664863</v>
      </c>
      <c r="BA125" s="25">
        <v>0.951475948720082</v>
      </c>
      <c r="BB125" s="22">
        <v>0.0276747221562205</v>
      </c>
      <c r="BC125" s="25">
        <v>4.60517018598809</v>
      </c>
      <c r="BD125" s="25">
        <v>-0.105360515657826</v>
      </c>
      <c r="BE125" s="25">
        <v>-0.105360515657826</v>
      </c>
      <c r="BF125" s="25">
        <v>0</v>
      </c>
      <c r="BG125" s="25">
        <v>1.33500106673234</v>
      </c>
      <c r="BH125" s="26">
        <f t="shared" si="243"/>
        <v>0.794253335427792</v>
      </c>
      <c r="BI125" s="26">
        <f t="shared" si="244"/>
        <v>0.817027295694126</v>
      </c>
      <c r="BJ125" s="26">
        <f t="shared" si="281"/>
        <v>1.22394931634496</v>
      </c>
      <c r="BK125" s="16">
        <f t="shared" si="245"/>
        <v>0.0211198441195547</v>
      </c>
      <c r="BL125" s="16">
        <f t="shared" si="246"/>
        <v>0.223949316344964</v>
      </c>
      <c r="BM125" s="16">
        <f t="shared" si="247"/>
        <v>0.0108805726900833</v>
      </c>
      <c r="BP125" s="25">
        <v>-0.569278968664863</v>
      </c>
      <c r="BQ125" s="25">
        <v>0.951475948720082</v>
      </c>
      <c r="BR125" s="25">
        <v>4.60517018598809</v>
      </c>
      <c r="BS125" s="22">
        <v>-0.105360515657826</v>
      </c>
      <c r="BT125" s="25">
        <v>-0.105360515657826</v>
      </c>
      <c r="BU125" s="25">
        <v>0</v>
      </c>
      <c r="BV125" s="25">
        <v>1.33500106673234</v>
      </c>
      <c r="BW125" s="26">
        <f t="shared" si="248"/>
        <v>0.785469532358446</v>
      </c>
      <c r="BX125" s="26">
        <f t="shared" si="249"/>
        <v>0.82616400510424</v>
      </c>
      <c r="BY125" s="26">
        <f t="shared" si="282"/>
        <v>1.21041342133252</v>
      </c>
      <c r="BZ125" s="16">
        <f t="shared" si="250"/>
        <v>0.0186439574281598</v>
      </c>
      <c r="CA125" s="16">
        <f t="shared" si="251"/>
        <v>0.210413421332519</v>
      </c>
      <c r="CB125" s="16">
        <f t="shared" si="252"/>
        <v>0.0140233816140403</v>
      </c>
      <c r="CE125" s="31">
        <v>-0.569278968664863</v>
      </c>
      <c r="CF125" s="31">
        <v>0.951475948720082</v>
      </c>
      <c r="CG125" s="31">
        <v>4.60517018598809</v>
      </c>
      <c r="CH125" s="31">
        <v>-0.105360515657826</v>
      </c>
      <c r="CI125" s="31">
        <v>0</v>
      </c>
      <c r="CJ125" s="31">
        <v>1.33500106673234</v>
      </c>
      <c r="CK125" s="34">
        <f t="shared" si="253"/>
        <v>0.752059832096979</v>
      </c>
      <c r="CL125" s="34">
        <f t="shared" si="254"/>
        <v>0.862865728290789</v>
      </c>
      <c r="CM125" s="34">
        <f t="shared" si="255"/>
        <v>1.15892886600196</v>
      </c>
      <c r="CN125" s="32">
        <f t="shared" si="256"/>
        <v>0.0106364522716207</v>
      </c>
      <c r="CO125" s="32">
        <f t="shared" si="257"/>
        <v>0.158928866001961</v>
      </c>
      <c r="CP125" s="32">
        <f t="shared" si="258"/>
        <v>0.0287800748266924</v>
      </c>
      <c r="CR125" s="8">
        <f t="shared" si="259"/>
        <v>0.752059832096978</v>
      </c>
      <c r="CT125" s="25">
        <v>-0.569278968664863</v>
      </c>
      <c r="CU125" s="25">
        <v>0.951475948720082</v>
      </c>
      <c r="CV125" s="22">
        <v>-0.105360515657826</v>
      </c>
      <c r="CW125" s="25">
        <v>0</v>
      </c>
      <c r="CX125" s="25">
        <v>1.33500106673234</v>
      </c>
      <c r="CY125" s="26">
        <f t="shared" si="260"/>
        <v>0.706771524248462</v>
      </c>
      <c r="CZ125" s="26">
        <f t="shared" si="261"/>
        <v>0.91815619684259</v>
      </c>
      <c r="DA125" s="26">
        <f t="shared" si="283"/>
        <v>1.08913930270128</v>
      </c>
      <c r="DB125" s="16">
        <f t="shared" si="262"/>
        <v>0.00334602892838061</v>
      </c>
      <c r="DC125" s="16">
        <f t="shared" si="263"/>
        <v>0.0891393027012823</v>
      </c>
      <c r="DD125" s="16">
        <f t="shared" si="264"/>
        <v>0.0584116831600753</v>
      </c>
      <c r="DG125" s="25">
        <v>-0.569278968664863</v>
      </c>
      <c r="DH125" s="25">
        <v>0.951475948720082</v>
      </c>
      <c r="DI125" s="22">
        <v>0</v>
      </c>
      <c r="DJ125" s="25">
        <v>1.33500106673234</v>
      </c>
      <c r="DK125" s="26">
        <f t="shared" si="265"/>
        <v>0.651588004228558</v>
      </c>
      <c r="DL125" s="26">
        <f t="shared" si="266"/>
        <v>0.995915594715251</v>
      </c>
      <c r="DM125" s="26">
        <f t="shared" si="284"/>
        <v>1.00410115606827</v>
      </c>
      <c r="DN125" s="16">
        <f t="shared" si="267"/>
        <v>7.0827810970114e-6</v>
      </c>
      <c r="DO125" s="16">
        <f t="shared" si="268"/>
        <v>0.00410115606826755</v>
      </c>
      <c r="DP125" s="16">
        <f t="shared" si="269"/>
        <v>0.108918006344215</v>
      </c>
      <c r="DS125" s="25">
        <v>-0.569278968664863</v>
      </c>
      <c r="DT125" s="25">
        <v>0.951475948720082</v>
      </c>
      <c r="DU125" s="22">
        <v>1.33500106673234</v>
      </c>
      <c r="DV125" s="26">
        <f t="shared" si="270"/>
        <v>0.776288994030834</v>
      </c>
      <c r="DW125" s="26">
        <f t="shared" si="271"/>
        <v>0.835934374608476</v>
      </c>
      <c r="DX125" s="26">
        <f t="shared" si="285"/>
        <v>1.19626615482629</v>
      </c>
      <c r="DY125" s="16">
        <f t="shared" si="272"/>
        <v>0.0162211654694786</v>
      </c>
      <c r="DZ125" s="16">
        <f t="shared" si="273"/>
        <v>0.196266154826289</v>
      </c>
      <c r="EA125" s="16">
        <f t="shared" si="274"/>
        <v>0.0243573455001915</v>
      </c>
      <c r="ED125" s="25">
        <v>-0.569278968664863</v>
      </c>
      <c r="EE125" s="25">
        <v>0.951475948720082</v>
      </c>
      <c r="EF125" s="26">
        <f t="shared" si="275"/>
        <v>0.806608167330238</v>
      </c>
      <c r="EG125" s="26">
        <f t="shared" si="276"/>
        <v>0.804512873813894</v>
      </c>
      <c r="EH125" s="26">
        <f t="shared" si="277"/>
        <v>1.24298818893895</v>
      </c>
      <c r="EI125" s="16">
        <f t="shared" si="278"/>
        <v>0.0248634594125536</v>
      </c>
      <c r="EJ125" s="16">
        <f t="shared" si="279"/>
        <v>0.242988188938947</v>
      </c>
      <c r="EK125" s="16">
        <f t="shared" si="280"/>
        <v>0.0135120010681804</v>
      </c>
    </row>
    <row r="126" spans="1:141">
      <c r="A126" s="77" t="s">
        <v>29</v>
      </c>
      <c r="B126" s="77">
        <v>2.58952885195094</v>
      </c>
      <c r="C126" s="78">
        <v>0.016</v>
      </c>
      <c r="D126" s="78">
        <v>0.0454545454545455</v>
      </c>
      <c r="E126" s="77">
        <v>100</v>
      </c>
      <c r="F126" s="77">
        <v>0.6</v>
      </c>
      <c r="G126" s="77">
        <v>0.6</v>
      </c>
      <c r="H126" s="77">
        <v>1</v>
      </c>
      <c r="I126" s="77">
        <v>5.6</v>
      </c>
      <c r="J126" s="77">
        <v>0.849512883204815</v>
      </c>
      <c r="K126" s="17">
        <f t="shared" si="219"/>
        <v>1.0605260041434</v>
      </c>
      <c r="L126" s="17">
        <f t="shared" si="220"/>
        <v>0.801029753052572</v>
      </c>
      <c r="M126" s="17">
        <f t="shared" si="221"/>
        <v>1.24839307926977</v>
      </c>
      <c r="N126" s="16">
        <f t="shared" si="149"/>
        <v>0.0445265372082401</v>
      </c>
      <c r="O126" s="16">
        <f t="shared" si="150"/>
        <v>0.248393079269766</v>
      </c>
      <c r="P126" s="16">
        <f t="shared" si="222"/>
        <v>0.14813746727886</v>
      </c>
      <c r="R126" s="21">
        <f t="shared" si="223"/>
        <v>-0.221857187719023</v>
      </c>
      <c r="S126" s="21">
        <f t="shared" si="289"/>
        <v>1</v>
      </c>
      <c r="T126" s="21">
        <f t="shared" si="224"/>
        <v>0.951475948720082</v>
      </c>
      <c r="U126" s="22">
        <f t="shared" si="225"/>
        <v>0.0158733491562902</v>
      </c>
      <c r="V126" s="21">
        <f t="shared" si="226"/>
        <v>0.0444517625708338</v>
      </c>
      <c r="W126" s="21">
        <f t="shared" si="227"/>
        <v>4.60517018598809</v>
      </c>
      <c r="X126" s="25">
        <f t="shared" si="228"/>
        <v>-0.510825623765991</v>
      </c>
      <c r="Y126" s="21">
        <f t="shared" si="229"/>
        <v>-0.510825623765991</v>
      </c>
      <c r="Z126" s="21">
        <f t="shared" si="230"/>
        <v>0</v>
      </c>
      <c r="AA126" s="21">
        <f t="shared" si="231"/>
        <v>1.7227665977411</v>
      </c>
      <c r="AB126" s="26">
        <f t="shared" si="232"/>
        <v>0.705030866624449</v>
      </c>
      <c r="AC126" s="26">
        <f t="shared" si="233"/>
        <v>1.20493005827123</v>
      </c>
      <c r="AD126" s="26">
        <f t="shared" si="234"/>
        <v>0.829923689873539</v>
      </c>
      <c r="AE126" s="16">
        <f t="shared" si="235"/>
        <v>0.0208750531151293</v>
      </c>
      <c r="AF126" s="16">
        <f t="shared" si="236"/>
        <v>0.170076310126461</v>
      </c>
      <c r="AG126" s="16">
        <f t="shared" si="237"/>
        <v>0.0246606450126805</v>
      </c>
      <c r="AI126" s="21">
        <v>-0.221857187719023</v>
      </c>
      <c r="AJ126" s="22">
        <v>1</v>
      </c>
      <c r="AK126" s="21">
        <v>0.951475948720082</v>
      </c>
      <c r="AL126" s="25">
        <v>0.0444517625708338</v>
      </c>
      <c r="AM126" s="21">
        <v>4.60517018598809</v>
      </c>
      <c r="AN126" s="21">
        <v>-0.510825623765991</v>
      </c>
      <c r="AO126" s="21">
        <v>-0.510825623765991</v>
      </c>
      <c r="AP126" s="25">
        <v>0</v>
      </c>
      <c r="AQ126" s="21">
        <v>1.7227665977411</v>
      </c>
      <c r="AR126" s="26">
        <f t="shared" si="238"/>
        <v>0.706885356404051</v>
      </c>
      <c r="AS126" s="26">
        <f t="shared" si="239"/>
        <v>1.20176896509261</v>
      </c>
      <c r="AT126" s="26">
        <f t="shared" si="286"/>
        <v>0.832106693588098</v>
      </c>
      <c r="AU126" s="16">
        <f t="shared" si="240"/>
        <v>0.0203426114013027</v>
      </c>
      <c r="AV126" s="16">
        <f t="shared" si="241"/>
        <v>0.167893306411902</v>
      </c>
      <c r="AW126" s="16">
        <f t="shared" si="242"/>
        <v>0.0253642667077759</v>
      </c>
      <c r="AZ126" s="25">
        <v>-0.221857187719023</v>
      </c>
      <c r="BA126" s="25">
        <v>0.951475948720082</v>
      </c>
      <c r="BB126" s="22">
        <v>0.0444517625708338</v>
      </c>
      <c r="BC126" s="25">
        <v>4.60517018598809</v>
      </c>
      <c r="BD126" s="25">
        <v>-0.510825623765991</v>
      </c>
      <c r="BE126" s="25">
        <v>-0.510825623765991</v>
      </c>
      <c r="BF126" s="25">
        <v>0</v>
      </c>
      <c r="BG126" s="25">
        <v>1.7227665977411</v>
      </c>
      <c r="BH126" s="26">
        <f t="shared" si="243"/>
        <v>0.706754863631917</v>
      </c>
      <c r="BI126" s="26">
        <f t="shared" si="244"/>
        <v>1.20199085555533</v>
      </c>
      <c r="BJ126" s="26">
        <f t="shared" si="281"/>
        <v>0.831953084649713</v>
      </c>
      <c r="BK126" s="16">
        <f t="shared" si="245"/>
        <v>0.0203798521523759</v>
      </c>
      <c r="BL126" s="16">
        <f t="shared" si="246"/>
        <v>0.168046915350287</v>
      </c>
      <c r="BM126" s="16">
        <f t="shared" si="247"/>
        <v>0.0256680081951006</v>
      </c>
      <c r="BP126" s="25">
        <v>-0.221857187719023</v>
      </c>
      <c r="BQ126" s="25">
        <v>0.951475948720082</v>
      </c>
      <c r="BR126" s="25">
        <v>4.60517018598809</v>
      </c>
      <c r="BS126" s="22">
        <v>-0.510825623765991</v>
      </c>
      <c r="BT126" s="25">
        <v>-0.510825623765991</v>
      </c>
      <c r="BU126" s="25">
        <v>0</v>
      </c>
      <c r="BV126" s="25">
        <v>1.7227665977411</v>
      </c>
      <c r="BW126" s="26">
        <f t="shared" si="248"/>
        <v>0.701836060656588</v>
      </c>
      <c r="BX126" s="26">
        <f t="shared" si="249"/>
        <v>1.21041498268138</v>
      </c>
      <c r="BY126" s="26">
        <f t="shared" si="282"/>
        <v>0.826162939411688</v>
      </c>
      <c r="BZ126" s="16">
        <f t="shared" si="250"/>
        <v>0.0218084439179405</v>
      </c>
      <c r="CA126" s="16">
        <f t="shared" si="251"/>
        <v>0.173837060588312</v>
      </c>
      <c r="CB126" s="16">
        <f t="shared" si="252"/>
        <v>0.0240239833779917</v>
      </c>
      <c r="CE126" s="31">
        <v>-0.221857187719023</v>
      </c>
      <c r="CF126" s="31">
        <v>0.951475948720082</v>
      </c>
      <c r="CG126" s="31">
        <v>4.60517018598809</v>
      </c>
      <c r="CH126" s="31">
        <v>-0.510825623765991</v>
      </c>
      <c r="CI126" s="31">
        <v>0</v>
      </c>
      <c r="CJ126" s="31">
        <v>1.7227665977411</v>
      </c>
      <c r="CK126" s="34">
        <f t="shared" si="253"/>
        <v>0.685671533021995</v>
      </c>
      <c r="CL126" s="34">
        <f t="shared" si="254"/>
        <v>1.23895020033968</v>
      </c>
      <c r="CM126" s="34">
        <f t="shared" si="255"/>
        <v>0.807134943539968</v>
      </c>
      <c r="CN126" s="32">
        <f t="shared" si="256"/>
        <v>0.0268439880297294</v>
      </c>
      <c r="CO126" s="32">
        <f t="shared" si="257"/>
        <v>0.19286505646003</v>
      </c>
      <c r="CP126" s="32">
        <f t="shared" si="258"/>
        <v>0.0184174000018738</v>
      </c>
      <c r="CR126" s="8">
        <f t="shared" si="259"/>
        <v>0.685671533021995</v>
      </c>
      <c r="CT126" s="25">
        <v>-0.221857187719023</v>
      </c>
      <c r="CU126" s="25">
        <v>0.951475948720082</v>
      </c>
      <c r="CV126" s="22">
        <v>-0.510825623765991</v>
      </c>
      <c r="CW126" s="25">
        <v>0</v>
      </c>
      <c r="CX126" s="25">
        <v>1.7227665977411</v>
      </c>
      <c r="CY126" s="26">
        <f t="shared" si="260"/>
        <v>0.676480789916391</v>
      </c>
      <c r="CZ126" s="26">
        <f t="shared" si="261"/>
        <v>1.25578271529308</v>
      </c>
      <c r="DA126" s="26">
        <f t="shared" si="283"/>
        <v>0.796316104547286</v>
      </c>
      <c r="DB126" s="16">
        <f t="shared" si="262"/>
        <v>0.0299401053077737</v>
      </c>
      <c r="DC126" s="16">
        <f t="shared" si="263"/>
        <v>0.203683895452714</v>
      </c>
      <c r="DD126" s="16">
        <f t="shared" si="264"/>
        <v>0.0161647062677479</v>
      </c>
      <c r="DG126" s="25">
        <v>-0.221857187719023</v>
      </c>
      <c r="DH126" s="25">
        <v>0.951475948720082</v>
      </c>
      <c r="DI126" s="22">
        <v>0</v>
      </c>
      <c r="DJ126" s="25">
        <v>1.7227665977411</v>
      </c>
      <c r="DK126" s="26">
        <f t="shared" si="265"/>
        <v>0.658917093571849</v>
      </c>
      <c r="DL126" s="26">
        <f t="shared" si="266"/>
        <v>1.28925610140084</v>
      </c>
      <c r="DM126" s="26">
        <f t="shared" si="284"/>
        <v>0.775641083965746</v>
      </c>
      <c r="DN126" s="16">
        <f t="shared" si="267"/>
        <v>0.0363267550258137</v>
      </c>
      <c r="DO126" s="16">
        <f t="shared" si="268"/>
        <v>0.224358916034254</v>
      </c>
      <c r="DP126" s="16">
        <f t="shared" si="269"/>
        <v>0.0120493477945893</v>
      </c>
      <c r="DS126" s="25">
        <v>-0.221857187719023</v>
      </c>
      <c r="DT126" s="25">
        <v>0.951475948720082</v>
      </c>
      <c r="DU126" s="22">
        <v>1.7227665977411</v>
      </c>
      <c r="DV126" s="26">
        <f t="shared" si="270"/>
        <v>0.765808318699342</v>
      </c>
      <c r="DW126" s="26">
        <f t="shared" si="271"/>
        <v>1.10930223981849</v>
      </c>
      <c r="DX126" s="26">
        <f t="shared" si="285"/>
        <v>0.901467574935774</v>
      </c>
      <c r="DY126" s="16">
        <f t="shared" si="272"/>
        <v>0.00700645411905084</v>
      </c>
      <c r="DZ126" s="16">
        <f t="shared" si="273"/>
        <v>0.0985324250642257</v>
      </c>
      <c r="EA126" s="16">
        <f t="shared" si="274"/>
        <v>0.0644155211069368</v>
      </c>
      <c r="ED126" s="25">
        <v>-0.221857187719023</v>
      </c>
      <c r="EE126" s="25">
        <v>0.951475948720082</v>
      </c>
      <c r="EF126" s="26">
        <f t="shared" si="275"/>
        <v>0.746025391215701</v>
      </c>
      <c r="EG126" s="26">
        <f t="shared" si="276"/>
        <v>1.13871845812175</v>
      </c>
      <c r="EH126" s="26">
        <f t="shared" si="277"/>
        <v>0.878180197104599</v>
      </c>
      <c r="EI126" s="16">
        <f t="shared" si="278"/>
        <v>0.010709660998197</v>
      </c>
      <c r="EJ126" s="16">
        <f t="shared" si="279"/>
        <v>0.121819802895401</v>
      </c>
      <c r="EK126" s="16">
        <f t="shared" si="280"/>
        <v>0.0563632798694438</v>
      </c>
    </row>
    <row r="127" spans="1:141">
      <c r="A127" s="77" t="s">
        <v>30</v>
      </c>
      <c r="B127" s="77">
        <v>3.00361803485383</v>
      </c>
      <c r="C127" s="78">
        <v>0.0024</v>
      </c>
      <c r="D127" s="78">
        <v>0.0526</v>
      </c>
      <c r="E127" s="77">
        <v>100</v>
      </c>
      <c r="F127" s="77">
        <v>0.5</v>
      </c>
      <c r="G127" s="77">
        <v>0.5</v>
      </c>
      <c r="H127" s="77">
        <v>1</v>
      </c>
      <c r="I127" s="77">
        <v>5</v>
      </c>
      <c r="J127" s="77">
        <v>0.52</v>
      </c>
      <c r="K127" s="17">
        <f t="shared" si="219"/>
        <v>1.1640521694076</v>
      </c>
      <c r="L127" s="17">
        <f t="shared" si="220"/>
        <v>0.44671537381751</v>
      </c>
      <c r="M127" s="17">
        <f t="shared" si="221"/>
        <v>2.23856186424539</v>
      </c>
      <c r="N127" s="16">
        <f t="shared" si="149"/>
        <v>0.414803196918638</v>
      </c>
      <c r="O127" s="16">
        <f t="shared" si="150"/>
        <v>1.23856186424539</v>
      </c>
      <c r="P127" s="16">
        <f t="shared" si="222"/>
        <v>0.366366881348125</v>
      </c>
      <c r="R127" s="21">
        <f t="shared" si="223"/>
        <v>-0.805833634790261</v>
      </c>
      <c r="S127" s="21">
        <f t="shared" si="289"/>
        <v>1</v>
      </c>
      <c r="T127" s="21">
        <f t="shared" si="224"/>
        <v>1.09981757363821</v>
      </c>
      <c r="U127" s="22">
        <f t="shared" si="225"/>
        <v>0.00239712459972145</v>
      </c>
      <c r="V127" s="21">
        <f t="shared" si="226"/>
        <v>0.0512632939375415</v>
      </c>
      <c r="W127" s="21">
        <f t="shared" si="227"/>
        <v>4.60517018598809</v>
      </c>
      <c r="X127" s="25">
        <f t="shared" si="228"/>
        <v>-0.693147180559945</v>
      </c>
      <c r="Y127" s="21">
        <f t="shared" si="229"/>
        <v>-0.693147180559945</v>
      </c>
      <c r="Z127" s="21">
        <f t="shared" si="230"/>
        <v>0</v>
      </c>
      <c r="AA127" s="21">
        <f t="shared" si="231"/>
        <v>1.6094379124341</v>
      </c>
      <c r="AB127" s="26">
        <f t="shared" si="232"/>
        <v>0.625180533328347</v>
      </c>
      <c r="AC127" s="26">
        <f t="shared" si="233"/>
        <v>0.831759743432213</v>
      </c>
      <c r="AD127" s="26">
        <f t="shared" si="234"/>
        <v>1.20227025640067</v>
      </c>
      <c r="AE127" s="16">
        <f t="shared" si="235"/>
        <v>0.0110629445912355</v>
      </c>
      <c r="AF127" s="16">
        <f t="shared" si="236"/>
        <v>0.202270256400667</v>
      </c>
      <c r="AG127" s="16">
        <f t="shared" si="237"/>
        <v>0.0155858084500865</v>
      </c>
      <c r="AI127" s="21">
        <v>-0.805833634790261</v>
      </c>
      <c r="AJ127" s="22">
        <v>1</v>
      </c>
      <c r="AK127" s="21">
        <v>1.09981757363821</v>
      </c>
      <c r="AL127" s="25">
        <v>0.0512632939375415</v>
      </c>
      <c r="AM127" s="21">
        <v>4.60517018598809</v>
      </c>
      <c r="AN127" s="21">
        <v>-0.693147180559945</v>
      </c>
      <c r="AO127" s="21">
        <v>-0.693147180559945</v>
      </c>
      <c r="AP127" s="25">
        <v>0</v>
      </c>
      <c r="AQ127" s="21">
        <v>1.6094379124341</v>
      </c>
      <c r="AR127" s="26">
        <f t="shared" si="238"/>
        <v>0.625831474495282</v>
      </c>
      <c r="AS127" s="26">
        <f t="shared" si="239"/>
        <v>0.830894611715347</v>
      </c>
      <c r="AT127" s="26">
        <f t="shared" si="286"/>
        <v>1.20352206633708</v>
      </c>
      <c r="AU127" s="16">
        <f t="shared" si="240"/>
        <v>0.0112003009938454</v>
      </c>
      <c r="AV127" s="16">
        <f t="shared" si="241"/>
        <v>0.20352206633708</v>
      </c>
      <c r="AW127" s="16">
        <f t="shared" si="242"/>
        <v>0.0152850864989088</v>
      </c>
      <c r="AZ127" s="25">
        <v>-0.805833634790261</v>
      </c>
      <c r="BA127" s="25">
        <v>1.09981757363821</v>
      </c>
      <c r="BB127" s="22">
        <v>0.0512632939375415</v>
      </c>
      <c r="BC127" s="25">
        <v>4.60517018598809</v>
      </c>
      <c r="BD127" s="25">
        <v>-0.693147180559945</v>
      </c>
      <c r="BE127" s="25">
        <v>-0.693147180559945</v>
      </c>
      <c r="BF127" s="25">
        <v>0</v>
      </c>
      <c r="BG127" s="25">
        <v>1.6094379124341</v>
      </c>
      <c r="BH127" s="26">
        <f t="shared" si="243"/>
        <v>0.626755899662938</v>
      </c>
      <c r="BI127" s="26">
        <f t="shared" si="244"/>
        <v>0.829669094905449</v>
      </c>
      <c r="BJ127" s="26">
        <f t="shared" si="281"/>
        <v>1.20529980704411</v>
      </c>
      <c r="BK127" s="16">
        <f t="shared" si="245"/>
        <v>0.0113968221128432</v>
      </c>
      <c r="BL127" s="16">
        <f t="shared" si="246"/>
        <v>0.205299807044111</v>
      </c>
      <c r="BM127" s="16">
        <f t="shared" si="247"/>
        <v>0.0151190369079333</v>
      </c>
      <c r="BP127" s="25">
        <v>-0.805833634790261</v>
      </c>
      <c r="BQ127" s="25">
        <v>1.09981757363821</v>
      </c>
      <c r="BR127" s="25">
        <v>4.60517018598809</v>
      </c>
      <c r="BS127" s="22">
        <v>-0.693147180559945</v>
      </c>
      <c r="BT127" s="25">
        <v>-0.693147180559945</v>
      </c>
      <c r="BU127" s="25">
        <v>0</v>
      </c>
      <c r="BV127" s="25">
        <v>1.6094379124341</v>
      </c>
      <c r="BW127" s="26">
        <f t="shared" si="248"/>
        <v>0.622967744699749</v>
      </c>
      <c r="BX127" s="26">
        <f t="shared" si="249"/>
        <v>0.834714163653246</v>
      </c>
      <c r="BY127" s="26">
        <f t="shared" si="282"/>
        <v>1.19801489365336</v>
      </c>
      <c r="BZ127" s="16">
        <f t="shared" si="250"/>
        <v>0.0106023564485527</v>
      </c>
      <c r="CA127" s="16">
        <f t="shared" si="251"/>
        <v>0.198014893653363</v>
      </c>
      <c r="CB127" s="16">
        <f t="shared" si="252"/>
        <v>0.0171135813200455</v>
      </c>
      <c r="CE127" s="31">
        <v>-0.805833634790261</v>
      </c>
      <c r="CF127" s="31">
        <v>1.09981757363821</v>
      </c>
      <c r="CG127" s="31">
        <v>4.60517018598809</v>
      </c>
      <c r="CH127" s="31">
        <v>-0.693147180559945</v>
      </c>
      <c r="CI127" s="31">
        <v>0</v>
      </c>
      <c r="CJ127" s="31">
        <v>1.6094379124341</v>
      </c>
      <c r="CK127" s="34">
        <f t="shared" si="253"/>
        <v>0.611783431648873</v>
      </c>
      <c r="CL127" s="34">
        <f t="shared" si="254"/>
        <v>0.849973982784236</v>
      </c>
      <c r="CM127" s="34">
        <f t="shared" si="255"/>
        <v>1.17650659932476</v>
      </c>
      <c r="CN127" s="32">
        <f t="shared" si="256"/>
        <v>0.00842419832524335</v>
      </c>
      <c r="CO127" s="32">
        <f t="shared" si="257"/>
        <v>0.176506599324756</v>
      </c>
      <c r="CP127" s="32">
        <f t="shared" si="258"/>
        <v>0.0231250351712878</v>
      </c>
      <c r="CR127" s="8">
        <f t="shared" si="259"/>
        <v>0.611783431648871</v>
      </c>
      <c r="CT127" s="25">
        <v>-0.805833634790261</v>
      </c>
      <c r="CU127" s="25">
        <v>1.09981757363821</v>
      </c>
      <c r="CV127" s="22">
        <v>-0.693147180559945</v>
      </c>
      <c r="CW127" s="25">
        <v>0</v>
      </c>
      <c r="CX127" s="25">
        <v>1.6094379124341</v>
      </c>
      <c r="CY127" s="26">
        <f t="shared" si="260"/>
        <v>0.615540534998068</v>
      </c>
      <c r="CZ127" s="26">
        <f t="shared" si="261"/>
        <v>0.84478595711269</v>
      </c>
      <c r="DA127" s="26">
        <f t="shared" si="283"/>
        <v>1.18373179807321</v>
      </c>
      <c r="DB127" s="16">
        <f t="shared" si="262"/>
        <v>0.00912799382771706</v>
      </c>
      <c r="DC127" s="16">
        <f t="shared" si="263"/>
        <v>0.183731798073208</v>
      </c>
      <c r="DD127" s="16">
        <f t="shared" si="264"/>
        <v>0.021636231657198</v>
      </c>
      <c r="DG127" s="25">
        <v>-0.805833634790261</v>
      </c>
      <c r="DH127" s="25">
        <v>1.09981757363821</v>
      </c>
      <c r="DI127" s="22">
        <v>0</v>
      </c>
      <c r="DJ127" s="25">
        <v>1.6094379124341</v>
      </c>
      <c r="DK127" s="26">
        <f t="shared" si="265"/>
        <v>0.615000043649816</v>
      </c>
      <c r="DL127" s="26">
        <f t="shared" si="266"/>
        <v>0.845528395272913</v>
      </c>
      <c r="DM127" s="26">
        <f t="shared" si="284"/>
        <v>1.18269239163426</v>
      </c>
      <c r="DN127" s="16">
        <f t="shared" si="267"/>
        <v>0.00902500829346685</v>
      </c>
      <c r="DO127" s="16">
        <f t="shared" si="268"/>
        <v>0.182692391634261</v>
      </c>
      <c r="DP127" s="16">
        <f t="shared" si="269"/>
        <v>0.0229328759209136</v>
      </c>
      <c r="DS127" s="25">
        <v>-0.805833634790261</v>
      </c>
      <c r="DT127" s="25">
        <v>1.09981757363821</v>
      </c>
      <c r="DU127" s="22">
        <v>1.6094379124341</v>
      </c>
      <c r="DV127" s="26">
        <f t="shared" si="270"/>
        <v>0.749794617790151</v>
      </c>
      <c r="DW127" s="26">
        <f t="shared" si="271"/>
        <v>0.693523249783496</v>
      </c>
      <c r="DX127" s="26">
        <f t="shared" si="285"/>
        <v>1.44191272651952</v>
      </c>
      <c r="DY127" s="16">
        <f t="shared" si="272"/>
        <v>0.0528055663653215</v>
      </c>
      <c r="DZ127" s="16">
        <f t="shared" si="273"/>
        <v>0.441912726519521</v>
      </c>
      <c r="EA127" s="16">
        <f t="shared" si="274"/>
        <v>0.00802424883148635</v>
      </c>
      <c r="ED127" s="25">
        <v>-0.805833634790261</v>
      </c>
      <c r="EE127" s="25">
        <v>1.09981757363821</v>
      </c>
      <c r="EF127" s="26">
        <f t="shared" si="275"/>
        <v>0.775152581547826</v>
      </c>
      <c r="EG127" s="26">
        <f t="shared" si="276"/>
        <v>0.670835668200528</v>
      </c>
      <c r="EH127" s="26">
        <f t="shared" si="277"/>
        <v>1.49067804143813</v>
      </c>
      <c r="EI127" s="16">
        <f t="shared" si="278"/>
        <v>0.06510283987052</v>
      </c>
      <c r="EJ127" s="16">
        <f t="shared" si="279"/>
        <v>0.490678041438127</v>
      </c>
      <c r="EK127" s="16">
        <f t="shared" si="280"/>
        <v>0.0172787657821445</v>
      </c>
    </row>
    <row r="128" spans="1:141">
      <c r="A128" s="77" t="s">
        <v>30</v>
      </c>
      <c r="B128" s="77">
        <v>2.05437596268495</v>
      </c>
      <c r="C128" s="78">
        <v>0.0024</v>
      </c>
      <c r="D128" s="78">
        <v>0.0526</v>
      </c>
      <c r="E128" s="77">
        <v>100</v>
      </c>
      <c r="F128" s="77">
        <v>0.5</v>
      </c>
      <c r="G128" s="77">
        <v>0.5</v>
      </c>
      <c r="H128" s="77">
        <v>1</v>
      </c>
      <c r="I128" s="77">
        <v>5</v>
      </c>
      <c r="J128" s="77">
        <v>0.47</v>
      </c>
      <c r="K128" s="17">
        <f t="shared" si="219"/>
        <v>0.796173404338552</v>
      </c>
      <c r="L128" s="17">
        <f t="shared" si="220"/>
        <v>0.59032366245701</v>
      </c>
      <c r="M128" s="17">
        <f t="shared" si="221"/>
        <v>1.69398596667777</v>
      </c>
      <c r="N128" s="16">
        <f t="shared" si="149"/>
        <v>0.106389089697801</v>
      </c>
      <c r="O128" s="16">
        <f t="shared" si="150"/>
        <v>0.693985966677771</v>
      </c>
      <c r="P128" s="16">
        <f t="shared" si="222"/>
        <v>0.00368528922615906</v>
      </c>
      <c r="R128" s="21">
        <f t="shared" si="223"/>
        <v>-0.527084312062002</v>
      </c>
      <c r="S128" s="21">
        <f t="shared" si="289"/>
        <v>1</v>
      </c>
      <c r="T128" s="21">
        <f t="shared" si="224"/>
        <v>0.719972134038586</v>
      </c>
      <c r="U128" s="22">
        <f t="shared" si="225"/>
        <v>0.00239712459972145</v>
      </c>
      <c r="V128" s="21">
        <f t="shared" si="226"/>
        <v>0.0512632939375415</v>
      </c>
      <c r="W128" s="21">
        <f t="shared" si="227"/>
        <v>4.60517018598809</v>
      </c>
      <c r="X128" s="25">
        <f t="shared" si="228"/>
        <v>-0.693147180559945</v>
      </c>
      <c r="Y128" s="21">
        <f t="shared" si="229"/>
        <v>-0.693147180559945</v>
      </c>
      <c r="Z128" s="21">
        <f t="shared" si="230"/>
        <v>0</v>
      </c>
      <c r="AA128" s="21">
        <f t="shared" si="231"/>
        <v>1.6094379124341</v>
      </c>
      <c r="AB128" s="26">
        <f t="shared" si="232"/>
        <v>0.607529124242725</v>
      </c>
      <c r="AC128" s="26">
        <f t="shared" si="233"/>
        <v>0.77362546295348</v>
      </c>
      <c r="AD128" s="26">
        <f t="shared" si="234"/>
        <v>1.29261515796324</v>
      </c>
      <c r="AE128" s="16">
        <f t="shared" si="235"/>
        <v>0.0189142600149708</v>
      </c>
      <c r="AF128" s="16">
        <f t="shared" si="236"/>
        <v>0.292615157963244</v>
      </c>
      <c r="AG128" s="16">
        <f t="shared" si="237"/>
        <v>0.00119012813612851</v>
      </c>
      <c r="AI128" s="21">
        <v>-0.527084312062002</v>
      </c>
      <c r="AJ128" s="22">
        <v>1</v>
      </c>
      <c r="AK128" s="21">
        <v>0.719972134038586</v>
      </c>
      <c r="AL128" s="25">
        <v>0.0512632939375415</v>
      </c>
      <c r="AM128" s="21">
        <v>4.60517018598809</v>
      </c>
      <c r="AN128" s="21">
        <v>-0.693147180559945</v>
      </c>
      <c r="AO128" s="21">
        <v>-0.693147180559945</v>
      </c>
      <c r="AP128" s="25">
        <v>0</v>
      </c>
      <c r="AQ128" s="21">
        <v>1.6094379124341</v>
      </c>
      <c r="AR128" s="26">
        <f t="shared" si="238"/>
        <v>0.607469059054742</v>
      </c>
      <c r="AS128" s="26">
        <f t="shared" si="239"/>
        <v>0.77370195731672</v>
      </c>
      <c r="AT128" s="26">
        <f t="shared" si="286"/>
        <v>1.29248735969094</v>
      </c>
      <c r="AU128" s="16">
        <f t="shared" si="240"/>
        <v>0.0188977421973961</v>
      </c>
      <c r="AV128" s="16">
        <f t="shared" si="241"/>
        <v>0.29248735969094</v>
      </c>
      <c r="AW128" s="16">
        <f t="shared" si="242"/>
        <v>0.00120184085774957</v>
      </c>
      <c r="AZ128" s="25">
        <v>-0.527084312062002</v>
      </c>
      <c r="BA128" s="25">
        <v>0.719972134038586</v>
      </c>
      <c r="BB128" s="22">
        <v>0.0512632939375415</v>
      </c>
      <c r="BC128" s="25">
        <v>4.60517018598809</v>
      </c>
      <c r="BD128" s="25">
        <v>-0.693147180559945</v>
      </c>
      <c r="BE128" s="25">
        <v>-0.693147180559945</v>
      </c>
      <c r="BF128" s="25">
        <v>0</v>
      </c>
      <c r="BG128" s="25">
        <v>1.6094379124341</v>
      </c>
      <c r="BH128" s="26">
        <f t="shared" si="243"/>
        <v>0.610194675615589</v>
      </c>
      <c r="BI128" s="26">
        <f t="shared" si="244"/>
        <v>0.770245986702268</v>
      </c>
      <c r="BJ128" s="26">
        <f t="shared" si="281"/>
        <v>1.29828654386296</v>
      </c>
      <c r="BK128" s="16">
        <f t="shared" si="245"/>
        <v>0.0196545470709603</v>
      </c>
      <c r="BL128" s="16">
        <f t="shared" si="246"/>
        <v>0.298286543862956</v>
      </c>
      <c r="BM128" s="16">
        <f t="shared" si="247"/>
        <v>0.000898366110441936</v>
      </c>
      <c r="BP128" s="25">
        <v>-0.527084312062002</v>
      </c>
      <c r="BQ128" s="25">
        <v>0.719972134038586</v>
      </c>
      <c r="BR128" s="25">
        <v>4.60517018598809</v>
      </c>
      <c r="BS128" s="22">
        <v>-0.693147180559945</v>
      </c>
      <c r="BT128" s="25">
        <v>-0.693147180559945</v>
      </c>
      <c r="BU128" s="25">
        <v>0</v>
      </c>
      <c r="BV128" s="25">
        <v>1.6094379124341</v>
      </c>
      <c r="BW128" s="26">
        <f t="shared" si="248"/>
        <v>0.608029025234356</v>
      </c>
      <c r="BX128" s="26">
        <f t="shared" si="249"/>
        <v>0.772989414146546</v>
      </c>
      <c r="BY128" s="26">
        <f t="shared" si="282"/>
        <v>1.29367877709437</v>
      </c>
      <c r="BZ128" s="16">
        <f t="shared" si="250"/>
        <v>0.0190520118071464</v>
      </c>
      <c r="CA128" s="16">
        <f t="shared" si="251"/>
        <v>0.293678777094374</v>
      </c>
      <c r="CB128" s="16">
        <f t="shared" si="252"/>
        <v>0.00123587430858917</v>
      </c>
      <c r="CE128" s="31">
        <v>-0.527084312062002</v>
      </c>
      <c r="CF128" s="31">
        <v>0.719972134038586</v>
      </c>
      <c r="CG128" s="31">
        <v>4.60517018598809</v>
      </c>
      <c r="CH128" s="31">
        <v>-0.693147180559945</v>
      </c>
      <c r="CI128" s="31">
        <v>0</v>
      </c>
      <c r="CJ128" s="31">
        <v>1.6094379124341</v>
      </c>
      <c r="CK128" s="34">
        <f t="shared" si="253"/>
        <v>0.596319601462103</v>
      </c>
      <c r="CL128" s="34">
        <f t="shared" si="254"/>
        <v>0.788167953640325</v>
      </c>
      <c r="CM128" s="34">
        <f t="shared" si="255"/>
        <v>1.26876510949384</v>
      </c>
      <c r="CN128" s="32">
        <f t="shared" si="256"/>
        <v>0.0159566417135446</v>
      </c>
      <c r="CO128" s="32">
        <f t="shared" si="257"/>
        <v>0.268765109493836</v>
      </c>
      <c r="CP128" s="32">
        <f t="shared" si="258"/>
        <v>0.00357731609402704</v>
      </c>
      <c r="CR128" s="8">
        <f t="shared" si="259"/>
        <v>0.596319601462104</v>
      </c>
      <c r="CT128" s="25">
        <v>-0.527084312062002</v>
      </c>
      <c r="CU128" s="25">
        <v>0.719972134038586</v>
      </c>
      <c r="CV128" s="22">
        <v>-0.693147180559945</v>
      </c>
      <c r="CW128" s="25">
        <v>0</v>
      </c>
      <c r="CX128" s="25">
        <v>1.6094379124341</v>
      </c>
      <c r="CY128" s="26">
        <f t="shared" si="260"/>
        <v>0.583374087365532</v>
      </c>
      <c r="CZ128" s="26">
        <f t="shared" si="261"/>
        <v>0.805657999179361</v>
      </c>
      <c r="DA128" s="26">
        <f t="shared" si="283"/>
        <v>1.24122146247985</v>
      </c>
      <c r="DB128" s="16">
        <f t="shared" si="262"/>
        <v>0.0128536836859672</v>
      </c>
      <c r="DC128" s="16">
        <f t="shared" si="263"/>
        <v>0.241221462479854</v>
      </c>
      <c r="DD128" s="16">
        <f t="shared" si="264"/>
        <v>0.00802868526434052</v>
      </c>
      <c r="DG128" s="25">
        <v>-0.527084312062002</v>
      </c>
      <c r="DH128" s="25">
        <v>0.719972134038586</v>
      </c>
      <c r="DI128" s="22">
        <v>0</v>
      </c>
      <c r="DJ128" s="25">
        <v>1.6094379124341</v>
      </c>
      <c r="DK128" s="26">
        <f t="shared" si="265"/>
        <v>0.595913288445311</v>
      </c>
      <c r="DL128" s="26">
        <f t="shared" si="266"/>
        <v>0.788705352126299</v>
      </c>
      <c r="DM128" s="26">
        <f t="shared" si="284"/>
        <v>1.26790061371343</v>
      </c>
      <c r="DN128" s="16">
        <f t="shared" si="267"/>
        <v>0.0158541562071122</v>
      </c>
      <c r="DO128" s="16">
        <f t="shared" si="268"/>
        <v>0.267900613713429</v>
      </c>
      <c r="DP128" s="16">
        <f t="shared" si="269"/>
        <v>0.0043861246144065</v>
      </c>
      <c r="DS128" s="25">
        <v>-0.527084312062002</v>
      </c>
      <c r="DT128" s="25">
        <v>0.719972134038586</v>
      </c>
      <c r="DU128" s="22">
        <v>1.6094379124341</v>
      </c>
      <c r="DV128" s="26">
        <f t="shared" si="270"/>
        <v>0.654785995470638</v>
      </c>
      <c r="DW128" s="26">
        <f t="shared" si="271"/>
        <v>0.717791772046346</v>
      </c>
      <c r="DX128" s="26">
        <f t="shared" si="285"/>
        <v>1.39316169249072</v>
      </c>
      <c r="DY128" s="16">
        <f t="shared" si="272"/>
        <v>0.0341458641220747</v>
      </c>
      <c r="DZ128" s="16">
        <f t="shared" si="273"/>
        <v>0.393161692490719</v>
      </c>
      <c r="EA128" s="16">
        <f t="shared" si="274"/>
        <v>0.00166685516421159</v>
      </c>
      <c r="ED128" s="25">
        <v>-0.527084312062002</v>
      </c>
      <c r="EE128" s="25">
        <v>0.719972134038586</v>
      </c>
      <c r="EF128" s="26">
        <f t="shared" si="275"/>
        <v>0.61011246486948</v>
      </c>
      <c r="EG128" s="26">
        <f t="shared" si="276"/>
        <v>0.77034977493952</v>
      </c>
      <c r="EH128" s="26">
        <f t="shared" si="277"/>
        <v>1.29811162738187</v>
      </c>
      <c r="EI128" s="16">
        <f t="shared" si="278"/>
        <v>0.0196315028118014</v>
      </c>
      <c r="EJ128" s="16">
        <f t="shared" si="279"/>
        <v>0.298111627381873</v>
      </c>
      <c r="EK128" s="16">
        <f t="shared" si="280"/>
        <v>0.00373537262322908</v>
      </c>
    </row>
    <row r="129" spans="1:141">
      <c r="A129" s="77" t="s">
        <v>30</v>
      </c>
      <c r="B129" s="77">
        <v>1.80188247502911</v>
      </c>
      <c r="C129" s="78">
        <v>0.0024</v>
      </c>
      <c r="D129" s="78">
        <v>0.0526</v>
      </c>
      <c r="E129" s="77">
        <v>100</v>
      </c>
      <c r="F129" s="77">
        <v>0.5</v>
      </c>
      <c r="G129" s="77">
        <v>0.5</v>
      </c>
      <c r="H129" s="77">
        <v>1</v>
      </c>
      <c r="I129" s="77">
        <v>5</v>
      </c>
      <c r="J129" s="77">
        <v>0.33</v>
      </c>
      <c r="K129" s="17">
        <f t="shared" si="219"/>
        <v>0.698319553197532</v>
      </c>
      <c r="L129" s="17">
        <f t="shared" si="220"/>
        <v>0.472563024318831</v>
      </c>
      <c r="M129" s="17">
        <f t="shared" si="221"/>
        <v>2.11611985817434</v>
      </c>
      <c r="N129" s="16">
        <f t="shared" si="149"/>
        <v>0.135659293267629</v>
      </c>
      <c r="O129" s="16">
        <f t="shared" si="150"/>
        <v>1.11611985817434</v>
      </c>
      <c r="P129" s="16">
        <f t="shared" si="222"/>
        <v>0.233134923864749</v>
      </c>
      <c r="R129" s="21">
        <f t="shared" si="223"/>
        <v>-0.749584156141544</v>
      </c>
      <c r="S129" s="21">
        <f t="shared" si="289"/>
        <v>1</v>
      </c>
      <c r="T129" s="21">
        <f t="shared" si="224"/>
        <v>0.588831937874549</v>
      </c>
      <c r="U129" s="22">
        <f t="shared" si="225"/>
        <v>0.00239712459972145</v>
      </c>
      <c r="V129" s="21">
        <f t="shared" si="226"/>
        <v>0.0512632939375415</v>
      </c>
      <c r="W129" s="21">
        <f t="shared" si="227"/>
        <v>4.60517018598809</v>
      </c>
      <c r="X129" s="25">
        <f t="shared" si="228"/>
        <v>-0.693147180559945</v>
      </c>
      <c r="Y129" s="21">
        <f t="shared" si="229"/>
        <v>-0.693147180559945</v>
      </c>
      <c r="Z129" s="21">
        <f t="shared" si="230"/>
        <v>0</v>
      </c>
      <c r="AA129" s="21">
        <f t="shared" si="231"/>
        <v>1.6094379124341</v>
      </c>
      <c r="AB129" s="26">
        <f t="shared" si="232"/>
        <v>0.60155149601794</v>
      </c>
      <c r="AC129" s="26">
        <f t="shared" si="233"/>
        <v>0.548581463406681</v>
      </c>
      <c r="AD129" s="26">
        <f t="shared" si="234"/>
        <v>1.82288332126649</v>
      </c>
      <c r="AE129" s="16">
        <f t="shared" si="235"/>
        <v>0.0737402149895815</v>
      </c>
      <c r="AF129" s="16">
        <f t="shared" si="236"/>
        <v>0.822883321266486</v>
      </c>
      <c r="AG129" s="16">
        <f t="shared" si="237"/>
        <v>0.245787822988022</v>
      </c>
      <c r="AI129" s="21">
        <v>-0.749584156141544</v>
      </c>
      <c r="AJ129" s="22">
        <v>1</v>
      </c>
      <c r="AK129" s="21">
        <v>0.588831937874549</v>
      </c>
      <c r="AL129" s="25">
        <v>0.0512632939375415</v>
      </c>
      <c r="AM129" s="21">
        <v>4.60517018598809</v>
      </c>
      <c r="AN129" s="21">
        <v>-0.693147180559945</v>
      </c>
      <c r="AO129" s="21">
        <v>-0.693147180559945</v>
      </c>
      <c r="AP129" s="25">
        <v>0</v>
      </c>
      <c r="AQ129" s="21">
        <v>1.6094379124341</v>
      </c>
      <c r="AR129" s="26">
        <f t="shared" si="238"/>
        <v>0.601255429024181</v>
      </c>
      <c r="AS129" s="26">
        <f t="shared" si="239"/>
        <v>0.548851592967035</v>
      </c>
      <c r="AT129" s="26">
        <f t="shared" si="286"/>
        <v>1.82198614855813</v>
      </c>
      <c r="AU129" s="16">
        <f t="shared" si="240"/>
        <v>0.0735795077750928</v>
      </c>
      <c r="AV129" s="16">
        <f t="shared" si="241"/>
        <v>0.821986148558126</v>
      </c>
      <c r="AW129" s="16">
        <f t="shared" si="242"/>
        <v>0.244857928770372</v>
      </c>
      <c r="AZ129" s="25">
        <v>-0.749584156141544</v>
      </c>
      <c r="BA129" s="25">
        <v>0.588831937874549</v>
      </c>
      <c r="BB129" s="22">
        <v>0.0512632939375415</v>
      </c>
      <c r="BC129" s="25">
        <v>4.60517018598809</v>
      </c>
      <c r="BD129" s="25">
        <v>-0.693147180559945</v>
      </c>
      <c r="BE129" s="25">
        <v>-0.693147180559945</v>
      </c>
      <c r="BF129" s="25">
        <v>0</v>
      </c>
      <c r="BG129" s="25">
        <v>1.6094379124341</v>
      </c>
      <c r="BH129" s="26">
        <f t="shared" si="243"/>
        <v>0.604579190286963</v>
      </c>
      <c r="BI129" s="26">
        <f t="shared" si="244"/>
        <v>0.545834202204951</v>
      </c>
      <c r="BJ129" s="26">
        <f t="shared" si="281"/>
        <v>1.83205815238474</v>
      </c>
      <c r="BK129" s="16">
        <f t="shared" si="245"/>
        <v>0.0753937317386443</v>
      </c>
      <c r="BL129" s="16">
        <f t="shared" si="246"/>
        <v>0.832058152384736</v>
      </c>
      <c r="BM129" s="16">
        <f t="shared" si="247"/>
        <v>0.253813283664325</v>
      </c>
      <c r="BP129" s="25">
        <v>-0.749584156141544</v>
      </c>
      <c r="BQ129" s="25">
        <v>0.588831937874549</v>
      </c>
      <c r="BR129" s="25">
        <v>4.60517018598809</v>
      </c>
      <c r="BS129" s="22">
        <v>-0.693147180559945</v>
      </c>
      <c r="BT129" s="25">
        <v>-0.693147180559945</v>
      </c>
      <c r="BU129" s="25">
        <v>0</v>
      </c>
      <c r="BV129" s="25">
        <v>1.6094379124341</v>
      </c>
      <c r="BW129" s="26">
        <f t="shared" si="248"/>
        <v>0.602955117025936</v>
      </c>
      <c r="BX129" s="26">
        <f t="shared" si="249"/>
        <v>0.547304418988462</v>
      </c>
      <c r="BY129" s="26">
        <f t="shared" si="282"/>
        <v>1.82713671826041</v>
      </c>
      <c r="BZ129" s="16">
        <f t="shared" si="250"/>
        <v>0.0745044959106421</v>
      </c>
      <c r="CA129" s="16">
        <f t="shared" si="251"/>
        <v>0.827136718260411</v>
      </c>
      <c r="CB129" s="16">
        <f t="shared" si="252"/>
        <v>0.248305817155001</v>
      </c>
      <c r="CE129" s="31">
        <v>-0.749584156141544</v>
      </c>
      <c r="CF129" s="31">
        <v>0.588831937874549</v>
      </c>
      <c r="CG129" s="31">
        <v>4.60517018598809</v>
      </c>
      <c r="CH129" s="31">
        <v>-0.693147180559945</v>
      </c>
      <c r="CI129" s="31">
        <v>0</v>
      </c>
      <c r="CJ129" s="31">
        <v>1.6094379124341</v>
      </c>
      <c r="CK129" s="34">
        <f t="shared" si="253"/>
        <v>0.591072047748836</v>
      </c>
      <c r="CL129" s="34">
        <f t="shared" si="254"/>
        <v>0.558307572244097</v>
      </c>
      <c r="CM129" s="34">
        <f t="shared" si="255"/>
        <v>1.79112741742072</v>
      </c>
      <c r="CN129" s="32">
        <f t="shared" si="256"/>
        <v>0.0681586141157705</v>
      </c>
      <c r="CO129" s="32">
        <f t="shared" si="257"/>
        <v>0.791127417420715</v>
      </c>
      <c r="CP129" s="32">
        <f t="shared" si="258"/>
        <v>0.213954018922968</v>
      </c>
      <c r="CR129" s="8">
        <f t="shared" si="259"/>
        <v>0.591072047748836</v>
      </c>
      <c r="CT129" s="25">
        <v>-0.749584156141544</v>
      </c>
      <c r="CU129" s="25">
        <v>0.588831937874549</v>
      </c>
      <c r="CV129" s="22">
        <v>-0.693147180559945</v>
      </c>
      <c r="CW129" s="25">
        <v>0</v>
      </c>
      <c r="CX129" s="25">
        <v>1.6094379124341</v>
      </c>
      <c r="CY129" s="26">
        <f t="shared" si="260"/>
        <v>0.572663640858727</v>
      </c>
      <c r="CZ129" s="26">
        <f t="shared" si="261"/>
        <v>0.576254499945473</v>
      </c>
      <c r="DA129" s="26">
        <f t="shared" si="283"/>
        <v>1.73534436623857</v>
      </c>
      <c r="DB129" s="16">
        <f t="shared" si="262"/>
        <v>0.0588856425948135</v>
      </c>
      <c r="DC129" s="16">
        <f t="shared" si="263"/>
        <v>0.735344366238568</v>
      </c>
      <c r="DD129" s="16">
        <f t="shared" si="264"/>
        <v>0.163636408267937</v>
      </c>
      <c r="DG129" s="25">
        <v>-0.749584156141544</v>
      </c>
      <c r="DH129" s="25">
        <v>0.588831937874549</v>
      </c>
      <c r="DI129" s="22">
        <v>0</v>
      </c>
      <c r="DJ129" s="25">
        <v>1.6094379124341</v>
      </c>
      <c r="DK129" s="26">
        <f t="shared" si="265"/>
        <v>0.589462161820139</v>
      </c>
      <c r="DL129" s="26">
        <f t="shared" si="266"/>
        <v>0.559832371565678</v>
      </c>
      <c r="DM129" s="26">
        <f t="shared" si="284"/>
        <v>1.78624897521254</v>
      </c>
      <c r="DN129" s="16">
        <f t="shared" si="267"/>
        <v>0.0673206134163799</v>
      </c>
      <c r="DO129" s="16">
        <f t="shared" si="268"/>
        <v>0.786248975212542</v>
      </c>
      <c r="DP129" s="16">
        <f t="shared" si="269"/>
        <v>0.204412980820127</v>
      </c>
      <c r="DS129" s="25">
        <v>-0.749584156141544</v>
      </c>
      <c r="DT129" s="25">
        <v>0.588831937874549</v>
      </c>
      <c r="DU129" s="22">
        <v>1.6094379124341</v>
      </c>
      <c r="DV129" s="26">
        <f t="shared" si="270"/>
        <v>0.624861952790847</v>
      </c>
      <c r="DW129" s="26">
        <f t="shared" si="271"/>
        <v>0.528116648046993</v>
      </c>
      <c r="DX129" s="26">
        <f t="shared" si="285"/>
        <v>1.89352106906317</v>
      </c>
      <c r="DY129" s="16">
        <f t="shared" si="272"/>
        <v>0.0869435712036315</v>
      </c>
      <c r="DZ129" s="16">
        <f t="shared" si="273"/>
        <v>0.893521069063172</v>
      </c>
      <c r="EA129" s="16">
        <f t="shared" si="274"/>
        <v>0.292882843116858</v>
      </c>
      <c r="ED129" s="25">
        <v>-0.749584156141544</v>
      </c>
      <c r="EE129" s="25">
        <v>0.588831937874549</v>
      </c>
      <c r="EF129" s="26">
        <f t="shared" si="275"/>
        <v>0.561709966686214</v>
      </c>
      <c r="EG129" s="26">
        <f t="shared" si="276"/>
        <v>0.58749180105673</v>
      </c>
      <c r="EH129" s="26">
        <f t="shared" si="277"/>
        <v>1.70215141420065</v>
      </c>
      <c r="EI129" s="16">
        <f t="shared" si="278"/>
        <v>0.0536895086617265</v>
      </c>
      <c r="EJ129" s="16">
        <f t="shared" si="279"/>
        <v>0.702151414200649</v>
      </c>
      <c r="EK129" s="16">
        <f t="shared" si="280"/>
        <v>0.11759556116332</v>
      </c>
    </row>
    <row r="130" spans="1:141">
      <c r="A130" s="77" t="s">
        <v>30</v>
      </c>
      <c r="B130" s="77">
        <v>2.0236900169454</v>
      </c>
      <c r="C130" s="78">
        <v>0.0032</v>
      </c>
      <c r="D130" s="78">
        <v>0.0526</v>
      </c>
      <c r="E130" s="77">
        <v>100</v>
      </c>
      <c r="F130" s="77">
        <v>0.5</v>
      </c>
      <c r="G130" s="77">
        <v>0.5</v>
      </c>
      <c r="H130" s="77">
        <v>1</v>
      </c>
      <c r="I130" s="77">
        <v>5</v>
      </c>
      <c r="J130" s="77">
        <v>0.51</v>
      </c>
      <c r="K130" s="17">
        <f t="shared" si="219"/>
        <v>0.78428106606719</v>
      </c>
      <c r="L130" s="17">
        <f t="shared" si="220"/>
        <v>0.650277078034558</v>
      </c>
      <c r="M130" s="17">
        <f t="shared" si="221"/>
        <v>1.53780601189645</v>
      </c>
      <c r="N130" s="16">
        <f t="shared" si="149"/>
        <v>0.0752301032029541</v>
      </c>
      <c r="O130" s="16">
        <f t="shared" si="150"/>
        <v>0.53780601189645</v>
      </c>
      <c r="P130" s="16">
        <f t="shared" si="222"/>
        <v>0.00911516470887797</v>
      </c>
      <c r="R130" s="21">
        <f t="shared" si="223"/>
        <v>-0.430356733022042</v>
      </c>
      <c r="S130" s="21">
        <f t="shared" si="289"/>
        <v>1</v>
      </c>
      <c r="T130" s="21">
        <f t="shared" si="224"/>
        <v>0.704922586012893</v>
      </c>
      <c r="U130" s="22">
        <f t="shared" si="225"/>
        <v>0.00319489089651929</v>
      </c>
      <c r="V130" s="21">
        <f t="shared" si="226"/>
        <v>0.0512632939375415</v>
      </c>
      <c r="W130" s="21">
        <f t="shared" si="227"/>
        <v>4.60517018598809</v>
      </c>
      <c r="X130" s="25">
        <f t="shared" si="228"/>
        <v>-0.693147180559945</v>
      </c>
      <c r="Y130" s="21">
        <f t="shared" si="229"/>
        <v>-0.693147180559945</v>
      </c>
      <c r="Z130" s="21">
        <f t="shared" si="230"/>
        <v>0</v>
      </c>
      <c r="AA130" s="21">
        <f t="shared" si="231"/>
        <v>1.6094379124341</v>
      </c>
      <c r="AB130" s="26">
        <f t="shared" si="232"/>
        <v>0.606756625741205</v>
      </c>
      <c r="AC130" s="26">
        <f t="shared" si="233"/>
        <v>0.8405347026528</v>
      </c>
      <c r="AD130" s="26">
        <f t="shared" si="234"/>
        <v>1.18971887400236</v>
      </c>
      <c r="AE130" s="16">
        <f t="shared" si="235"/>
        <v>0.00936184462482362</v>
      </c>
      <c r="AF130" s="16">
        <f t="shared" si="236"/>
        <v>0.189718874002363</v>
      </c>
      <c r="AG130" s="16">
        <f t="shared" si="237"/>
        <v>0.0188772535139674</v>
      </c>
      <c r="AI130" s="21">
        <v>-0.430356733022042</v>
      </c>
      <c r="AJ130" s="22">
        <v>1</v>
      </c>
      <c r="AK130" s="21">
        <v>0.704922586012893</v>
      </c>
      <c r="AL130" s="25">
        <v>0.0512632939375415</v>
      </c>
      <c r="AM130" s="21">
        <v>4.60517018598809</v>
      </c>
      <c r="AN130" s="21">
        <v>-0.693147180559945</v>
      </c>
      <c r="AO130" s="21">
        <v>-0.693147180559945</v>
      </c>
      <c r="AP130" s="25">
        <v>0</v>
      </c>
      <c r="AQ130" s="21">
        <v>1.6094379124341</v>
      </c>
      <c r="AR130" s="26">
        <f t="shared" si="238"/>
        <v>0.606752738359085</v>
      </c>
      <c r="AS130" s="26">
        <f t="shared" si="239"/>
        <v>0.84054008784411</v>
      </c>
      <c r="AT130" s="26">
        <f t="shared" si="286"/>
        <v>1.18971125168448</v>
      </c>
      <c r="AU130" s="16">
        <f t="shared" si="240"/>
        <v>0.00936109237998165</v>
      </c>
      <c r="AV130" s="16">
        <f t="shared" si="241"/>
        <v>0.189711251684481</v>
      </c>
      <c r="AW130" s="16">
        <f t="shared" si="242"/>
        <v>0.0188907664002689</v>
      </c>
      <c r="AZ130" s="25">
        <v>-0.430356733022042</v>
      </c>
      <c r="BA130" s="25">
        <v>0.704922586012893</v>
      </c>
      <c r="BB130" s="22">
        <v>0.0512632939375415</v>
      </c>
      <c r="BC130" s="25">
        <v>4.60517018598809</v>
      </c>
      <c r="BD130" s="25">
        <v>-0.693147180559945</v>
      </c>
      <c r="BE130" s="25">
        <v>-0.693147180559945</v>
      </c>
      <c r="BF130" s="25">
        <v>0</v>
      </c>
      <c r="BG130" s="25">
        <v>1.6094379124341</v>
      </c>
      <c r="BH130" s="26">
        <f t="shared" si="243"/>
        <v>0.609547606581855</v>
      </c>
      <c r="BI130" s="26">
        <f t="shared" si="244"/>
        <v>0.836686084061447</v>
      </c>
      <c r="BJ130" s="26">
        <f t="shared" si="281"/>
        <v>1.19519138545462</v>
      </c>
      <c r="BK130" s="16">
        <f t="shared" si="245"/>
        <v>0.00990972597617583</v>
      </c>
      <c r="BL130" s="16">
        <f t="shared" si="246"/>
        <v>0.195191385454618</v>
      </c>
      <c r="BM130" s="16">
        <f t="shared" si="247"/>
        <v>0.0177070698814181</v>
      </c>
      <c r="BP130" s="25">
        <v>-0.430356733022042</v>
      </c>
      <c r="BQ130" s="25">
        <v>0.704922586012893</v>
      </c>
      <c r="BR130" s="25">
        <v>4.60517018598809</v>
      </c>
      <c r="BS130" s="22">
        <v>-0.693147180559945</v>
      </c>
      <c r="BT130" s="25">
        <v>-0.693147180559945</v>
      </c>
      <c r="BU130" s="25">
        <v>0</v>
      </c>
      <c r="BV130" s="25">
        <v>1.6094379124341</v>
      </c>
      <c r="BW130" s="26">
        <f t="shared" si="248"/>
        <v>0.607444585384558</v>
      </c>
      <c r="BX130" s="26">
        <f t="shared" si="249"/>
        <v>0.839582757457838</v>
      </c>
      <c r="BY130" s="26">
        <f t="shared" si="282"/>
        <v>1.19106781447953</v>
      </c>
      <c r="BZ130" s="16">
        <f t="shared" si="250"/>
        <v>0.0094954472207684</v>
      </c>
      <c r="CA130" s="16">
        <f t="shared" si="251"/>
        <v>0.191067814479525</v>
      </c>
      <c r="CB130" s="16">
        <f t="shared" si="252"/>
        <v>0.0189794615665295</v>
      </c>
      <c r="CE130" s="31">
        <v>-0.430356733022042</v>
      </c>
      <c r="CF130" s="31">
        <v>0.704922586012893</v>
      </c>
      <c r="CG130" s="31">
        <v>4.60517018598809</v>
      </c>
      <c r="CH130" s="31">
        <v>-0.693147180559945</v>
      </c>
      <c r="CI130" s="31">
        <v>0</v>
      </c>
      <c r="CJ130" s="31">
        <v>1.6094379124341</v>
      </c>
      <c r="CK130" s="34">
        <f t="shared" si="253"/>
        <v>0.595715037582052</v>
      </c>
      <c r="CL130" s="34">
        <f t="shared" si="254"/>
        <v>0.85611402738806</v>
      </c>
      <c r="CM130" s="34">
        <f t="shared" si="255"/>
        <v>1.16806870114128</v>
      </c>
      <c r="CN130" s="32">
        <f t="shared" si="256"/>
        <v>0.00734706766769259</v>
      </c>
      <c r="CO130" s="32">
        <f t="shared" si="257"/>
        <v>0.168068701141278</v>
      </c>
      <c r="CP130" s="32">
        <f t="shared" si="258"/>
        <v>0.0257625217938471</v>
      </c>
      <c r="CR130" s="8">
        <f t="shared" si="259"/>
        <v>0.595715037582052</v>
      </c>
      <c r="CT130" s="25">
        <v>-0.430356733022042</v>
      </c>
      <c r="CU130" s="25">
        <v>0.704922586012893</v>
      </c>
      <c r="CV130" s="22">
        <v>-0.693147180559945</v>
      </c>
      <c r="CW130" s="25">
        <v>0</v>
      </c>
      <c r="CX130" s="25">
        <v>1.6094379124341</v>
      </c>
      <c r="CY130" s="26">
        <f t="shared" si="260"/>
        <v>0.582134859782433</v>
      </c>
      <c r="CZ130" s="26">
        <f t="shared" si="261"/>
        <v>0.876085655118828</v>
      </c>
      <c r="DA130" s="26">
        <f t="shared" si="283"/>
        <v>1.14144090153418</v>
      </c>
      <c r="DB130" s="16">
        <f t="shared" si="262"/>
        <v>0.00520343799583126</v>
      </c>
      <c r="DC130" s="16">
        <f t="shared" si="263"/>
        <v>0.141440901534182</v>
      </c>
      <c r="DD130" s="16">
        <f t="shared" si="264"/>
        <v>0.0358661070649701</v>
      </c>
      <c r="DG130" s="25">
        <v>-0.430356733022042</v>
      </c>
      <c r="DH130" s="25">
        <v>0.704922586012893</v>
      </c>
      <c r="DI130" s="22">
        <v>0</v>
      </c>
      <c r="DJ130" s="25">
        <v>1.6094379124341</v>
      </c>
      <c r="DK130" s="26">
        <f t="shared" si="265"/>
        <v>0.595169390418943</v>
      </c>
      <c r="DL130" s="26">
        <f t="shared" si="266"/>
        <v>0.856898906781829</v>
      </c>
      <c r="DM130" s="26">
        <f t="shared" si="284"/>
        <v>1.16699880474303</v>
      </c>
      <c r="DN130" s="16">
        <f t="shared" si="267"/>
        <v>0.00725382506433442</v>
      </c>
      <c r="DO130" s="16">
        <f t="shared" si="268"/>
        <v>0.166998804743026</v>
      </c>
      <c r="DP130" s="16">
        <f t="shared" si="269"/>
        <v>0.0279323140720488</v>
      </c>
      <c r="DS130" s="25">
        <v>-0.430356733022042</v>
      </c>
      <c r="DT130" s="25">
        <v>0.704922586012893</v>
      </c>
      <c r="DU130" s="22">
        <v>1.6094379124341</v>
      </c>
      <c r="DV130" s="26">
        <f t="shared" si="270"/>
        <v>0.651280408177095</v>
      </c>
      <c r="DW130" s="26">
        <f t="shared" si="271"/>
        <v>0.783072841738733</v>
      </c>
      <c r="DX130" s="26">
        <f t="shared" si="285"/>
        <v>1.27702040819038</v>
      </c>
      <c r="DY130" s="16">
        <f t="shared" si="272"/>
        <v>0.0199601537346866</v>
      </c>
      <c r="DZ130" s="16">
        <f t="shared" si="273"/>
        <v>0.277020408190382</v>
      </c>
      <c r="EA130" s="16">
        <f t="shared" si="274"/>
        <v>0.00567222069393355</v>
      </c>
      <c r="ED130" s="25">
        <v>-0.430356733022042</v>
      </c>
      <c r="EE130" s="25">
        <v>0.704922586012893</v>
      </c>
      <c r="EF130" s="26">
        <f t="shared" si="275"/>
        <v>0.604352464777594</v>
      </c>
      <c r="EG130" s="26">
        <f t="shared" si="276"/>
        <v>0.843878414871169</v>
      </c>
      <c r="EH130" s="26">
        <f t="shared" si="277"/>
        <v>1.18500483289724</v>
      </c>
      <c r="EI130" s="16">
        <f t="shared" si="278"/>
        <v>0.00890238760960711</v>
      </c>
      <c r="EJ130" s="16">
        <f t="shared" si="279"/>
        <v>0.185004832897243</v>
      </c>
      <c r="EK130" s="16">
        <f t="shared" si="280"/>
        <v>0.0303541726823487</v>
      </c>
    </row>
    <row r="131" spans="1:141">
      <c r="A131" s="77" t="s">
        <v>30</v>
      </c>
      <c r="B131" s="77">
        <v>2.05437596268495</v>
      </c>
      <c r="C131" s="78">
        <v>0.0019</v>
      </c>
      <c r="D131" s="78">
        <v>0.0526</v>
      </c>
      <c r="E131" s="77">
        <v>100</v>
      </c>
      <c r="F131" s="77">
        <v>0.5</v>
      </c>
      <c r="G131" s="77">
        <v>0.5</v>
      </c>
      <c r="H131" s="77">
        <v>1</v>
      </c>
      <c r="I131" s="77">
        <v>5</v>
      </c>
      <c r="J131" s="77">
        <v>0.51</v>
      </c>
      <c r="K131" s="17">
        <f t="shared" ref="K131:K162" si="290">(MIN(0.314+0.3292*F131,0.512)-0.01821*I131)*B131</f>
        <v>0.796173404338552</v>
      </c>
      <c r="L131" s="17">
        <f t="shared" ref="L131:L162" si="291">J131/K131</f>
        <v>0.640563974155479</v>
      </c>
      <c r="M131" s="17">
        <f t="shared" ref="M131:M162" si="292">1/L131</f>
        <v>1.56112432223246</v>
      </c>
      <c r="N131" s="16">
        <f t="shared" ref="N131:N194" si="293">(K131-J131)^2</f>
        <v>0.0818952173507166</v>
      </c>
      <c r="O131" s="16">
        <f t="shared" ref="O131:O194" si="294">ABS(K131/J131-1)</f>
        <v>0.561124322232456</v>
      </c>
      <c r="P131" s="16">
        <f t="shared" ref="P131:P162" si="295">(O131-$Q$1)^2</f>
        <v>0.00520635288430503</v>
      </c>
      <c r="R131" s="21">
        <f t="shared" ref="R131:R162" si="296">LN(L131)</f>
        <v>-0.445406281047735</v>
      </c>
      <c r="S131" s="21">
        <f t="shared" si="289"/>
        <v>1</v>
      </c>
      <c r="T131" s="21">
        <f t="shared" ref="T131:T162" si="297">LN(B131)</f>
        <v>0.719972134038586</v>
      </c>
      <c r="U131" s="22">
        <f t="shared" ref="U131:U162" si="298">LN(1+C131)</f>
        <v>0.00189819728308027</v>
      </c>
      <c r="V131" s="21">
        <f t="shared" ref="V131:V162" si="299">LN(1+D131)</f>
        <v>0.0512632939375415</v>
      </c>
      <c r="W131" s="21">
        <f t="shared" ref="W131:W162" si="300">LN(E131)</f>
        <v>4.60517018598809</v>
      </c>
      <c r="X131" s="25">
        <f t="shared" ref="X131:X162" si="301">LN(F131)</f>
        <v>-0.693147180559945</v>
      </c>
      <c r="Y131" s="21">
        <f t="shared" ref="Y131:Y162" si="302">LN(G131)</f>
        <v>-0.693147180559945</v>
      </c>
      <c r="Z131" s="21">
        <f t="shared" ref="Z131:Z162" si="303">LN(H131)</f>
        <v>0</v>
      </c>
      <c r="AA131" s="21">
        <f t="shared" ref="AA131:AA162" si="304">LN(I131)</f>
        <v>1.6094379124341</v>
      </c>
      <c r="AB131" s="26">
        <f t="shared" ref="AB131:AB162" si="305">K131*EXP($S$181)*POWER(EXP(T131),$T$181)*POWER(EXP(U131),$U$181)*POWER(EXP(V131),$V$181)*POWER(EXP(W131),$W$181)*POWER(EXP(X131),$X$181)*POWER(EXP(Y131),$Y$181)*POWER(EXP(Z131),$Z$181)*POWER(EXP(AA131),$AA$181)</f>
        <v>0.607581413463892</v>
      </c>
      <c r="AC131" s="26">
        <f t="shared" ref="AC131:AC162" si="306">J131/AB131</f>
        <v>0.839393682391353</v>
      </c>
      <c r="AD131" s="26">
        <f t="shared" ref="AD131:AD162" si="307">1/AC131</f>
        <v>1.19133610483116</v>
      </c>
      <c r="AE131" s="16">
        <f t="shared" ref="AE131:AE162" si="308">(AB131-J131)^2</f>
        <v>0.00952213225361114</v>
      </c>
      <c r="AF131" s="16">
        <f t="shared" ref="AF131:AF162" si="309">ABS(AB131/J131-1)</f>
        <v>0.191336104831162</v>
      </c>
      <c r="AG131" s="16">
        <f t="shared" ref="AG131:AG162" si="310">(AF131-$AH$1)^2</f>
        <v>0.0184354716498213</v>
      </c>
      <c r="AI131" s="21">
        <v>-0.445406281047735</v>
      </c>
      <c r="AJ131" s="22">
        <v>1</v>
      </c>
      <c r="AK131" s="21">
        <v>0.719972134038586</v>
      </c>
      <c r="AL131" s="25">
        <v>0.0512632939375415</v>
      </c>
      <c r="AM131" s="21">
        <v>4.60517018598809</v>
      </c>
      <c r="AN131" s="21">
        <v>-0.693147180559945</v>
      </c>
      <c r="AO131" s="21">
        <v>-0.693147180559945</v>
      </c>
      <c r="AP131" s="25">
        <v>0</v>
      </c>
      <c r="AQ131" s="21">
        <v>1.6094379124341</v>
      </c>
      <c r="AR131" s="26">
        <f t="shared" ref="AR131:AR162" si="311">K131*EXP($AJ$181)*POWER(EXP(AK131),$AK$181)*POWER(EXP(AL131),$AL$181)*POWER(EXP(AM131),$AM$181)*POWER(EXP(AN131),$AN$181)*POWER(EXP(AO131),$AO$181)*POWER(EXP(AP131),$AP$181)*POWER(EXP(AQ131),$AQ$181)</f>
        <v>0.607469059054742</v>
      </c>
      <c r="AS131" s="26">
        <f t="shared" ref="AS131:AS162" si="312">J131/AR131</f>
        <v>0.839548932407505</v>
      </c>
      <c r="AT131" s="26">
        <f t="shared" si="286"/>
        <v>1.19111580206812</v>
      </c>
      <c r="AU131" s="16">
        <f t="shared" ref="AU131:AU162" si="313">(AR131-J131)^2</f>
        <v>0.00950021747301672</v>
      </c>
      <c r="AV131" s="16">
        <f t="shared" ref="AV131:AV162" si="314">ABS(AR131/J131-1)</f>
        <v>0.191115802068121</v>
      </c>
      <c r="AW131" s="16">
        <f t="shared" ref="AW131:AW162" si="315">(AV131-$AX$1)^2</f>
        <v>0.0185066460025511</v>
      </c>
      <c r="AZ131" s="25">
        <v>-0.445406281047735</v>
      </c>
      <c r="BA131" s="25">
        <v>0.719972134038586</v>
      </c>
      <c r="BB131" s="22">
        <v>0.0512632939375415</v>
      </c>
      <c r="BC131" s="25">
        <v>4.60517018598809</v>
      </c>
      <c r="BD131" s="25">
        <v>-0.693147180559945</v>
      </c>
      <c r="BE131" s="25">
        <v>-0.693147180559945</v>
      </c>
      <c r="BF131" s="25">
        <v>0</v>
      </c>
      <c r="BG131" s="25">
        <v>1.6094379124341</v>
      </c>
      <c r="BH131" s="26">
        <f t="shared" ref="BH131:BH162" si="316">K131*POWER(EXP(BA131),$BA$181)*POWER(EXP(BB131),$BB$181)*POWER(EXP(BC131),$BC$181)*POWER(EXP(BD131),$BD$181)*POWER(EXP(BE131),$BE$181)*POWER(EXP(BF131),$BF$181)*POWER(EXP(BG131),$BG$181)</f>
        <v>0.610194675615589</v>
      </c>
      <c r="BI131" s="26">
        <f t="shared" ref="BI131:BI162" si="317">J131/BH131</f>
        <v>0.835798836634376</v>
      </c>
      <c r="BJ131" s="26">
        <f t="shared" si="281"/>
        <v>1.19646014826586</v>
      </c>
      <c r="BK131" s="16">
        <f t="shared" ref="BK131:BK162" si="318">(BH131-J131)^2</f>
        <v>0.0100389730217131</v>
      </c>
      <c r="BL131" s="16">
        <f t="shared" ref="BL131:BL162" si="319">ABS(BH131/J131-1)</f>
        <v>0.196460148265861</v>
      </c>
      <c r="BM131" s="16">
        <f t="shared" ref="BM131:BM162" si="320">(BL131-$BN$1)^2</f>
        <v>0.0173710163978</v>
      </c>
      <c r="BP131" s="25">
        <v>-0.445406281047735</v>
      </c>
      <c r="BQ131" s="25">
        <v>0.719972134038586</v>
      </c>
      <c r="BR131" s="25">
        <v>4.60517018598809</v>
      </c>
      <c r="BS131" s="22">
        <v>-0.693147180559945</v>
      </c>
      <c r="BT131" s="25">
        <v>-0.693147180559945</v>
      </c>
      <c r="BU131" s="25">
        <v>0</v>
      </c>
      <c r="BV131" s="25">
        <v>1.6094379124341</v>
      </c>
      <c r="BW131" s="26">
        <f t="shared" ref="BW131:BW162" si="321">K131*POWER(EXP(BQ131),$BQ$181)*POWER(EXP(BR131),$BR$181)*POWER(EXP(BS131),$BS$181)*POWER(EXP(BT131),$BT$181)*POWER(EXP(BU131),$BU$181)*POWER(EXP(BV131),$BV$181)</f>
        <v>0.608029025234356</v>
      </c>
      <c r="BX131" s="26">
        <f t="shared" ref="BX131:BX162" si="322">J131/BW131</f>
        <v>0.838775747265401</v>
      </c>
      <c r="BY131" s="26">
        <f t="shared" si="282"/>
        <v>1.19221377496932</v>
      </c>
      <c r="BZ131" s="16">
        <f t="shared" ref="BZ131:BZ162" si="323">(BW131-J131)^2</f>
        <v>0.00960968978839796</v>
      </c>
      <c r="CA131" s="16">
        <f t="shared" ref="CA131:CA162" si="324">ABS(BW131/J131-1)</f>
        <v>0.192213774969325</v>
      </c>
      <c r="CB131" s="16">
        <f t="shared" ref="CB131:CB162" si="325">(CA131-$CC$1)^2</f>
        <v>0.0186650260827378</v>
      </c>
      <c r="CE131" s="31">
        <v>-0.445406281047735</v>
      </c>
      <c r="CF131" s="31">
        <v>0.719972134038586</v>
      </c>
      <c r="CG131" s="31">
        <v>4.60517018598809</v>
      </c>
      <c r="CH131" s="31">
        <v>-0.693147180559945</v>
      </c>
      <c r="CI131" s="31">
        <v>0</v>
      </c>
      <c r="CJ131" s="31">
        <v>1.6094379124341</v>
      </c>
      <c r="CK131" s="34">
        <f t="shared" ref="CK131:CK162" si="326">K131*POWER(EXP(CF131),$CF$181)*POWER(EXP(CG131),$CG$181)*POWER(EXP(CH131),$CH$181)*POWER(EXP(CI131),$CI$181)*POWER(EXP(CJ131),$CJ$181)</f>
        <v>0.596319601462103</v>
      </c>
      <c r="CL131" s="34">
        <f t="shared" ref="CL131:CL162" si="327">J131/CK131</f>
        <v>0.855246077354395</v>
      </c>
      <c r="CM131" s="34">
        <f t="shared" ref="CM131:CM162" si="328">1/CL131</f>
        <v>1.16925412051393</v>
      </c>
      <c r="CN131" s="32">
        <f t="shared" ref="CN131:CN162" si="329">(CK131-J131)^2</f>
        <v>0.0074510735965763</v>
      </c>
      <c r="CO131" s="32">
        <f t="shared" ref="CO131:CO162" si="330">ABS(CK131/J131-1)</f>
        <v>0.169254120513928</v>
      </c>
      <c r="CP131" s="32">
        <f t="shared" ref="CP131:CP162" si="331">(CO131-$CQ$1)^2</f>
        <v>0.0253833906156924</v>
      </c>
      <c r="CR131" s="8">
        <f t="shared" ref="CR131:CR162" si="332">(MIN(0.314+0.3292*F131,0.512)-0.01821*I131)*B131^0.0674*E131^0.0438*G131^0.2427*H131^-0.6695*I131^0.2168</f>
        <v>0.596319601462104</v>
      </c>
      <c r="CT131" s="25">
        <v>-0.445406281047735</v>
      </c>
      <c r="CU131" s="25">
        <v>0.719972134038586</v>
      </c>
      <c r="CV131" s="22">
        <v>-0.693147180559945</v>
      </c>
      <c r="CW131" s="25">
        <v>0</v>
      </c>
      <c r="CX131" s="25">
        <v>1.6094379124341</v>
      </c>
      <c r="CY131" s="26">
        <f t="shared" ref="CY131:CY162" si="333">K131*POWER(EXP(CU131),$CU$181)*POWER(EXP(CV131),$CV$181)*POWER(EXP(CW131),$CW$181)*POWER(EXP(CX131),$CX$181)</f>
        <v>0.583374087365532</v>
      </c>
      <c r="CZ131" s="26">
        <f t="shared" ref="CZ131:CZ162" si="334">J131/CY131</f>
        <v>0.874224637407392</v>
      </c>
      <c r="DA131" s="26">
        <f t="shared" si="283"/>
        <v>1.14387075954026</v>
      </c>
      <c r="DB131" s="16">
        <f t="shared" ref="DB131:DB162" si="335">(CY131-J131)^2</f>
        <v>0.00538375669672465</v>
      </c>
      <c r="DC131" s="16">
        <f t="shared" ref="DC131:DC162" si="336">ABS(CY131/J131-1)</f>
        <v>0.143870759540258</v>
      </c>
      <c r="DD131" s="16">
        <f t="shared" ref="DD131:DD162" si="337">(DC131-$DE$1)^2</f>
        <v>0.034951661286097</v>
      </c>
      <c r="DG131" s="25">
        <v>-0.445406281047735</v>
      </c>
      <c r="DH131" s="25">
        <v>0.719972134038586</v>
      </c>
      <c r="DI131" s="22">
        <v>0</v>
      </c>
      <c r="DJ131" s="25">
        <v>1.6094379124341</v>
      </c>
      <c r="DK131" s="26">
        <f t="shared" ref="DK131:DK162" si="338">K131*POWER(EXP(DH131),$DH$181)*POWER(EXP(DI131),$DI$181)*POWER(EXP(DJ131),$DJ$181)</f>
        <v>0.595913288445311</v>
      </c>
      <c r="DL131" s="26">
        <f t="shared" ref="DL131:DL162" si="339">J131/DK131</f>
        <v>0.855829211881728</v>
      </c>
      <c r="DM131" s="26">
        <f t="shared" si="284"/>
        <v>1.16845742832414</v>
      </c>
      <c r="DN131" s="16">
        <f t="shared" ref="DN131:DN162" si="340">(DK131-J131)^2</f>
        <v>0.00738109313148728</v>
      </c>
      <c r="DO131" s="16">
        <f t="shared" ref="DO131:DO162" si="341">ABS(DK131/J131-1)</f>
        <v>0.16845742832414</v>
      </c>
      <c r="DP131" s="16">
        <f t="shared" ref="DP131:DP162" si="342">(DO131-$DQ$1)^2</f>
        <v>0.0274468832085567</v>
      </c>
      <c r="DS131" s="25">
        <v>-0.445406281047735</v>
      </c>
      <c r="DT131" s="25">
        <v>0.719972134038586</v>
      </c>
      <c r="DU131" s="22">
        <v>1.6094379124341</v>
      </c>
      <c r="DV131" s="26">
        <f t="shared" ref="DV131:DV162" si="343">K131*POWER(EXP(DT131),$DT$181)*POWER(EXP(DU131),$DU$181)</f>
        <v>0.654785995470638</v>
      </c>
      <c r="DW131" s="26">
        <f t="shared" ref="DW131:DW162" si="344">J131/DV131</f>
        <v>0.778880433497099</v>
      </c>
      <c r="DX131" s="26">
        <f t="shared" si="285"/>
        <v>1.28389410876596</v>
      </c>
      <c r="DY131" s="16">
        <f t="shared" ref="DY131:DY162" si="345">(DV131-J131)^2</f>
        <v>0.0209629844844236</v>
      </c>
      <c r="DZ131" s="16">
        <f t="shared" ref="DZ131:DZ162" si="346">ABS(DV131/J131-1)</f>
        <v>0.283894108765957</v>
      </c>
      <c r="EA131" s="16">
        <f t="shared" ref="EA131:EA162" si="347">(DZ131-$EB$1)^2</f>
        <v>0.00468409466642324</v>
      </c>
      <c r="ED131" s="25">
        <v>-0.445406281047735</v>
      </c>
      <c r="EE131" s="25">
        <v>0.719972134038586</v>
      </c>
      <c r="EF131" s="26">
        <f t="shared" ref="EF131:EF162" si="348">K131*POWER(EXP(EE131),$EE$181)</f>
        <v>0.61011246486948</v>
      </c>
      <c r="EG131" s="26">
        <f t="shared" ref="EG131:EG162" si="349">J131/EF131</f>
        <v>0.835911457913096</v>
      </c>
      <c r="EH131" s="26">
        <f t="shared" ref="EH131:EH162" si="350">1/EG131</f>
        <v>1.19629895072447</v>
      </c>
      <c r="EI131" s="16">
        <f t="shared" ref="EI131:EI162" si="351">(EF131-J131)^2</f>
        <v>0.010022505622243</v>
      </c>
      <c r="EJ131" s="16">
        <f t="shared" ref="EJ131:EJ162" si="352">ABS(EF131/J131-1)</f>
        <v>0.196298950724471</v>
      </c>
      <c r="EK131" s="16">
        <f t="shared" ref="EK131:EK162" si="353">(EJ131-$EL$1)^2</f>
        <v>0.0265463059580774</v>
      </c>
    </row>
    <row r="132" spans="1:141">
      <c r="A132" s="77" t="s">
        <v>30</v>
      </c>
      <c r="B132" s="77">
        <v>2.05437596268495</v>
      </c>
      <c r="C132" s="78">
        <v>0.0016</v>
      </c>
      <c r="D132" s="78">
        <v>0.0526</v>
      </c>
      <c r="E132" s="77">
        <v>100</v>
      </c>
      <c r="F132" s="77">
        <v>0.5</v>
      </c>
      <c r="G132" s="77">
        <v>0.5</v>
      </c>
      <c r="H132" s="77">
        <v>1</v>
      </c>
      <c r="I132" s="77">
        <v>5</v>
      </c>
      <c r="J132" s="77">
        <v>0.45</v>
      </c>
      <c r="K132" s="17">
        <f t="shared" si="290"/>
        <v>0.796173404338552</v>
      </c>
      <c r="L132" s="17">
        <f t="shared" si="291"/>
        <v>0.565203506607775</v>
      </c>
      <c r="M132" s="17">
        <f t="shared" si="292"/>
        <v>1.76927423186345</v>
      </c>
      <c r="N132" s="16">
        <f t="shared" si="293"/>
        <v>0.119836025871343</v>
      </c>
      <c r="O132" s="16">
        <f t="shared" si="294"/>
        <v>0.76927423186345</v>
      </c>
      <c r="P132" s="16">
        <f t="shared" si="295"/>
        <v>0.018494598747883</v>
      </c>
      <c r="R132" s="21">
        <f t="shared" si="296"/>
        <v>-0.570569424001741</v>
      </c>
      <c r="S132" s="21">
        <f t="shared" si="289"/>
        <v>1</v>
      </c>
      <c r="T132" s="21">
        <f t="shared" si="297"/>
        <v>0.719972134038586</v>
      </c>
      <c r="U132" s="22">
        <f t="shared" si="298"/>
        <v>0.00159872136369707</v>
      </c>
      <c r="V132" s="21">
        <f t="shared" si="299"/>
        <v>0.0512632939375415</v>
      </c>
      <c r="W132" s="21">
        <f t="shared" si="300"/>
        <v>4.60517018598809</v>
      </c>
      <c r="X132" s="25">
        <f t="shared" si="301"/>
        <v>-0.693147180559945</v>
      </c>
      <c r="Y132" s="21">
        <f t="shared" si="302"/>
        <v>-0.693147180559945</v>
      </c>
      <c r="Z132" s="21">
        <f t="shared" si="303"/>
        <v>0</v>
      </c>
      <c r="AA132" s="21">
        <f t="shared" si="304"/>
        <v>1.6094379124341</v>
      </c>
      <c r="AB132" s="26">
        <f t="shared" si="305"/>
        <v>0.60761280168505</v>
      </c>
      <c r="AC132" s="26">
        <f t="shared" si="306"/>
        <v>0.740603224211284</v>
      </c>
      <c r="AD132" s="26">
        <f t="shared" si="307"/>
        <v>1.35025067041122</v>
      </c>
      <c r="AE132" s="16">
        <f t="shared" si="308"/>
        <v>0.024841795255011</v>
      </c>
      <c r="AF132" s="16">
        <f t="shared" si="309"/>
        <v>0.350250670411223</v>
      </c>
      <c r="AG132" s="16">
        <f t="shared" si="310"/>
        <v>0.000535333662691603</v>
      </c>
      <c r="AI132" s="21">
        <v>-0.570569424001741</v>
      </c>
      <c r="AJ132" s="22">
        <v>1</v>
      </c>
      <c r="AK132" s="21">
        <v>0.719972134038586</v>
      </c>
      <c r="AL132" s="25">
        <v>0.0512632939375415</v>
      </c>
      <c r="AM132" s="21">
        <v>4.60517018598809</v>
      </c>
      <c r="AN132" s="21">
        <v>-0.693147180559945</v>
      </c>
      <c r="AO132" s="21">
        <v>-0.693147180559945</v>
      </c>
      <c r="AP132" s="25">
        <v>0</v>
      </c>
      <c r="AQ132" s="21">
        <v>1.6094379124341</v>
      </c>
      <c r="AR132" s="26">
        <f t="shared" si="311"/>
        <v>0.607469059054742</v>
      </c>
      <c r="AS132" s="26">
        <f t="shared" si="312"/>
        <v>0.740778469771328</v>
      </c>
      <c r="AT132" s="26">
        <f t="shared" si="286"/>
        <v>1.34993124234387</v>
      </c>
      <c r="AU132" s="16">
        <f t="shared" si="313"/>
        <v>0.0247965045595857</v>
      </c>
      <c r="AV132" s="16">
        <f t="shared" si="314"/>
        <v>0.34993124234387</v>
      </c>
      <c r="AW132" s="16">
        <f t="shared" si="315"/>
        <v>0.000518760123702388</v>
      </c>
      <c r="AZ132" s="25">
        <v>-0.570569424001741</v>
      </c>
      <c r="BA132" s="25">
        <v>0.719972134038586</v>
      </c>
      <c r="BB132" s="22">
        <v>0.0512632939375415</v>
      </c>
      <c r="BC132" s="25">
        <v>4.60517018598809</v>
      </c>
      <c r="BD132" s="25">
        <v>-0.693147180559945</v>
      </c>
      <c r="BE132" s="25">
        <v>-0.693147180559945</v>
      </c>
      <c r="BF132" s="25">
        <v>0</v>
      </c>
      <c r="BG132" s="25">
        <v>1.6094379124341</v>
      </c>
      <c r="BH132" s="26">
        <f t="shared" si="316"/>
        <v>0.610194675615589</v>
      </c>
      <c r="BI132" s="26">
        <f t="shared" si="317"/>
        <v>0.737469561736214</v>
      </c>
      <c r="BJ132" s="26">
        <f t="shared" ref="BJ132:BJ178" si="354">1/BI132</f>
        <v>1.35598816803464</v>
      </c>
      <c r="BK132" s="16">
        <f t="shared" si="318"/>
        <v>0.0256623340955838</v>
      </c>
      <c r="BL132" s="16">
        <f t="shared" si="319"/>
        <v>0.355988168034643</v>
      </c>
      <c r="BM132" s="16">
        <f t="shared" si="320"/>
        <v>0.000768890122490751</v>
      </c>
      <c r="BP132" s="25">
        <v>-0.570569424001741</v>
      </c>
      <c r="BQ132" s="25">
        <v>0.719972134038586</v>
      </c>
      <c r="BR132" s="25">
        <v>4.60517018598809</v>
      </c>
      <c r="BS132" s="22">
        <v>-0.693147180559945</v>
      </c>
      <c r="BT132" s="25">
        <v>-0.693147180559945</v>
      </c>
      <c r="BU132" s="25">
        <v>0</v>
      </c>
      <c r="BV132" s="25">
        <v>1.6094379124341</v>
      </c>
      <c r="BW132" s="26">
        <f t="shared" si="321"/>
        <v>0.608029025234356</v>
      </c>
      <c r="BX132" s="26">
        <f t="shared" si="322"/>
        <v>0.740096247587118</v>
      </c>
      <c r="BY132" s="26">
        <f t="shared" ref="BY132:BY178" si="355">1/BX132</f>
        <v>1.3511756116319</v>
      </c>
      <c r="BZ132" s="16">
        <f t="shared" si="323"/>
        <v>0.0249731728165206</v>
      </c>
      <c r="CA132" s="16">
        <f t="shared" si="324"/>
        <v>0.351175611631902</v>
      </c>
      <c r="CB132" s="16">
        <f t="shared" si="325"/>
        <v>0.000499157390274657</v>
      </c>
      <c r="CE132" s="31">
        <v>-0.570569424001741</v>
      </c>
      <c r="CF132" s="31">
        <v>0.719972134038586</v>
      </c>
      <c r="CG132" s="31">
        <v>4.60517018598809</v>
      </c>
      <c r="CH132" s="31">
        <v>-0.693147180559945</v>
      </c>
      <c r="CI132" s="31">
        <v>0</v>
      </c>
      <c r="CJ132" s="31">
        <v>1.6094379124341</v>
      </c>
      <c r="CK132" s="34">
        <f t="shared" si="326"/>
        <v>0.596319601462103</v>
      </c>
      <c r="CL132" s="34">
        <f t="shared" si="327"/>
        <v>0.75462889178329</v>
      </c>
      <c r="CM132" s="34">
        <f t="shared" si="328"/>
        <v>1.32515466991578</v>
      </c>
      <c r="CN132" s="32">
        <f t="shared" si="329"/>
        <v>0.0214094257720287</v>
      </c>
      <c r="CO132" s="32">
        <f t="shared" si="330"/>
        <v>0.325154669915785</v>
      </c>
      <c r="CP132" s="32">
        <f t="shared" si="331"/>
        <v>1.17039820609832e-5</v>
      </c>
      <c r="CR132" s="8">
        <f t="shared" si="332"/>
        <v>0.596319601462104</v>
      </c>
      <c r="CT132" s="25">
        <v>-0.570569424001741</v>
      </c>
      <c r="CU132" s="25">
        <v>0.719972134038586</v>
      </c>
      <c r="CV132" s="22">
        <v>-0.693147180559945</v>
      </c>
      <c r="CW132" s="25">
        <v>0</v>
      </c>
      <c r="CX132" s="25">
        <v>1.6094379124341</v>
      </c>
      <c r="CY132" s="26">
        <f t="shared" si="333"/>
        <v>0.583374087365532</v>
      </c>
      <c r="CZ132" s="26">
        <f t="shared" si="334"/>
        <v>0.771374680065346</v>
      </c>
      <c r="DA132" s="26">
        <f t="shared" ref="DA132:DA178" si="356">1/CZ132</f>
        <v>1.29638686081229</v>
      </c>
      <c r="DB132" s="16">
        <f t="shared" si="335"/>
        <v>0.0177886471805884</v>
      </c>
      <c r="DC132" s="16">
        <f t="shared" si="336"/>
        <v>0.296386860812292</v>
      </c>
      <c r="DD132" s="16">
        <f t="shared" si="337"/>
        <v>0.00118594366412739</v>
      </c>
      <c r="DG132" s="25">
        <v>-0.570569424001741</v>
      </c>
      <c r="DH132" s="25">
        <v>0.719972134038586</v>
      </c>
      <c r="DI132" s="22">
        <v>0</v>
      </c>
      <c r="DJ132" s="25">
        <v>1.6094379124341</v>
      </c>
      <c r="DK132" s="26">
        <f t="shared" si="338"/>
        <v>0.595913288445311</v>
      </c>
      <c r="DL132" s="26">
        <f t="shared" si="339"/>
        <v>0.755143422248584</v>
      </c>
      <c r="DM132" s="26">
        <f t="shared" ref="DM132:DM178" si="357">1/DL132</f>
        <v>1.32425175210069</v>
      </c>
      <c r="DN132" s="16">
        <f t="shared" si="340"/>
        <v>0.0212906877449247</v>
      </c>
      <c r="DO132" s="16">
        <f t="shared" si="341"/>
        <v>0.324251752100692</v>
      </c>
      <c r="DP132" s="16">
        <f t="shared" si="342"/>
        <v>9.75489101373678e-5</v>
      </c>
      <c r="DS132" s="25">
        <v>-0.570569424001741</v>
      </c>
      <c r="DT132" s="25">
        <v>0.719972134038586</v>
      </c>
      <c r="DU132" s="22">
        <v>1.6094379124341</v>
      </c>
      <c r="DV132" s="26">
        <f t="shared" si="343"/>
        <v>0.654785995470638</v>
      </c>
      <c r="DW132" s="26">
        <f t="shared" si="344"/>
        <v>0.68724744132097</v>
      </c>
      <c r="DX132" s="26">
        <f t="shared" ref="DX132:DX178" si="358">1/DW132</f>
        <v>1.45507998993475</v>
      </c>
      <c r="DY132" s="16">
        <f t="shared" si="345"/>
        <v>0.0419373039409002</v>
      </c>
      <c r="DZ132" s="16">
        <f t="shared" si="346"/>
        <v>0.455079989934751</v>
      </c>
      <c r="EA132" s="16">
        <f t="shared" si="347"/>
        <v>0.0105566244213864</v>
      </c>
      <c r="ED132" s="25">
        <v>-0.570569424001741</v>
      </c>
      <c r="EE132" s="25">
        <v>0.719972134038586</v>
      </c>
      <c r="EF132" s="26">
        <f t="shared" si="348"/>
        <v>0.61011246486948</v>
      </c>
      <c r="EG132" s="26">
        <f t="shared" si="349"/>
        <v>0.737568933452732</v>
      </c>
      <c r="EH132" s="26">
        <f t="shared" si="350"/>
        <v>1.35580547748773</v>
      </c>
      <c r="EI132" s="16">
        <f t="shared" si="351"/>
        <v>0.0256360014065806</v>
      </c>
      <c r="EJ132" s="16">
        <f t="shared" si="352"/>
        <v>0.355805477487734</v>
      </c>
      <c r="EK132" s="16">
        <f t="shared" si="353"/>
        <v>1.17227128012329e-5</v>
      </c>
    </row>
    <row r="133" spans="1:141">
      <c r="A133" s="77" t="s">
        <v>30</v>
      </c>
      <c r="B133" s="77">
        <v>2.05437596268495</v>
      </c>
      <c r="C133" s="78">
        <v>0</v>
      </c>
      <c r="D133" s="78">
        <v>0.0526</v>
      </c>
      <c r="E133" s="77">
        <v>100</v>
      </c>
      <c r="F133" s="77">
        <v>0.5</v>
      </c>
      <c r="G133" s="77">
        <v>0.5</v>
      </c>
      <c r="H133" s="77">
        <v>1</v>
      </c>
      <c r="I133" s="77">
        <v>5</v>
      </c>
      <c r="J133" s="77">
        <v>0.42</v>
      </c>
      <c r="K133" s="17">
        <f t="shared" si="290"/>
        <v>0.796173404338552</v>
      </c>
      <c r="L133" s="17">
        <f t="shared" si="291"/>
        <v>0.527523272833924</v>
      </c>
      <c r="M133" s="17">
        <f t="shared" si="292"/>
        <v>1.89565096271084</v>
      </c>
      <c r="N133" s="16">
        <f t="shared" si="293"/>
        <v>0.141506430131656</v>
      </c>
      <c r="O133" s="16">
        <f t="shared" si="294"/>
        <v>0.895650962710839</v>
      </c>
      <c r="P133" s="16">
        <f t="shared" si="295"/>
        <v>0.0688388455129305</v>
      </c>
      <c r="R133" s="21">
        <f t="shared" si="296"/>
        <v>-0.639562295488692</v>
      </c>
      <c r="S133" s="21">
        <f t="shared" ref="S133:S142" si="359">1</f>
        <v>1</v>
      </c>
      <c r="T133" s="21">
        <f t="shared" si="297"/>
        <v>0.719972134038586</v>
      </c>
      <c r="U133" s="22">
        <f t="shared" si="298"/>
        <v>0</v>
      </c>
      <c r="V133" s="21">
        <f t="shared" si="299"/>
        <v>0.0512632939375415</v>
      </c>
      <c r="W133" s="21">
        <f t="shared" si="300"/>
        <v>4.60517018598809</v>
      </c>
      <c r="X133" s="25">
        <f t="shared" si="301"/>
        <v>-0.693147180559945</v>
      </c>
      <c r="Y133" s="21">
        <f t="shared" si="302"/>
        <v>-0.693147180559945</v>
      </c>
      <c r="Z133" s="21">
        <f t="shared" si="303"/>
        <v>0</v>
      </c>
      <c r="AA133" s="21">
        <f t="shared" si="304"/>
        <v>1.6094379124341</v>
      </c>
      <c r="AB133" s="26">
        <f t="shared" si="305"/>
        <v>0.607780391908249</v>
      </c>
      <c r="AC133" s="26">
        <f t="shared" si="306"/>
        <v>0.691039075283962</v>
      </c>
      <c r="AD133" s="26">
        <f t="shared" si="307"/>
        <v>1.44709617121012</v>
      </c>
      <c r="AE133" s="16">
        <f t="shared" si="308"/>
        <v>0.0352614755852155</v>
      </c>
      <c r="AF133" s="16">
        <f t="shared" si="309"/>
        <v>0.447096171210116</v>
      </c>
      <c r="AG133" s="16">
        <f t="shared" si="310"/>
        <v>0.0143958673609828</v>
      </c>
      <c r="AI133" s="21">
        <v>-0.639562295488692</v>
      </c>
      <c r="AJ133" s="22">
        <v>1</v>
      </c>
      <c r="AK133" s="21">
        <v>0.719972134038586</v>
      </c>
      <c r="AL133" s="25">
        <v>0.0512632939375415</v>
      </c>
      <c r="AM133" s="21">
        <v>4.60517018598809</v>
      </c>
      <c r="AN133" s="21">
        <v>-0.693147180559945</v>
      </c>
      <c r="AO133" s="21">
        <v>-0.693147180559945</v>
      </c>
      <c r="AP133" s="25">
        <v>0</v>
      </c>
      <c r="AQ133" s="21">
        <v>1.6094379124341</v>
      </c>
      <c r="AR133" s="26">
        <f t="shared" si="311"/>
        <v>0.607469059054742</v>
      </c>
      <c r="AS133" s="26">
        <f t="shared" si="312"/>
        <v>0.691393238453239</v>
      </c>
      <c r="AT133" s="26">
        <f t="shared" ref="AT133:AT178" si="360">1/AS133</f>
        <v>1.44635490251129</v>
      </c>
      <c r="AU133" s="16">
        <f t="shared" si="313"/>
        <v>0.0351446481028702</v>
      </c>
      <c r="AV133" s="16">
        <f t="shared" si="314"/>
        <v>0.44635490251129</v>
      </c>
      <c r="AW133" s="16">
        <f t="shared" si="315"/>
        <v>0.0142086319798285</v>
      </c>
      <c r="AZ133" s="25">
        <v>-0.639562295488692</v>
      </c>
      <c r="BA133" s="25">
        <v>0.719972134038586</v>
      </c>
      <c r="BB133" s="22">
        <v>0.0512632939375415</v>
      </c>
      <c r="BC133" s="25">
        <v>4.60517018598809</v>
      </c>
      <c r="BD133" s="25">
        <v>-0.693147180559945</v>
      </c>
      <c r="BE133" s="25">
        <v>-0.693147180559945</v>
      </c>
      <c r="BF133" s="25">
        <v>0</v>
      </c>
      <c r="BG133" s="25">
        <v>1.6094379124341</v>
      </c>
      <c r="BH133" s="26">
        <f t="shared" si="316"/>
        <v>0.610194675615589</v>
      </c>
      <c r="BI133" s="26">
        <f t="shared" si="317"/>
        <v>0.688304924287133</v>
      </c>
      <c r="BJ133" s="26">
        <f t="shared" si="354"/>
        <v>1.4528444657514</v>
      </c>
      <c r="BK133" s="16">
        <f t="shared" si="318"/>
        <v>0.0361740146325192</v>
      </c>
      <c r="BL133" s="16">
        <f t="shared" si="319"/>
        <v>0.452844465751403</v>
      </c>
      <c r="BM133" s="16">
        <f t="shared" si="320"/>
        <v>0.015521463525341</v>
      </c>
      <c r="BP133" s="25">
        <v>-0.639562295488692</v>
      </c>
      <c r="BQ133" s="25">
        <v>0.719972134038586</v>
      </c>
      <c r="BR133" s="25">
        <v>4.60517018598809</v>
      </c>
      <c r="BS133" s="22">
        <v>-0.693147180559945</v>
      </c>
      <c r="BT133" s="25">
        <v>-0.693147180559945</v>
      </c>
      <c r="BU133" s="25">
        <v>0</v>
      </c>
      <c r="BV133" s="25">
        <v>1.6094379124341</v>
      </c>
      <c r="BW133" s="26">
        <f t="shared" si="321"/>
        <v>0.608029025234356</v>
      </c>
      <c r="BX133" s="26">
        <f t="shared" si="322"/>
        <v>0.690756497747977</v>
      </c>
      <c r="BY133" s="26">
        <f t="shared" si="355"/>
        <v>1.44768815531989</v>
      </c>
      <c r="BZ133" s="16">
        <f t="shared" si="323"/>
        <v>0.035354914330582</v>
      </c>
      <c r="CA133" s="16">
        <f t="shared" si="324"/>
        <v>0.447688155319895</v>
      </c>
      <c r="CB133" s="16">
        <f t="shared" si="325"/>
        <v>0.014126362264598</v>
      </c>
      <c r="CE133" s="31">
        <v>-0.639562295488692</v>
      </c>
      <c r="CF133" s="31">
        <v>0.719972134038586</v>
      </c>
      <c r="CG133" s="31">
        <v>4.60517018598809</v>
      </c>
      <c r="CH133" s="31">
        <v>-0.693147180559945</v>
      </c>
      <c r="CI133" s="31">
        <v>0</v>
      </c>
      <c r="CJ133" s="31">
        <v>1.6094379124341</v>
      </c>
      <c r="CK133" s="34">
        <f t="shared" si="326"/>
        <v>0.596319601462103</v>
      </c>
      <c r="CL133" s="34">
        <f t="shared" si="327"/>
        <v>0.704320298997737</v>
      </c>
      <c r="CM133" s="34">
        <f t="shared" si="328"/>
        <v>1.41980857490977</v>
      </c>
      <c r="CN133" s="32">
        <f t="shared" si="329"/>
        <v>0.0310886018597549</v>
      </c>
      <c r="CO133" s="32">
        <f t="shared" si="330"/>
        <v>0.419808574909769</v>
      </c>
      <c r="CP133" s="32">
        <f t="shared" si="331"/>
        <v>0.00832342319098845</v>
      </c>
      <c r="CR133" s="8">
        <f t="shared" si="332"/>
        <v>0.596319601462104</v>
      </c>
      <c r="CT133" s="25">
        <v>-0.639562295488692</v>
      </c>
      <c r="CU133" s="25">
        <v>0.719972134038586</v>
      </c>
      <c r="CV133" s="22">
        <v>-0.693147180559945</v>
      </c>
      <c r="CW133" s="25">
        <v>0</v>
      </c>
      <c r="CX133" s="25">
        <v>1.6094379124341</v>
      </c>
      <c r="CY133" s="26">
        <f t="shared" si="333"/>
        <v>0.583374087365532</v>
      </c>
      <c r="CZ133" s="26">
        <f t="shared" si="334"/>
        <v>0.719949701394323</v>
      </c>
      <c r="DA133" s="26">
        <f t="shared" si="356"/>
        <v>1.38898592229888</v>
      </c>
      <c r="DB133" s="16">
        <f t="shared" si="335"/>
        <v>0.0266910924225203</v>
      </c>
      <c r="DC133" s="16">
        <f t="shared" si="336"/>
        <v>0.388985922298885</v>
      </c>
      <c r="DD133" s="16">
        <f t="shared" si="337"/>
        <v>0.00338276342122799</v>
      </c>
      <c r="DG133" s="25">
        <v>-0.639562295488692</v>
      </c>
      <c r="DH133" s="25">
        <v>0.719972134038586</v>
      </c>
      <c r="DI133" s="22">
        <v>0</v>
      </c>
      <c r="DJ133" s="25">
        <v>1.6094379124341</v>
      </c>
      <c r="DK133" s="26">
        <f t="shared" si="338"/>
        <v>0.595913288445311</v>
      </c>
      <c r="DL133" s="26">
        <f t="shared" si="339"/>
        <v>0.704800527432012</v>
      </c>
      <c r="DM133" s="26">
        <f t="shared" si="357"/>
        <v>1.41884116296503</v>
      </c>
      <c r="DN133" s="16">
        <f t="shared" si="340"/>
        <v>0.0309454850516433</v>
      </c>
      <c r="DO133" s="16">
        <f t="shared" si="341"/>
        <v>0.418841162965027</v>
      </c>
      <c r="DP133" s="16">
        <f t="shared" si="342"/>
        <v>0.00717624589293345</v>
      </c>
      <c r="DS133" s="25">
        <v>-0.639562295488692</v>
      </c>
      <c r="DT133" s="25">
        <v>0.719972134038586</v>
      </c>
      <c r="DU133" s="22">
        <v>1.6094379124341</v>
      </c>
      <c r="DV133" s="26">
        <f t="shared" si="343"/>
        <v>0.654785995470638</v>
      </c>
      <c r="DW133" s="26">
        <f t="shared" si="344"/>
        <v>0.641430945232905</v>
      </c>
      <c r="DX133" s="26">
        <f t="shared" si="358"/>
        <v>1.55901427493009</v>
      </c>
      <c r="DY133" s="16">
        <f t="shared" si="345"/>
        <v>0.0551244636691384</v>
      </c>
      <c r="DZ133" s="16">
        <f t="shared" si="346"/>
        <v>0.559014274930091</v>
      </c>
      <c r="EA133" s="16">
        <f t="shared" si="347"/>
        <v>0.0427165066735395</v>
      </c>
      <c r="ED133" s="25">
        <v>-0.639562295488692</v>
      </c>
      <c r="EE133" s="25">
        <v>0.719972134038586</v>
      </c>
      <c r="EF133" s="26">
        <f t="shared" si="348"/>
        <v>0.61011246486948</v>
      </c>
      <c r="EG133" s="26">
        <f t="shared" si="349"/>
        <v>0.68839767122255</v>
      </c>
      <c r="EH133" s="26">
        <f t="shared" si="350"/>
        <v>1.45264872587972</v>
      </c>
      <c r="EI133" s="16">
        <f t="shared" si="351"/>
        <v>0.0361427492987494</v>
      </c>
      <c r="EJ133" s="16">
        <f t="shared" si="352"/>
        <v>0.452648725879715</v>
      </c>
      <c r="EK133" s="16">
        <f t="shared" si="353"/>
        <v>0.00872718497875705</v>
      </c>
    </row>
    <row r="134" spans="1:141">
      <c r="A134" s="77" t="s">
        <v>30</v>
      </c>
      <c r="B134" s="77">
        <v>2.05437596268495</v>
      </c>
      <c r="C134" s="78">
        <v>0.0024</v>
      </c>
      <c r="D134" s="78">
        <v>0.0526</v>
      </c>
      <c r="E134" s="77">
        <v>100</v>
      </c>
      <c r="F134" s="77">
        <v>0.5</v>
      </c>
      <c r="G134" s="77">
        <v>0.5</v>
      </c>
      <c r="H134" s="77">
        <v>1</v>
      </c>
      <c r="I134" s="77">
        <v>4</v>
      </c>
      <c r="J134" s="77">
        <v>0.55</v>
      </c>
      <c r="K134" s="17">
        <f t="shared" si="290"/>
        <v>0.833583590619045</v>
      </c>
      <c r="L134" s="17">
        <f t="shared" si="291"/>
        <v>0.659801855734172</v>
      </c>
      <c r="M134" s="17">
        <f t="shared" si="292"/>
        <v>1.51560652839826</v>
      </c>
      <c r="N134" s="16">
        <f t="shared" si="293"/>
        <v>0.0804196528683903</v>
      </c>
      <c r="O134" s="16">
        <f t="shared" si="294"/>
        <v>0.515606528398264</v>
      </c>
      <c r="P134" s="16">
        <f t="shared" si="295"/>
        <v>0.0138469008567935</v>
      </c>
      <c r="R134" s="21">
        <f t="shared" si="296"/>
        <v>-0.415815707620875</v>
      </c>
      <c r="S134" s="21">
        <f t="shared" si="359"/>
        <v>1</v>
      </c>
      <c r="T134" s="21">
        <f t="shared" si="297"/>
        <v>0.719972134038586</v>
      </c>
      <c r="U134" s="22">
        <f t="shared" si="298"/>
        <v>0.00239712459972145</v>
      </c>
      <c r="V134" s="21">
        <f t="shared" si="299"/>
        <v>0.0512632939375415</v>
      </c>
      <c r="W134" s="21">
        <f t="shared" si="300"/>
        <v>4.60517018598809</v>
      </c>
      <c r="X134" s="25">
        <f t="shared" si="301"/>
        <v>-0.693147180559945</v>
      </c>
      <c r="Y134" s="21">
        <f t="shared" si="302"/>
        <v>-0.693147180559945</v>
      </c>
      <c r="Z134" s="21">
        <f t="shared" si="303"/>
        <v>0</v>
      </c>
      <c r="AA134" s="21">
        <f t="shared" si="304"/>
        <v>1.38629436111989</v>
      </c>
      <c r="AB134" s="26">
        <f t="shared" si="305"/>
        <v>0.606793888811564</v>
      </c>
      <c r="AC134" s="26">
        <f t="shared" si="306"/>
        <v>0.906403327622831</v>
      </c>
      <c r="AD134" s="26">
        <f t="shared" si="307"/>
        <v>1.10326161602103</v>
      </c>
      <c r="AE134" s="16">
        <f t="shared" si="308"/>
        <v>0.00322554580634034</v>
      </c>
      <c r="AF134" s="16">
        <f t="shared" si="309"/>
        <v>0.103261616021026</v>
      </c>
      <c r="AG134" s="16">
        <f t="shared" si="310"/>
        <v>0.0501096175081941</v>
      </c>
      <c r="AI134" s="21">
        <v>-0.415815707620875</v>
      </c>
      <c r="AJ134" s="22">
        <v>1</v>
      </c>
      <c r="AK134" s="21">
        <v>0.719972134038586</v>
      </c>
      <c r="AL134" s="25">
        <v>0.0512632939375415</v>
      </c>
      <c r="AM134" s="21">
        <v>4.60517018598809</v>
      </c>
      <c r="AN134" s="21">
        <v>-0.693147180559945</v>
      </c>
      <c r="AO134" s="21">
        <v>-0.693147180559945</v>
      </c>
      <c r="AP134" s="25">
        <v>0</v>
      </c>
      <c r="AQ134" s="21">
        <v>1.38629436111989</v>
      </c>
      <c r="AR134" s="26">
        <f t="shared" si="311"/>
        <v>0.606842216988034</v>
      </c>
      <c r="AS134" s="26">
        <f t="shared" si="312"/>
        <v>0.906331142763664</v>
      </c>
      <c r="AT134" s="26">
        <f t="shared" si="360"/>
        <v>1.10334948543279</v>
      </c>
      <c r="AU134" s="16">
        <f t="shared" si="313"/>
        <v>0.00323103763211471</v>
      </c>
      <c r="AV134" s="16">
        <f t="shared" si="314"/>
        <v>0.103349485432789</v>
      </c>
      <c r="AW134" s="16">
        <f t="shared" si="315"/>
        <v>0.0500888797720563</v>
      </c>
      <c r="AZ134" s="25">
        <v>-0.415815707620875</v>
      </c>
      <c r="BA134" s="25">
        <v>0.719972134038586</v>
      </c>
      <c r="BB134" s="22">
        <v>0.0512632939375415</v>
      </c>
      <c r="BC134" s="25">
        <v>4.60517018598809</v>
      </c>
      <c r="BD134" s="25">
        <v>-0.693147180559945</v>
      </c>
      <c r="BE134" s="25">
        <v>-0.693147180559945</v>
      </c>
      <c r="BF134" s="25">
        <v>0</v>
      </c>
      <c r="BG134" s="25">
        <v>1.38629436111989</v>
      </c>
      <c r="BH134" s="26">
        <f t="shared" si="316"/>
        <v>0.610872217466684</v>
      </c>
      <c r="BI134" s="26">
        <f t="shared" si="317"/>
        <v>0.900351962773616</v>
      </c>
      <c r="BJ134" s="26">
        <f t="shared" si="354"/>
        <v>1.11067675903033</v>
      </c>
      <c r="BK134" s="16">
        <f t="shared" si="318"/>
        <v>0.00370542685931122</v>
      </c>
      <c r="BL134" s="16">
        <f t="shared" si="319"/>
        <v>0.110676759030334</v>
      </c>
      <c r="BM134" s="16">
        <f t="shared" si="320"/>
        <v>0.0473421621347528</v>
      </c>
      <c r="BP134" s="25">
        <v>-0.415815707620875</v>
      </c>
      <c r="BQ134" s="25">
        <v>0.719972134038586</v>
      </c>
      <c r="BR134" s="25">
        <v>4.60517018598809</v>
      </c>
      <c r="BS134" s="22">
        <v>-0.693147180559945</v>
      </c>
      <c r="BT134" s="25">
        <v>-0.693147180559945</v>
      </c>
      <c r="BU134" s="25">
        <v>0</v>
      </c>
      <c r="BV134" s="25">
        <v>1.38629436111989</v>
      </c>
      <c r="BW134" s="26">
        <f t="shared" si="321"/>
        <v>0.6086090899517</v>
      </c>
      <c r="BX134" s="26">
        <f t="shared" si="322"/>
        <v>0.903699943166555</v>
      </c>
      <c r="BY134" s="26">
        <f t="shared" si="355"/>
        <v>1.10656198173036</v>
      </c>
      <c r="BZ134" s="16">
        <f t="shared" si="323"/>
        <v>0.00343502542496649</v>
      </c>
      <c r="CA134" s="16">
        <f t="shared" si="324"/>
        <v>0.106561981730364</v>
      </c>
      <c r="CB134" s="16">
        <f t="shared" si="325"/>
        <v>0.0494047528073675</v>
      </c>
      <c r="CE134" s="31">
        <v>-0.415815707620875</v>
      </c>
      <c r="CF134" s="31">
        <v>0.719972134038586</v>
      </c>
      <c r="CG134" s="31">
        <v>4.60517018598809</v>
      </c>
      <c r="CH134" s="31">
        <v>-0.693147180559945</v>
      </c>
      <c r="CI134" s="31">
        <v>0</v>
      </c>
      <c r="CJ134" s="31">
        <v>1.38629436111989</v>
      </c>
      <c r="CK134" s="34">
        <f t="shared" si="326"/>
        <v>0.594854135194836</v>
      </c>
      <c r="CL134" s="34">
        <f t="shared" si="327"/>
        <v>0.924596413572641</v>
      </c>
      <c r="CM134" s="34">
        <f t="shared" si="328"/>
        <v>1.08155297308152</v>
      </c>
      <c r="CN134" s="32">
        <f t="shared" si="329"/>
        <v>0.00201189344407662</v>
      </c>
      <c r="CO134" s="32">
        <f t="shared" si="330"/>
        <v>0.0815529730815199</v>
      </c>
      <c r="CP134" s="32">
        <f t="shared" si="331"/>
        <v>0.0610202662607805</v>
      </c>
      <c r="CR134" s="8">
        <f t="shared" si="332"/>
        <v>0.594854135194836</v>
      </c>
      <c r="CT134" s="25">
        <v>-0.415815707620875</v>
      </c>
      <c r="CU134" s="25">
        <v>0.719972134038586</v>
      </c>
      <c r="CV134" s="22">
        <v>-0.693147180559945</v>
      </c>
      <c r="CW134" s="25">
        <v>0</v>
      </c>
      <c r="CX134" s="25">
        <v>1.38629436111989</v>
      </c>
      <c r="CY134" s="26">
        <f t="shared" si="333"/>
        <v>0.576010452950832</v>
      </c>
      <c r="CZ134" s="26">
        <f t="shared" si="334"/>
        <v>0.954843783098756</v>
      </c>
      <c r="DA134" s="26">
        <f t="shared" si="356"/>
        <v>1.04729173263788</v>
      </c>
      <c r="DB134" s="16">
        <f t="shared" si="335"/>
        <v>0.00067654366270743</v>
      </c>
      <c r="DC134" s="16">
        <f t="shared" si="336"/>
        <v>0.0472917326378759</v>
      </c>
      <c r="DD134" s="16">
        <f t="shared" si="337"/>
        <v>0.0803907698291585</v>
      </c>
      <c r="DG134" s="25">
        <v>-0.415815707620875</v>
      </c>
      <c r="DH134" s="25">
        <v>0.719972134038586</v>
      </c>
      <c r="DI134" s="22">
        <v>0</v>
      </c>
      <c r="DJ134" s="25">
        <v>1.38629436111989</v>
      </c>
      <c r="DK134" s="26">
        <f t="shared" si="338"/>
        <v>0.592674000048184</v>
      </c>
      <c r="DL134" s="26">
        <f t="shared" si="339"/>
        <v>0.927997516265747</v>
      </c>
      <c r="DM134" s="26">
        <f t="shared" si="357"/>
        <v>1.0775890909967</v>
      </c>
      <c r="DN134" s="16">
        <f t="shared" si="340"/>
        <v>0.0018210702801124</v>
      </c>
      <c r="DO134" s="16">
        <f t="shared" si="341"/>
        <v>0.0775890909966981</v>
      </c>
      <c r="DP134" s="16">
        <f t="shared" si="342"/>
        <v>0.0658124361916251</v>
      </c>
      <c r="DS134" s="25">
        <v>-0.415815707620875</v>
      </c>
      <c r="DT134" s="25">
        <v>0.719972134038586</v>
      </c>
      <c r="DU134" s="22">
        <v>1.38629436111989</v>
      </c>
      <c r="DV134" s="26">
        <f t="shared" si="343"/>
        <v>0.660578961095649</v>
      </c>
      <c r="DW134" s="26">
        <f t="shared" si="344"/>
        <v>0.832602962540253</v>
      </c>
      <c r="DX134" s="26">
        <f t="shared" si="358"/>
        <v>1.20105265653754</v>
      </c>
      <c r="DY134" s="16">
        <f t="shared" si="345"/>
        <v>0.0122277066369931</v>
      </c>
      <c r="DZ134" s="16">
        <f t="shared" si="346"/>
        <v>0.201052656537544</v>
      </c>
      <c r="EA134" s="16">
        <f t="shared" si="347"/>
        <v>0.0228862127708142</v>
      </c>
      <c r="ED134" s="25">
        <v>-0.415815707620875</v>
      </c>
      <c r="EE134" s="25">
        <v>0.719972134038586</v>
      </c>
      <c r="EF134" s="26">
        <f t="shared" si="348"/>
        <v>0.638780115457206</v>
      </c>
      <c r="EG134" s="26">
        <f t="shared" si="349"/>
        <v>0.861016156719809</v>
      </c>
      <c r="EH134" s="26">
        <f t="shared" si="350"/>
        <v>1.16141839174038</v>
      </c>
      <c r="EI134" s="16">
        <f t="shared" si="351"/>
        <v>0.0078819089005949</v>
      </c>
      <c r="EJ134" s="16">
        <f t="shared" si="352"/>
        <v>0.161418391740375</v>
      </c>
      <c r="EK134" s="16">
        <f t="shared" si="353"/>
        <v>0.0391291642201366</v>
      </c>
    </row>
    <row r="135" spans="1:141">
      <c r="A135" s="77" t="s">
        <v>30</v>
      </c>
      <c r="B135" s="77">
        <v>2.05437596268495</v>
      </c>
      <c r="C135" s="78">
        <v>0.0024</v>
      </c>
      <c r="D135" s="78">
        <v>0.0526</v>
      </c>
      <c r="E135" s="77">
        <v>100</v>
      </c>
      <c r="F135" s="77">
        <v>0.5</v>
      </c>
      <c r="G135" s="77">
        <v>0.5</v>
      </c>
      <c r="H135" s="77">
        <v>1</v>
      </c>
      <c r="I135" s="77">
        <v>6</v>
      </c>
      <c r="J135" s="77">
        <v>0.43</v>
      </c>
      <c r="K135" s="17">
        <f t="shared" si="290"/>
        <v>0.758763218058059</v>
      </c>
      <c r="L135" s="17">
        <f t="shared" si="291"/>
        <v>0.566711708957796</v>
      </c>
      <c r="M135" s="17">
        <f t="shared" si="292"/>
        <v>1.76456562339084</v>
      </c>
      <c r="N135" s="16">
        <f t="shared" si="293"/>
        <v>0.108085253547891</v>
      </c>
      <c r="O135" s="16">
        <f t="shared" si="294"/>
        <v>0.764565623390836</v>
      </c>
      <c r="P135" s="16">
        <f t="shared" si="295"/>
        <v>0.0172360767523198</v>
      </c>
      <c r="R135" s="21">
        <f t="shared" si="296"/>
        <v>-0.567904554368704</v>
      </c>
      <c r="S135" s="21">
        <f t="shared" si="359"/>
        <v>1</v>
      </c>
      <c r="T135" s="21">
        <f t="shared" si="297"/>
        <v>0.719972134038586</v>
      </c>
      <c r="U135" s="22">
        <f t="shared" si="298"/>
        <v>0.00239712459972145</v>
      </c>
      <c r="V135" s="21">
        <f t="shared" si="299"/>
        <v>0.0512632939375415</v>
      </c>
      <c r="W135" s="21">
        <f t="shared" si="300"/>
        <v>4.60517018598809</v>
      </c>
      <c r="X135" s="25">
        <f t="shared" si="301"/>
        <v>-0.693147180559945</v>
      </c>
      <c r="Y135" s="21">
        <f t="shared" si="302"/>
        <v>-0.693147180559945</v>
      </c>
      <c r="Z135" s="21">
        <f t="shared" si="303"/>
        <v>0</v>
      </c>
      <c r="AA135" s="21">
        <f t="shared" si="304"/>
        <v>1.79175946922805</v>
      </c>
      <c r="AB135" s="26">
        <f t="shared" si="305"/>
        <v>0.601712155705075</v>
      </c>
      <c r="AC135" s="26">
        <f t="shared" si="306"/>
        <v>0.714627411002083</v>
      </c>
      <c r="AD135" s="26">
        <f t="shared" si="307"/>
        <v>1.39933059466296</v>
      </c>
      <c r="AE135" s="16">
        <f t="shared" si="308"/>
        <v>0.0294850644168839</v>
      </c>
      <c r="AF135" s="16">
        <f t="shared" si="309"/>
        <v>0.399330594662965</v>
      </c>
      <c r="AG135" s="16">
        <f t="shared" si="310"/>
        <v>0.00521532439296577</v>
      </c>
      <c r="AI135" s="21">
        <v>-0.567904554368704</v>
      </c>
      <c r="AJ135" s="22">
        <v>1</v>
      </c>
      <c r="AK135" s="21">
        <v>0.719972134038586</v>
      </c>
      <c r="AL135" s="25">
        <v>0.0512632939375415</v>
      </c>
      <c r="AM135" s="21">
        <v>4.60517018598809</v>
      </c>
      <c r="AN135" s="21">
        <v>-0.693147180559945</v>
      </c>
      <c r="AO135" s="21">
        <v>-0.693147180559945</v>
      </c>
      <c r="AP135" s="25">
        <v>0</v>
      </c>
      <c r="AQ135" s="21">
        <v>1.79175946922805</v>
      </c>
      <c r="AR135" s="26">
        <f t="shared" si="311"/>
        <v>0.601564916628175</v>
      </c>
      <c r="AS135" s="26">
        <f t="shared" si="312"/>
        <v>0.714802323264109</v>
      </c>
      <c r="AT135" s="26">
        <f t="shared" si="360"/>
        <v>1.39898817820506</v>
      </c>
      <c r="AU135" s="16">
        <f t="shared" si="313"/>
        <v>0.0294345206176328</v>
      </c>
      <c r="AV135" s="16">
        <f t="shared" si="314"/>
        <v>0.398988178205059</v>
      </c>
      <c r="AW135" s="16">
        <f t="shared" si="315"/>
        <v>0.00516001466371636</v>
      </c>
      <c r="AZ135" s="25">
        <v>-0.567904554368704</v>
      </c>
      <c r="BA135" s="25">
        <v>0.719972134038586</v>
      </c>
      <c r="BB135" s="22">
        <v>0.0512632939375415</v>
      </c>
      <c r="BC135" s="25">
        <v>4.60517018598809</v>
      </c>
      <c r="BD135" s="25">
        <v>-0.693147180559945</v>
      </c>
      <c r="BE135" s="25">
        <v>-0.693147180559945</v>
      </c>
      <c r="BF135" s="25">
        <v>0</v>
      </c>
      <c r="BG135" s="25">
        <v>1.79175946922805</v>
      </c>
      <c r="BH135" s="26">
        <f t="shared" si="316"/>
        <v>0.603207331824151</v>
      </c>
      <c r="BI135" s="26">
        <f t="shared" si="317"/>
        <v>0.712856056804952</v>
      </c>
      <c r="BJ135" s="26">
        <f t="shared" si="354"/>
        <v>1.40280774842826</v>
      </c>
      <c r="BK135" s="16">
        <f t="shared" si="318"/>
        <v>0.0300007797976414</v>
      </c>
      <c r="BL135" s="16">
        <f t="shared" si="319"/>
        <v>0.402807748428257</v>
      </c>
      <c r="BM135" s="16">
        <f t="shared" si="320"/>
        <v>0.00555747116308238</v>
      </c>
      <c r="BP135" s="25">
        <v>-0.567904554368704</v>
      </c>
      <c r="BQ135" s="25">
        <v>0.719972134038586</v>
      </c>
      <c r="BR135" s="25">
        <v>4.60517018598809</v>
      </c>
      <c r="BS135" s="22">
        <v>-0.693147180559945</v>
      </c>
      <c r="BT135" s="25">
        <v>-0.693147180559945</v>
      </c>
      <c r="BU135" s="25">
        <v>0</v>
      </c>
      <c r="BV135" s="25">
        <v>1.79175946922805</v>
      </c>
      <c r="BW135" s="26">
        <f t="shared" si="321"/>
        <v>0.601143196380463</v>
      </c>
      <c r="BX135" s="26">
        <f t="shared" si="322"/>
        <v>0.715303778848481</v>
      </c>
      <c r="BY135" s="26">
        <f t="shared" si="355"/>
        <v>1.39800743344294</v>
      </c>
      <c r="BZ135" s="16">
        <f t="shared" si="323"/>
        <v>0.0292899936673218</v>
      </c>
      <c r="CA135" s="16">
        <f t="shared" si="324"/>
        <v>0.398007433442938</v>
      </c>
      <c r="CB135" s="16">
        <f t="shared" si="325"/>
        <v>0.00478499417461762</v>
      </c>
      <c r="CE135" s="31">
        <v>-0.567904554368704</v>
      </c>
      <c r="CF135" s="31">
        <v>0.719972134038586</v>
      </c>
      <c r="CG135" s="31">
        <v>4.60517018598809</v>
      </c>
      <c r="CH135" s="31">
        <v>-0.693147180559945</v>
      </c>
      <c r="CI135" s="31">
        <v>0</v>
      </c>
      <c r="CJ135" s="31">
        <v>1.79175946922805</v>
      </c>
      <c r="CK135" s="34">
        <f t="shared" si="326"/>
        <v>0.591213282977167</v>
      </c>
      <c r="CL135" s="34">
        <f t="shared" si="327"/>
        <v>0.727317894203346</v>
      </c>
      <c r="CM135" s="34">
        <f t="shared" si="328"/>
        <v>1.37491461157481</v>
      </c>
      <c r="CN135" s="32">
        <f t="shared" si="329"/>
        <v>0.0259897226082761</v>
      </c>
      <c r="CO135" s="32">
        <f t="shared" si="330"/>
        <v>0.374914611574807</v>
      </c>
      <c r="CP135" s="32">
        <f t="shared" si="331"/>
        <v>0.00214728747625369</v>
      </c>
      <c r="CR135" s="8">
        <f t="shared" si="332"/>
        <v>0.591213282977167</v>
      </c>
      <c r="CT135" s="25">
        <v>-0.567904554368704</v>
      </c>
      <c r="CU135" s="25">
        <v>0.719972134038586</v>
      </c>
      <c r="CV135" s="22">
        <v>-0.693147180559945</v>
      </c>
      <c r="CW135" s="25">
        <v>0</v>
      </c>
      <c r="CX135" s="25">
        <v>1.79175946922805</v>
      </c>
      <c r="CY135" s="26">
        <f t="shared" si="333"/>
        <v>0.583239127284736</v>
      </c>
      <c r="CZ135" s="26">
        <f t="shared" si="334"/>
        <v>0.737261922055642</v>
      </c>
      <c r="DA135" s="26">
        <f t="shared" si="356"/>
        <v>1.35637006345288</v>
      </c>
      <c r="DB135" s="16">
        <f t="shared" si="335"/>
        <v>0.0234822301309876</v>
      </c>
      <c r="DC135" s="16">
        <f t="shared" si="336"/>
        <v>0.356370063452875</v>
      </c>
      <c r="DD135" s="16">
        <f t="shared" si="337"/>
        <v>0.000652581248511794</v>
      </c>
      <c r="DG135" s="25">
        <v>-0.567904554368704</v>
      </c>
      <c r="DH135" s="25">
        <v>0.719972134038586</v>
      </c>
      <c r="DI135" s="22">
        <v>0</v>
      </c>
      <c r="DJ135" s="25">
        <v>1.79175946922805</v>
      </c>
      <c r="DK135" s="26">
        <f t="shared" si="338"/>
        <v>0.592255628131308</v>
      </c>
      <c r="DL135" s="26">
        <f t="shared" si="339"/>
        <v>0.7260378451054</v>
      </c>
      <c r="DM135" s="26">
        <f t="shared" si="357"/>
        <v>1.37733867007281</v>
      </c>
      <c r="DN135" s="16">
        <f t="shared" si="340"/>
        <v>0.0263268888602853</v>
      </c>
      <c r="DO135" s="16">
        <f t="shared" si="341"/>
        <v>0.377338670072809</v>
      </c>
      <c r="DP135" s="16">
        <f t="shared" si="342"/>
        <v>0.00186712421798159</v>
      </c>
      <c r="DS135" s="25">
        <v>-0.567904554368704</v>
      </c>
      <c r="DT135" s="25">
        <v>0.719972134038586</v>
      </c>
      <c r="DU135" s="22">
        <v>1.79175946922805</v>
      </c>
      <c r="DV135" s="26">
        <f t="shared" si="343"/>
        <v>0.643229311997577</v>
      </c>
      <c r="DW135" s="26">
        <f t="shared" si="344"/>
        <v>0.668501873250484</v>
      </c>
      <c r="DX135" s="26">
        <f t="shared" si="358"/>
        <v>1.4958821209246</v>
      </c>
      <c r="DY135" s="16">
        <f t="shared" si="345"/>
        <v>0.04546673949496</v>
      </c>
      <c r="DZ135" s="16">
        <f t="shared" si="346"/>
        <v>0.495882120924597</v>
      </c>
      <c r="EA135" s="16">
        <f t="shared" si="347"/>
        <v>0.0206059037128522</v>
      </c>
      <c r="ED135" s="25">
        <v>-0.567904554368704</v>
      </c>
      <c r="EE135" s="25">
        <v>0.719972134038586</v>
      </c>
      <c r="EF135" s="26">
        <f t="shared" si="348"/>
        <v>0.581444814281754</v>
      </c>
      <c r="EG135" s="26">
        <f t="shared" si="349"/>
        <v>0.739537079767698</v>
      </c>
      <c r="EH135" s="26">
        <f t="shared" si="350"/>
        <v>1.35219724251571</v>
      </c>
      <c r="EI135" s="16">
        <f t="shared" si="351"/>
        <v>0.0229355317728351</v>
      </c>
      <c r="EJ135" s="16">
        <f t="shared" si="352"/>
        <v>0.352197242515708</v>
      </c>
      <c r="EK135" s="16">
        <f t="shared" si="353"/>
        <v>4.94501450713811e-5</v>
      </c>
    </row>
    <row r="136" spans="1:141">
      <c r="A136" s="77" t="s">
        <v>30</v>
      </c>
      <c r="B136" s="77">
        <v>2.05437596268495</v>
      </c>
      <c r="C136" s="78">
        <v>0.0024</v>
      </c>
      <c r="D136" s="78">
        <v>0.0526</v>
      </c>
      <c r="E136" s="77">
        <v>100</v>
      </c>
      <c r="F136" s="77">
        <v>0.5</v>
      </c>
      <c r="G136" s="77">
        <v>0.5</v>
      </c>
      <c r="H136" s="77">
        <v>1</v>
      </c>
      <c r="I136" s="77">
        <v>7</v>
      </c>
      <c r="J136" s="77">
        <v>0.45</v>
      </c>
      <c r="K136" s="17">
        <f t="shared" si="290"/>
        <v>0.721353031777566</v>
      </c>
      <c r="L136" s="17">
        <f t="shared" si="291"/>
        <v>0.623827696254502</v>
      </c>
      <c r="M136" s="17">
        <f t="shared" si="292"/>
        <v>1.60300673728348</v>
      </c>
      <c r="N136" s="16">
        <f t="shared" si="293"/>
        <v>0.073632467854877</v>
      </c>
      <c r="O136" s="16">
        <f t="shared" si="294"/>
        <v>0.603006737283481</v>
      </c>
      <c r="P136" s="16">
        <f t="shared" si="295"/>
        <v>0.000916433116410928</v>
      </c>
      <c r="R136" s="21">
        <f t="shared" si="296"/>
        <v>-0.471881076540281</v>
      </c>
      <c r="S136" s="21">
        <f t="shared" si="359"/>
        <v>1</v>
      </c>
      <c r="T136" s="21">
        <f t="shared" si="297"/>
        <v>0.719972134038586</v>
      </c>
      <c r="U136" s="22">
        <f t="shared" si="298"/>
        <v>0.00239712459972145</v>
      </c>
      <c r="V136" s="21">
        <f t="shared" si="299"/>
        <v>0.0512632939375415</v>
      </c>
      <c r="W136" s="21">
        <f t="shared" si="300"/>
        <v>4.60517018598809</v>
      </c>
      <c r="X136" s="25">
        <f t="shared" si="301"/>
        <v>-0.693147180559945</v>
      </c>
      <c r="Y136" s="21">
        <f t="shared" si="302"/>
        <v>-0.693147180559945</v>
      </c>
      <c r="Z136" s="21">
        <f t="shared" si="303"/>
        <v>0</v>
      </c>
      <c r="AA136" s="21">
        <f t="shared" si="304"/>
        <v>1.94591014905531</v>
      </c>
      <c r="AB136" s="26">
        <f t="shared" si="305"/>
        <v>0.590975584351551</v>
      </c>
      <c r="AC136" s="26">
        <f t="shared" si="306"/>
        <v>0.761452777264502</v>
      </c>
      <c r="AD136" s="26">
        <f t="shared" si="307"/>
        <v>1.31327907633678</v>
      </c>
      <c r="AE136" s="16">
        <f t="shared" si="308"/>
        <v>0.0198741153832612</v>
      </c>
      <c r="AF136" s="16">
        <f t="shared" si="309"/>
        <v>0.313279076336779</v>
      </c>
      <c r="AG136" s="16">
        <f t="shared" si="310"/>
        <v>0.000191388283643372</v>
      </c>
      <c r="AI136" s="21">
        <v>-0.471881076540281</v>
      </c>
      <c r="AJ136" s="22">
        <v>1</v>
      </c>
      <c r="AK136" s="21">
        <v>0.719972134038586</v>
      </c>
      <c r="AL136" s="25">
        <v>0.0512632939375415</v>
      </c>
      <c r="AM136" s="21">
        <v>4.60517018598809</v>
      </c>
      <c r="AN136" s="21">
        <v>-0.693147180559945</v>
      </c>
      <c r="AO136" s="21">
        <v>-0.693147180559945</v>
      </c>
      <c r="AP136" s="25">
        <v>0</v>
      </c>
      <c r="AQ136" s="21">
        <v>1.94591014905531</v>
      </c>
      <c r="AR136" s="26">
        <f t="shared" si="311"/>
        <v>0.590758115411287</v>
      </c>
      <c r="AS136" s="26">
        <f t="shared" si="312"/>
        <v>0.761733082052896</v>
      </c>
      <c r="AT136" s="26">
        <f t="shared" si="360"/>
        <v>1.31279581202508</v>
      </c>
      <c r="AU136" s="16">
        <f t="shared" si="313"/>
        <v>0.0198128470541371</v>
      </c>
      <c r="AV136" s="16">
        <f t="shared" si="314"/>
        <v>0.312795812025082</v>
      </c>
      <c r="AW136" s="16">
        <f t="shared" si="315"/>
        <v>0.000206184445719639</v>
      </c>
      <c r="AZ136" s="25">
        <v>-0.471881076540281</v>
      </c>
      <c r="BA136" s="25">
        <v>0.719972134038586</v>
      </c>
      <c r="BB136" s="22">
        <v>0.0512632939375415</v>
      </c>
      <c r="BC136" s="25">
        <v>4.60517018598809</v>
      </c>
      <c r="BD136" s="25">
        <v>-0.693147180559945</v>
      </c>
      <c r="BE136" s="25">
        <v>-0.693147180559945</v>
      </c>
      <c r="BF136" s="25">
        <v>0</v>
      </c>
      <c r="BG136" s="25">
        <v>1.94591014905531</v>
      </c>
      <c r="BH136" s="26">
        <f t="shared" si="316"/>
        <v>0.591495055577508</v>
      </c>
      <c r="BI136" s="26">
        <f t="shared" si="317"/>
        <v>0.760784043343594</v>
      </c>
      <c r="BJ136" s="26">
        <f t="shared" si="354"/>
        <v>1.31443345683891</v>
      </c>
      <c r="BK136" s="16">
        <f t="shared" si="318"/>
        <v>0.020020850752882</v>
      </c>
      <c r="BL136" s="16">
        <f t="shared" si="319"/>
        <v>0.314433456838906</v>
      </c>
      <c r="BM136" s="16">
        <f t="shared" si="320"/>
        <v>0.000191153939111118</v>
      </c>
      <c r="BP136" s="25">
        <v>-0.471881076540281</v>
      </c>
      <c r="BQ136" s="25">
        <v>0.719972134038586</v>
      </c>
      <c r="BR136" s="25">
        <v>4.60517018598809</v>
      </c>
      <c r="BS136" s="22">
        <v>-0.693147180559945</v>
      </c>
      <c r="BT136" s="25">
        <v>-0.693147180559945</v>
      </c>
      <c r="BU136" s="25">
        <v>0</v>
      </c>
      <c r="BV136" s="25">
        <v>1.94591014905531</v>
      </c>
      <c r="BW136" s="26">
        <f t="shared" si="321"/>
        <v>0.589534609346122</v>
      </c>
      <c r="BX136" s="26">
        <f t="shared" si="322"/>
        <v>0.763313964720603</v>
      </c>
      <c r="BY136" s="26">
        <f t="shared" si="355"/>
        <v>1.31007690965805</v>
      </c>
      <c r="BZ136" s="16">
        <f t="shared" si="323"/>
        <v>0.0194699072053748</v>
      </c>
      <c r="CA136" s="16">
        <f t="shared" si="324"/>
        <v>0.310076909658049</v>
      </c>
      <c r="CB136" s="16">
        <f t="shared" si="325"/>
        <v>0.000351820227332223</v>
      </c>
      <c r="CE136" s="31">
        <v>-0.471881076540281</v>
      </c>
      <c r="CF136" s="31">
        <v>0.719972134038586</v>
      </c>
      <c r="CG136" s="31">
        <v>4.60517018598809</v>
      </c>
      <c r="CH136" s="31">
        <v>-0.693147180559945</v>
      </c>
      <c r="CI136" s="31">
        <v>0</v>
      </c>
      <c r="CJ136" s="31">
        <v>1.94591014905531</v>
      </c>
      <c r="CK136" s="34">
        <f t="shared" si="326"/>
        <v>0.581165517929257</v>
      </c>
      <c r="CL136" s="34">
        <f t="shared" si="327"/>
        <v>0.774306090291436</v>
      </c>
      <c r="CM136" s="34">
        <f t="shared" si="328"/>
        <v>1.29147892873168</v>
      </c>
      <c r="CN136" s="32">
        <f t="shared" si="329"/>
        <v>0.0172043930936502</v>
      </c>
      <c r="CO136" s="32">
        <f t="shared" si="330"/>
        <v>0.291478928731682</v>
      </c>
      <c r="CP136" s="32">
        <f t="shared" si="331"/>
        <v>0.00137617624230386</v>
      </c>
      <c r="CR136" s="8">
        <f t="shared" si="332"/>
        <v>0.581165517929257</v>
      </c>
      <c r="CT136" s="25">
        <v>-0.471881076540281</v>
      </c>
      <c r="CU136" s="25">
        <v>0.719972134038586</v>
      </c>
      <c r="CV136" s="22">
        <v>-0.693147180559945</v>
      </c>
      <c r="CW136" s="25">
        <v>0</v>
      </c>
      <c r="CX136" s="25">
        <v>1.94591014905531</v>
      </c>
      <c r="CY136" s="26">
        <f t="shared" si="333"/>
        <v>0.577397853077414</v>
      </c>
      <c r="CZ136" s="26">
        <f t="shared" si="334"/>
        <v>0.779358630451414</v>
      </c>
      <c r="DA136" s="26">
        <f t="shared" si="356"/>
        <v>1.28310634017203</v>
      </c>
      <c r="DB136" s="16">
        <f t="shared" si="335"/>
        <v>0.0162302129687343</v>
      </c>
      <c r="DC136" s="16">
        <f t="shared" si="336"/>
        <v>0.283106340172031</v>
      </c>
      <c r="DD136" s="16">
        <f t="shared" si="337"/>
        <v>0.00227701262243206</v>
      </c>
      <c r="DG136" s="25">
        <v>-0.471881076540281</v>
      </c>
      <c r="DH136" s="25">
        <v>0.719972134038586</v>
      </c>
      <c r="DI136" s="22">
        <v>0</v>
      </c>
      <c r="DJ136" s="25">
        <v>1.94591014905531</v>
      </c>
      <c r="DK136" s="26">
        <f t="shared" si="338"/>
        <v>0.583393974250139</v>
      </c>
      <c r="DL136" s="26">
        <f t="shared" si="339"/>
        <v>0.771348385245844</v>
      </c>
      <c r="DM136" s="26">
        <f t="shared" si="357"/>
        <v>1.2964310538892</v>
      </c>
      <c r="DN136" s="16">
        <f t="shared" si="340"/>
        <v>0.0177939523662468</v>
      </c>
      <c r="DO136" s="16">
        <f t="shared" si="341"/>
        <v>0.296431053889198</v>
      </c>
      <c r="DP136" s="16">
        <f t="shared" si="342"/>
        <v>0.00142109271453681</v>
      </c>
      <c r="DS136" s="25">
        <v>-0.471881076540281</v>
      </c>
      <c r="DT136" s="25">
        <v>0.719972134038586</v>
      </c>
      <c r="DU136" s="22">
        <v>1.94591014905531</v>
      </c>
      <c r="DV136" s="26">
        <f t="shared" si="343"/>
        <v>0.627394445971695</v>
      </c>
      <c r="DW136" s="26">
        <f t="shared" si="344"/>
        <v>0.717252125659241</v>
      </c>
      <c r="DX136" s="26">
        <f t="shared" si="358"/>
        <v>1.3942098799371</v>
      </c>
      <c r="DY136" s="16">
        <f t="shared" si="345"/>
        <v>0.0314687894616047</v>
      </c>
      <c r="DZ136" s="16">
        <f t="shared" si="346"/>
        <v>0.394209879937101</v>
      </c>
      <c r="EA136" s="16">
        <f t="shared" si="347"/>
        <v>0.00175354284733215</v>
      </c>
      <c r="ED136" s="25">
        <v>-0.471881076540281</v>
      </c>
      <c r="EE136" s="25">
        <v>0.719972134038586</v>
      </c>
      <c r="EF136" s="26">
        <f t="shared" si="348"/>
        <v>0.552777163694028</v>
      </c>
      <c r="EG136" s="26">
        <f t="shared" si="349"/>
        <v>0.814071256114847</v>
      </c>
      <c r="EH136" s="26">
        <f t="shared" si="350"/>
        <v>1.22839369709784</v>
      </c>
      <c r="EI136" s="16">
        <f t="shared" si="351"/>
        <v>0.0105631453769891</v>
      </c>
      <c r="EJ136" s="16">
        <f t="shared" si="352"/>
        <v>0.228393697097841</v>
      </c>
      <c r="EK136" s="16">
        <f t="shared" si="353"/>
        <v>0.0171179608030387</v>
      </c>
    </row>
    <row r="137" spans="1:141">
      <c r="A137" s="77" t="s">
        <v>31</v>
      </c>
      <c r="B137" s="77">
        <v>3.00260663050318</v>
      </c>
      <c r="C137" s="78">
        <v>0.0034</v>
      </c>
      <c r="D137" s="78">
        <v>0.0325681818181818</v>
      </c>
      <c r="E137" s="77">
        <v>100</v>
      </c>
      <c r="F137" s="77">
        <v>0.6</v>
      </c>
      <c r="G137" s="77">
        <v>0.66</v>
      </c>
      <c r="H137" s="77">
        <v>0.68</v>
      </c>
      <c r="I137" s="77">
        <v>5.4</v>
      </c>
      <c r="J137" s="77">
        <v>0.52</v>
      </c>
      <c r="K137" s="17">
        <f t="shared" si="290"/>
        <v>1.24063502323109</v>
      </c>
      <c r="L137" s="17">
        <f t="shared" si="291"/>
        <v>0.419140190517693</v>
      </c>
      <c r="M137" s="17">
        <f t="shared" si="292"/>
        <v>2.38583658313671</v>
      </c>
      <c r="N137" s="16">
        <f t="shared" si="293"/>
        <v>0.519314836707269</v>
      </c>
      <c r="O137" s="16">
        <f t="shared" si="294"/>
        <v>1.38583658313671</v>
      </c>
      <c r="P137" s="16">
        <f t="shared" si="295"/>
        <v>0.566342338539579</v>
      </c>
      <c r="R137" s="21">
        <f t="shared" si="296"/>
        <v>-0.869549831446155</v>
      </c>
      <c r="S137" s="21">
        <f t="shared" si="359"/>
        <v>1</v>
      </c>
      <c r="T137" s="21">
        <f t="shared" si="297"/>
        <v>1.09948078824754</v>
      </c>
      <c r="U137" s="22">
        <f t="shared" si="298"/>
        <v>0.00339423306801562</v>
      </c>
      <c r="V137" s="21">
        <f t="shared" si="299"/>
        <v>0.0320490793320486</v>
      </c>
      <c r="W137" s="21">
        <f t="shared" si="300"/>
        <v>4.60517018598809</v>
      </c>
      <c r="X137" s="25">
        <f t="shared" si="301"/>
        <v>-0.510825623765991</v>
      </c>
      <c r="Y137" s="21">
        <f t="shared" si="302"/>
        <v>-0.415515443961666</v>
      </c>
      <c r="Z137" s="21">
        <f t="shared" si="303"/>
        <v>-0.385662480811985</v>
      </c>
      <c r="AA137" s="21">
        <f t="shared" si="304"/>
        <v>1.68639895357023</v>
      </c>
      <c r="AB137" s="26">
        <f t="shared" si="305"/>
        <v>0.896400429802875</v>
      </c>
      <c r="AC137" s="26">
        <f t="shared" si="306"/>
        <v>0.580097892316219</v>
      </c>
      <c r="AD137" s="26">
        <f t="shared" si="307"/>
        <v>1.72384698039014</v>
      </c>
      <c r="AE137" s="16">
        <f t="shared" si="308"/>
        <v>0.141677283555789</v>
      </c>
      <c r="AF137" s="16">
        <f t="shared" si="309"/>
        <v>0.723846980390144</v>
      </c>
      <c r="AG137" s="16">
        <f t="shared" si="310"/>
        <v>0.157397540335474</v>
      </c>
      <c r="AI137" s="21">
        <v>-0.869549831446155</v>
      </c>
      <c r="AJ137" s="22">
        <v>1</v>
      </c>
      <c r="AK137" s="21">
        <v>1.09948078824754</v>
      </c>
      <c r="AL137" s="25">
        <v>0.0320490793320486</v>
      </c>
      <c r="AM137" s="21">
        <v>4.60517018598809</v>
      </c>
      <c r="AN137" s="21">
        <v>-0.510825623765991</v>
      </c>
      <c r="AO137" s="21">
        <v>-0.415515443961666</v>
      </c>
      <c r="AP137" s="25">
        <v>-0.385662480811985</v>
      </c>
      <c r="AQ137" s="21">
        <v>1.68639895357023</v>
      </c>
      <c r="AR137" s="26">
        <f t="shared" si="311"/>
        <v>0.895512106819329</v>
      </c>
      <c r="AS137" s="26">
        <f t="shared" si="312"/>
        <v>0.580673333213697</v>
      </c>
      <c r="AT137" s="26">
        <f t="shared" si="360"/>
        <v>1.72213866696025</v>
      </c>
      <c r="AU137" s="16">
        <f t="shared" si="313"/>
        <v>0.141009342367891</v>
      </c>
      <c r="AV137" s="16">
        <f t="shared" si="314"/>
        <v>0.722138666960249</v>
      </c>
      <c r="AW137" s="16">
        <f t="shared" si="315"/>
        <v>0.15601214760245</v>
      </c>
      <c r="AZ137" s="25">
        <v>-0.869549831446155</v>
      </c>
      <c r="BA137" s="25">
        <v>1.09948078824754</v>
      </c>
      <c r="BB137" s="22">
        <v>0.0320490793320486</v>
      </c>
      <c r="BC137" s="25">
        <v>4.60517018598809</v>
      </c>
      <c r="BD137" s="25">
        <v>-0.510825623765991</v>
      </c>
      <c r="BE137" s="25">
        <v>-0.415515443961666</v>
      </c>
      <c r="BF137" s="25">
        <v>-0.385662480811985</v>
      </c>
      <c r="BG137" s="25">
        <v>1.68639895357023</v>
      </c>
      <c r="BH137" s="26">
        <f t="shared" si="316"/>
        <v>0.897289500471381</v>
      </c>
      <c r="BI137" s="26">
        <f t="shared" si="317"/>
        <v>0.579523107900877</v>
      </c>
      <c r="BJ137" s="26">
        <f t="shared" si="354"/>
        <v>1.72555673167573</v>
      </c>
      <c r="BK137" s="16">
        <f t="shared" si="318"/>
        <v>0.142347367165944</v>
      </c>
      <c r="BL137" s="16">
        <f t="shared" si="319"/>
        <v>0.725556731675733</v>
      </c>
      <c r="BM137" s="16">
        <f t="shared" si="320"/>
        <v>0.15784524921625</v>
      </c>
      <c r="BP137" s="25">
        <v>-0.869549831446155</v>
      </c>
      <c r="BQ137" s="25">
        <v>1.09948078824754</v>
      </c>
      <c r="BR137" s="25">
        <v>4.60517018598809</v>
      </c>
      <c r="BS137" s="22">
        <v>-0.510825623765991</v>
      </c>
      <c r="BT137" s="25">
        <v>-0.415515443961666</v>
      </c>
      <c r="BU137" s="25">
        <v>-0.385662480811985</v>
      </c>
      <c r="BV137" s="25">
        <v>1.68639895357023</v>
      </c>
      <c r="BW137" s="26">
        <f t="shared" si="321"/>
        <v>0.901729391294997</v>
      </c>
      <c r="BX137" s="26">
        <f t="shared" si="322"/>
        <v>0.576669680527119</v>
      </c>
      <c r="BY137" s="26">
        <f t="shared" si="355"/>
        <v>1.73409498325961</v>
      </c>
      <c r="BZ137" s="16">
        <f t="shared" si="323"/>
        <v>0.145717328178449</v>
      </c>
      <c r="CA137" s="16">
        <f t="shared" si="324"/>
        <v>0.73409498325961</v>
      </c>
      <c r="CB137" s="16">
        <f t="shared" si="325"/>
        <v>0.164236641953332</v>
      </c>
      <c r="CE137" s="31">
        <v>-0.869549831446155</v>
      </c>
      <c r="CF137" s="31">
        <v>1.09948078824754</v>
      </c>
      <c r="CG137" s="31">
        <v>4.60517018598809</v>
      </c>
      <c r="CH137" s="31">
        <v>-0.415515443961666</v>
      </c>
      <c r="CI137" s="31">
        <v>-0.385662480811985</v>
      </c>
      <c r="CJ137" s="31">
        <v>1.68639895357023</v>
      </c>
      <c r="CK137" s="34">
        <f t="shared" si="326"/>
        <v>0.918439505156217</v>
      </c>
      <c r="CL137" s="34">
        <f t="shared" si="327"/>
        <v>0.566177736345905</v>
      </c>
      <c r="CM137" s="34">
        <f t="shared" si="328"/>
        <v>1.76622981760811</v>
      </c>
      <c r="CN137" s="32">
        <f t="shared" si="329"/>
        <v>0.158754039269131</v>
      </c>
      <c r="CO137" s="32">
        <f t="shared" si="330"/>
        <v>0.766229817608109</v>
      </c>
      <c r="CP137" s="32">
        <f t="shared" si="331"/>
        <v>0.191541058188659</v>
      </c>
      <c r="CR137" s="8">
        <f t="shared" si="332"/>
        <v>0.918439505156221</v>
      </c>
      <c r="CT137" s="25">
        <v>-0.869549831446155</v>
      </c>
      <c r="CU137" s="25">
        <v>1.09948078824754</v>
      </c>
      <c r="CV137" s="22">
        <v>-0.415515443961666</v>
      </c>
      <c r="CW137" s="25">
        <v>-0.385662480811985</v>
      </c>
      <c r="CX137" s="25">
        <v>1.68639895357023</v>
      </c>
      <c r="CY137" s="26">
        <f t="shared" si="333"/>
        <v>0.939888696178356</v>
      </c>
      <c r="CZ137" s="26">
        <f t="shared" si="334"/>
        <v>0.553256999594049</v>
      </c>
      <c r="DA137" s="26">
        <f t="shared" si="356"/>
        <v>1.80747826188145</v>
      </c>
      <c r="DB137" s="16">
        <f t="shared" si="335"/>
        <v>0.17630651717836</v>
      </c>
      <c r="DC137" s="16">
        <f t="shared" si="336"/>
        <v>0.807478261881454</v>
      </c>
      <c r="DD137" s="16">
        <f t="shared" si="337"/>
        <v>0.227198910152893</v>
      </c>
      <c r="DG137" s="25">
        <v>-0.869549831446155</v>
      </c>
      <c r="DH137" s="25">
        <v>1.09948078824754</v>
      </c>
      <c r="DI137" s="22">
        <v>-0.385662480811985</v>
      </c>
      <c r="DJ137" s="25">
        <v>1.68639895357023</v>
      </c>
      <c r="DK137" s="26">
        <f t="shared" si="338"/>
        <v>0.914778028116058</v>
      </c>
      <c r="DL137" s="26">
        <f t="shared" si="339"/>
        <v>0.568443911000919</v>
      </c>
      <c r="DM137" s="26">
        <f t="shared" si="357"/>
        <v>1.7591885156078</v>
      </c>
      <c r="DN137" s="16">
        <f t="shared" si="340"/>
        <v>0.155849691483203</v>
      </c>
      <c r="DO137" s="16">
        <f t="shared" si="341"/>
        <v>0.759188515607803</v>
      </c>
      <c r="DP137" s="16">
        <f t="shared" si="342"/>
        <v>0.180676070187771</v>
      </c>
      <c r="DS137" s="25">
        <v>-0.869549831446155</v>
      </c>
      <c r="DT137" s="25">
        <v>1.09948078824754</v>
      </c>
      <c r="DU137" s="22">
        <v>1.68639895357023</v>
      </c>
      <c r="DV137" s="26">
        <f t="shared" si="343"/>
        <v>0.809592308340669</v>
      </c>
      <c r="DW137" s="26">
        <f t="shared" si="344"/>
        <v>0.642298592319616</v>
      </c>
      <c r="DX137" s="26">
        <f t="shared" si="358"/>
        <v>1.55690828527052</v>
      </c>
      <c r="DY137" s="16">
        <f t="shared" si="345"/>
        <v>0.0838637050500773</v>
      </c>
      <c r="DZ137" s="16">
        <f t="shared" si="346"/>
        <v>0.556908285270518</v>
      </c>
      <c r="EA137" s="16">
        <f t="shared" si="347"/>
        <v>0.0418504111595136</v>
      </c>
      <c r="ED137" s="25">
        <v>-0.869549831446155</v>
      </c>
      <c r="EE137" s="25">
        <v>1.09948078824754</v>
      </c>
      <c r="EF137" s="26">
        <f t="shared" si="348"/>
        <v>0.826252647673302</v>
      </c>
      <c r="EG137" s="26">
        <f t="shared" si="349"/>
        <v>0.629347453789469</v>
      </c>
      <c r="EH137" s="26">
        <f t="shared" si="350"/>
        <v>1.58894739937173</v>
      </c>
      <c r="EI137" s="16">
        <f t="shared" si="351"/>
        <v>0.0937906842069076</v>
      </c>
      <c r="EJ137" s="16">
        <f t="shared" si="352"/>
        <v>0.588947399371734</v>
      </c>
      <c r="EK137" s="16">
        <f t="shared" si="353"/>
        <v>0.0527703949668973</v>
      </c>
    </row>
    <row r="138" spans="1:141">
      <c r="A138" s="77" t="s">
        <v>31</v>
      </c>
      <c r="B138" s="77">
        <v>3.00260663050318</v>
      </c>
      <c r="C138" s="78">
        <v>0.0026</v>
      </c>
      <c r="D138" s="78">
        <v>0.0325681818181818</v>
      </c>
      <c r="E138" s="77">
        <v>100</v>
      </c>
      <c r="F138" s="77">
        <v>0.6</v>
      </c>
      <c r="G138" s="77">
        <v>0.66</v>
      </c>
      <c r="H138" s="77">
        <v>0.68</v>
      </c>
      <c r="I138" s="77">
        <v>5.4</v>
      </c>
      <c r="J138" s="77">
        <v>0.52</v>
      </c>
      <c r="K138" s="17">
        <f t="shared" si="290"/>
        <v>1.24063502323109</v>
      </c>
      <c r="L138" s="17">
        <f t="shared" si="291"/>
        <v>0.419140190517693</v>
      </c>
      <c r="M138" s="17">
        <f t="shared" si="292"/>
        <v>2.38583658313671</v>
      </c>
      <c r="N138" s="16">
        <f t="shared" si="293"/>
        <v>0.519314836707269</v>
      </c>
      <c r="O138" s="16">
        <f t="shared" si="294"/>
        <v>1.38583658313671</v>
      </c>
      <c r="P138" s="16">
        <f t="shared" si="295"/>
        <v>0.566342338539579</v>
      </c>
      <c r="R138" s="21">
        <f t="shared" si="296"/>
        <v>-0.869549831446155</v>
      </c>
      <c r="S138" s="21">
        <f t="shared" si="359"/>
        <v>1</v>
      </c>
      <c r="T138" s="21">
        <f t="shared" si="297"/>
        <v>1.09948078824754</v>
      </c>
      <c r="U138" s="22">
        <f t="shared" si="298"/>
        <v>0.00259662584726591</v>
      </c>
      <c r="V138" s="21">
        <f t="shared" si="299"/>
        <v>0.0320490793320486</v>
      </c>
      <c r="W138" s="21">
        <f t="shared" si="300"/>
        <v>4.60517018598809</v>
      </c>
      <c r="X138" s="25">
        <f t="shared" si="301"/>
        <v>-0.510825623765991</v>
      </c>
      <c r="Y138" s="21">
        <f t="shared" si="302"/>
        <v>-0.415515443961666</v>
      </c>
      <c r="Z138" s="21">
        <f t="shared" si="303"/>
        <v>-0.385662480811985</v>
      </c>
      <c r="AA138" s="21">
        <f t="shared" si="304"/>
        <v>1.68639895357023</v>
      </c>
      <c r="AB138" s="26">
        <f t="shared" si="305"/>
        <v>0.896523771553879</v>
      </c>
      <c r="AC138" s="26">
        <f t="shared" si="306"/>
        <v>0.580018083735496</v>
      </c>
      <c r="AD138" s="26">
        <f t="shared" si="307"/>
        <v>1.72408417606515</v>
      </c>
      <c r="AE138" s="16">
        <f t="shared" si="308"/>
        <v>0.141770150545158</v>
      </c>
      <c r="AF138" s="16">
        <f t="shared" si="309"/>
        <v>0.724084176065152</v>
      </c>
      <c r="AG138" s="16">
        <f t="shared" si="310"/>
        <v>0.157585803579962</v>
      </c>
      <c r="AI138" s="21">
        <v>-0.869549831446155</v>
      </c>
      <c r="AJ138" s="22">
        <v>1</v>
      </c>
      <c r="AK138" s="21">
        <v>1.09948078824754</v>
      </c>
      <c r="AL138" s="25">
        <v>0.0320490793320486</v>
      </c>
      <c r="AM138" s="21">
        <v>4.60517018598809</v>
      </c>
      <c r="AN138" s="21">
        <v>-0.510825623765991</v>
      </c>
      <c r="AO138" s="21">
        <v>-0.415515443961666</v>
      </c>
      <c r="AP138" s="25">
        <v>-0.385662480811985</v>
      </c>
      <c r="AQ138" s="21">
        <v>1.68639895357023</v>
      </c>
      <c r="AR138" s="26">
        <f t="shared" si="311"/>
        <v>0.895512106819329</v>
      </c>
      <c r="AS138" s="26">
        <f t="shared" si="312"/>
        <v>0.580673333213697</v>
      </c>
      <c r="AT138" s="26">
        <f t="shared" si="360"/>
        <v>1.72213866696025</v>
      </c>
      <c r="AU138" s="16">
        <f t="shared" si="313"/>
        <v>0.141009342367891</v>
      </c>
      <c r="AV138" s="16">
        <f t="shared" si="314"/>
        <v>0.722138666960249</v>
      </c>
      <c r="AW138" s="16">
        <f t="shared" si="315"/>
        <v>0.15601214760245</v>
      </c>
      <c r="AZ138" s="25">
        <v>-0.869549831446155</v>
      </c>
      <c r="BA138" s="25">
        <v>1.09948078824754</v>
      </c>
      <c r="BB138" s="22">
        <v>0.0320490793320486</v>
      </c>
      <c r="BC138" s="25">
        <v>4.60517018598809</v>
      </c>
      <c r="BD138" s="25">
        <v>-0.510825623765991</v>
      </c>
      <c r="BE138" s="25">
        <v>-0.415515443961666</v>
      </c>
      <c r="BF138" s="25">
        <v>-0.385662480811985</v>
      </c>
      <c r="BG138" s="25">
        <v>1.68639895357023</v>
      </c>
      <c r="BH138" s="26">
        <f t="shared" si="316"/>
        <v>0.897289500471381</v>
      </c>
      <c r="BI138" s="26">
        <f t="shared" si="317"/>
        <v>0.579523107900877</v>
      </c>
      <c r="BJ138" s="26">
        <f t="shared" si="354"/>
        <v>1.72555673167573</v>
      </c>
      <c r="BK138" s="16">
        <f t="shared" si="318"/>
        <v>0.142347367165944</v>
      </c>
      <c r="BL138" s="16">
        <f t="shared" si="319"/>
        <v>0.725556731675733</v>
      </c>
      <c r="BM138" s="16">
        <f t="shared" si="320"/>
        <v>0.15784524921625</v>
      </c>
      <c r="BP138" s="25">
        <v>-0.869549831446155</v>
      </c>
      <c r="BQ138" s="25">
        <v>1.09948078824754</v>
      </c>
      <c r="BR138" s="25">
        <v>4.60517018598809</v>
      </c>
      <c r="BS138" s="22">
        <v>-0.510825623765991</v>
      </c>
      <c r="BT138" s="25">
        <v>-0.415515443961666</v>
      </c>
      <c r="BU138" s="25">
        <v>-0.385662480811985</v>
      </c>
      <c r="BV138" s="25">
        <v>1.68639895357023</v>
      </c>
      <c r="BW138" s="26">
        <f t="shared" si="321"/>
        <v>0.901729391294997</v>
      </c>
      <c r="BX138" s="26">
        <f t="shared" si="322"/>
        <v>0.576669680527119</v>
      </c>
      <c r="BY138" s="26">
        <f t="shared" si="355"/>
        <v>1.73409498325961</v>
      </c>
      <c r="BZ138" s="16">
        <f t="shared" si="323"/>
        <v>0.145717328178449</v>
      </c>
      <c r="CA138" s="16">
        <f t="shared" si="324"/>
        <v>0.73409498325961</v>
      </c>
      <c r="CB138" s="16">
        <f t="shared" si="325"/>
        <v>0.164236641953332</v>
      </c>
      <c r="CE138" s="31">
        <v>-0.869549831446155</v>
      </c>
      <c r="CF138" s="31">
        <v>1.09948078824754</v>
      </c>
      <c r="CG138" s="31">
        <v>4.60517018598809</v>
      </c>
      <c r="CH138" s="31">
        <v>-0.415515443961666</v>
      </c>
      <c r="CI138" s="31">
        <v>-0.385662480811985</v>
      </c>
      <c r="CJ138" s="31">
        <v>1.68639895357023</v>
      </c>
      <c r="CK138" s="34">
        <f t="shared" si="326"/>
        <v>0.918439505156217</v>
      </c>
      <c r="CL138" s="34">
        <f t="shared" si="327"/>
        <v>0.566177736345905</v>
      </c>
      <c r="CM138" s="34">
        <f t="shared" si="328"/>
        <v>1.76622981760811</v>
      </c>
      <c r="CN138" s="32">
        <f t="shared" si="329"/>
        <v>0.158754039269131</v>
      </c>
      <c r="CO138" s="32">
        <f t="shared" si="330"/>
        <v>0.766229817608109</v>
      </c>
      <c r="CP138" s="32">
        <f t="shared" si="331"/>
        <v>0.191541058188659</v>
      </c>
      <c r="CR138" s="8">
        <f t="shared" si="332"/>
        <v>0.918439505156221</v>
      </c>
      <c r="CT138" s="25">
        <v>-0.869549831446155</v>
      </c>
      <c r="CU138" s="25">
        <v>1.09948078824754</v>
      </c>
      <c r="CV138" s="22">
        <v>-0.415515443961666</v>
      </c>
      <c r="CW138" s="25">
        <v>-0.385662480811985</v>
      </c>
      <c r="CX138" s="25">
        <v>1.68639895357023</v>
      </c>
      <c r="CY138" s="26">
        <f t="shared" si="333"/>
        <v>0.939888696178356</v>
      </c>
      <c r="CZ138" s="26">
        <f t="shared" si="334"/>
        <v>0.553256999594049</v>
      </c>
      <c r="DA138" s="26">
        <f t="shared" si="356"/>
        <v>1.80747826188145</v>
      </c>
      <c r="DB138" s="16">
        <f t="shared" si="335"/>
        <v>0.17630651717836</v>
      </c>
      <c r="DC138" s="16">
        <f t="shared" si="336"/>
        <v>0.807478261881454</v>
      </c>
      <c r="DD138" s="16">
        <f t="shared" si="337"/>
        <v>0.227198910152893</v>
      </c>
      <c r="DG138" s="25">
        <v>-0.869549831446155</v>
      </c>
      <c r="DH138" s="25">
        <v>1.09948078824754</v>
      </c>
      <c r="DI138" s="22">
        <v>-0.385662480811985</v>
      </c>
      <c r="DJ138" s="25">
        <v>1.68639895357023</v>
      </c>
      <c r="DK138" s="26">
        <f t="shared" si="338"/>
        <v>0.914778028116058</v>
      </c>
      <c r="DL138" s="26">
        <f t="shared" si="339"/>
        <v>0.568443911000919</v>
      </c>
      <c r="DM138" s="26">
        <f t="shared" si="357"/>
        <v>1.7591885156078</v>
      </c>
      <c r="DN138" s="16">
        <f t="shared" si="340"/>
        <v>0.155849691483203</v>
      </c>
      <c r="DO138" s="16">
        <f t="shared" si="341"/>
        <v>0.759188515607803</v>
      </c>
      <c r="DP138" s="16">
        <f t="shared" si="342"/>
        <v>0.180676070187771</v>
      </c>
      <c r="DS138" s="25">
        <v>-0.869549831446155</v>
      </c>
      <c r="DT138" s="25">
        <v>1.09948078824754</v>
      </c>
      <c r="DU138" s="22">
        <v>1.68639895357023</v>
      </c>
      <c r="DV138" s="26">
        <f t="shared" si="343"/>
        <v>0.809592308340669</v>
      </c>
      <c r="DW138" s="26">
        <f t="shared" si="344"/>
        <v>0.642298592319616</v>
      </c>
      <c r="DX138" s="26">
        <f t="shared" si="358"/>
        <v>1.55690828527052</v>
      </c>
      <c r="DY138" s="16">
        <f t="shared" si="345"/>
        <v>0.0838637050500773</v>
      </c>
      <c r="DZ138" s="16">
        <f t="shared" si="346"/>
        <v>0.556908285270518</v>
      </c>
      <c r="EA138" s="16">
        <f t="shared" si="347"/>
        <v>0.0418504111595136</v>
      </c>
      <c r="ED138" s="25">
        <v>-0.869549831446155</v>
      </c>
      <c r="EE138" s="25">
        <v>1.09948078824754</v>
      </c>
      <c r="EF138" s="26">
        <f t="shared" si="348"/>
        <v>0.826252647673302</v>
      </c>
      <c r="EG138" s="26">
        <f t="shared" si="349"/>
        <v>0.629347453789469</v>
      </c>
      <c r="EH138" s="26">
        <f t="shared" si="350"/>
        <v>1.58894739937173</v>
      </c>
      <c r="EI138" s="16">
        <f t="shared" si="351"/>
        <v>0.0937906842069076</v>
      </c>
      <c r="EJ138" s="16">
        <f t="shared" si="352"/>
        <v>0.588947399371734</v>
      </c>
      <c r="EK138" s="16">
        <f t="shared" si="353"/>
        <v>0.0527703949668973</v>
      </c>
    </row>
    <row r="139" spans="1:141">
      <c r="A139" s="77" t="s">
        <v>31</v>
      </c>
      <c r="B139" s="77">
        <v>2.50939543689952</v>
      </c>
      <c r="C139" s="78">
        <v>0.0034</v>
      </c>
      <c r="D139" s="78">
        <v>0.0325681818181818</v>
      </c>
      <c r="E139" s="77">
        <v>100</v>
      </c>
      <c r="F139" s="77">
        <v>0.6</v>
      </c>
      <c r="G139" s="77">
        <v>0.66</v>
      </c>
      <c r="H139" s="77">
        <v>0.68</v>
      </c>
      <c r="I139" s="77">
        <v>5.4</v>
      </c>
      <c r="J139" s="77">
        <v>0.49</v>
      </c>
      <c r="K139" s="17">
        <f t="shared" si="290"/>
        <v>1.03684706299076</v>
      </c>
      <c r="L139" s="17">
        <f t="shared" si="291"/>
        <v>0.472586572784037</v>
      </c>
      <c r="M139" s="17">
        <f t="shared" si="292"/>
        <v>2.11601441426687</v>
      </c>
      <c r="N139" s="16">
        <f t="shared" si="293"/>
        <v>0.299041710301626</v>
      </c>
      <c r="O139" s="16">
        <f t="shared" si="294"/>
        <v>1.11601441426687</v>
      </c>
      <c r="P139" s="16">
        <f t="shared" si="295"/>
        <v>0.233033109810523</v>
      </c>
      <c r="R139" s="21">
        <f t="shared" si="296"/>
        <v>-0.749534326008233</v>
      </c>
      <c r="S139" s="21">
        <f t="shared" si="359"/>
        <v>1</v>
      </c>
      <c r="T139" s="21">
        <f t="shared" si="297"/>
        <v>0.920041862338812</v>
      </c>
      <c r="U139" s="22">
        <f t="shared" si="298"/>
        <v>0.00339423306801562</v>
      </c>
      <c r="V139" s="21">
        <f t="shared" si="299"/>
        <v>0.0320490793320486</v>
      </c>
      <c r="W139" s="21">
        <f t="shared" si="300"/>
        <v>4.60517018598809</v>
      </c>
      <c r="X139" s="25">
        <f t="shared" si="301"/>
        <v>-0.510825623765991</v>
      </c>
      <c r="Y139" s="21">
        <f t="shared" si="302"/>
        <v>-0.415515443961666</v>
      </c>
      <c r="Z139" s="21">
        <f t="shared" si="303"/>
        <v>-0.385662480811985</v>
      </c>
      <c r="AA139" s="21">
        <f t="shared" si="304"/>
        <v>1.68639895357023</v>
      </c>
      <c r="AB139" s="26">
        <f t="shared" si="305"/>
        <v>0.884354080850447</v>
      </c>
      <c r="AC139" s="26">
        <f t="shared" si="306"/>
        <v>0.554076710460574</v>
      </c>
      <c r="AD139" s="26">
        <f t="shared" si="307"/>
        <v>1.80480424663357</v>
      </c>
      <c r="AE139" s="16">
        <f t="shared" si="308"/>
        <v>0.155515141083401</v>
      </c>
      <c r="AF139" s="16">
        <f t="shared" si="309"/>
        <v>0.804804246633565</v>
      </c>
      <c r="AG139" s="16">
        <f t="shared" si="310"/>
        <v>0.228188552815535</v>
      </c>
      <c r="AI139" s="21">
        <v>-0.749534326008233</v>
      </c>
      <c r="AJ139" s="22">
        <v>1</v>
      </c>
      <c r="AK139" s="21">
        <v>0.920041862338812</v>
      </c>
      <c r="AL139" s="25">
        <v>0.0320490793320486</v>
      </c>
      <c r="AM139" s="21">
        <v>4.60517018598809</v>
      </c>
      <c r="AN139" s="21">
        <v>-0.510825623765991</v>
      </c>
      <c r="AO139" s="21">
        <v>-0.415515443961666</v>
      </c>
      <c r="AP139" s="25">
        <v>-0.385662480811985</v>
      </c>
      <c r="AQ139" s="21">
        <v>1.68639895357023</v>
      </c>
      <c r="AR139" s="26">
        <f t="shared" si="311"/>
        <v>0.883002232786426</v>
      </c>
      <c r="AS139" s="26">
        <f t="shared" si="312"/>
        <v>0.55492498411215</v>
      </c>
      <c r="AT139" s="26">
        <f t="shared" si="360"/>
        <v>1.80204537303352</v>
      </c>
      <c r="AU139" s="16">
        <f t="shared" si="313"/>
        <v>0.154450754975116</v>
      </c>
      <c r="AV139" s="16">
        <f t="shared" si="314"/>
        <v>0.802045373033522</v>
      </c>
      <c r="AW139" s="16">
        <f t="shared" si="315"/>
        <v>0.225520927040617</v>
      </c>
      <c r="AZ139" s="25">
        <v>-0.749534326008233</v>
      </c>
      <c r="BA139" s="25">
        <v>0.920041862338812</v>
      </c>
      <c r="BB139" s="22">
        <v>0.0320490793320486</v>
      </c>
      <c r="BC139" s="25">
        <v>4.60517018598809</v>
      </c>
      <c r="BD139" s="25">
        <v>-0.510825623765991</v>
      </c>
      <c r="BE139" s="25">
        <v>-0.415515443961666</v>
      </c>
      <c r="BF139" s="25">
        <v>-0.385662480811985</v>
      </c>
      <c r="BG139" s="25">
        <v>1.68639895357023</v>
      </c>
      <c r="BH139" s="26">
        <f t="shared" si="316"/>
        <v>0.886009886138188</v>
      </c>
      <c r="BI139" s="26">
        <f t="shared" si="317"/>
        <v>0.553041233135379</v>
      </c>
      <c r="BJ139" s="26">
        <f t="shared" si="354"/>
        <v>1.80818344109834</v>
      </c>
      <c r="BK139" s="16">
        <f t="shared" si="318"/>
        <v>0.15682382991918</v>
      </c>
      <c r="BL139" s="16">
        <f t="shared" si="319"/>
        <v>0.808183441098342</v>
      </c>
      <c r="BM139" s="16">
        <f t="shared" si="320"/>
        <v>0.230327181209122</v>
      </c>
      <c r="BP139" s="25">
        <v>-0.749534326008233</v>
      </c>
      <c r="BQ139" s="25">
        <v>0.920041862338812</v>
      </c>
      <c r="BR139" s="25">
        <v>4.60517018598809</v>
      </c>
      <c r="BS139" s="22">
        <v>-0.510825623765991</v>
      </c>
      <c r="BT139" s="25">
        <v>-0.415515443961666</v>
      </c>
      <c r="BU139" s="25">
        <v>-0.385662480811985</v>
      </c>
      <c r="BV139" s="25">
        <v>1.68639895357023</v>
      </c>
      <c r="BW139" s="26">
        <f t="shared" si="321"/>
        <v>0.891449079626135</v>
      </c>
      <c r="BX139" s="26">
        <f t="shared" si="322"/>
        <v>0.549666841549156</v>
      </c>
      <c r="BY139" s="26">
        <f t="shared" si="355"/>
        <v>1.8192838359717</v>
      </c>
      <c r="BZ139" s="16">
        <f t="shared" si="323"/>
        <v>0.161161363532671</v>
      </c>
      <c r="CA139" s="16">
        <f t="shared" si="324"/>
        <v>0.819283835971705</v>
      </c>
      <c r="CB139" s="16">
        <f t="shared" si="325"/>
        <v>0.240541256296403</v>
      </c>
      <c r="CE139" s="31">
        <v>-0.749534326008233</v>
      </c>
      <c r="CF139" s="31">
        <v>0.920041862338812</v>
      </c>
      <c r="CG139" s="31">
        <v>4.60517018598809</v>
      </c>
      <c r="CH139" s="31">
        <v>-0.415515443961666</v>
      </c>
      <c r="CI139" s="31">
        <v>-0.385662480811985</v>
      </c>
      <c r="CJ139" s="31">
        <v>1.68639895357023</v>
      </c>
      <c r="CK139" s="34">
        <f t="shared" si="326"/>
        <v>0.907398628919906</v>
      </c>
      <c r="CL139" s="34">
        <f t="shared" si="327"/>
        <v>0.540005224146367</v>
      </c>
      <c r="CM139" s="34">
        <f t="shared" si="328"/>
        <v>1.85183393657124</v>
      </c>
      <c r="CN139" s="32">
        <f t="shared" si="329"/>
        <v>0.174221615424217</v>
      </c>
      <c r="CO139" s="32">
        <f t="shared" si="330"/>
        <v>0.851833936571237</v>
      </c>
      <c r="CP139" s="32">
        <f t="shared" si="331"/>
        <v>0.273799100276262</v>
      </c>
      <c r="CR139" s="8">
        <f t="shared" si="332"/>
        <v>0.907398628919905</v>
      </c>
      <c r="CT139" s="25">
        <v>-0.749534326008233</v>
      </c>
      <c r="CU139" s="25">
        <v>0.920041862338812</v>
      </c>
      <c r="CV139" s="22">
        <v>-0.415515443961666</v>
      </c>
      <c r="CW139" s="25">
        <v>-0.385662480811985</v>
      </c>
      <c r="CX139" s="25">
        <v>1.68639895357023</v>
      </c>
      <c r="CY139" s="26">
        <f t="shared" si="333"/>
        <v>0.916357653329933</v>
      </c>
      <c r="CZ139" s="26">
        <f t="shared" si="334"/>
        <v>0.534725713502145</v>
      </c>
      <c r="DA139" s="26">
        <f t="shared" si="356"/>
        <v>1.87011765985701</v>
      </c>
      <c r="DB139" s="16">
        <f t="shared" si="335"/>
        <v>0.181780848553007</v>
      </c>
      <c r="DC139" s="16">
        <f t="shared" si="336"/>
        <v>0.870117659857006</v>
      </c>
      <c r="DD139" s="16">
        <f t="shared" si="337"/>
        <v>0.290837227036054</v>
      </c>
      <c r="DG139" s="25">
        <v>-0.749534326008233</v>
      </c>
      <c r="DH139" s="25">
        <v>0.920041862338812</v>
      </c>
      <c r="DI139" s="22">
        <v>-0.385662480811985</v>
      </c>
      <c r="DJ139" s="25">
        <v>1.68639895357023</v>
      </c>
      <c r="DK139" s="26">
        <f t="shared" si="338"/>
        <v>0.901254798423511</v>
      </c>
      <c r="DL139" s="26">
        <f t="shared" si="339"/>
        <v>0.543686425700163</v>
      </c>
      <c r="DM139" s="26">
        <f t="shared" si="357"/>
        <v>1.83929550698676</v>
      </c>
      <c r="DN139" s="16">
        <f t="shared" si="340"/>
        <v>0.169130509226363</v>
      </c>
      <c r="DO139" s="16">
        <f t="shared" si="341"/>
        <v>0.839295506986758</v>
      </c>
      <c r="DP139" s="16">
        <f t="shared" si="342"/>
        <v>0.255193768315795</v>
      </c>
      <c r="DS139" s="25">
        <v>-0.749534326008233</v>
      </c>
      <c r="DT139" s="25">
        <v>0.920041862338812</v>
      </c>
      <c r="DU139" s="22">
        <v>1.68639895357023</v>
      </c>
      <c r="DV139" s="26">
        <f t="shared" si="343"/>
        <v>0.759397179025133</v>
      </c>
      <c r="DW139" s="26">
        <f t="shared" si="344"/>
        <v>0.645248643969196</v>
      </c>
      <c r="DX139" s="26">
        <f t="shared" si="358"/>
        <v>1.54979016127578</v>
      </c>
      <c r="DY139" s="16">
        <f t="shared" si="345"/>
        <v>0.0725748400666997</v>
      </c>
      <c r="DZ139" s="16">
        <f t="shared" si="346"/>
        <v>0.549790161275782</v>
      </c>
      <c r="EA139" s="16">
        <f t="shared" si="347"/>
        <v>0.0389887164909694</v>
      </c>
      <c r="ED139" s="25">
        <v>-0.749534326008233</v>
      </c>
      <c r="EE139" s="25">
        <v>0.920041862338812</v>
      </c>
      <c r="EF139" s="26">
        <f t="shared" si="348"/>
        <v>0.737894042619335</v>
      </c>
      <c r="EG139" s="26">
        <f t="shared" si="349"/>
        <v>0.664051979957211</v>
      </c>
      <c r="EH139" s="26">
        <f t="shared" si="350"/>
        <v>1.50590620942721</v>
      </c>
      <c r="EI139" s="16">
        <f t="shared" si="351"/>
        <v>0.0614514563661566</v>
      </c>
      <c r="EJ139" s="16">
        <f t="shared" si="352"/>
        <v>0.505906209427214</v>
      </c>
      <c r="EK139" s="16">
        <f t="shared" si="353"/>
        <v>0.0215141092386314</v>
      </c>
    </row>
    <row r="140" spans="1:141">
      <c r="A140" s="77" t="s">
        <v>31</v>
      </c>
      <c r="B140" s="77">
        <v>3.49617813327454</v>
      </c>
      <c r="C140" s="78">
        <v>0.0034</v>
      </c>
      <c r="D140" s="78">
        <v>0.0325681818181818</v>
      </c>
      <c r="E140" s="77">
        <v>100</v>
      </c>
      <c r="F140" s="77">
        <v>0.6</v>
      </c>
      <c r="G140" s="77">
        <v>0.66</v>
      </c>
      <c r="H140" s="77">
        <v>0.68</v>
      </c>
      <c r="I140" s="77">
        <v>5.4</v>
      </c>
      <c r="J140" s="77">
        <v>0.54</v>
      </c>
      <c r="K140" s="17">
        <f t="shared" si="290"/>
        <v>1.44457185817517</v>
      </c>
      <c r="L140" s="17">
        <f t="shared" si="291"/>
        <v>0.373813179970254</v>
      </c>
      <c r="M140" s="17">
        <f t="shared" si="292"/>
        <v>2.67513307069477</v>
      </c>
      <c r="N140" s="16">
        <f t="shared" si="293"/>
        <v>0.818250246602487</v>
      </c>
      <c r="O140" s="16">
        <f t="shared" si="294"/>
        <v>1.67513307069477</v>
      </c>
      <c r="P140" s="16">
        <f t="shared" si="295"/>
        <v>1.08545910526458</v>
      </c>
      <c r="R140" s="21">
        <f t="shared" si="296"/>
        <v>-0.983999125164794</v>
      </c>
      <c r="S140" s="21">
        <f t="shared" si="359"/>
        <v>1</v>
      </c>
      <c r="T140" s="21">
        <f t="shared" si="297"/>
        <v>1.25167040994902</v>
      </c>
      <c r="U140" s="22">
        <f t="shared" si="298"/>
        <v>0.00339423306801562</v>
      </c>
      <c r="V140" s="21">
        <f t="shared" si="299"/>
        <v>0.0320490793320486</v>
      </c>
      <c r="W140" s="21">
        <f t="shared" si="300"/>
        <v>4.60517018598809</v>
      </c>
      <c r="X140" s="25">
        <f t="shared" si="301"/>
        <v>-0.510825623765991</v>
      </c>
      <c r="Y140" s="21">
        <f t="shared" si="302"/>
        <v>-0.415515443961666</v>
      </c>
      <c r="Z140" s="21">
        <f t="shared" si="303"/>
        <v>-0.385662480811985</v>
      </c>
      <c r="AA140" s="21">
        <f t="shared" si="304"/>
        <v>1.68639895357023</v>
      </c>
      <c r="AB140" s="26">
        <f t="shared" si="305"/>
        <v>0.906745956553791</v>
      </c>
      <c r="AC140" s="26">
        <f t="shared" si="306"/>
        <v>0.595536154417872</v>
      </c>
      <c r="AD140" s="26">
        <f t="shared" si="307"/>
        <v>1.67915917880332</v>
      </c>
      <c r="AE140" s="16">
        <f t="shared" si="308"/>
        <v>0.134502596648555</v>
      </c>
      <c r="AF140" s="16">
        <f t="shared" si="309"/>
        <v>0.679159178803317</v>
      </c>
      <c r="AG140" s="16">
        <f t="shared" si="310"/>
        <v>0.123936236164408</v>
      </c>
      <c r="AI140" s="21">
        <v>-0.983999125164794</v>
      </c>
      <c r="AJ140" s="22">
        <v>1</v>
      </c>
      <c r="AK140" s="21">
        <v>1.25167040994902</v>
      </c>
      <c r="AL140" s="25">
        <v>0.0320490793320486</v>
      </c>
      <c r="AM140" s="21">
        <v>4.60517018598809</v>
      </c>
      <c r="AN140" s="21">
        <v>-0.510825623765991</v>
      </c>
      <c r="AO140" s="21">
        <v>-0.415515443961666</v>
      </c>
      <c r="AP140" s="25">
        <v>-0.385662480811985</v>
      </c>
      <c r="AQ140" s="21">
        <v>1.68639895357023</v>
      </c>
      <c r="AR140" s="26">
        <f t="shared" si="311"/>
        <v>0.906261057406288</v>
      </c>
      <c r="AS140" s="26">
        <f t="shared" si="312"/>
        <v>0.595854798776718</v>
      </c>
      <c r="AT140" s="26">
        <f t="shared" si="360"/>
        <v>1.67826121741905</v>
      </c>
      <c r="AU140" s="16">
        <f t="shared" si="313"/>
        <v>0.134147162172372</v>
      </c>
      <c r="AV140" s="16">
        <f t="shared" si="314"/>
        <v>0.678261217419053</v>
      </c>
      <c r="AW140" s="16">
        <f t="shared" si="315"/>
        <v>0.123275620744509</v>
      </c>
      <c r="AZ140" s="25">
        <v>-0.983999125164794</v>
      </c>
      <c r="BA140" s="25">
        <v>1.25167040994902</v>
      </c>
      <c r="BB140" s="22">
        <v>0.0320490793320486</v>
      </c>
      <c r="BC140" s="25">
        <v>4.60517018598809</v>
      </c>
      <c r="BD140" s="25">
        <v>-0.510825623765991</v>
      </c>
      <c r="BE140" s="25">
        <v>-0.415515443961666</v>
      </c>
      <c r="BF140" s="25">
        <v>-0.385662480811985</v>
      </c>
      <c r="BG140" s="25">
        <v>1.68639895357023</v>
      </c>
      <c r="BH140" s="26">
        <f t="shared" si="316"/>
        <v>0.906968682922453</v>
      </c>
      <c r="BI140" s="26">
        <f t="shared" si="317"/>
        <v>0.595389907245751</v>
      </c>
      <c r="BJ140" s="26">
        <f t="shared" si="354"/>
        <v>1.67957163504158</v>
      </c>
      <c r="BK140" s="16">
        <f t="shared" si="318"/>
        <v>0.13466601424584</v>
      </c>
      <c r="BL140" s="16">
        <f t="shared" si="319"/>
        <v>0.679571635041579</v>
      </c>
      <c r="BM140" s="16">
        <f t="shared" si="320"/>
        <v>0.12342035675247</v>
      </c>
      <c r="BP140" s="25">
        <v>-0.983999125164794</v>
      </c>
      <c r="BQ140" s="25">
        <v>1.25167040994902</v>
      </c>
      <c r="BR140" s="25">
        <v>4.60517018598809</v>
      </c>
      <c r="BS140" s="22">
        <v>-0.510825623765991</v>
      </c>
      <c r="BT140" s="25">
        <v>-0.415515443961666</v>
      </c>
      <c r="BU140" s="25">
        <v>-0.385662480811985</v>
      </c>
      <c r="BV140" s="25">
        <v>1.68639895357023</v>
      </c>
      <c r="BW140" s="26">
        <f t="shared" si="321"/>
        <v>0.910541413267027</v>
      </c>
      <c r="BX140" s="26">
        <f t="shared" si="322"/>
        <v>0.593053750364278</v>
      </c>
      <c r="BY140" s="26">
        <f t="shared" si="355"/>
        <v>1.68618780234635</v>
      </c>
      <c r="BZ140" s="16">
        <f t="shared" si="323"/>
        <v>0.137300938945925</v>
      </c>
      <c r="CA140" s="16">
        <f t="shared" si="324"/>
        <v>0.686187802346345</v>
      </c>
      <c r="CB140" s="16">
        <f t="shared" si="325"/>
        <v>0.127701896481075</v>
      </c>
      <c r="CE140" s="31">
        <v>-0.983999125164794</v>
      </c>
      <c r="CF140" s="31">
        <v>1.25167040994902</v>
      </c>
      <c r="CG140" s="31">
        <v>4.60517018598809</v>
      </c>
      <c r="CH140" s="31">
        <v>-0.415515443961666</v>
      </c>
      <c r="CI140" s="31">
        <v>-0.385662480811985</v>
      </c>
      <c r="CJ140" s="31">
        <v>1.68639895357023</v>
      </c>
      <c r="CK140" s="34">
        <f t="shared" si="326"/>
        <v>0.927908956115424</v>
      </c>
      <c r="CL140" s="34">
        <f t="shared" si="327"/>
        <v>0.581953645819567</v>
      </c>
      <c r="CM140" s="34">
        <f t="shared" si="328"/>
        <v>1.71834991873227</v>
      </c>
      <c r="CN140" s="32">
        <f t="shared" si="329"/>
        <v>0.150473358234558</v>
      </c>
      <c r="CO140" s="32">
        <f t="shared" si="330"/>
        <v>0.718349918732267</v>
      </c>
      <c r="CP140" s="32">
        <f t="shared" si="331"/>
        <v>0.151923880608452</v>
      </c>
      <c r="CR140" s="8">
        <f t="shared" si="332"/>
        <v>0.927908956115422</v>
      </c>
      <c r="CT140" s="25">
        <v>-0.983999125164794</v>
      </c>
      <c r="CU140" s="25">
        <v>1.25167040994902</v>
      </c>
      <c r="CV140" s="22">
        <v>-0.415515443961666</v>
      </c>
      <c r="CW140" s="25">
        <v>-0.385662480811985</v>
      </c>
      <c r="CX140" s="25">
        <v>1.68639895357023</v>
      </c>
      <c r="CY140" s="26">
        <f t="shared" si="333"/>
        <v>0.960319319351119</v>
      </c>
      <c r="CZ140" s="26">
        <f t="shared" si="334"/>
        <v>0.562312961031414</v>
      </c>
      <c r="DA140" s="26">
        <f t="shared" si="356"/>
        <v>1.77836910990948</v>
      </c>
      <c r="DB140" s="16">
        <f t="shared" si="335"/>
        <v>0.176668330219788</v>
      </c>
      <c r="DC140" s="16">
        <f t="shared" si="336"/>
        <v>0.77836910990948</v>
      </c>
      <c r="DD140" s="16">
        <f t="shared" si="337"/>
        <v>0.200296273101433</v>
      </c>
      <c r="DG140" s="25">
        <v>-0.983999125164794</v>
      </c>
      <c r="DH140" s="25">
        <v>1.25167040994902</v>
      </c>
      <c r="DI140" s="22">
        <v>-0.385662480811985</v>
      </c>
      <c r="DJ140" s="25">
        <v>1.68639895357023</v>
      </c>
      <c r="DK140" s="26">
        <f t="shared" si="338"/>
        <v>0.926406554678268</v>
      </c>
      <c r="DL140" s="26">
        <f t="shared" si="339"/>
        <v>0.582897430154234</v>
      </c>
      <c r="DM140" s="26">
        <f t="shared" si="357"/>
        <v>1.71556769384864</v>
      </c>
      <c r="DN140" s="16">
        <f t="shared" si="340"/>
        <v>0.149310025498329</v>
      </c>
      <c r="DO140" s="16">
        <f t="shared" si="341"/>
        <v>0.715567693848644</v>
      </c>
      <c r="DP140" s="16">
        <f t="shared" si="342"/>
        <v>0.1454959064514</v>
      </c>
      <c r="DS140" s="25">
        <v>-0.983999125164794</v>
      </c>
      <c r="DT140" s="25">
        <v>1.25167040994902</v>
      </c>
      <c r="DU140" s="22">
        <v>1.68639895357023</v>
      </c>
      <c r="DV140" s="26">
        <f t="shared" si="343"/>
        <v>0.854756673454391</v>
      </c>
      <c r="DW140" s="26">
        <f t="shared" si="344"/>
        <v>0.631758741137005</v>
      </c>
      <c r="DX140" s="26">
        <f t="shared" si="358"/>
        <v>1.58288272861924</v>
      </c>
      <c r="DY140" s="16">
        <f t="shared" si="345"/>
        <v>0.0990717634840742</v>
      </c>
      <c r="DZ140" s="16">
        <f t="shared" si="346"/>
        <v>0.582882728619243</v>
      </c>
      <c r="EA140" s="16">
        <f t="shared" si="347"/>
        <v>0.0531524604073114</v>
      </c>
      <c r="ED140" s="25">
        <v>-0.983999125164794</v>
      </c>
      <c r="EE140" s="25">
        <v>1.25167040994902</v>
      </c>
      <c r="EF140" s="26">
        <f t="shared" si="348"/>
        <v>0.909436988572931</v>
      </c>
      <c r="EG140" s="26">
        <f t="shared" si="349"/>
        <v>0.593773957717902</v>
      </c>
      <c r="EH140" s="26">
        <f t="shared" si="350"/>
        <v>1.68414257143135</v>
      </c>
      <c r="EI140" s="16">
        <f t="shared" si="351"/>
        <v>0.136483688525836</v>
      </c>
      <c r="EJ140" s="16">
        <f t="shared" si="352"/>
        <v>0.684142571431354</v>
      </c>
      <c r="EK140" s="16">
        <f t="shared" si="353"/>
        <v>0.105568619508281</v>
      </c>
    </row>
    <row r="141" spans="1:141">
      <c r="A141" s="77" t="s">
        <v>31</v>
      </c>
      <c r="B141" s="77">
        <v>3.78239066709027</v>
      </c>
      <c r="C141" s="78">
        <v>0.0034</v>
      </c>
      <c r="D141" s="78">
        <v>0.0325681818181818</v>
      </c>
      <c r="E141" s="77">
        <v>100</v>
      </c>
      <c r="F141" s="77">
        <v>0.6</v>
      </c>
      <c r="G141" s="77">
        <v>0.66</v>
      </c>
      <c r="H141" s="77">
        <v>0.68</v>
      </c>
      <c r="I141" s="77">
        <v>5.4</v>
      </c>
      <c r="J141" s="77">
        <v>0.6</v>
      </c>
      <c r="K141" s="17">
        <f t="shared" si="290"/>
        <v>1.56283087017236</v>
      </c>
      <c r="L141" s="17">
        <f t="shared" si="291"/>
        <v>0.383918702561735</v>
      </c>
      <c r="M141" s="17">
        <f t="shared" si="292"/>
        <v>2.60471811695393</v>
      </c>
      <c r="N141" s="16">
        <f t="shared" si="293"/>
        <v>0.927043284556864</v>
      </c>
      <c r="O141" s="16">
        <f t="shared" si="294"/>
        <v>1.60471811695393</v>
      </c>
      <c r="P141" s="16">
        <f t="shared" si="295"/>
        <v>0.943693212615181</v>
      </c>
      <c r="R141" s="21">
        <f t="shared" si="296"/>
        <v>-0.957324460887391</v>
      </c>
      <c r="S141" s="21">
        <f t="shared" si="359"/>
        <v>1</v>
      </c>
      <c r="T141" s="21">
        <f t="shared" si="297"/>
        <v>1.33035626132944</v>
      </c>
      <c r="U141" s="22">
        <f t="shared" si="298"/>
        <v>0.00339423306801562</v>
      </c>
      <c r="V141" s="21">
        <f t="shared" si="299"/>
        <v>0.0320490793320486</v>
      </c>
      <c r="W141" s="21">
        <f t="shared" si="300"/>
        <v>4.60517018598809</v>
      </c>
      <c r="X141" s="25">
        <f t="shared" si="301"/>
        <v>-0.510825623765991</v>
      </c>
      <c r="Y141" s="21">
        <f t="shared" si="302"/>
        <v>-0.415515443961666</v>
      </c>
      <c r="Z141" s="21">
        <f t="shared" si="303"/>
        <v>-0.385662480811985</v>
      </c>
      <c r="AA141" s="21">
        <f t="shared" si="304"/>
        <v>1.68639895357023</v>
      </c>
      <c r="AB141" s="26">
        <f t="shared" si="305"/>
        <v>0.912141591693626</v>
      </c>
      <c r="AC141" s="26">
        <f t="shared" si="306"/>
        <v>0.657792611875033</v>
      </c>
      <c r="AD141" s="26">
        <f t="shared" si="307"/>
        <v>1.52023598615604</v>
      </c>
      <c r="AE141" s="16">
        <f t="shared" si="308"/>
        <v>0.0974323732650303</v>
      </c>
      <c r="AF141" s="16">
        <f t="shared" si="309"/>
        <v>0.520235986156043</v>
      </c>
      <c r="AG141" s="16">
        <f t="shared" si="310"/>
        <v>0.0372963364604764</v>
      </c>
      <c r="AI141" s="21">
        <v>-0.957324460887391</v>
      </c>
      <c r="AJ141" s="22">
        <v>1</v>
      </c>
      <c r="AK141" s="21">
        <v>1.33035626132944</v>
      </c>
      <c r="AL141" s="25">
        <v>0.0320490793320486</v>
      </c>
      <c r="AM141" s="21">
        <v>4.60517018598809</v>
      </c>
      <c r="AN141" s="21">
        <v>-0.510825623765991</v>
      </c>
      <c r="AO141" s="21">
        <v>-0.415515443961666</v>
      </c>
      <c r="AP141" s="25">
        <v>-0.385662480811985</v>
      </c>
      <c r="AQ141" s="21">
        <v>1.68639895357023</v>
      </c>
      <c r="AR141" s="26">
        <f t="shared" si="311"/>
        <v>0.91186903530063</v>
      </c>
      <c r="AS141" s="26">
        <f t="shared" si="312"/>
        <v>0.657989225176605</v>
      </c>
      <c r="AT141" s="26">
        <f t="shared" si="360"/>
        <v>1.51978172550105</v>
      </c>
      <c r="AU141" s="16">
        <f t="shared" si="313"/>
        <v>0.0972622951793455</v>
      </c>
      <c r="AV141" s="16">
        <f t="shared" si="314"/>
        <v>0.51978172550105</v>
      </c>
      <c r="AW141" s="16">
        <f t="shared" si="315"/>
        <v>0.0371050799745558</v>
      </c>
      <c r="AZ141" s="25">
        <v>-0.957324460887391</v>
      </c>
      <c r="BA141" s="25">
        <v>1.33035626132944</v>
      </c>
      <c r="BB141" s="22">
        <v>0.0320490793320486</v>
      </c>
      <c r="BC141" s="25">
        <v>4.60517018598809</v>
      </c>
      <c r="BD141" s="25">
        <v>-0.510825623765991</v>
      </c>
      <c r="BE141" s="25">
        <v>-0.415515443961666</v>
      </c>
      <c r="BF141" s="25">
        <v>-0.385662480811985</v>
      </c>
      <c r="BG141" s="25">
        <v>1.68639895357023</v>
      </c>
      <c r="BH141" s="26">
        <f t="shared" si="316"/>
        <v>0.912013938901889</v>
      </c>
      <c r="BI141" s="26">
        <f t="shared" si="317"/>
        <v>0.657884681809173</v>
      </c>
      <c r="BJ141" s="26">
        <f t="shared" si="354"/>
        <v>1.52002323150315</v>
      </c>
      <c r="BK141" s="16">
        <f t="shared" si="318"/>
        <v>0.0973526980690719</v>
      </c>
      <c r="BL141" s="16">
        <f t="shared" si="319"/>
        <v>0.520023231503149</v>
      </c>
      <c r="BM141" s="16">
        <f t="shared" si="320"/>
        <v>0.0367734054256005</v>
      </c>
      <c r="BP141" s="25">
        <v>-0.957324460887391</v>
      </c>
      <c r="BQ141" s="25">
        <v>1.33035626132944</v>
      </c>
      <c r="BR141" s="25">
        <v>4.60517018598809</v>
      </c>
      <c r="BS141" s="22">
        <v>-0.510825623765991</v>
      </c>
      <c r="BT141" s="25">
        <v>-0.415515443961666</v>
      </c>
      <c r="BU141" s="25">
        <v>-0.385662480811985</v>
      </c>
      <c r="BV141" s="25">
        <v>1.68639895357023</v>
      </c>
      <c r="BW141" s="26">
        <f t="shared" si="321"/>
        <v>0.915131168112527</v>
      </c>
      <c r="BX141" s="26">
        <f t="shared" si="322"/>
        <v>0.65564371634015</v>
      </c>
      <c r="BY141" s="26">
        <f t="shared" si="355"/>
        <v>1.52521861352088</v>
      </c>
      <c r="BZ141" s="16">
        <f t="shared" si="323"/>
        <v>0.0993076531159658</v>
      </c>
      <c r="CA141" s="16">
        <f t="shared" si="324"/>
        <v>0.525218613520879</v>
      </c>
      <c r="CB141" s="16">
        <f t="shared" si="325"/>
        <v>0.0385670023940633</v>
      </c>
      <c r="CE141" s="31">
        <v>-0.957324460887391</v>
      </c>
      <c r="CF141" s="31">
        <v>1.33035626132944</v>
      </c>
      <c r="CG141" s="31">
        <v>4.60517018598809</v>
      </c>
      <c r="CH141" s="31">
        <v>-0.415515443961666</v>
      </c>
      <c r="CI141" s="31">
        <v>-0.385662480811985</v>
      </c>
      <c r="CJ141" s="31">
        <v>1.68639895357023</v>
      </c>
      <c r="CK141" s="34">
        <f t="shared" si="326"/>
        <v>0.932843125391105</v>
      </c>
      <c r="CL141" s="34">
        <f t="shared" si="327"/>
        <v>0.643194963513767</v>
      </c>
      <c r="CM141" s="34">
        <f t="shared" si="328"/>
        <v>1.55473854231851</v>
      </c>
      <c r="CN141" s="32">
        <f t="shared" si="329"/>
        <v>0.110784546120119</v>
      </c>
      <c r="CO141" s="32">
        <f t="shared" si="330"/>
        <v>0.554738542318508</v>
      </c>
      <c r="CP141" s="32">
        <f t="shared" si="331"/>
        <v>0.0511495958625746</v>
      </c>
      <c r="CR141" s="8">
        <f t="shared" si="332"/>
        <v>0.9328431253911</v>
      </c>
      <c r="CT141" s="25">
        <v>-0.957324460887391</v>
      </c>
      <c r="CU141" s="25">
        <v>1.33035626132944</v>
      </c>
      <c r="CV141" s="22">
        <v>-0.415515443961666</v>
      </c>
      <c r="CW141" s="25">
        <v>-0.385662480811985</v>
      </c>
      <c r="CX141" s="25">
        <v>1.68639895357023</v>
      </c>
      <c r="CY141" s="26">
        <f t="shared" si="333"/>
        <v>0.971056024420029</v>
      </c>
      <c r="CZ141" s="26">
        <f t="shared" si="334"/>
        <v>0.617884019985721</v>
      </c>
      <c r="DA141" s="26">
        <f t="shared" si="356"/>
        <v>1.61842670736672</v>
      </c>
      <c r="DB141" s="16">
        <f t="shared" si="335"/>
        <v>0.137682573258397</v>
      </c>
      <c r="DC141" s="16">
        <f t="shared" si="336"/>
        <v>0.618426707366715</v>
      </c>
      <c r="DD141" s="16">
        <f t="shared" si="337"/>
        <v>0.082715090887117</v>
      </c>
      <c r="DG141" s="25">
        <v>-0.957324460887391</v>
      </c>
      <c r="DH141" s="25">
        <v>1.33035626132944</v>
      </c>
      <c r="DI141" s="22">
        <v>-0.385662480811985</v>
      </c>
      <c r="DJ141" s="25">
        <v>1.68639895357023</v>
      </c>
      <c r="DK141" s="26">
        <f t="shared" si="338"/>
        <v>0.932476647107648</v>
      </c>
      <c r="DL141" s="26">
        <f t="shared" si="339"/>
        <v>0.643447749454184</v>
      </c>
      <c r="DM141" s="26">
        <f t="shared" si="357"/>
        <v>1.55412774517941</v>
      </c>
      <c r="DN141" s="16">
        <f t="shared" si="340"/>
        <v>0.110540720871944</v>
      </c>
      <c r="DO141" s="16">
        <f t="shared" si="341"/>
        <v>0.554127745179414</v>
      </c>
      <c r="DP141" s="16">
        <f t="shared" si="342"/>
        <v>0.0483996954760829</v>
      </c>
      <c r="DS141" s="25">
        <v>-0.957324460887391</v>
      </c>
      <c r="DT141" s="25">
        <v>1.33035626132944</v>
      </c>
      <c r="DU141" s="22">
        <v>1.68639895357023</v>
      </c>
      <c r="DV141" s="26">
        <f t="shared" si="343"/>
        <v>0.879087184847803</v>
      </c>
      <c r="DW141" s="26">
        <f t="shared" si="344"/>
        <v>0.682526159340928</v>
      </c>
      <c r="DX141" s="26">
        <f t="shared" si="358"/>
        <v>1.46514530807967</v>
      </c>
      <c r="DY141" s="16">
        <f t="shared" si="345"/>
        <v>0.077889656746272</v>
      </c>
      <c r="DZ141" s="16">
        <f t="shared" si="346"/>
        <v>0.465145308079672</v>
      </c>
      <c r="EA141" s="16">
        <f t="shared" si="347"/>
        <v>0.0127262660339599</v>
      </c>
      <c r="ED141" s="25">
        <v>-0.957324460887391</v>
      </c>
      <c r="EE141" s="25">
        <v>1.33035626132944</v>
      </c>
      <c r="EF141" s="26">
        <f t="shared" si="348"/>
        <v>0.955678353657262</v>
      </c>
      <c r="EG141" s="26">
        <f t="shared" si="349"/>
        <v>0.627826295012203</v>
      </c>
      <c r="EH141" s="26">
        <f t="shared" si="350"/>
        <v>1.59279725609544</v>
      </c>
      <c r="EI141" s="16">
        <f t="shared" si="351"/>
        <v>0.12650709126034</v>
      </c>
      <c r="EJ141" s="16">
        <f t="shared" si="352"/>
        <v>0.592797256095436</v>
      </c>
      <c r="EK141" s="16">
        <f t="shared" si="353"/>
        <v>0.0545539797313903</v>
      </c>
    </row>
    <row r="142" spans="1:141">
      <c r="A142" s="77" t="s">
        <v>31</v>
      </c>
      <c r="B142" s="77">
        <v>3.00260663050318</v>
      </c>
      <c r="C142" s="78">
        <v>0.0034</v>
      </c>
      <c r="D142" s="78">
        <v>0.0497569444444444</v>
      </c>
      <c r="E142" s="77">
        <v>100</v>
      </c>
      <c r="F142" s="77">
        <v>0.4</v>
      </c>
      <c r="G142" s="77">
        <v>0.46</v>
      </c>
      <c r="H142" s="77">
        <v>0.68</v>
      </c>
      <c r="I142" s="77">
        <v>5.4</v>
      </c>
      <c r="J142" s="77">
        <v>0.54</v>
      </c>
      <c r="K142" s="17">
        <f t="shared" si="290"/>
        <v>1.04294340267876</v>
      </c>
      <c r="L142" s="17">
        <f t="shared" si="291"/>
        <v>0.517765392266764</v>
      </c>
      <c r="M142" s="17">
        <f t="shared" si="292"/>
        <v>1.93137667162733</v>
      </c>
      <c r="N142" s="16">
        <f t="shared" si="293"/>
        <v>0.252952066298087</v>
      </c>
      <c r="O142" s="16">
        <f t="shared" si="294"/>
        <v>0.931376671627328</v>
      </c>
      <c r="P142" s="16">
        <f t="shared" si="295"/>
        <v>0.0888619931154041</v>
      </c>
      <c r="R142" s="21">
        <f t="shared" si="296"/>
        <v>-0.658233049999599</v>
      </c>
      <c r="S142" s="21">
        <f t="shared" si="359"/>
        <v>1</v>
      </c>
      <c r="T142" s="21">
        <f t="shared" si="297"/>
        <v>1.09948078824754</v>
      </c>
      <c r="U142" s="22">
        <f t="shared" si="298"/>
        <v>0.00339423306801562</v>
      </c>
      <c r="V142" s="21">
        <f t="shared" si="299"/>
        <v>0.048558655891977</v>
      </c>
      <c r="W142" s="21">
        <f t="shared" si="300"/>
        <v>4.60517018598809</v>
      </c>
      <c r="X142" s="25">
        <f t="shared" si="301"/>
        <v>-0.916290731874155</v>
      </c>
      <c r="Y142" s="21">
        <f t="shared" si="302"/>
        <v>-0.776528789498996</v>
      </c>
      <c r="Z142" s="21">
        <f t="shared" si="303"/>
        <v>-0.385662480811985</v>
      </c>
      <c r="AA142" s="21">
        <f t="shared" si="304"/>
        <v>1.68639895357023</v>
      </c>
      <c r="AB142" s="26">
        <f t="shared" si="305"/>
        <v>0.684415293457126</v>
      </c>
      <c r="AC142" s="26">
        <f t="shared" si="306"/>
        <v>0.788994642817442</v>
      </c>
      <c r="AD142" s="26">
        <f t="shared" si="307"/>
        <v>1.26743572862431</v>
      </c>
      <c r="AE142" s="16">
        <f t="shared" si="308"/>
        <v>0.0208557769843078</v>
      </c>
      <c r="AF142" s="16">
        <f t="shared" si="309"/>
        <v>0.267435728624307</v>
      </c>
      <c r="AG142" s="16">
        <f t="shared" si="310"/>
        <v>0.00356142347912404</v>
      </c>
      <c r="AI142" s="21">
        <v>-0.658233049999599</v>
      </c>
      <c r="AJ142" s="22">
        <v>1</v>
      </c>
      <c r="AK142" s="21">
        <v>1.09948078824754</v>
      </c>
      <c r="AL142" s="25">
        <v>0.048558655891977</v>
      </c>
      <c r="AM142" s="21">
        <v>4.60517018598809</v>
      </c>
      <c r="AN142" s="21">
        <v>-0.916290731874155</v>
      </c>
      <c r="AO142" s="21">
        <v>-0.776528789498996</v>
      </c>
      <c r="AP142" s="25">
        <v>-0.385662480811985</v>
      </c>
      <c r="AQ142" s="21">
        <v>1.68639895357023</v>
      </c>
      <c r="AR142" s="26">
        <f t="shared" si="311"/>
        <v>0.684182790621768</v>
      </c>
      <c r="AS142" s="26">
        <f t="shared" si="312"/>
        <v>0.789262763404589</v>
      </c>
      <c r="AT142" s="26">
        <f t="shared" si="360"/>
        <v>1.26700516781809</v>
      </c>
      <c r="AU142" s="16">
        <f t="shared" si="313"/>
        <v>0.0207886771114806</v>
      </c>
      <c r="AV142" s="16">
        <f t="shared" si="314"/>
        <v>0.267005167818089</v>
      </c>
      <c r="AW142" s="16">
        <f t="shared" si="315"/>
        <v>0.00361799463073792</v>
      </c>
      <c r="AZ142" s="25">
        <v>-0.658233049999599</v>
      </c>
      <c r="BA142" s="25">
        <v>1.09948078824754</v>
      </c>
      <c r="BB142" s="22">
        <v>0.048558655891977</v>
      </c>
      <c r="BC142" s="25">
        <v>4.60517018598809</v>
      </c>
      <c r="BD142" s="25">
        <v>-0.916290731874155</v>
      </c>
      <c r="BE142" s="25">
        <v>-0.776528789498996</v>
      </c>
      <c r="BF142" s="25">
        <v>-0.385662480811985</v>
      </c>
      <c r="BG142" s="25">
        <v>1.68639895357023</v>
      </c>
      <c r="BH142" s="26">
        <f t="shared" si="316"/>
        <v>0.687186123574663</v>
      </c>
      <c r="BI142" s="26">
        <f t="shared" si="317"/>
        <v>0.785813306576946</v>
      </c>
      <c r="BJ142" s="26">
        <f t="shared" si="354"/>
        <v>1.27256689550863</v>
      </c>
      <c r="BK142" s="16">
        <f t="shared" si="318"/>
        <v>0.0216637549729359</v>
      </c>
      <c r="BL142" s="16">
        <f t="shared" si="319"/>
        <v>0.272566895508635</v>
      </c>
      <c r="BM142" s="16">
        <f t="shared" si="320"/>
        <v>0.0031016439180135</v>
      </c>
      <c r="BP142" s="25">
        <v>-0.658233049999599</v>
      </c>
      <c r="BQ142" s="25">
        <v>1.09948078824754</v>
      </c>
      <c r="BR142" s="25">
        <v>4.60517018598809</v>
      </c>
      <c r="BS142" s="22">
        <v>-0.916290731874155</v>
      </c>
      <c r="BT142" s="25">
        <v>-0.776528789498996</v>
      </c>
      <c r="BU142" s="25">
        <v>-0.385662480811985</v>
      </c>
      <c r="BV142" s="25">
        <v>1.68639895357023</v>
      </c>
      <c r="BW142" s="26">
        <f t="shared" si="321"/>
        <v>0.692684491334816</v>
      </c>
      <c r="BX142" s="26">
        <f t="shared" si="322"/>
        <v>0.779575704025667</v>
      </c>
      <c r="BY142" s="26">
        <f t="shared" si="355"/>
        <v>1.28274905802744</v>
      </c>
      <c r="BZ142" s="16">
        <f t="shared" si="323"/>
        <v>0.0233125538941715</v>
      </c>
      <c r="CA142" s="16">
        <f t="shared" si="324"/>
        <v>0.282749058027437</v>
      </c>
      <c r="CB142" s="16">
        <f t="shared" si="325"/>
        <v>0.0021238017032358</v>
      </c>
      <c r="CE142" s="31">
        <v>-0.658233049999599</v>
      </c>
      <c r="CF142" s="31">
        <v>1.09948078824754</v>
      </c>
      <c r="CG142" s="31">
        <v>4.60517018598809</v>
      </c>
      <c r="CH142" s="31">
        <v>-0.776528789498996</v>
      </c>
      <c r="CI142" s="31">
        <v>-0.385662480811985</v>
      </c>
      <c r="CJ142" s="31">
        <v>1.68639895357023</v>
      </c>
      <c r="CK142" s="34">
        <f t="shared" si="326"/>
        <v>0.707318915837717</v>
      </c>
      <c r="CL142" s="34">
        <f t="shared" si="327"/>
        <v>0.763446286970069</v>
      </c>
      <c r="CM142" s="34">
        <f t="shared" si="328"/>
        <v>1.30984984414392</v>
      </c>
      <c r="CN142" s="32">
        <f t="shared" si="329"/>
        <v>0.027995619597109</v>
      </c>
      <c r="CO142" s="32">
        <f t="shared" si="330"/>
        <v>0.30984984414392</v>
      </c>
      <c r="CP142" s="32">
        <f t="shared" si="331"/>
        <v>0.000350660607195805</v>
      </c>
      <c r="CR142" s="8">
        <f t="shared" si="332"/>
        <v>0.707318915837719</v>
      </c>
      <c r="CT142" s="25">
        <v>-0.658233049999599</v>
      </c>
      <c r="CU142" s="25">
        <v>1.09948078824754</v>
      </c>
      <c r="CV142" s="22">
        <v>-0.776528789498996</v>
      </c>
      <c r="CW142" s="25">
        <v>-0.385662480811985</v>
      </c>
      <c r="CX142" s="25">
        <v>1.68639895357023</v>
      </c>
      <c r="CY142" s="26">
        <f t="shared" si="333"/>
        <v>0.743972507427208</v>
      </c>
      <c r="CZ142" s="26">
        <f t="shared" si="334"/>
        <v>0.725833272881841</v>
      </c>
      <c r="DA142" s="26">
        <f t="shared" si="356"/>
        <v>1.37772686560594</v>
      </c>
      <c r="DB142" s="16">
        <f t="shared" si="335"/>
        <v>0.0416047837861425</v>
      </c>
      <c r="DC142" s="16">
        <f t="shared" si="336"/>
        <v>0.377726865605941</v>
      </c>
      <c r="DD142" s="16">
        <f t="shared" si="337"/>
        <v>0.00219984188078162</v>
      </c>
      <c r="DG142" s="25">
        <v>-0.658233049999599</v>
      </c>
      <c r="DH142" s="25">
        <v>1.09948078824754</v>
      </c>
      <c r="DI142" s="22">
        <v>-0.385662480811985</v>
      </c>
      <c r="DJ142" s="25">
        <v>1.68639895357023</v>
      </c>
      <c r="DK142" s="26">
        <f t="shared" si="338"/>
        <v>0.769010781957763</v>
      </c>
      <c r="DL142" s="26">
        <f t="shared" si="339"/>
        <v>0.702200817815919</v>
      </c>
      <c r="DM142" s="26">
        <f t="shared" si="357"/>
        <v>1.42409404066252</v>
      </c>
      <c r="DN142" s="16">
        <f t="shared" si="340"/>
        <v>0.0524459382529059</v>
      </c>
      <c r="DO142" s="16">
        <f t="shared" si="341"/>
        <v>0.424094040662523</v>
      </c>
      <c r="DP142" s="16">
        <f t="shared" si="342"/>
        <v>0.00809380979192496</v>
      </c>
      <c r="DS142" s="25">
        <v>-0.658233049999599</v>
      </c>
      <c r="DT142" s="25">
        <v>1.09948078824754</v>
      </c>
      <c r="DU142" s="22">
        <v>1.68639895357023</v>
      </c>
      <c r="DV142" s="26">
        <f t="shared" si="343"/>
        <v>0.680586103916633</v>
      </c>
      <c r="DW142" s="26">
        <f t="shared" si="344"/>
        <v>0.793433772585733</v>
      </c>
      <c r="DX142" s="26">
        <f t="shared" si="358"/>
        <v>1.26034463688265</v>
      </c>
      <c r="DY142" s="16">
        <f t="shared" si="345"/>
        <v>0.0197644526144584</v>
      </c>
      <c r="DZ142" s="16">
        <f t="shared" si="346"/>
        <v>0.260344636882655</v>
      </c>
      <c r="EA142" s="16">
        <f t="shared" si="347"/>
        <v>0.00846214501602661</v>
      </c>
      <c r="ED142" s="25">
        <v>-0.658233049999599</v>
      </c>
      <c r="EE142" s="25">
        <v>1.09948078824754</v>
      </c>
      <c r="EF142" s="26">
        <f t="shared" si="348"/>
        <v>0.69459166612308</v>
      </c>
      <c r="EG142" s="26">
        <f t="shared" si="349"/>
        <v>0.777435184349467</v>
      </c>
      <c r="EH142" s="26">
        <f t="shared" si="350"/>
        <v>1.28628086319089</v>
      </c>
      <c r="EI142" s="16">
        <f t="shared" si="351"/>
        <v>0.0238985832347097</v>
      </c>
      <c r="EJ142" s="16">
        <f t="shared" si="352"/>
        <v>0.286280863190888</v>
      </c>
      <c r="EK142" s="16">
        <f t="shared" si="353"/>
        <v>0.00532147767579948</v>
      </c>
    </row>
    <row r="143" spans="1:141">
      <c r="A143" s="77" t="s">
        <v>31</v>
      </c>
      <c r="B143" s="77">
        <v>3.00260663050318</v>
      </c>
      <c r="C143" s="78">
        <v>0.0034</v>
      </c>
      <c r="D143" s="78">
        <v>0.0229647435897436</v>
      </c>
      <c r="E143" s="77">
        <v>100</v>
      </c>
      <c r="F143" s="77">
        <v>0.8</v>
      </c>
      <c r="G143" s="77">
        <v>0.86</v>
      </c>
      <c r="H143" s="77">
        <v>0.68</v>
      </c>
      <c r="I143" s="77">
        <v>5.4</v>
      </c>
      <c r="J143" s="77">
        <v>0.73</v>
      </c>
      <c r="K143" s="17">
        <f t="shared" si="290"/>
        <v>1.24207627441373</v>
      </c>
      <c r="L143" s="17">
        <f t="shared" si="291"/>
        <v>0.587725580978968</v>
      </c>
      <c r="M143" s="17">
        <f t="shared" si="292"/>
        <v>1.70147434851196</v>
      </c>
      <c r="N143" s="16">
        <f t="shared" si="293"/>
        <v>0.262222110817444</v>
      </c>
      <c r="O143" s="16">
        <f t="shared" si="294"/>
        <v>0.701474348511957</v>
      </c>
      <c r="P143" s="16">
        <f t="shared" si="295"/>
        <v>0.004650553236176</v>
      </c>
      <c r="R143" s="21">
        <f t="shared" si="296"/>
        <v>-0.531495139036752</v>
      </c>
      <c r="S143" s="21">
        <f t="shared" ref="S143:S152" si="361">1</f>
        <v>1</v>
      </c>
      <c r="T143" s="21">
        <f t="shared" si="297"/>
        <v>1.09948078824754</v>
      </c>
      <c r="U143" s="22">
        <f t="shared" si="298"/>
        <v>0.00339423306801562</v>
      </c>
      <c r="V143" s="21">
        <f t="shared" si="299"/>
        <v>0.0227050226314597</v>
      </c>
      <c r="W143" s="21">
        <f t="shared" si="300"/>
        <v>4.60517018598809</v>
      </c>
      <c r="X143" s="25">
        <f t="shared" si="301"/>
        <v>-0.22314355131421</v>
      </c>
      <c r="Y143" s="21">
        <f t="shared" si="302"/>
        <v>-0.150822889734584</v>
      </c>
      <c r="Z143" s="21">
        <f t="shared" si="303"/>
        <v>-0.385662480811985</v>
      </c>
      <c r="AA143" s="21">
        <f t="shared" si="304"/>
        <v>1.68639895357023</v>
      </c>
      <c r="AB143" s="26">
        <f t="shared" si="305"/>
        <v>0.96612960727648</v>
      </c>
      <c r="AC143" s="26">
        <f t="shared" si="306"/>
        <v>0.755592204712441</v>
      </c>
      <c r="AD143" s="26">
        <f t="shared" si="307"/>
        <v>1.32346521544723</v>
      </c>
      <c r="AE143" s="16">
        <f t="shared" si="308"/>
        <v>0.0557571914325446</v>
      </c>
      <c r="AF143" s="16">
        <f t="shared" si="309"/>
        <v>0.323465215447233</v>
      </c>
      <c r="AG143" s="16">
        <f t="shared" si="310"/>
        <v>1.33091905182639e-5</v>
      </c>
      <c r="AI143" s="21">
        <v>-0.531495139036752</v>
      </c>
      <c r="AJ143" s="22">
        <v>1</v>
      </c>
      <c r="AK143" s="21">
        <v>1.09948078824754</v>
      </c>
      <c r="AL143" s="25">
        <v>0.0227050226314597</v>
      </c>
      <c r="AM143" s="21">
        <v>4.60517018598809</v>
      </c>
      <c r="AN143" s="21">
        <v>-0.22314355131421</v>
      </c>
      <c r="AO143" s="21">
        <v>-0.150822889734584</v>
      </c>
      <c r="AP143" s="25">
        <v>-0.385662480811985</v>
      </c>
      <c r="AQ143" s="21">
        <v>1.68639895357023</v>
      </c>
      <c r="AR143" s="26">
        <f t="shared" si="311"/>
        <v>0.96479113164128</v>
      </c>
      <c r="AS143" s="26">
        <f t="shared" si="312"/>
        <v>0.756640454144869</v>
      </c>
      <c r="AT143" s="26">
        <f t="shared" si="360"/>
        <v>1.32163168717984</v>
      </c>
      <c r="AU143" s="16">
        <f t="shared" si="313"/>
        <v>0.055126875497393</v>
      </c>
      <c r="AV143" s="16">
        <f t="shared" si="314"/>
        <v>0.321631687179836</v>
      </c>
      <c r="AW143" s="16">
        <f t="shared" si="315"/>
        <v>3.05062792190461e-5</v>
      </c>
      <c r="AZ143" s="25">
        <v>-0.531495139036752</v>
      </c>
      <c r="BA143" s="25">
        <v>1.09948078824754</v>
      </c>
      <c r="BB143" s="22">
        <v>0.0227050226314597</v>
      </c>
      <c r="BC143" s="25">
        <v>4.60517018598809</v>
      </c>
      <c r="BD143" s="25">
        <v>-0.22314355131421</v>
      </c>
      <c r="BE143" s="25">
        <v>-0.150822889734584</v>
      </c>
      <c r="BF143" s="25">
        <v>-0.385662480811985</v>
      </c>
      <c r="BG143" s="25">
        <v>1.68639895357023</v>
      </c>
      <c r="BH143" s="26">
        <f t="shared" si="316"/>
        <v>0.964824444107786</v>
      </c>
      <c r="BI143" s="26">
        <f t="shared" si="317"/>
        <v>0.756614329641142</v>
      </c>
      <c r="BJ143" s="26">
        <f t="shared" si="354"/>
        <v>1.3216773206956</v>
      </c>
      <c r="BK143" s="16">
        <f t="shared" si="318"/>
        <v>0.0551425195505305</v>
      </c>
      <c r="BL143" s="16">
        <f t="shared" si="319"/>
        <v>0.321677320695597</v>
      </c>
      <c r="BM143" s="16">
        <f t="shared" si="320"/>
        <v>4.33224515616641e-5</v>
      </c>
      <c r="BP143" s="25">
        <v>-0.531495139036752</v>
      </c>
      <c r="BQ143" s="25">
        <v>1.09948078824754</v>
      </c>
      <c r="BR143" s="25">
        <v>4.60517018598809</v>
      </c>
      <c r="BS143" s="22">
        <v>-0.22314355131421</v>
      </c>
      <c r="BT143" s="25">
        <v>-0.150822889734584</v>
      </c>
      <c r="BU143" s="25">
        <v>-0.385662480811985</v>
      </c>
      <c r="BV143" s="25">
        <v>1.68639895357023</v>
      </c>
      <c r="BW143" s="26">
        <f t="shared" si="321"/>
        <v>0.966585806027099</v>
      </c>
      <c r="BX143" s="26">
        <f t="shared" si="322"/>
        <v>0.755235588447627</v>
      </c>
      <c r="BY143" s="26">
        <f t="shared" si="355"/>
        <v>1.3240901452426</v>
      </c>
      <c r="BZ143" s="16">
        <f t="shared" si="323"/>
        <v>0.055972843613492</v>
      </c>
      <c r="CA143" s="16">
        <f t="shared" si="324"/>
        <v>0.324090145242601</v>
      </c>
      <c r="CB143" s="16">
        <f t="shared" si="325"/>
        <v>2.25020814112107e-5</v>
      </c>
      <c r="CE143" s="31">
        <v>-0.531495139036752</v>
      </c>
      <c r="CF143" s="31">
        <v>1.09948078824754</v>
      </c>
      <c r="CG143" s="31">
        <v>4.60517018598809</v>
      </c>
      <c r="CH143" s="31">
        <v>-0.150822889734584</v>
      </c>
      <c r="CI143" s="31">
        <v>-0.385662480811985</v>
      </c>
      <c r="CJ143" s="31">
        <v>1.68639895357023</v>
      </c>
      <c r="CK143" s="34">
        <f t="shared" si="326"/>
        <v>0.980515008891614</v>
      </c>
      <c r="CL143" s="34">
        <f t="shared" si="327"/>
        <v>0.744506706557405</v>
      </c>
      <c r="CM143" s="34">
        <f t="shared" si="328"/>
        <v>1.34317124505701</v>
      </c>
      <c r="CN143" s="32">
        <f t="shared" si="329"/>
        <v>0.0627577696799655</v>
      </c>
      <c r="CO143" s="32">
        <f t="shared" si="330"/>
        <v>0.343171245057005</v>
      </c>
      <c r="CP143" s="32">
        <f t="shared" si="331"/>
        <v>0.00021302765205441</v>
      </c>
      <c r="CR143" s="8">
        <f t="shared" si="332"/>
        <v>0.980515008891617</v>
      </c>
      <c r="CT143" s="25">
        <v>-0.531495139036752</v>
      </c>
      <c r="CU143" s="25">
        <v>1.09948078824754</v>
      </c>
      <c r="CV143" s="22">
        <v>-0.150822889734584</v>
      </c>
      <c r="CW143" s="25">
        <v>-0.385662480811985</v>
      </c>
      <c r="CX143" s="25">
        <v>1.68639895357023</v>
      </c>
      <c r="CY143" s="26">
        <f t="shared" si="333"/>
        <v>0.983430273354905</v>
      </c>
      <c r="CZ143" s="26">
        <f t="shared" si="334"/>
        <v>0.742299703170267</v>
      </c>
      <c r="DA143" s="26">
        <f t="shared" si="356"/>
        <v>1.34716475802042</v>
      </c>
      <c r="DB143" s="16">
        <f t="shared" si="335"/>
        <v>0.0642269034527419</v>
      </c>
      <c r="DC143" s="16">
        <f t="shared" si="336"/>
        <v>0.347164758020418</v>
      </c>
      <c r="DD143" s="16">
        <f t="shared" si="337"/>
        <v>0.000267007509570964</v>
      </c>
      <c r="DG143" s="25">
        <v>-0.531495139036752</v>
      </c>
      <c r="DH143" s="25">
        <v>1.09948078824754</v>
      </c>
      <c r="DI143" s="22">
        <v>-0.385662480811985</v>
      </c>
      <c r="DJ143" s="25">
        <v>1.68639895357023</v>
      </c>
      <c r="DK143" s="26">
        <f t="shared" si="338"/>
        <v>0.915840729789144</v>
      </c>
      <c r="DL143" s="26">
        <f t="shared" si="339"/>
        <v>0.797081824661882</v>
      </c>
      <c r="DM143" s="26">
        <f t="shared" si="357"/>
        <v>1.25457634217691</v>
      </c>
      <c r="DN143" s="16">
        <f t="shared" si="340"/>
        <v>0.0345367768485615</v>
      </c>
      <c r="DO143" s="16">
        <f t="shared" si="341"/>
        <v>0.254576342176909</v>
      </c>
      <c r="DP143" s="16">
        <f t="shared" si="342"/>
        <v>0.00632853583534123</v>
      </c>
      <c r="DS143" s="25">
        <v>-0.531495139036752</v>
      </c>
      <c r="DT143" s="25">
        <v>1.09948078824754</v>
      </c>
      <c r="DU143" s="22">
        <v>1.68639895357023</v>
      </c>
      <c r="DV143" s="26">
        <f t="shared" si="343"/>
        <v>0.810532815298803</v>
      </c>
      <c r="DW143" s="26">
        <f t="shared" si="344"/>
        <v>0.90064212851257</v>
      </c>
      <c r="DX143" s="26">
        <f t="shared" si="358"/>
        <v>1.11031892506685</v>
      </c>
      <c r="DY143" s="16">
        <f t="shared" si="345"/>
        <v>0.00648553433995117</v>
      </c>
      <c r="DZ143" s="16">
        <f t="shared" si="346"/>
        <v>0.110318925066854</v>
      </c>
      <c r="EA143" s="16">
        <f t="shared" si="347"/>
        <v>0.0585715650813999</v>
      </c>
      <c r="ED143" s="25">
        <v>-0.531495139036752</v>
      </c>
      <c r="EE143" s="25">
        <v>1.09948078824754</v>
      </c>
      <c r="EF143" s="26">
        <f t="shared" si="348"/>
        <v>0.827212509021177</v>
      </c>
      <c r="EG143" s="26">
        <f t="shared" si="349"/>
        <v>0.882481819410339</v>
      </c>
      <c r="EH143" s="26">
        <f t="shared" si="350"/>
        <v>1.13316782057696</v>
      </c>
      <c r="EI143" s="16">
        <f t="shared" si="351"/>
        <v>0.00945027191019247</v>
      </c>
      <c r="EJ143" s="16">
        <f t="shared" si="352"/>
        <v>0.133167820576955</v>
      </c>
      <c r="EK143" s="16">
        <f t="shared" si="353"/>
        <v>0.0511038025284473</v>
      </c>
    </row>
    <row r="144" spans="1:141">
      <c r="A144" s="77" t="s">
        <v>31</v>
      </c>
      <c r="B144" s="77">
        <v>3.00260663050318</v>
      </c>
      <c r="C144" s="78">
        <v>0.0034</v>
      </c>
      <c r="D144" s="78">
        <v>0.0170595238095238</v>
      </c>
      <c r="E144" s="77">
        <v>100</v>
      </c>
      <c r="F144" s="77">
        <v>1</v>
      </c>
      <c r="G144" s="77">
        <v>1.06</v>
      </c>
      <c r="H144" s="77">
        <v>0.68</v>
      </c>
      <c r="I144" s="77">
        <v>5.4</v>
      </c>
      <c r="J144" s="77">
        <v>0.91</v>
      </c>
      <c r="K144" s="17">
        <f t="shared" si="290"/>
        <v>1.24207627441373</v>
      </c>
      <c r="L144" s="17">
        <f t="shared" si="291"/>
        <v>0.73264421738474</v>
      </c>
      <c r="M144" s="17">
        <f t="shared" si="292"/>
        <v>1.36491898287223</v>
      </c>
      <c r="N144" s="16">
        <f t="shared" si="293"/>
        <v>0.110274652028502</v>
      </c>
      <c r="O144" s="16">
        <f t="shared" si="294"/>
        <v>0.364918982872229</v>
      </c>
      <c r="P144" s="16">
        <f t="shared" si="295"/>
        <v>0.0720173046912327</v>
      </c>
      <c r="R144" s="21">
        <f t="shared" si="296"/>
        <v>-0.311095073668293</v>
      </c>
      <c r="S144" s="21">
        <f t="shared" si="361"/>
        <v>1</v>
      </c>
      <c r="T144" s="21">
        <f t="shared" si="297"/>
        <v>1.09948078824754</v>
      </c>
      <c r="U144" s="22">
        <f t="shared" si="298"/>
        <v>0.00339423306801562</v>
      </c>
      <c r="V144" s="21">
        <f t="shared" si="299"/>
        <v>0.016915644173269</v>
      </c>
      <c r="W144" s="21">
        <f t="shared" si="300"/>
        <v>4.60517018598809</v>
      </c>
      <c r="X144" s="25">
        <f t="shared" si="301"/>
        <v>0</v>
      </c>
      <c r="Y144" s="21">
        <f t="shared" si="302"/>
        <v>0.0582689081239758</v>
      </c>
      <c r="Z144" s="21">
        <f t="shared" si="303"/>
        <v>-0.385662480811985</v>
      </c>
      <c r="AA144" s="21">
        <f t="shared" si="304"/>
        <v>1.68639895357023</v>
      </c>
      <c r="AB144" s="26">
        <f t="shared" si="305"/>
        <v>1.02560770568013</v>
      </c>
      <c r="AC144" s="26">
        <f t="shared" si="306"/>
        <v>0.887278824993355</v>
      </c>
      <c r="AD144" s="26">
        <f t="shared" si="307"/>
        <v>1.12704143481333</v>
      </c>
      <c r="AE144" s="16">
        <f t="shared" si="308"/>
        <v>0.0133651416126244</v>
      </c>
      <c r="AF144" s="16">
        <f t="shared" si="309"/>
        <v>0.127041434813334</v>
      </c>
      <c r="AG144" s="16">
        <f t="shared" si="310"/>
        <v>0.040028787962459</v>
      </c>
      <c r="AI144" s="21">
        <v>-0.311095073668293</v>
      </c>
      <c r="AJ144" s="22">
        <v>1</v>
      </c>
      <c r="AK144" s="21">
        <v>1.09948078824754</v>
      </c>
      <c r="AL144" s="25">
        <v>0.016915644173269</v>
      </c>
      <c r="AM144" s="21">
        <v>4.60517018598809</v>
      </c>
      <c r="AN144" s="21">
        <v>0</v>
      </c>
      <c r="AO144" s="21">
        <v>0.0582689081239758</v>
      </c>
      <c r="AP144" s="25">
        <v>-0.385662480811985</v>
      </c>
      <c r="AQ144" s="21">
        <v>1.68639895357023</v>
      </c>
      <c r="AR144" s="26">
        <f t="shared" si="311"/>
        <v>1.02390950375273</v>
      </c>
      <c r="AS144" s="26">
        <f t="shared" si="312"/>
        <v>0.888750418532847</v>
      </c>
      <c r="AT144" s="26">
        <f t="shared" si="360"/>
        <v>1.12517527884916</v>
      </c>
      <c r="AU144" s="16">
        <f t="shared" si="313"/>
        <v>0.0129753750451937</v>
      </c>
      <c r="AV144" s="16">
        <f t="shared" si="314"/>
        <v>0.125175278849156</v>
      </c>
      <c r="AW144" s="16">
        <f t="shared" si="315"/>
        <v>0.0407957819645594</v>
      </c>
      <c r="AZ144" s="25">
        <v>-0.311095073668293</v>
      </c>
      <c r="BA144" s="25">
        <v>1.09948078824754</v>
      </c>
      <c r="BB144" s="22">
        <v>0.016915644173269</v>
      </c>
      <c r="BC144" s="25">
        <v>4.60517018598809</v>
      </c>
      <c r="BD144" s="25">
        <v>0</v>
      </c>
      <c r="BE144" s="25">
        <v>0.0582689081239758</v>
      </c>
      <c r="BF144" s="25">
        <v>-0.385662480811985</v>
      </c>
      <c r="BG144" s="25">
        <v>1.68639895357023</v>
      </c>
      <c r="BH144" s="26">
        <f t="shared" si="316"/>
        <v>1.02229430705077</v>
      </c>
      <c r="BI144" s="26">
        <f t="shared" si="317"/>
        <v>0.890154619588235</v>
      </c>
      <c r="BJ144" s="26">
        <f t="shared" si="354"/>
        <v>1.12340033741843</v>
      </c>
      <c r="BK144" s="16">
        <f t="shared" si="318"/>
        <v>0.0126100113960135</v>
      </c>
      <c r="BL144" s="16">
        <f t="shared" si="319"/>
        <v>0.123400337418433</v>
      </c>
      <c r="BM144" s="16">
        <f t="shared" si="320"/>
        <v>0.0419671945499359</v>
      </c>
      <c r="BP144" s="25">
        <v>-0.311095073668293</v>
      </c>
      <c r="BQ144" s="25">
        <v>1.09948078824754</v>
      </c>
      <c r="BR144" s="25">
        <v>4.60517018598809</v>
      </c>
      <c r="BS144" s="22">
        <v>0</v>
      </c>
      <c r="BT144" s="25">
        <v>0.0582689081239758</v>
      </c>
      <c r="BU144" s="25">
        <v>-0.385662480811985</v>
      </c>
      <c r="BV144" s="25">
        <v>1.68639895357023</v>
      </c>
      <c r="BW144" s="26">
        <f t="shared" si="321"/>
        <v>1.0211194320412</v>
      </c>
      <c r="BX144" s="26">
        <f t="shared" si="322"/>
        <v>0.891178809692148</v>
      </c>
      <c r="BY144" s="26">
        <f t="shared" si="355"/>
        <v>1.12210926597934</v>
      </c>
      <c r="BZ144" s="16">
        <f t="shared" si="323"/>
        <v>0.0123475281771593</v>
      </c>
      <c r="CA144" s="16">
        <f t="shared" si="324"/>
        <v>0.122109265979343</v>
      </c>
      <c r="CB144" s="16">
        <f t="shared" si="325"/>
        <v>0.0427350251633588</v>
      </c>
      <c r="CE144" s="31">
        <v>-0.311095073668293</v>
      </c>
      <c r="CF144" s="31">
        <v>1.09948078824754</v>
      </c>
      <c r="CG144" s="31">
        <v>4.60517018598809</v>
      </c>
      <c r="CH144" s="31">
        <v>0.0582689081239758</v>
      </c>
      <c r="CI144" s="31">
        <v>-0.385662480811985</v>
      </c>
      <c r="CJ144" s="31">
        <v>1.68639895357023</v>
      </c>
      <c r="CK144" s="34">
        <f t="shared" si="326"/>
        <v>1.03155694009699</v>
      </c>
      <c r="CL144" s="34">
        <f t="shared" si="327"/>
        <v>0.88216167680908</v>
      </c>
      <c r="CM144" s="34">
        <f t="shared" si="328"/>
        <v>1.13357905505163</v>
      </c>
      <c r="CN144" s="32">
        <f t="shared" si="329"/>
        <v>0.0147760896857432</v>
      </c>
      <c r="CO144" s="32">
        <f t="shared" si="330"/>
        <v>0.133579055051637</v>
      </c>
      <c r="CP144" s="32">
        <f t="shared" si="331"/>
        <v>0.0380237220482122</v>
      </c>
      <c r="CR144" s="8">
        <f t="shared" si="332"/>
        <v>1.03155694009699</v>
      </c>
      <c r="CT144" s="25">
        <v>-0.311095073668293</v>
      </c>
      <c r="CU144" s="25">
        <v>1.09948078824754</v>
      </c>
      <c r="CV144" s="22">
        <v>0.0582689081239758</v>
      </c>
      <c r="CW144" s="25">
        <v>-0.385662480811985</v>
      </c>
      <c r="CX144" s="25">
        <v>1.68639895357023</v>
      </c>
      <c r="CY144" s="26">
        <f t="shared" si="333"/>
        <v>1.01831272109542</v>
      </c>
      <c r="CZ144" s="26">
        <f t="shared" si="334"/>
        <v>0.893635109479035</v>
      </c>
      <c r="DA144" s="26">
        <f t="shared" si="356"/>
        <v>1.11902496823673</v>
      </c>
      <c r="DB144" s="16">
        <f t="shared" si="335"/>
        <v>0.0117316455510942</v>
      </c>
      <c r="DC144" s="16">
        <f t="shared" si="336"/>
        <v>0.119024968236725</v>
      </c>
      <c r="DD144" s="16">
        <f t="shared" si="337"/>
        <v>0.0448589965818944</v>
      </c>
      <c r="DG144" s="25">
        <v>-0.311095073668293</v>
      </c>
      <c r="DH144" s="25">
        <v>1.09948078824754</v>
      </c>
      <c r="DI144" s="22">
        <v>-0.385662480811985</v>
      </c>
      <c r="DJ144" s="25">
        <v>1.68639895357023</v>
      </c>
      <c r="DK144" s="26">
        <f t="shared" si="338"/>
        <v>0.915840729789144</v>
      </c>
      <c r="DL144" s="26">
        <f t="shared" si="339"/>
        <v>0.993622548551113</v>
      </c>
      <c r="DM144" s="26">
        <f t="shared" si="357"/>
        <v>1.00641838438367</v>
      </c>
      <c r="DN144" s="16">
        <f t="shared" si="340"/>
        <v>3.41141244697885e-5</v>
      </c>
      <c r="DO144" s="16">
        <f t="shared" si="341"/>
        <v>0.00641838438367426</v>
      </c>
      <c r="DP144" s="16">
        <f t="shared" si="342"/>
        <v>0.107393878769519</v>
      </c>
      <c r="DS144" s="25">
        <v>-0.311095073668293</v>
      </c>
      <c r="DT144" s="25">
        <v>1.09948078824754</v>
      </c>
      <c r="DU144" s="22">
        <v>1.68639895357023</v>
      </c>
      <c r="DV144" s="26">
        <f t="shared" si="343"/>
        <v>0.810532815298803</v>
      </c>
      <c r="DW144" s="26">
        <f t="shared" si="344"/>
        <v>1.12271826978964</v>
      </c>
      <c r="DX144" s="26">
        <f t="shared" si="358"/>
        <v>0.890695401427256</v>
      </c>
      <c r="DY144" s="16">
        <f t="shared" si="345"/>
        <v>0.00989372083238199</v>
      </c>
      <c r="DZ144" s="16">
        <f t="shared" si="346"/>
        <v>0.109304598572744</v>
      </c>
      <c r="EA144" s="16">
        <f t="shared" si="347"/>
        <v>0.0590635596702847</v>
      </c>
      <c r="ED144" s="25">
        <v>-0.311095073668293</v>
      </c>
      <c r="EE144" s="25">
        <v>1.09948078824754</v>
      </c>
      <c r="EF144" s="26">
        <f t="shared" si="348"/>
        <v>0.827212509021177</v>
      </c>
      <c r="EG144" s="26">
        <f t="shared" si="349"/>
        <v>1.10008007625124</v>
      </c>
      <c r="EH144" s="26">
        <f t="shared" si="350"/>
        <v>0.909024735188107</v>
      </c>
      <c r="EI144" s="16">
        <f t="shared" si="351"/>
        <v>0.00685376866256866</v>
      </c>
      <c r="EJ144" s="16">
        <f t="shared" si="352"/>
        <v>0.0909752648118931</v>
      </c>
      <c r="EK144" s="16">
        <f t="shared" si="353"/>
        <v>0.071960239319874</v>
      </c>
    </row>
    <row r="145" spans="1:141">
      <c r="A145" s="77" t="s">
        <v>31</v>
      </c>
      <c r="B145" s="77">
        <v>3.00260663050318</v>
      </c>
      <c r="C145" s="78">
        <v>0.0034</v>
      </c>
      <c r="D145" s="78">
        <v>0.0325681818181818</v>
      </c>
      <c r="E145" s="77">
        <v>100</v>
      </c>
      <c r="F145" s="77">
        <v>0.6</v>
      </c>
      <c r="G145" s="77">
        <v>0.66</v>
      </c>
      <c r="H145" s="77">
        <v>0.68</v>
      </c>
      <c r="I145" s="77">
        <v>3.4</v>
      </c>
      <c r="J145" s="77">
        <v>0.98</v>
      </c>
      <c r="K145" s="17">
        <f t="shared" si="290"/>
        <v>1.34998995671401</v>
      </c>
      <c r="L145" s="17">
        <f t="shared" si="291"/>
        <v>0.725931326471051</v>
      </c>
      <c r="M145" s="17">
        <f t="shared" si="292"/>
        <v>1.37754077215716</v>
      </c>
      <c r="N145" s="16">
        <f t="shared" si="293"/>
        <v>0.136892568069237</v>
      </c>
      <c r="O145" s="16">
        <f t="shared" si="294"/>
        <v>0.377540772157156</v>
      </c>
      <c r="P145" s="16">
        <f t="shared" si="295"/>
        <v>0.0654022373945907</v>
      </c>
      <c r="R145" s="21">
        <f t="shared" si="296"/>
        <v>-0.320299860269083</v>
      </c>
      <c r="S145" s="21">
        <f t="shared" si="361"/>
        <v>1</v>
      </c>
      <c r="T145" s="21">
        <f t="shared" si="297"/>
        <v>1.09948078824754</v>
      </c>
      <c r="U145" s="22">
        <f t="shared" si="298"/>
        <v>0.00339423306801562</v>
      </c>
      <c r="V145" s="21">
        <f t="shared" si="299"/>
        <v>0.0320490793320486</v>
      </c>
      <c r="W145" s="21">
        <f t="shared" si="300"/>
        <v>4.60517018598809</v>
      </c>
      <c r="X145" s="25">
        <f t="shared" si="301"/>
        <v>-0.510825623765991</v>
      </c>
      <c r="Y145" s="21">
        <f t="shared" si="302"/>
        <v>-0.415515443961666</v>
      </c>
      <c r="Z145" s="21">
        <f t="shared" si="303"/>
        <v>-0.385662480811985</v>
      </c>
      <c r="AA145" s="21">
        <f t="shared" si="304"/>
        <v>1.22377543162212</v>
      </c>
      <c r="AB145" s="26">
        <f t="shared" si="305"/>
        <v>0.884617123408371</v>
      </c>
      <c r="AC145" s="26">
        <f t="shared" si="306"/>
        <v>1.10782390942663</v>
      </c>
      <c r="AD145" s="26">
        <f t="shared" si="307"/>
        <v>0.902670534090174</v>
      </c>
      <c r="AE145" s="16">
        <f t="shared" si="308"/>
        <v>0.00909789314689395</v>
      </c>
      <c r="AF145" s="16">
        <f t="shared" si="309"/>
        <v>0.0973294659098256</v>
      </c>
      <c r="AG145" s="16">
        <f t="shared" si="310"/>
        <v>0.0528006525859983</v>
      </c>
      <c r="AI145" s="21">
        <v>-0.320299860269083</v>
      </c>
      <c r="AJ145" s="22">
        <v>1</v>
      </c>
      <c r="AK145" s="21">
        <v>1.09948078824754</v>
      </c>
      <c r="AL145" s="25">
        <v>0.0320490793320486</v>
      </c>
      <c r="AM145" s="21">
        <v>4.60517018598809</v>
      </c>
      <c r="AN145" s="21">
        <v>-0.510825623765991</v>
      </c>
      <c r="AO145" s="21">
        <v>-0.415515443961666</v>
      </c>
      <c r="AP145" s="25">
        <v>-0.385662480811985</v>
      </c>
      <c r="AQ145" s="21">
        <v>1.22377543162212</v>
      </c>
      <c r="AR145" s="26">
        <f t="shared" si="311"/>
        <v>0.884067609389673</v>
      </c>
      <c r="AS145" s="26">
        <f t="shared" si="312"/>
        <v>1.10851250469017</v>
      </c>
      <c r="AT145" s="26">
        <f t="shared" si="360"/>
        <v>0.902109805499666</v>
      </c>
      <c r="AU145" s="16">
        <f t="shared" si="313"/>
        <v>0.00920302356821244</v>
      </c>
      <c r="AV145" s="16">
        <f t="shared" si="314"/>
        <v>0.0978901945003341</v>
      </c>
      <c r="AW145" s="16">
        <f t="shared" si="315"/>
        <v>0.0525623217650424</v>
      </c>
      <c r="AZ145" s="25">
        <v>-0.320299860269083</v>
      </c>
      <c r="BA145" s="25">
        <v>1.09948078824754</v>
      </c>
      <c r="BB145" s="22">
        <v>0.0320490793320486</v>
      </c>
      <c r="BC145" s="25">
        <v>4.60517018598809</v>
      </c>
      <c r="BD145" s="25">
        <v>-0.510825623765991</v>
      </c>
      <c r="BE145" s="25">
        <v>-0.415515443961666</v>
      </c>
      <c r="BF145" s="25">
        <v>-0.385662480811985</v>
      </c>
      <c r="BG145" s="25">
        <v>1.22377543162212</v>
      </c>
      <c r="BH145" s="26">
        <f t="shared" si="316"/>
        <v>0.889765138605317</v>
      </c>
      <c r="BI145" s="26">
        <f t="shared" si="317"/>
        <v>1.10141424683836</v>
      </c>
      <c r="BJ145" s="26">
        <f t="shared" si="354"/>
        <v>0.907923610821752</v>
      </c>
      <c r="BK145" s="16">
        <f t="shared" si="318"/>
        <v>0.00814233021091764</v>
      </c>
      <c r="BL145" s="16">
        <f t="shared" si="319"/>
        <v>0.0920763891782479</v>
      </c>
      <c r="BM145" s="16">
        <f t="shared" si="320"/>
        <v>0.0557823673641665</v>
      </c>
      <c r="BP145" s="25">
        <v>-0.320299860269083</v>
      </c>
      <c r="BQ145" s="25">
        <v>1.09948078824754</v>
      </c>
      <c r="BR145" s="25">
        <v>4.60517018598809</v>
      </c>
      <c r="BS145" s="22">
        <v>-0.510825623765991</v>
      </c>
      <c r="BT145" s="25">
        <v>-0.415515443961666</v>
      </c>
      <c r="BU145" s="25">
        <v>-0.385662480811985</v>
      </c>
      <c r="BV145" s="25">
        <v>1.22377543162212</v>
      </c>
      <c r="BW145" s="26">
        <f t="shared" si="321"/>
        <v>0.893878280769434</v>
      </c>
      <c r="BX145" s="26">
        <f t="shared" si="322"/>
        <v>1.09634613692195</v>
      </c>
      <c r="BY145" s="26">
        <f t="shared" si="355"/>
        <v>0.912120694662688</v>
      </c>
      <c r="BZ145" s="16">
        <f t="shared" si="323"/>
        <v>0.00741695052322842</v>
      </c>
      <c r="CA145" s="16">
        <f t="shared" si="324"/>
        <v>0.0878793053373121</v>
      </c>
      <c r="CB145" s="16">
        <f t="shared" si="325"/>
        <v>0.0580590594034618</v>
      </c>
      <c r="CE145" s="31">
        <v>-0.320299860269083</v>
      </c>
      <c r="CF145" s="31">
        <v>1.09948078824754</v>
      </c>
      <c r="CG145" s="31">
        <v>4.60517018598809</v>
      </c>
      <c r="CH145" s="31">
        <v>-0.415515443961666</v>
      </c>
      <c r="CI145" s="31">
        <v>-0.385662480811985</v>
      </c>
      <c r="CJ145" s="31">
        <v>1.22377543162212</v>
      </c>
      <c r="CK145" s="34">
        <f t="shared" si="326"/>
        <v>0.904021414926993</v>
      </c>
      <c r="CL145" s="34">
        <f t="shared" si="327"/>
        <v>1.08404511643028</v>
      </c>
      <c r="CM145" s="34">
        <f t="shared" si="328"/>
        <v>0.922470831558157</v>
      </c>
      <c r="CN145" s="32">
        <f t="shared" si="329"/>
        <v>0.00577274538969617</v>
      </c>
      <c r="CO145" s="32">
        <f t="shared" si="330"/>
        <v>0.0775291684418439</v>
      </c>
      <c r="CP145" s="32">
        <f t="shared" si="331"/>
        <v>0.0630244002834402</v>
      </c>
      <c r="CR145" s="8">
        <f t="shared" si="332"/>
        <v>0.904021414926995</v>
      </c>
      <c r="CT145" s="25">
        <v>-0.320299860269083</v>
      </c>
      <c r="CU145" s="25">
        <v>1.09948078824754</v>
      </c>
      <c r="CV145" s="22">
        <v>-0.415515443961666</v>
      </c>
      <c r="CW145" s="25">
        <v>-0.385662480811985</v>
      </c>
      <c r="CX145" s="25">
        <v>1.22377543162212</v>
      </c>
      <c r="CY145" s="26">
        <f t="shared" si="333"/>
        <v>0.905696308598695</v>
      </c>
      <c r="CZ145" s="26">
        <f t="shared" si="334"/>
        <v>1.08204040437823</v>
      </c>
      <c r="DA145" s="26">
        <f t="shared" si="356"/>
        <v>0.924179906733363</v>
      </c>
      <c r="DB145" s="16">
        <f t="shared" si="335"/>
        <v>0.0055210385558603</v>
      </c>
      <c r="DC145" s="16">
        <f t="shared" si="336"/>
        <v>0.0758200932666373</v>
      </c>
      <c r="DD145" s="16">
        <f t="shared" si="337"/>
        <v>0.0650271931857158</v>
      </c>
      <c r="DG145" s="25">
        <v>-0.320299860269083</v>
      </c>
      <c r="DH145" s="25">
        <v>1.09948078824754</v>
      </c>
      <c r="DI145" s="22">
        <v>-0.385662480811985</v>
      </c>
      <c r="DJ145" s="25">
        <v>1.22377543162212</v>
      </c>
      <c r="DK145" s="26">
        <f t="shared" si="338"/>
        <v>0.894852855755988</v>
      </c>
      <c r="DL145" s="26">
        <f t="shared" si="339"/>
        <v>1.09515211768764</v>
      </c>
      <c r="DM145" s="26">
        <f t="shared" si="357"/>
        <v>0.913115158934682</v>
      </c>
      <c r="DN145" s="16">
        <f t="shared" si="340"/>
        <v>0.00725003617291057</v>
      </c>
      <c r="DO145" s="16">
        <f t="shared" si="341"/>
        <v>0.0868848410653184</v>
      </c>
      <c r="DP145" s="16">
        <f t="shared" si="342"/>
        <v>0.0611293958693239</v>
      </c>
      <c r="DS145" s="25">
        <v>-0.320299860269083</v>
      </c>
      <c r="DT145" s="25">
        <v>1.09948078824754</v>
      </c>
      <c r="DU145" s="22">
        <v>1.22377543162212</v>
      </c>
      <c r="DV145" s="26">
        <f t="shared" si="343"/>
        <v>0.815719295470013</v>
      </c>
      <c r="DW145" s="26">
        <f t="shared" si="344"/>
        <v>1.20139367236045</v>
      </c>
      <c r="DX145" s="26">
        <f t="shared" si="358"/>
        <v>0.832366628030625</v>
      </c>
      <c r="DY145" s="16">
        <f t="shared" si="345"/>
        <v>0.026988149880869</v>
      </c>
      <c r="DZ145" s="16">
        <f t="shared" si="346"/>
        <v>0.167633371969375</v>
      </c>
      <c r="EA145" s="16">
        <f t="shared" si="347"/>
        <v>0.0341145269743433</v>
      </c>
      <c r="ED145" s="25">
        <v>-0.320299860269083</v>
      </c>
      <c r="EE145" s="25">
        <v>1.09948078824754</v>
      </c>
      <c r="EF145" s="26">
        <f t="shared" si="348"/>
        <v>0.899082127443337</v>
      </c>
      <c r="EG145" s="26">
        <f t="shared" si="349"/>
        <v>1.09000053508656</v>
      </c>
      <c r="EH145" s="26">
        <f t="shared" si="350"/>
        <v>0.917430742289119</v>
      </c>
      <c r="EI145" s="16">
        <f t="shared" si="351"/>
        <v>0.00654770209909636</v>
      </c>
      <c r="EJ145" s="16">
        <f t="shared" si="352"/>
        <v>0.0825692577108806</v>
      </c>
      <c r="EK145" s="16">
        <f t="shared" si="353"/>
        <v>0.0765407912982763</v>
      </c>
    </row>
    <row r="146" spans="1:141">
      <c r="A146" s="77" t="s">
        <v>31</v>
      </c>
      <c r="B146" s="77">
        <v>3.00260663050318</v>
      </c>
      <c r="C146" s="78">
        <v>0.0034</v>
      </c>
      <c r="D146" s="78">
        <v>0.0325681818181818</v>
      </c>
      <c r="E146" s="77">
        <v>100</v>
      </c>
      <c r="F146" s="77">
        <v>0.6</v>
      </c>
      <c r="G146" s="77">
        <v>0.66</v>
      </c>
      <c r="H146" s="77">
        <v>0.68</v>
      </c>
      <c r="I146" s="77">
        <v>4.4</v>
      </c>
      <c r="J146" s="77">
        <v>0.86</v>
      </c>
      <c r="K146" s="17">
        <f t="shared" si="290"/>
        <v>1.29531248997255</v>
      </c>
      <c r="L146" s="17">
        <f t="shared" si="291"/>
        <v>0.663932453873138</v>
      </c>
      <c r="M146" s="17">
        <f t="shared" si="292"/>
        <v>1.50617731392157</v>
      </c>
      <c r="N146" s="16">
        <f t="shared" si="293"/>
        <v>0.189496963926101</v>
      </c>
      <c r="O146" s="16">
        <f t="shared" si="294"/>
        <v>0.50617731392157</v>
      </c>
      <c r="P146" s="16">
        <f t="shared" si="295"/>
        <v>0.0161549361224433</v>
      </c>
      <c r="R146" s="21">
        <f t="shared" si="296"/>
        <v>-0.409574860774824</v>
      </c>
      <c r="S146" s="21">
        <f t="shared" si="361"/>
        <v>1</v>
      </c>
      <c r="T146" s="21">
        <f t="shared" si="297"/>
        <v>1.09948078824754</v>
      </c>
      <c r="U146" s="22">
        <f t="shared" si="298"/>
        <v>0.00339423306801562</v>
      </c>
      <c r="V146" s="21">
        <f t="shared" si="299"/>
        <v>0.0320490793320486</v>
      </c>
      <c r="W146" s="21">
        <f t="shared" si="300"/>
        <v>4.60517018598809</v>
      </c>
      <c r="X146" s="25">
        <f t="shared" si="301"/>
        <v>-0.510825623765991</v>
      </c>
      <c r="Y146" s="21">
        <f t="shared" si="302"/>
        <v>-0.415515443961666</v>
      </c>
      <c r="Z146" s="21">
        <f t="shared" si="303"/>
        <v>-0.385662480811985</v>
      </c>
      <c r="AA146" s="21">
        <f t="shared" si="304"/>
        <v>1.48160454092422</v>
      </c>
      <c r="AB146" s="26">
        <f t="shared" si="305"/>
        <v>0.896289307285367</v>
      </c>
      <c r="AC146" s="26">
        <f t="shared" si="306"/>
        <v>0.959511614173689</v>
      </c>
      <c r="AD146" s="26">
        <f t="shared" si="307"/>
        <v>1.04219686893647</v>
      </c>
      <c r="AE146" s="16">
        <f t="shared" si="308"/>
        <v>0.0013169138232518</v>
      </c>
      <c r="AF146" s="16">
        <f t="shared" si="309"/>
        <v>0.0421968689364733</v>
      </c>
      <c r="AG146" s="16">
        <f t="shared" si="310"/>
        <v>0.0811774249863798</v>
      </c>
      <c r="AI146" s="21">
        <v>-0.409574860774824</v>
      </c>
      <c r="AJ146" s="22">
        <v>1</v>
      </c>
      <c r="AK146" s="21">
        <v>1.09948078824754</v>
      </c>
      <c r="AL146" s="25">
        <v>0.0320490793320486</v>
      </c>
      <c r="AM146" s="21">
        <v>4.60517018598809</v>
      </c>
      <c r="AN146" s="21">
        <v>-0.510825623765991</v>
      </c>
      <c r="AO146" s="21">
        <v>-0.415515443961666</v>
      </c>
      <c r="AP146" s="25">
        <v>-0.385662480811985</v>
      </c>
      <c r="AQ146" s="21">
        <v>1.48160454092422</v>
      </c>
      <c r="AR146" s="26">
        <f t="shared" si="311"/>
        <v>0.895547804953859</v>
      </c>
      <c r="AS146" s="26">
        <f t="shared" si="312"/>
        <v>0.960306077735637</v>
      </c>
      <c r="AT146" s="26">
        <f t="shared" si="360"/>
        <v>1.04133465692309</v>
      </c>
      <c r="AU146" s="16">
        <f t="shared" si="313"/>
        <v>0.00126364643703761</v>
      </c>
      <c r="AV146" s="16">
        <f t="shared" si="314"/>
        <v>0.0413346569230919</v>
      </c>
      <c r="AW146" s="16">
        <f t="shared" si="315"/>
        <v>0.0816932320190361</v>
      </c>
      <c r="AZ146" s="25">
        <v>-0.409574860774824</v>
      </c>
      <c r="BA146" s="25">
        <v>1.09948078824754</v>
      </c>
      <c r="BB146" s="22">
        <v>0.0320490793320486</v>
      </c>
      <c r="BC146" s="25">
        <v>4.60517018598809</v>
      </c>
      <c r="BD146" s="25">
        <v>-0.510825623765991</v>
      </c>
      <c r="BE146" s="25">
        <v>-0.415515443961666</v>
      </c>
      <c r="BF146" s="25">
        <v>-0.385662480811985</v>
      </c>
      <c r="BG146" s="25">
        <v>1.48160454092422</v>
      </c>
      <c r="BH146" s="26">
        <f t="shared" si="316"/>
        <v>0.899091169927959</v>
      </c>
      <c r="BI146" s="26">
        <f t="shared" si="317"/>
        <v>0.956521461632093</v>
      </c>
      <c r="BJ146" s="26">
        <f t="shared" si="354"/>
        <v>1.04545484875344</v>
      </c>
      <c r="BK146" s="16">
        <f t="shared" si="318"/>
        <v>0.00152811956633658</v>
      </c>
      <c r="BL146" s="16">
        <f t="shared" si="319"/>
        <v>0.0454548487534407</v>
      </c>
      <c r="BM146" s="16">
        <f t="shared" si="320"/>
        <v>0.0799783576447846</v>
      </c>
      <c r="BP146" s="25">
        <v>-0.409574860774824</v>
      </c>
      <c r="BQ146" s="25">
        <v>1.09948078824754</v>
      </c>
      <c r="BR146" s="25">
        <v>4.60517018598809</v>
      </c>
      <c r="BS146" s="22">
        <v>-0.510825623765991</v>
      </c>
      <c r="BT146" s="25">
        <v>-0.415515443961666</v>
      </c>
      <c r="BU146" s="25">
        <v>-0.385662480811985</v>
      </c>
      <c r="BV146" s="25">
        <v>1.48160454092422</v>
      </c>
      <c r="BW146" s="26">
        <f t="shared" si="321"/>
        <v>0.903410456944447</v>
      </c>
      <c r="BX146" s="26">
        <f t="shared" si="322"/>
        <v>0.95194824610369</v>
      </c>
      <c r="BY146" s="26">
        <f t="shared" si="355"/>
        <v>1.0504772755168</v>
      </c>
      <c r="BZ146" s="16">
        <f t="shared" si="323"/>
        <v>0.00188446777212571</v>
      </c>
      <c r="CA146" s="16">
        <f t="shared" si="324"/>
        <v>0.050477275516799</v>
      </c>
      <c r="CB146" s="16">
        <f t="shared" si="325"/>
        <v>0.0774823442159591</v>
      </c>
      <c r="CE146" s="31">
        <v>-0.409574860774824</v>
      </c>
      <c r="CF146" s="31">
        <v>1.09948078824754</v>
      </c>
      <c r="CG146" s="31">
        <v>4.60517018598809</v>
      </c>
      <c r="CH146" s="31">
        <v>-0.415515443961666</v>
      </c>
      <c r="CI146" s="31">
        <v>-0.385662480811985</v>
      </c>
      <c r="CJ146" s="31">
        <v>1.48160454092422</v>
      </c>
      <c r="CK146" s="34">
        <f t="shared" si="326"/>
        <v>0.917273073659021</v>
      </c>
      <c r="CL146" s="34">
        <f t="shared" si="327"/>
        <v>0.937561588469443</v>
      </c>
      <c r="CM146" s="34">
        <f t="shared" si="328"/>
        <v>1.06659659727793</v>
      </c>
      <c r="CN146" s="32">
        <f t="shared" si="329"/>
        <v>0.00328020496635165</v>
      </c>
      <c r="CO146" s="32">
        <f t="shared" si="330"/>
        <v>0.0665965972779314</v>
      </c>
      <c r="CP146" s="32">
        <f t="shared" si="331"/>
        <v>0.0686330912495131</v>
      </c>
      <c r="CR146" s="8">
        <f t="shared" si="332"/>
        <v>0.917273073659023</v>
      </c>
      <c r="CT146" s="25">
        <v>-0.409574860774824</v>
      </c>
      <c r="CU146" s="25">
        <v>1.09948078824754</v>
      </c>
      <c r="CV146" s="22">
        <v>-0.415515443961666</v>
      </c>
      <c r="CW146" s="25">
        <v>-0.385662480811985</v>
      </c>
      <c r="CX146" s="25">
        <v>1.48160454092422</v>
      </c>
      <c r="CY146" s="26">
        <f t="shared" si="333"/>
        <v>0.929912573492426</v>
      </c>
      <c r="CZ146" s="26">
        <f t="shared" si="334"/>
        <v>0.924818122170497</v>
      </c>
      <c r="DA146" s="26">
        <f t="shared" si="356"/>
        <v>1.08129369010747</v>
      </c>
      <c r="DB146" s="16">
        <f t="shared" si="335"/>
        <v>0.00488776793233392</v>
      </c>
      <c r="DC146" s="16">
        <f t="shared" si="336"/>
        <v>0.0812936901074726</v>
      </c>
      <c r="DD146" s="16">
        <f t="shared" si="337"/>
        <v>0.0622655719827436</v>
      </c>
      <c r="DG146" s="25">
        <v>-0.409574860774824</v>
      </c>
      <c r="DH146" s="25">
        <v>1.09948078824754</v>
      </c>
      <c r="DI146" s="22">
        <v>-0.385662480811985</v>
      </c>
      <c r="DJ146" s="25">
        <v>1.48160454092422</v>
      </c>
      <c r="DK146" s="26">
        <f t="shared" si="338"/>
        <v>0.911112496835534</v>
      </c>
      <c r="DL146" s="26">
        <f t="shared" si="339"/>
        <v>0.943901003429261</v>
      </c>
      <c r="DM146" s="26">
        <f t="shared" si="357"/>
        <v>1.05943313585527</v>
      </c>
      <c r="DN146" s="16">
        <f t="shared" si="340"/>
        <v>0.00261248733276247</v>
      </c>
      <c r="DO146" s="16">
        <f t="shared" si="341"/>
        <v>0.059433135855272</v>
      </c>
      <c r="DP146" s="16">
        <f t="shared" si="342"/>
        <v>0.0754575086249948</v>
      </c>
      <c r="DS146" s="25">
        <v>-0.409574860774824</v>
      </c>
      <c r="DT146" s="25">
        <v>1.09948078824754</v>
      </c>
      <c r="DU146" s="22">
        <v>1.48160454092422</v>
      </c>
      <c r="DV146" s="26">
        <f t="shared" si="343"/>
        <v>0.81696977093705</v>
      </c>
      <c r="DW146" s="26">
        <f t="shared" si="344"/>
        <v>1.05267052783801</v>
      </c>
      <c r="DX146" s="26">
        <f t="shared" si="358"/>
        <v>0.949964849926802</v>
      </c>
      <c r="DY146" s="16">
        <f t="shared" si="345"/>
        <v>0.00185160061320994</v>
      </c>
      <c r="DZ146" s="16">
        <f t="shared" si="346"/>
        <v>0.0500351500731976</v>
      </c>
      <c r="EA146" s="16">
        <f t="shared" si="347"/>
        <v>0.0913849301559728</v>
      </c>
      <c r="ED146" s="25">
        <v>-0.409574860774824</v>
      </c>
      <c r="EE146" s="25">
        <v>1.09948078824754</v>
      </c>
      <c r="EF146" s="26">
        <f t="shared" si="348"/>
        <v>0.862667387558319</v>
      </c>
      <c r="EG146" s="26">
        <f t="shared" si="349"/>
        <v>0.996907976820743</v>
      </c>
      <c r="EH146" s="26">
        <f t="shared" si="350"/>
        <v>1.00310161343991</v>
      </c>
      <c r="EI146" s="16">
        <f t="shared" si="351"/>
        <v>7.11495638627719e-6</v>
      </c>
      <c r="EJ146" s="16">
        <f t="shared" si="352"/>
        <v>0.00310161343990623</v>
      </c>
      <c r="EK146" s="16">
        <f t="shared" si="353"/>
        <v>0.126826944966219</v>
      </c>
    </row>
    <row r="147" spans="1:141">
      <c r="A147" s="77" t="s">
        <v>31</v>
      </c>
      <c r="B147" s="77">
        <v>3.00260663050318</v>
      </c>
      <c r="C147" s="78">
        <v>0.0034</v>
      </c>
      <c r="D147" s="78">
        <v>0.0325681818181818</v>
      </c>
      <c r="E147" s="77">
        <v>100</v>
      </c>
      <c r="F147" s="77">
        <v>0.6</v>
      </c>
      <c r="G147" s="77">
        <v>0.66</v>
      </c>
      <c r="H147" s="77">
        <v>0.68</v>
      </c>
      <c r="I147" s="77">
        <v>6.4</v>
      </c>
      <c r="J147" s="77">
        <v>0.58</v>
      </c>
      <c r="K147" s="17">
        <f t="shared" si="290"/>
        <v>1.18595755648962</v>
      </c>
      <c r="L147" s="17">
        <f t="shared" si="291"/>
        <v>0.489056287745045</v>
      </c>
      <c r="M147" s="17">
        <f t="shared" si="292"/>
        <v>2.04475440774073</v>
      </c>
      <c r="N147" s="16">
        <f t="shared" si="293"/>
        <v>0.367184560266876</v>
      </c>
      <c r="O147" s="16">
        <f t="shared" si="294"/>
        <v>1.04475440774073</v>
      </c>
      <c r="P147" s="16">
        <f t="shared" si="295"/>
        <v>0.169311695472506</v>
      </c>
      <c r="R147" s="21">
        <f t="shared" si="296"/>
        <v>-0.715277688268589</v>
      </c>
      <c r="S147" s="21">
        <f t="shared" si="361"/>
        <v>1</v>
      </c>
      <c r="T147" s="21">
        <f t="shared" si="297"/>
        <v>1.09948078824754</v>
      </c>
      <c r="U147" s="22">
        <f t="shared" si="298"/>
        <v>0.00339423306801562</v>
      </c>
      <c r="V147" s="21">
        <f t="shared" si="299"/>
        <v>0.0320490793320486</v>
      </c>
      <c r="W147" s="21">
        <f t="shared" si="300"/>
        <v>4.60517018598809</v>
      </c>
      <c r="X147" s="25">
        <f t="shared" si="301"/>
        <v>-0.510825623765991</v>
      </c>
      <c r="Y147" s="21">
        <f t="shared" si="302"/>
        <v>-0.415515443961666</v>
      </c>
      <c r="Z147" s="21">
        <f t="shared" si="303"/>
        <v>-0.385662480811985</v>
      </c>
      <c r="AA147" s="21">
        <f t="shared" si="304"/>
        <v>1.85629799036563</v>
      </c>
      <c r="AB147" s="26">
        <f t="shared" si="305"/>
        <v>0.888200092287471</v>
      </c>
      <c r="AC147" s="26">
        <f t="shared" si="306"/>
        <v>0.653006011861885</v>
      </c>
      <c r="AD147" s="26">
        <f t="shared" si="307"/>
        <v>1.53137946946116</v>
      </c>
      <c r="AE147" s="16">
        <f t="shared" si="308"/>
        <v>0.0949872968860059</v>
      </c>
      <c r="AF147" s="16">
        <f t="shared" si="309"/>
        <v>0.531379469461158</v>
      </c>
      <c r="AG147" s="16">
        <f t="shared" si="310"/>
        <v>0.0417246304932995</v>
      </c>
      <c r="AI147" s="21">
        <v>-0.715277688268589</v>
      </c>
      <c r="AJ147" s="22">
        <v>1</v>
      </c>
      <c r="AK147" s="21">
        <v>1.09948078824754</v>
      </c>
      <c r="AL147" s="25">
        <v>0.0320490793320486</v>
      </c>
      <c r="AM147" s="21">
        <v>4.60517018598809</v>
      </c>
      <c r="AN147" s="21">
        <v>-0.510825623765991</v>
      </c>
      <c r="AO147" s="21">
        <v>-0.415515443961666</v>
      </c>
      <c r="AP147" s="25">
        <v>-0.385662480811985</v>
      </c>
      <c r="AQ147" s="21">
        <v>1.85629799036563</v>
      </c>
      <c r="AR147" s="26">
        <f t="shared" si="311"/>
        <v>0.88719930010769</v>
      </c>
      <c r="AS147" s="26">
        <f t="shared" si="312"/>
        <v>0.653742625732007</v>
      </c>
      <c r="AT147" s="26">
        <f t="shared" si="360"/>
        <v>1.52965396570291</v>
      </c>
      <c r="AU147" s="16">
        <f t="shared" si="313"/>
        <v>0.0943714099866547</v>
      </c>
      <c r="AV147" s="16">
        <f t="shared" si="314"/>
        <v>0.529653965702914</v>
      </c>
      <c r="AW147" s="16">
        <f t="shared" si="315"/>
        <v>0.0410058569686758</v>
      </c>
      <c r="AZ147" s="25">
        <v>-0.715277688268589</v>
      </c>
      <c r="BA147" s="25">
        <v>1.09948078824754</v>
      </c>
      <c r="BB147" s="22">
        <v>0.0320490793320486</v>
      </c>
      <c r="BC147" s="25">
        <v>4.60517018598809</v>
      </c>
      <c r="BD147" s="25">
        <v>-0.510825623765991</v>
      </c>
      <c r="BE147" s="25">
        <v>-0.415515443961666</v>
      </c>
      <c r="BF147" s="25">
        <v>-0.385662480811985</v>
      </c>
      <c r="BG147" s="25">
        <v>1.85629799036563</v>
      </c>
      <c r="BH147" s="26">
        <f t="shared" si="316"/>
        <v>0.88751145504998</v>
      </c>
      <c r="BI147" s="26">
        <f t="shared" si="317"/>
        <v>0.653512691807834</v>
      </c>
      <c r="BJ147" s="26">
        <f t="shared" si="354"/>
        <v>1.53019216387928</v>
      </c>
      <c r="BK147" s="16">
        <f t="shared" si="318"/>
        <v>0.0945632949869558</v>
      </c>
      <c r="BL147" s="16">
        <f t="shared" si="319"/>
        <v>0.530192163879276</v>
      </c>
      <c r="BM147" s="16">
        <f t="shared" si="320"/>
        <v>0.0407768815145453</v>
      </c>
      <c r="BP147" s="25">
        <v>-0.715277688268589</v>
      </c>
      <c r="BQ147" s="25">
        <v>1.09948078824754</v>
      </c>
      <c r="BR147" s="25">
        <v>4.60517018598809</v>
      </c>
      <c r="BS147" s="22">
        <v>-0.510825623765991</v>
      </c>
      <c r="BT147" s="25">
        <v>-0.415515443961666</v>
      </c>
      <c r="BU147" s="25">
        <v>-0.385662480811985</v>
      </c>
      <c r="BV147" s="25">
        <v>1.85629799036563</v>
      </c>
      <c r="BW147" s="26">
        <f t="shared" si="321"/>
        <v>0.892009042715134</v>
      </c>
      <c r="BX147" s="26">
        <f t="shared" si="322"/>
        <v>0.650217623617998</v>
      </c>
      <c r="BY147" s="26">
        <f t="shared" si="355"/>
        <v>1.53794662537092</v>
      </c>
      <c r="BZ147" s="16">
        <f t="shared" si="323"/>
        <v>0.0973496427360146</v>
      </c>
      <c r="CA147" s="16">
        <f t="shared" si="324"/>
        <v>0.537946625370922</v>
      </c>
      <c r="CB147" s="16">
        <f t="shared" si="325"/>
        <v>0.0437281816274541</v>
      </c>
      <c r="CE147" s="31">
        <v>-0.715277688268589</v>
      </c>
      <c r="CF147" s="31">
        <v>1.09948078824754</v>
      </c>
      <c r="CG147" s="31">
        <v>4.60517018598809</v>
      </c>
      <c r="CH147" s="31">
        <v>-0.415515443961666</v>
      </c>
      <c r="CI147" s="31">
        <v>-0.385662480811985</v>
      </c>
      <c r="CJ147" s="31">
        <v>1.85629799036563</v>
      </c>
      <c r="CK147" s="34">
        <f t="shared" si="326"/>
        <v>0.910903805793977</v>
      </c>
      <c r="CL147" s="34">
        <f t="shared" si="327"/>
        <v>0.636730241229425</v>
      </c>
      <c r="CM147" s="34">
        <f t="shared" si="328"/>
        <v>1.57052380309306</v>
      </c>
      <c r="CN147" s="32">
        <f t="shared" si="329"/>
        <v>0.109497328688938</v>
      </c>
      <c r="CO147" s="32">
        <f t="shared" si="330"/>
        <v>0.570523803093064</v>
      </c>
      <c r="CP147" s="32">
        <f t="shared" si="331"/>
        <v>0.058538846737727</v>
      </c>
      <c r="CR147" s="8">
        <f t="shared" si="332"/>
        <v>0.910903805793979</v>
      </c>
      <c r="CT147" s="25">
        <v>-0.715277688268589</v>
      </c>
      <c r="CU147" s="25">
        <v>1.09948078824754</v>
      </c>
      <c r="CV147" s="22">
        <v>-0.415515443961666</v>
      </c>
      <c r="CW147" s="25">
        <v>-0.385662480811985</v>
      </c>
      <c r="CX147" s="25">
        <v>1.85629799036563</v>
      </c>
      <c r="CY147" s="26">
        <f t="shared" si="333"/>
        <v>0.939474884524741</v>
      </c>
      <c r="CZ147" s="26">
        <f t="shared" si="334"/>
        <v>0.617366158003691</v>
      </c>
      <c r="DA147" s="26">
        <f t="shared" si="356"/>
        <v>1.61978428366335</v>
      </c>
      <c r="DB147" s="16">
        <f t="shared" si="335"/>
        <v>0.129222192604076</v>
      </c>
      <c r="DC147" s="16">
        <f t="shared" si="336"/>
        <v>0.619784283663346</v>
      </c>
      <c r="DD147" s="16">
        <f t="shared" si="337"/>
        <v>0.0834978180685848</v>
      </c>
      <c r="DG147" s="25">
        <v>-0.715277688268589</v>
      </c>
      <c r="DH147" s="25">
        <v>1.09948078824754</v>
      </c>
      <c r="DI147" s="22">
        <v>-0.385662480811985</v>
      </c>
      <c r="DJ147" s="25">
        <v>1.85629799036563</v>
      </c>
      <c r="DK147" s="26">
        <f t="shared" si="338"/>
        <v>0.909340262829706</v>
      </c>
      <c r="DL147" s="26">
        <f t="shared" si="339"/>
        <v>0.637825051532572</v>
      </c>
      <c r="DM147" s="26">
        <f t="shared" si="357"/>
        <v>1.56782803936156</v>
      </c>
      <c r="DN147" s="16">
        <f t="shared" si="340"/>
        <v>0.10846500872074</v>
      </c>
      <c r="DO147" s="16">
        <f t="shared" si="341"/>
        <v>0.567828039361562</v>
      </c>
      <c r="DP147" s="16">
        <f t="shared" si="342"/>
        <v>0.0546155040129334</v>
      </c>
      <c r="DS147" s="25">
        <v>-0.715277688268589</v>
      </c>
      <c r="DT147" s="25">
        <v>1.09948078824754</v>
      </c>
      <c r="DU147" s="22">
        <v>1.85629799036563</v>
      </c>
      <c r="DV147" s="26">
        <f t="shared" si="343"/>
        <v>0.796089929743152</v>
      </c>
      <c r="DW147" s="26">
        <f t="shared" si="344"/>
        <v>0.728560905408174</v>
      </c>
      <c r="DX147" s="26">
        <f t="shared" si="358"/>
        <v>1.37256884438474</v>
      </c>
      <c r="DY147" s="16">
        <f t="shared" si="345"/>
        <v>0.0466948577364002</v>
      </c>
      <c r="DZ147" s="16">
        <f t="shared" si="346"/>
        <v>0.372568844384744</v>
      </c>
      <c r="EA147" s="16">
        <f t="shared" si="347"/>
        <v>0.000409426471130897</v>
      </c>
      <c r="ED147" s="25">
        <v>-0.715277688268589</v>
      </c>
      <c r="EE147" s="25">
        <v>1.09948078824754</v>
      </c>
      <c r="EF147" s="26">
        <f t="shared" si="348"/>
        <v>0.789837907788285</v>
      </c>
      <c r="EG147" s="26">
        <f t="shared" si="349"/>
        <v>0.734327884596125</v>
      </c>
      <c r="EH147" s="26">
        <f t="shared" si="350"/>
        <v>1.3617894961867</v>
      </c>
      <c r="EI147" s="16">
        <f t="shared" si="351"/>
        <v>0.0440319475449647</v>
      </c>
      <c r="EJ147" s="16">
        <f t="shared" si="352"/>
        <v>0.361789496186698</v>
      </c>
      <c r="EK147" s="16">
        <f t="shared" si="353"/>
        <v>6.55449070194392e-6</v>
      </c>
    </row>
    <row r="148" spans="1:141">
      <c r="A148" s="77" t="s">
        <v>31</v>
      </c>
      <c r="B148" s="77">
        <v>3.00260663050318</v>
      </c>
      <c r="C148" s="78">
        <v>0.0018</v>
      </c>
      <c r="D148" s="78">
        <v>0.0325681818181818</v>
      </c>
      <c r="E148" s="77">
        <v>100</v>
      </c>
      <c r="F148" s="77">
        <v>0.6</v>
      </c>
      <c r="G148" s="77">
        <v>0.66</v>
      </c>
      <c r="H148" s="77">
        <v>0.68</v>
      </c>
      <c r="I148" s="77">
        <v>5.4</v>
      </c>
      <c r="J148" s="77">
        <v>0.49</v>
      </c>
      <c r="K148" s="17">
        <f t="shared" si="290"/>
        <v>1.24063502323109</v>
      </c>
      <c r="L148" s="17">
        <f t="shared" si="291"/>
        <v>0.394959025680134</v>
      </c>
      <c r="M148" s="17">
        <f t="shared" si="292"/>
        <v>2.53190821067569</v>
      </c>
      <c r="N148" s="16">
        <f t="shared" si="293"/>
        <v>0.563452938101134</v>
      </c>
      <c r="O148" s="16">
        <f t="shared" si="294"/>
        <v>1.53190821067569</v>
      </c>
      <c r="P148" s="16">
        <f t="shared" si="295"/>
        <v>0.807533768809692</v>
      </c>
      <c r="R148" s="21">
        <f t="shared" si="296"/>
        <v>-0.928973251916956</v>
      </c>
      <c r="S148" s="21">
        <f t="shared" si="361"/>
        <v>1</v>
      </c>
      <c r="T148" s="21">
        <f t="shared" si="297"/>
        <v>1.09948078824754</v>
      </c>
      <c r="U148" s="22">
        <f t="shared" si="298"/>
        <v>0.0017983819413794</v>
      </c>
      <c r="V148" s="21">
        <f t="shared" si="299"/>
        <v>0.0320490793320486</v>
      </c>
      <c r="W148" s="21">
        <f t="shared" si="300"/>
        <v>4.60517018598809</v>
      </c>
      <c r="X148" s="25">
        <f t="shared" si="301"/>
        <v>-0.510825623765991</v>
      </c>
      <c r="Y148" s="21">
        <f t="shared" si="302"/>
        <v>-0.415515443961666</v>
      </c>
      <c r="Z148" s="21">
        <f t="shared" si="303"/>
        <v>-0.385662480811985</v>
      </c>
      <c r="AA148" s="21">
        <f t="shared" si="304"/>
        <v>1.68639895357023</v>
      </c>
      <c r="AB148" s="26">
        <f t="shared" si="305"/>
        <v>0.896647228753435</v>
      </c>
      <c r="AC148" s="26">
        <f t="shared" si="306"/>
        <v>0.546480248069492</v>
      </c>
      <c r="AD148" s="26">
        <f t="shared" si="307"/>
        <v>1.82989230357844</v>
      </c>
      <c r="AE148" s="16">
        <f t="shared" si="308"/>
        <v>0.165361968652849</v>
      </c>
      <c r="AF148" s="16">
        <f t="shared" si="309"/>
        <v>0.829892303578439</v>
      </c>
      <c r="AG148" s="16">
        <f t="shared" si="310"/>
        <v>0.25278663415428</v>
      </c>
      <c r="AI148" s="21">
        <v>-0.928973251916956</v>
      </c>
      <c r="AJ148" s="22">
        <v>1</v>
      </c>
      <c r="AK148" s="21">
        <v>1.09948078824754</v>
      </c>
      <c r="AL148" s="25">
        <v>0.0320490793320486</v>
      </c>
      <c r="AM148" s="21">
        <v>4.60517018598809</v>
      </c>
      <c r="AN148" s="21">
        <v>-0.510825623765991</v>
      </c>
      <c r="AO148" s="21">
        <v>-0.415515443961666</v>
      </c>
      <c r="AP148" s="25">
        <v>-0.385662480811985</v>
      </c>
      <c r="AQ148" s="21">
        <v>1.68639895357023</v>
      </c>
      <c r="AR148" s="26">
        <f t="shared" si="311"/>
        <v>0.895512106819329</v>
      </c>
      <c r="AS148" s="26">
        <f t="shared" si="312"/>
        <v>0.547172948605214</v>
      </c>
      <c r="AT148" s="26">
        <f t="shared" si="360"/>
        <v>1.82757572820271</v>
      </c>
      <c r="AU148" s="16">
        <f t="shared" si="313"/>
        <v>0.164440068777051</v>
      </c>
      <c r="AV148" s="16">
        <f t="shared" si="314"/>
        <v>0.827575728202713</v>
      </c>
      <c r="AW148" s="16">
        <f t="shared" si="315"/>
        <v>0.250420969115708</v>
      </c>
      <c r="AZ148" s="25">
        <v>-0.928973251916956</v>
      </c>
      <c r="BA148" s="25">
        <v>1.09948078824754</v>
      </c>
      <c r="BB148" s="22">
        <v>0.0320490793320486</v>
      </c>
      <c r="BC148" s="25">
        <v>4.60517018598809</v>
      </c>
      <c r="BD148" s="25">
        <v>-0.510825623765991</v>
      </c>
      <c r="BE148" s="25">
        <v>-0.415515443961666</v>
      </c>
      <c r="BF148" s="25">
        <v>-0.385662480811985</v>
      </c>
      <c r="BG148" s="25">
        <v>1.68639895357023</v>
      </c>
      <c r="BH148" s="26">
        <f t="shared" si="316"/>
        <v>0.897289500471381</v>
      </c>
      <c r="BI148" s="26">
        <f t="shared" si="317"/>
        <v>0.546089082445057</v>
      </c>
      <c r="BJ148" s="26">
        <f t="shared" si="354"/>
        <v>1.83120306218649</v>
      </c>
      <c r="BK148" s="16">
        <f t="shared" si="318"/>
        <v>0.165884737194227</v>
      </c>
      <c r="BL148" s="16">
        <f t="shared" si="319"/>
        <v>0.831203062186492</v>
      </c>
      <c r="BM148" s="16">
        <f t="shared" si="320"/>
        <v>0.25295242792245</v>
      </c>
      <c r="BP148" s="25">
        <v>-0.928973251916956</v>
      </c>
      <c r="BQ148" s="25">
        <v>1.09948078824754</v>
      </c>
      <c r="BR148" s="25">
        <v>4.60517018598809</v>
      </c>
      <c r="BS148" s="22">
        <v>-0.510825623765991</v>
      </c>
      <c r="BT148" s="25">
        <v>-0.415515443961666</v>
      </c>
      <c r="BU148" s="25">
        <v>-0.385662480811985</v>
      </c>
      <c r="BV148" s="25">
        <v>1.68639895357023</v>
      </c>
      <c r="BW148" s="26">
        <f t="shared" si="321"/>
        <v>0.901729391294997</v>
      </c>
      <c r="BX148" s="26">
        <f t="shared" si="322"/>
        <v>0.543400275881324</v>
      </c>
      <c r="BY148" s="26">
        <f t="shared" si="355"/>
        <v>1.84026406386734</v>
      </c>
      <c r="BZ148" s="16">
        <f t="shared" si="323"/>
        <v>0.169521091656149</v>
      </c>
      <c r="CA148" s="16">
        <f t="shared" si="324"/>
        <v>0.840264063867342</v>
      </c>
      <c r="CB148" s="16">
        <f t="shared" si="325"/>
        <v>0.261560934103063</v>
      </c>
      <c r="CE148" s="31">
        <v>-0.928973251916956</v>
      </c>
      <c r="CF148" s="31">
        <v>1.09948078824754</v>
      </c>
      <c r="CG148" s="31">
        <v>4.60517018598809</v>
      </c>
      <c r="CH148" s="31">
        <v>-0.415515443961666</v>
      </c>
      <c r="CI148" s="31">
        <v>-0.385662480811985</v>
      </c>
      <c r="CJ148" s="31">
        <v>1.68639895357023</v>
      </c>
      <c r="CK148" s="34">
        <f t="shared" si="326"/>
        <v>0.918439505156217</v>
      </c>
      <c r="CL148" s="34">
        <f t="shared" si="327"/>
        <v>0.533513636172102</v>
      </c>
      <c r="CM148" s="34">
        <f t="shared" si="328"/>
        <v>1.87436633705351</v>
      </c>
      <c r="CN148" s="32">
        <f t="shared" si="329"/>
        <v>0.183560409578504</v>
      </c>
      <c r="CO148" s="32">
        <f t="shared" si="330"/>
        <v>0.874366337053504</v>
      </c>
      <c r="CP148" s="32">
        <f t="shared" si="331"/>
        <v>0.297887334106714</v>
      </c>
      <c r="CR148" s="8">
        <f t="shared" si="332"/>
        <v>0.918439505156221</v>
      </c>
      <c r="CT148" s="25">
        <v>-0.928973251916956</v>
      </c>
      <c r="CU148" s="25">
        <v>1.09948078824754</v>
      </c>
      <c r="CV148" s="22">
        <v>-0.415515443961666</v>
      </c>
      <c r="CW148" s="25">
        <v>-0.385662480811985</v>
      </c>
      <c r="CX148" s="25">
        <v>1.68639895357023</v>
      </c>
      <c r="CY148" s="26">
        <f t="shared" si="333"/>
        <v>0.939888696178356</v>
      </c>
      <c r="CZ148" s="26">
        <f t="shared" si="334"/>
        <v>0.521338326540546</v>
      </c>
      <c r="DA148" s="26">
        <f t="shared" si="356"/>
        <v>1.91814019628236</v>
      </c>
      <c r="DB148" s="16">
        <f t="shared" si="335"/>
        <v>0.202399838949061</v>
      </c>
      <c r="DC148" s="16">
        <f t="shared" si="336"/>
        <v>0.91814019628236</v>
      </c>
      <c r="DD148" s="16">
        <f t="shared" si="337"/>
        <v>0.344939852086855</v>
      </c>
      <c r="DG148" s="25">
        <v>-0.928973251916956</v>
      </c>
      <c r="DH148" s="25">
        <v>1.09948078824754</v>
      </c>
      <c r="DI148" s="22">
        <v>-0.385662480811985</v>
      </c>
      <c r="DJ148" s="25">
        <v>1.68639895357023</v>
      </c>
      <c r="DK148" s="26">
        <f t="shared" si="338"/>
        <v>0.914778028116058</v>
      </c>
      <c r="DL148" s="26">
        <f t="shared" si="339"/>
        <v>0.535649069981635</v>
      </c>
      <c r="DM148" s="26">
        <f t="shared" si="357"/>
        <v>1.86689393493073</v>
      </c>
      <c r="DN148" s="16">
        <f t="shared" si="340"/>
        <v>0.180436373170166</v>
      </c>
      <c r="DO148" s="16">
        <f t="shared" si="341"/>
        <v>0.86689393493073</v>
      </c>
      <c r="DP148" s="16">
        <f t="shared" si="342"/>
        <v>0.283839075486695</v>
      </c>
      <c r="DS148" s="25">
        <v>-0.928973251916956</v>
      </c>
      <c r="DT148" s="25">
        <v>1.09948078824754</v>
      </c>
      <c r="DU148" s="22">
        <v>1.68639895357023</v>
      </c>
      <c r="DV148" s="26">
        <f t="shared" si="343"/>
        <v>0.809592308340669</v>
      </c>
      <c r="DW148" s="26">
        <f t="shared" si="344"/>
        <v>0.605242904301176</v>
      </c>
      <c r="DX148" s="26">
        <f t="shared" si="358"/>
        <v>1.65222920069524</v>
      </c>
      <c r="DY148" s="16">
        <f t="shared" si="345"/>
        <v>0.102139243550517</v>
      </c>
      <c r="DZ148" s="16">
        <f t="shared" si="346"/>
        <v>0.652229200695243</v>
      </c>
      <c r="EA148" s="16">
        <f t="shared" si="347"/>
        <v>0.0899367985792996</v>
      </c>
      <c r="ED148" s="25">
        <v>-0.928973251916956</v>
      </c>
      <c r="EE148" s="25">
        <v>1.09948078824754</v>
      </c>
      <c r="EF148" s="26">
        <f t="shared" si="348"/>
        <v>0.826252647673302</v>
      </c>
      <c r="EG148" s="26">
        <f t="shared" si="349"/>
        <v>0.593038946840077</v>
      </c>
      <c r="EH148" s="26">
        <f t="shared" si="350"/>
        <v>1.68622989321082</v>
      </c>
      <c r="EI148" s="16">
        <f t="shared" si="351"/>
        <v>0.113065843067306</v>
      </c>
      <c r="EJ148" s="16">
        <f t="shared" si="352"/>
        <v>0.68622989321082</v>
      </c>
      <c r="EK148" s="16">
        <f t="shared" si="353"/>
        <v>0.106929373423493</v>
      </c>
    </row>
    <row r="149" spans="1:141">
      <c r="A149" s="77" t="s">
        <v>31</v>
      </c>
      <c r="B149" s="77">
        <v>3.00260663050318</v>
      </c>
      <c r="C149" s="78">
        <v>0.0042</v>
      </c>
      <c r="D149" s="78">
        <v>0.0325681818181818</v>
      </c>
      <c r="E149" s="77">
        <v>100</v>
      </c>
      <c r="F149" s="77">
        <v>0.6</v>
      </c>
      <c r="G149" s="77">
        <v>0.66</v>
      </c>
      <c r="H149" s="77">
        <v>0.68</v>
      </c>
      <c r="I149" s="77">
        <v>5.4</v>
      </c>
      <c r="J149" s="77">
        <v>0.55</v>
      </c>
      <c r="K149" s="17">
        <f t="shared" si="290"/>
        <v>1.24063502323109</v>
      </c>
      <c r="L149" s="17">
        <f t="shared" si="291"/>
        <v>0.443321355355252</v>
      </c>
      <c r="M149" s="17">
        <f t="shared" si="292"/>
        <v>2.25570004223834</v>
      </c>
      <c r="N149" s="16">
        <f t="shared" si="293"/>
        <v>0.476976735313404</v>
      </c>
      <c r="O149" s="16">
        <f t="shared" si="294"/>
        <v>1.25570004223834</v>
      </c>
      <c r="P149" s="16">
        <f t="shared" si="295"/>
        <v>0.387407476270879</v>
      </c>
      <c r="R149" s="21">
        <f t="shared" si="296"/>
        <v>-0.813460364795112</v>
      </c>
      <c r="S149" s="21">
        <f t="shared" si="361"/>
        <v>1</v>
      </c>
      <c r="T149" s="21">
        <f t="shared" si="297"/>
        <v>1.09948078824754</v>
      </c>
      <c r="U149" s="22">
        <f t="shared" si="298"/>
        <v>0.00419120461846805</v>
      </c>
      <c r="V149" s="21">
        <f t="shared" si="299"/>
        <v>0.0320490793320486</v>
      </c>
      <c r="W149" s="21">
        <f t="shared" si="300"/>
        <v>4.60517018598809</v>
      </c>
      <c r="X149" s="25">
        <f t="shared" si="301"/>
        <v>-0.510825623765991</v>
      </c>
      <c r="Y149" s="21">
        <f t="shared" si="302"/>
        <v>-0.415515443961666</v>
      </c>
      <c r="Z149" s="21">
        <f t="shared" si="303"/>
        <v>-0.385662480811985</v>
      </c>
      <c r="AA149" s="21">
        <f t="shared" si="304"/>
        <v>1.68639895357023</v>
      </c>
      <c r="AB149" s="26">
        <f t="shared" si="305"/>
        <v>0.896277203300547</v>
      </c>
      <c r="AC149" s="26">
        <f t="shared" si="306"/>
        <v>0.613649435659661</v>
      </c>
      <c r="AD149" s="26">
        <f t="shared" si="307"/>
        <v>1.6295949150919</v>
      </c>
      <c r="AE149" s="16">
        <f t="shared" si="308"/>
        <v>0.119907901525648</v>
      </c>
      <c r="AF149" s="16">
        <f t="shared" si="309"/>
        <v>0.629594915091904</v>
      </c>
      <c r="AG149" s="16">
        <f t="shared" si="310"/>
        <v>0.0914950719481325</v>
      </c>
      <c r="AI149" s="21">
        <v>-0.813460364795112</v>
      </c>
      <c r="AJ149" s="22">
        <v>1</v>
      </c>
      <c r="AK149" s="21">
        <v>1.09948078824754</v>
      </c>
      <c r="AL149" s="25">
        <v>0.0320490793320486</v>
      </c>
      <c r="AM149" s="21">
        <v>4.60517018598809</v>
      </c>
      <c r="AN149" s="21">
        <v>-0.510825623765991</v>
      </c>
      <c r="AO149" s="21">
        <v>-0.415515443961666</v>
      </c>
      <c r="AP149" s="25">
        <v>-0.385662480811985</v>
      </c>
      <c r="AQ149" s="21">
        <v>1.68639895357023</v>
      </c>
      <c r="AR149" s="26">
        <f t="shared" si="311"/>
        <v>0.895512106819329</v>
      </c>
      <c r="AS149" s="26">
        <f t="shared" si="312"/>
        <v>0.614173717822179</v>
      </c>
      <c r="AT149" s="26">
        <f t="shared" si="360"/>
        <v>1.6282038305806</v>
      </c>
      <c r="AU149" s="16">
        <f t="shared" si="313"/>
        <v>0.119378615958732</v>
      </c>
      <c r="AV149" s="16">
        <f t="shared" si="314"/>
        <v>0.628203830580599</v>
      </c>
      <c r="AW149" s="16">
        <f t="shared" si="315"/>
        <v>0.0906304368361073</v>
      </c>
      <c r="AZ149" s="25">
        <v>-0.813460364795112</v>
      </c>
      <c r="BA149" s="25">
        <v>1.09948078824754</v>
      </c>
      <c r="BB149" s="22">
        <v>0.0320490793320486</v>
      </c>
      <c r="BC149" s="25">
        <v>4.60517018598809</v>
      </c>
      <c r="BD149" s="25">
        <v>-0.510825623765991</v>
      </c>
      <c r="BE149" s="25">
        <v>-0.415515443961666</v>
      </c>
      <c r="BF149" s="25">
        <v>-0.385662480811985</v>
      </c>
      <c r="BG149" s="25">
        <v>1.68639895357023</v>
      </c>
      <c r="BH149" s="26">
        <f t="shared" si="316"/>
        <v>0.897289500471381</v>
      </c>
      <c r="BI149" s="26">
        <f t="shared" si="317"/>
        <v>0.612957133356697</v>
      </c>
      <c r="BJ149" s="26">
        <f t="shared" si="354"/>
        <v>1.63143545540251</v>
      </c>
      <c r="BK149" s="16">
        <f t="shared" si="318"/>
        <v>0.120609997137661</v>
      </c>
      <c r="BL149" s="16">
        <f t="shared" si="319"/>
        <v>0.631435455402511</v>
      </c>
      <c r="BM149" s="16">
        <f t="shared" si="320"/>
        <v>0.0919157812047363</v>
      </c>
      <c r="BP149" s="25">
        <v>-0.813460364795112</v>
      </c>
      <c r="BQ149" s="25">
        <v>1.09948078824754</v>
      </c>
      <c r="BR149" s="25">
        <v>4.60517018598809</v>
      </c>
      <c r="BS149" s="22">
        <v>-0.510825623765991</v>
      </c>
      <c r="BT149" s="25">
        <v>-0.415515443961666</v>
      </c>
      <c r="BU149" s="25">
        <v>-0.385662480811985</v>
      </c>
      <c r="BV149" s="25">
        <v>1.68639895357023</v>
      </c>
      <c r="BW149" s="26">
        <f t="shared" si="321"/>
        <v>0.901729391294997</v>
      </c>
      <c r="BX149" s="26">
        <f t="shared" si="322"/>
        <v>0.609939085172915</v>
      </c>
      <c r="BY149" s="26">
        <f t="shared" si="355"/>
        <v>1.63950798417272</v>
      </c>
      <c r="BZ149" s="16">
        <f t="shared" si="323"/>
        <v>0.123713564700749</v>
      </c>
      <c r="CA149" s="16">
        <f t="shared" si="324"/>
        <v>0.639507984172722</v>
      </c>
      <c r="CB149" s="16">
        <f t="shared" si="325"/>
        <v>0.0965184604376068</v>
      </c>
      <c r="CE149" s="31">
        <v>-0.813460364795112</v>
      </c>
      <c r="CF149" s="31">
        <v>1.09948078824754</v>
      </c>
      <c r="CG149" s="31">
        <v>4.60517018598809</v>
      </c>
      <c r="CH149" s="31">
        <v>-0.415515443961666</v>
      </c>
      <c r="CI149" s="31">
        <v>-0.385662480811985</v>
      </c>
      <c r="CJ149" s="31">
        <v>1.68639895357023</v>
      </c>
      <c r="CK149" s="34">
        <f t="shared" si="326"/>
        <v>0.918439505156217</v>
      </c>
      <c r="CL149" s="34">
        <f t="shared" si="327"/>
        <v>0.598841836519707</v>
      </c>
      <c r="CM149" s="34">
        <f t="shared" si="328"/>
        <v>1.66989000937494</v>
      </c>
      <c r="CN149" s="32">
        <f t="shared" si="329"/>
        <v>0.135747668959758</v>
      </c>
      <c r="CO149" s="32">
        <f t="shared" si="330"/>
        <v>0.66989000937494</v>
      </c>
      <c r="CP149" s="32">
        <f t="shared" si="331"/>
        <v>0.116495404385714</v>
      </c>
      <c r="CR149" s="8">
        <f t="shared" si="332"/>
        <v>0.918439505156221</v>
      </c>
      <c r="CT149" s="25">
        <v>-0.813460364795112</v>
      </c>
      <c r="CU149" s="25">
        <v>1.09948078824754</v>
      </c>
      <c r="CV149" s="22">
        <v>-0.415515443961666</v>
      </c>
      <c r="CW149" s="25">
        <v>-0.385662480811985</v>
      </c>
      <c r="CX149" s="25">
        <v>1.68639895357023</v>
      </c>
      <c r="CY149" s="26">
        <f t="shared" si="333"/>
        <v>0.939888696178356</v>
      </c>
      <c r="CZ149" s="26">
        <f t="shared" si="334"/>
        <v>0.585175672647552</v>
      </c>
      <c r="DA149" s="26">
        <f t="shared" si="356"/>
        <v>1.7088885385061</v>
      </c>
      <c r="DB149" s="16">
        <f t="shared" si="335"/>
        <v>0.152013195407659</v>
      </c>
      <c r="DC149" s="16">
        <f t="shared" si="336"/>
        <v>0.708888538506102</v>
      </c>
      <c r="DD149" s="16">
        <f t="shared" si="337"/>
        <v>0.142932497667722</v>
      </c>
      <c r="DG149" s="25">
        <v>-0.813460364795112</v>
      </c>
      <c r="DH149" s="25">
        <v>1.09948078824754</v>
      </c>
      <c r="DI149" s="22">
        <v>-0.385662480811985</v>
      </c>
      <c r="DJ149" s="25">
        <v>1.68639895357023</v>
      </c>
      <c r="DK149" s="26">
        <f t="shared" si="338"/>
        <v>0.914778028116058</v>
      </c>
      <c r="DL149" s="26">
        <f t="shared" si="339"/>
        <v>0.601238752020202</v>
      </c>
      <c r="DM149" s="26">
        <f t="shared" si="357"/>
        <v>1.66323277839283</v>
      </c>
      <c r="DN149" s="16">
        <f t="shared" si="340"/>
        <v>0.133063009796239</v>
      </c>
      <c r="DO149" s="16">
        <f t="shared" si="341"/>
        <v>0.663232778392832</v>
      </c>
      <c r="DP149" s="16">
        <f t="shared" si="342"/>
        <v>0.108309667339104</v>
      </c>
      <c r="DS149" s="25">
        <v>-0.813460364795112</v>
      </c>
      <c r="DT149" s="25">
        <v>1.09948078824754</v>
      </c>
      <c r="DU149" s="22">
        <v>1.68639895357023</v>
      </c>
      <c r="DV149" s="26">
        <f t="shared" si="343"/>
        <v>0.809592308340669</v>
      </c>
      <c r="DW149" s="26">
        <f t="shared" si="344"/>
        <v>0.679354280338055</v>
      </c>
      <c r="DX149" s="26">
        <f t="shared" si="358"/>
        <v>1.47198601516485</v>
      </c>
      <c r="DY149" s="16">
        <f t="shared" si="345"/>
        <v>0.0673881665496371</v>
      </c>
      <c r="DZ149" s="16">
        <f t="shared" si="346"/>
        <v>0.471986015164853</v>
      </c>
      <c r="EA149" s="16">
        <f t="shared" si="347"/>
        <v>0.014316471944567</v>
      </c>
      <c r="ED149" s="25">
        <v>-0.813460364795112</v>
      </c>
      <c r="EE149" s="25">
        <v>1.09948078824754</v>
      </c>
      <c r="EF149" s="26">
        <f t="shared" si="348"/>
        <v>0.826252647673302</v>
      </c>
      <c r="EG149" s="26">
        <f t="shared" si="349"/>
        <v>0.665655960738862</v>
      </c>
      <c r="EH149" s="26">
        <f t="shared" si="350"/>
        <v>1.50227754122419</v>
      </c>
      <c r="EI149" s="16">
        <f t="shared" si="351"/>
        <v>0.0763155253465095</v>
      </c>
      <c r="EJ149" s="16">
        <f t="shared" si="352"/>
        <v>0.502277541224185</v>
      </c>
      <c r="EK149" s="16">
        <f t="shared" si="353"/>
        <v>0.0204627929581566</v>
      </c>
    </row>
    <row r="150" spans="1:141">
      <c r="A150" s="77" t="s">
        <v>32</v>
      </c>
      <c r="B150" s="77">
        <v>3.98517311947614</v>
      </c>
      <c r="C150" s="78">
        <v>0.001178</v>
      </c>
      <c r="D150" s="78">
        <v>0.035825</v>
      </c>
      <c r="E150" s="77">
        <v>100</v>
      </c>
      <c r="F150" s="77">
        <v>0.5</v>
      </c>
      <c r="G150" s="77">
        <v>0.66</v>
      </c>
      <c r="H150" s="77">
        <v>0.68</v>
      </c>
      <c r="I150" s="77">
        <v>4</v>
      </c>
      <c r="J150" s="77">
        <v>1.22</v>
      </c>
      <c r="K150" s="17">
        <f t="shared" si="290"/>
        <v>1.61702384495864</v>
      </c>
      <c r="L150" s="17">
        <f t="shared" si="291"/>
        <v>0.754472485859481</v>
      </c>
      <c r="M150" s="17">
        <f t="shared" si="292"/>
        <v>1.32542938111364</v>
      </c>
      <c r="N150" s="16">
        <f t="shared" si="293"/>
        <v>0.157627933465741</v>
      </c>
      <c r="O150" s="16">
        <f t="shared" si="294"/>
        <v>0.325429381113638</v>
      </c>
      <c r="P150" s="16">
        <f t="shared" si="295"/>
        <v>0.0947716240451496</v>
      </c>
      <c r="R150" s="21">
        <f t="shared" si="296"/>
        <v>-0.28173646815953</v>
      </c>
      <c r="S150" s="21">
        <f t="shared" si="361"/>
        <v>1</v>
      </c>
      <c r="T150" s="21">
        <f t="shared" si="297"/>
        <v>1.38258075407803</v>
      </c>
      <c r="U150" s="22">
        <f t="shared" si="298"/>
        <v>0.00117730670241619</v>
      </c>
      <c r="V150" s="21">
        <f t="shared" si="299"/>
        <v>0.035198210649965</v>
      </c>
      <c r="W150" s="21">
        <f t="shared" si="300"/>
        <v>4.60517018598809</v>
      </c>
      <c r="X150" s="25">
        <f t="shared" si="301"/>
        <v>-0.693147180559945</v>
      </c>
      <c r="Y150" s="21">
        <f t="shared" si="302"/>
        <v>-0.415515443961666</v>
      </c>
      <c r="Z150" s="21">
        <f t="shared" si="303"/>
        <v>-0.385662480811985</v>
      </c>
      <c r="AA150" s="21">
        <f t="shared" si="304"/>
        <v>1.38629436111989</v>
      </c>
      <c r="AB150" s="26">
        <f t="shared" si="305"/>
        <v>0.88387540276695</v>
      </c>
      <c r="AC150" s="26">
        <f t="shared" si="306"/>
        <v>1.38028504490658</v>
      </c>
      <c r="AD150" s="26">
        <f t="shared" si="307"/>
        <v>0.724488035054877</v>
      </c>
      <c r="AE150" s="16">
        <f t="shared" si="308"/>
        <v>0.11297974486508</v>
      </c>
      <c r="AF150" s="16">
        <f t="shared" si="309"/>
        <v>0.275511964945123</v>
      </c>
      <c r="AG150" s="16">
        <f t="shared" si="310"/>
        <v>0.00266270725087605</v>
      </c>
      <c r="AI150" s="21">
        <v>-0.28173646815953</v>
      </c>
      <c r="AJ150" s="22">
        <v>1</v>
      </c>
      <c r="AK150" s="21">
        <v>1.38258075407803</v>
      </c>
      <c r="AL150" s="25">
        <v>0.035198210649965</v>
      </c>
      <c r="AM150" s="21">
        <v>4.60517018598809</v>
      </c>
      <c r="AN150" s="21">
        <v>-0.693147180559945</v>
      </c>
      <c r="AO150" s="21">
        <v>-0.415515443961666</v>
      </c>
      <c r="AP150" s="25">
        <v>-0.385662480811985</v>
      </c>
      <c r="AQ150" s="21">
        <v>1.38629436111989</v>
      </c>
      <c r="AR150" s="26">
        <f t="shared" si="311"/>
        <v>0.884419628979835</v>
      </c>
      <c r="AS150" s="26">
        <f t="shared" si="312"/>
        <v>1.37943568869819</v>
      </c>
      <c r="AT150" s="26">
        <f t="shared" si="360"/>
        <v>0.724934122114619</v>
      </c>
      <c r="AU150" s="16">
        <f t="shared" si="313"/>
        <v>0.112614185414032</v>
      </c>
      <c r="AV150" s="16">
        <f t="shared" si="314"/>
        <v>0.275065877885381</v>
      </c>
      <c r="AW150" s="16">
        <f t="shared" si="315"/>
        <v>0.00271326999120256</v>
      </c>
      <c r="AZ150" s="25">
        <v>-0.28173646815953</v>
      </c>
      <c r="BA150" s="25">
        <v>1.38258075407803</v>
      </c>
      <c r="BB150" s="22">
        <v>0.035198210649965</v>
      </c>
      <c r="BC150" s="25">
        <v>4.60517018598809</v>
      </c>
      <c r="BD150" s="25">
        <v>-0.693147180559945</v>
      </c>
      <c r="BE150" s="25">
        <v>-0.415515443961666</v>
      </c>
      <c r="BF150" s="25">
        <v>-0.385662480811985</v>
      </c>
      <c r="BG150" s="25">
        <v>1.38629436111989</v>
      </c>
      <c r="BH150" s="26">
        <f t="shared" si="316"/>
        <v>0.882763475689549</v>
      </c>
      <c r="BI150" s="26">
        <f t="shared" si="317"/>
        <v>1.38202364914002</v>
      </c>
      <c r="BJ150" s="26">
        <f t="shared" si="354"/>
        <v>0.723576619417663</v>
      </c>
      <c r="BK150" s="16">
        <f t="shared" si="318"/>
        <v>0.113728473328994</v>
      </c>
      <c r="BL150" s="16">
        <f t="shared" si="319"/>
        <v>0.276423380582337</v>
      </c>
      <c r="BM150" s="16">
        <f t="shared" si="320"/>
        <v>0.00268696254185924</v>
      </c>
      <c r="BP150" s="25">
        <v>-0.28173646815953</v>
      </c>
      <c r="BQ150" s="25">
        <v>1.38258075407803</v>
      </c>
      <c r="BR150" s="25">
        <v>4.60517018598809</v>
      </c>
      <c r="BS150" s="22">
        <v>-0.693147180559945</v>
      </c>
      <c r="BT150" s="25">
        <v>-0.415515443961666</v>
      </c>
      <c r="BU150" s="25">
        <v>-0.385662480811985</v>
      </c>
      <c r="BV150" s="25">
        <v>1.38629436111989</v>
      </c>
      <c r="BW150" s="26">
        <f t="shared" si="321"/>
        <v>0.884772301541346</v>
      </c>
      <c r="BX150" s="26">
        <f t="shared" si="322"/>
        <v>1.3788858420123</v>
      </c>
      <c r="BY150" s="26">
        <f t="shared" si="355"/>
        <v>0.72522319798471</v>
      </c>
      <c r="BZ150" s="16">
        <f t="shared" si="323"/>
        <v>0.112377609813886</v>
      </c>
      <c r="CA150" s="16">
        <f t="shared" si="324"/>
        <v>0.27477680201529</v>
      </c>
      <c r="CB150" s="16">
        <f t="shared" si="325"/>
        <v>0.00292215699076875</v>
      </c>
      <c r="CE150" s="31">
        <v>-0.28173646815953</v>
      </c>
      <c r="CF150" s="31">
        <v>1.38258075407803</v>
      </c>
      <c r="CG150" s="31">
        <v>4.60517018598809</v>
      </c>
      <c r="CH150" s="31">
        <v>-0.415515443961666</v>
      </c>
      <c r="CI150" s="31">
        <v>-0.385662480811985</v>
      </c>
      <c r="CJ150" s="31">
        <v>1.38629436111989</v>
      </c>
      <c r="CK150" s="34">
        <f t="shared" si="326"/>
        <v>0.861399419679193</v>
      </c>
      <c r="CL150" s="34">
        <f t="shared" si="327"/>
        <v>1.41630000221542</v>
      </c>
      <c r="CM150" s="34">
        <f t="shared" si="328"/>
        <v>0.706065098097698</v>
      </c>
      <c r="CN150" s="32">
        <f t="shared" si="329"/>
        <v>0.12859437620642</v>
      </c>
      <c r="CO150" s="32">
        <f t="shared" si="330"/>
        <v>0.293934901902301</v>
      </c>
      <c r="CP150" s="32">
        <f t="shared" si="331"/>
        <v>0.00119999031238024</v>
      </c>
      <c r="CR150" s="8">
        <f t="shared" si="332"/>
        <v>0.861399419679196</v>
      </c>
      <c r="CT150" s="25">
        <v>-0.28173646815953</v>
      </c>
      <c r="CU150" s="25">
        <v>1.38258075407803</v>
      </c>
      <c r="CV150" s="22">
        <v>-0.415515443961666</v>
      </c>
      <c r="CW150" s="25">
        <v>-0.385662480811985</v>
      </c>
      <c r="CX150" s="25">
        <v>1.38629436111989</v>
      </c>
      <c r="CY150" s="26">
        <f t="shared" si="333"/>
        <v>0.887838631950239</v>
      </c>
      <c r="CZ150" s="26">
        <f t="shared" si="334"/>
        <v>1.37412358067832</v>
      </c>
      <c r="DA150" s="26">
        <f t="shared" si="356"/>
        <v>0.72773658356577</v>
      </c>
      <c r="DB150" s="16">
        <f t="shared" si="335"/>
        <v>0.110331174424689</v>
      </c>
      <c r="DC150" s="16">
        <f t="shared" si="336"/>
        <v>0.27226341643423</v>
      </c>
      <c r="DD150" s="16">
        <f t="shared" si="337"/>
        <v>0.00342938804596865</v>
      </c>
      <c r="DG150" s="25">
        <v>-0.28173646815953</v>
      </c>
      <c r="DH150" s="25">
        <v>1.38258075407803</v>
      </c>
      <c r="DI150" s="22">
        <v>-0.385662480811985</v>
      </c>
      <c r="DJ150" s="25">
        <v>1.38629436111989</v>
      </c>
      <c r="DK150" s="26">
        <f t="shared" si="338"/>
        <v>0.858304267405066</v>
      </c>
      <c r="DL150" s="26">
        <f t="shared" si="339"/>
        <v>1.4214073567273</v>
      </c>
      <c r="DM150" s="26">
        <f t="shared" si="357"/>
        <v>0.70352808803694</v>
      </c>
      <c r="DN150" s="16">
        <f t="shared" si="340"/>
        <v>0.130823802977386</v>
      </c>
      <c r="DO150" s="16">
        <f t="shared" si="341"/>
        <v>0.29647191196306</v>
      </c>
      <c r="DP150" s="16">
        <f t="shared" si="342"/>
        <v>0.00141801389896898</v>
      </c>
      <c r="DS150" s="25">
        <v>-0.28173646815953</v>
      </c>
      <c r="DT150" s="25">
        <v>1.38258075407803</v>
      </c>
      <c r="DU150" s="22">
        <v>1.38629436111989</v>
      </c>
      <c r="DV150" s="26">
        <f t="shared" si="343"/>
        <v>0.836702991827945</v>
      </c>
      <c r="DW150" s="26">
        <f t="shared" si="344"/>
        <v>1.45810402486391</v>
      </c>
      <c r="DX150" s="26">
        <f t="shared" si="358"/>
        <v>0.685822124449135</v>
      </c>
      <c r="DY150" s="16">
        <f t="shared" si="345"/>
        <v>0.146916596473649</v>
      </c>
      <c r="DZ150" s="16">
        <f t="shared" si="346"/>
        <v>0.314177875550865</v>
      </c>
      <c r="EA150" s="16">
        <f t="shared" si="347"/>
        <v>0.00145593217861617</v>
      </c>
      <c r="ED150" s="25">
        <v>-0.28173646815953</v>
      </c>
      <c r="EE150" s="25">
        <v>1.38258075407803</v>
      </c>
      <c r="EF150" s="26">
        <f t="shared" si="348"/>
        <v>0.969909240964799</v>
      </c>
      <c r="EG150" s="26">
        <f t="shared" si="349"/>
        <v>1.25784965074302</v>
      </c>
      <c r="EH150" s="26">
        <f t="shared" si="350"/>
        <v>0.795007574561311</v>
      </c>
      <c r="EI150" s="16">
        <f t="shared" si="351"/>
        <v>0.0625453877548028</v>
      </c>
      <c r="EJ150" s="16">
        <f t="shared" si="352"/>
        <v>0.204992425438689</v>
      </c>
      <c r="EK150" s="16">
        <f t="shared" si="353"/>
        <v>0.0237890203310068</v>
      </c>
    </row>
    <row r="151" spans="1:141">
      <c r="A151" s="77" t="s">
        <v>32</v>
      </c>
      <c r="B151" s="77">
        <v>4.17992051557076</v>
      </c>
      <c r="C151" s="78">
        <v>0.001178</v>
      </c>
      <c r="D151" s="78">
        <v>0.035825</v>
      </c>
      <c r="E151" s="77">
        <v>100</v>
      </c>
      <c r="F151" s="77">
        <v>0.5</v>
      </c>
      <c r="G151" s="77">
        <v>0.66</v>
      </c>
      <c r="H151" s="77">
        <v>0.68</v>
      </c>
      <c r="I151" s="77">
        <v>4</v>
      </c>
      <c r="J151" s="77">
        <v>1.62</v>
      </c>
      <c r="K151" s="17">
        <f t="shared" si="290"/>
        <v>1.69604454839799</v>
      </c>
      <c r="L151" s="17">
        <f t="shared" si="291"/>
        <v>0.955163590207686</v>
      </c>
      <c r="M151" s="17">
        <f t="shared" si="292"/>
        <v>1.04694107925802</v>
      </c>
      <c r="N151" s="16">
        <f t="shared" si="293"/>
        <v>0.0057827733410545</v>
      </c>
      <c r="O151" s="16">
        <f t="shared" si="294"/>
        <v>0.0469410792580196</v>
      </c>
      <c r="P151" s="16">
        <f t="shared" si="295"/>
        <v>0.343792607165859</v>
      </c>
      <c r="R151" s="21">
        <f t="shared" si="296"/>
        <v>-0.0458726545245526</v>
      </c>
      <c r="S151" s="21">
        <f t="shared" si="361"/>
        <v>1</v>
      </c>
      <c r="T151" s="21">
        <f t="shared" si="297"/>
        <v>1.43029223094218</v>
      </c>
      <c r="U151" s="22">
        <f t="shared" si="298"/>
        <v>0.00117730670241619</v>
      </c>
      <c r="V151" s="21">
        <f t="shared" si="299"/>
        <v>0.035198210649965</v>
      </c>
      <c r="W151" s="21">
        <f t="shared" si="300"/>
        <v>4.60517018598809</v>
      </c>
      <c r="X151" s="25">
        <f t="shared" si="301"/>
        <v>-0.693147180559945</v>
      </c>
      <c r="Y151" s="21">
        <f t="shared" si="302"/>
        <v>-0.415515443961666</v>
      </c>
      <c r="Z151" s="21">
        <f t="shared" si="303"/>
        <v>-0.385662480811985</v>
      </c>
      <c r="AA151" s="21">
        <f t="shared" si="304"/>
        <v>1.38629436111989</v>
      </c>
      <c r="AB151" s="26">
        <f t="shared" si="305"/>
        <v>0.88706082248083</v>
      </c>
      <c r="AC151" s="26">
        <f t="shared" si="306"/>
        <v>1.82625583155546</v>
      </c>
      <c r="AD151" s="26">
        <f t="shared" si="307"/>
        <v>0.547568408938784</v>
      </c>
      <c r="AE151" s="16">
        <f t="shared" si="308"/>
        <v>0.537199837942477</v>
      </c>
      <c r="AF151" s="16">
        <f t="shared" si="309"/>
        <v>0.452431591061216</v>
      </c>
      <c r="AG151" s="16">
        <f t="shared" si="310"/>
        <v>0.0157046510723472</v>
      </c>
      <c r="AI151" s="21">
        <v>-0.0458726545245526</v>
      </c>
      <c r="AJ151" s="22">
        <v>1</v>
      </c>
      <c r="AK151" s="21">
        <v>1.43029223094218</v>
      </c>
      <c r="AL151" s="25">
        <v>0.035198210649965</v>
      </c>
      <c r="AM151" s="21">
        <v>4.60517018598809</v>
      </c>
      <c r="AN151" s="21">
        <v>-0.693147180559945</v>
      </c>
      <c r="AO151" s="21">
        <v>-0.415515443961666</v>
      </c>
      <c r="AP151" s="25">
        <v>-0.385662480811985</v>
      </c>
      <c r="AQ151" s="21">
        <v>1.38629436111989</v>
      </c>
      <c r="AR151" s="26">
        <f t="shared" si="311"/>
        <v>0.887734066260402</v>
      </c>
      <c r="AS151" s="26">
        <f t="shared" si="312"/>
        <v>1.82487082739123</v>
      </c>
      <c r="AT151" s="26">
        <f t="shared" si="360"/>
        <v>0.547983991518766</v>
      </c>
      <c r="AU151" s="16">
        <f t="shared" si="313"/>
        <v>0.536213397715526</v>
      </c>
      <c r="AV151" s="16">
        <f t="shared" si="314"/>
        <v>0.452016008481234</v>
      </c>
      <c r="AW151" s="16">
        <f t="shared" si="315"/>
        <v>0.015590287382968</v>
      </c>
      <c r="AZ151" s="25">
        <v>-0.0458726545245526</v>
      </c>
      <c r="BA151" s="25">
        <v>1.43029223094218</v>
      </c>
      <c r="BB151" s="22">
        <v>0.035198210649965</v>
      </c>
      <c r="BC151" s="25">
        <v>4.60517018598809</v>
      </c>
      <c r="BD151" s="25">
        <v>-0.693147180559945</v>
      </c>
      <c r="BE151" s="25">
        <v>-0.415515443961666</v>
      </c>
      <c r="BF151" s="25">
        <v>-0.385662480811985</v>
      </c>
      <c r="BG151" s="25">
        <v>1.38629436111989</v>
      </c>
      <c r="BH151" s="26">
        <f t="shared" si="316"/>
        <v>0.885737790590791</v>
      </c>
      <c r="BI151" s="26">
        <f t="shared" si="317"/>
        <v>1.82898372092654</v>
      </c>
      <c r="BJ151" s="26">
        <f t="shared" si="354"/>
        <v>0.546751722586908</v>
      </c>
      <c r="BK151" s="16">
        <f t="shared" si="318"/>
        <v>0.539140992166494</v>
      </c>
      <c r="BL151" s="16">
        <f t="shared" si="319"/>
        <v>0.453248277413092</v>
      </c>
      <c r="BM151" s="16">
        <f t="shared" si="320"/>
        <v>0.0156222444748071</v>
      </c>
      <c r="BP151" s="25">
        <v>-0.0458726545245526</v>
      </c>
      <c r="BQ151" s="25">
        <v>1.43029223094218</v>
      </c>
      <c r="BR151" s="25">
        <v>4.60517018598809</v>
      </c>
      <c r="BS151" s="22">
        <v>-0.693147180559945</v>
      </c>
      <c r="BT151" s="25">
        <v>-0.415515443961666</v>
      </c>
      <c r="BU151" s="25">
        <v>-0.385662480811985</v>
      </c>
      <c r="BV151" s="25">
        <v>1.38629436111989</v>
      </c>
      <c r="BW151" s="26">
        <f t="shared" si="321"/>
        <v>0.887473879069227</v>
      </c>
      <c r="BX151" s="26">
        <f t="shared" si="322"/>
        <v>1.82540583808398</v>
      </c>
      <c r="BY151" s="26">
        <f t="shared" si="355"/>
        <v>0.547823382141498</v>
      </c>
      <c r="BZ151" s="16">
        <f t="shared" si="323"/>
        <v>0.536594517845885</v>
      </c>
      <c r="CA151" s="16">
        <f t="shared" si="324"/>
        <v>0.452176617858502</v>
      </c>
      <c r="CB151" s="16">
        <f t="shared" si="325"/>
        <v>0.0152134553727801</v>
      </c>
      <c r="CE151" s="31">
        <v>-0.0458726545245526</v>
      </c>
      <c r="CF151" s="31">
        <v>1.43029223094218</v>
      </c>
      <c r="CG151" s="31">
        <v>4.60517018598809</v>
      </c>
      <c r="CH151" s="31">
        <v>-0.415515443961666</v>
      </c>
      <c r="CI151" s="31">
        <v>-0.385662480811985</v>
      </c>
      <c r="CJ151" s="31">
        <v>1.38629436111989</v>
      </c>
      <c r="CK151" s="34">
        <f t="shared" si="326"/>
        <v>0.864173926587194</v>
      </c>
      <c r="CL151" s="34">
        <f t="shared" si="327"/>
        <v>1.87462263111515</v>
      </c>
      <c r="CM151" s="34">
        <f t="shared" si="328"/>
        <v>0.533440695424195</v>
      </c>
      <c r="CN151" s="32">
        <f t="shared" si="329"/>
        <v>0.57127305325062</v>
      </c>
      <c r="CO151" s="32">
        <f t="shared" si="330"/>
        <v>0.466559304575806</v>
      </c>
      <c r="CP151" s="32">
        <f t="shared" si="331"/>
        <v>0.0190394535443004</v>
      </c>
      <c r="CR151" s="8">
        <f t="shared" si="332"/>
        <v>0.864173926587197</v>
      </c>
      <c r="CT151" s="25">
        <v>-0.0458726545245526</v>
      </c>
      <c r="CU151" s="25">
        <v>1.43029223094218</v>
      </c>
      <c r="CV151" s="22">
        <v>-0.415515443961666</v>
      </c>
      <c r="CW151" s="25">
        <v>-0.385662480811985</v>
      </c>
      <c r="CX151" s="25">
        <v>1.38629436111989</v>
      </c>
      <c r="CY151" s="26">
        <f t="shared" si="333"/>
        <v>0.893844334369394</v>
      </c>
      <c r="CZ151" s="26">
        <f t="shared" si="334"/>
        <v>1.81239611608984</v>
      </c>
      <c r="DA151" s="26">
        <f t="shared" si="356"/>
        <v>0.551755761956416</v>
      </c>
      <c r="DB151" s="16">
        <f t="shared" si="335"/>
        <v>0.527302050727429</v>
      </c>
      <c r="DC151" s="16">
        <f t="shared" si="336"/>
        <v>0.448244238043584</v>
      </c>
      <c r="DD151" s="16">
        <f t="shared" si="337"/>
        <v>0.0137874198704411</v>
      </c>
      <c r="DG151" s="25">
        <v>-0.0458726545245526</v>
      </c>
      <c r="DH151" s="25">
        <v>1.43029223094218</v>
      </c>
      <c r="DI151" s="22">
        <v>-0.385662480811985</v>
      </c>
      <c r="DJ151" s="25">
        <v>1.38629436111989</v>
      </c>
      <c r="DK151" s="26">
        <f t="shared" si="338"/>
        <v>0.861709936296687</v>
      </c>
      <c r="DL151" s="26">
        <f t="shared" si="339"/>
        <v>1.87998296382906</v>
      </c>
      <c r="DM151" s="26">
        <f t="shared" si="357"/>
        <v>0.531919713763387</v>
      </c>
      <c r="DN151" s="16">
        <f t="shared" si="340"/>
        <v>0.575003820711175</v>
      </c>
      <c r="DO151" s="16">
        <f t="shared" si="341"/>
        <v>0.468080286236613</v>
      </c>
      <c r="DP151" s="16">
        <f t="shared" si="342"/>
        <v>0.0179430978388111</v>
      </c>
      <c r="DS151" s="25">
        <v>-0.0458726545245526</v>
      </c>
      <c r="DT151" s="25">
        <v>1.43029223094218</v>
      </c>
      <c r="DU151" s="22">
        <v>1.38629436111989</v>
      </c>
      <c r="DV151" s="26">
        <f t="shared" si="343"/>
        <v>0.851064435280301</v>
      </c>
      <c r="DW151" s="26">
        <f t="shared" si="344"/>
        <v>1.9034986457476</v>
      </c>
      <c r="DX151" s="26">
        <f t="shared" si="358"/>
        <v>0.525348416839692</v>
      </c>
      <c r="DY151" s="16">
        <f t="shared" si="345"/>
        <v>0.591261902690802</v>
      </c>
      <c r="DZ151" s="16">
        <f t="shared" si="346"/>
        <v>0.474651583160308</v>
      </c>
      <c r="EA151" s="16">
        <f t="shared" si="347"/>
        <v>0.0149614554035118</v>
      </c>
      <c r="ED151" s="25">
        <v>-0.0458726545245526</v>
      </c>
      <c r="EE151" s="25">
        <v>1.43029223094218</v>
      </c>
      <c r="EF151" s="26">
        <f t="shared" si="348"/>
        <v>0.999519881283417</v>
      </c>
      <c r="EG151" s="26">
        <f t="shared" si="349"/>
        <v>1.62077816593289</v>
      </c>
      <c r="EH151" s="26">
        <f t="shared" si="350"/>
        <v>0.616987581039146</v>
      </c>
      <c r="EI151" s="16">
        <f t="shared" si="351"/>
        <v>0.384995577722545</v>
      </c>
      <c r="EJ151" s="16">
        <f t="shared" si="352"/>
        <v>0.383012418960854</v>
      </c>
      <c r="EK151" s="16">
        <f t="shared" si="353"/>
        <v>0.000565635690233531</v>
      </c>
    </row>
    <row r="152" spans="1:141">
      <c r="A152" s="77" t="s">
        <v>32</v>
      </c>
      <c r="B152" s="77">
        <v>4.36771595786108</v>
      </c>
      <c r="C152" s="78">
        <v>0.001178</v>
      </c>
      <c r="D152" s="78">
        <v>0.035825</v>
      </c>
      <c r="E152" s="77">
        <v>100</v>
      </c>
      <c r="F152" s="77">
        <v>0.5</v>
      </c>
      <c r="G152" s="77">
        <v>0.66</v>
      </c>
      <c r="H152" s="77">
        <v>0.68</v>
      </c>
      <c r="I152" s="77">
        <v>4</v>
      </c>
      <c r="J152" s="77">
        <v>1.57</v>
      </c>
      <c r="K152" s="17">
        <f t="shared" si="290"/>
        <v>1.77224442706171</v>
      </c>
      <c r="L152" s="17">
        <f t="shared" si="291"/>
        <v>0.885882317374798</v>
      </c>
      <c r="M152" s="17">
        <f t="shared" si="292"/>
        <v>1.12881810640873</v>
      </c>
      <c r="N152" s="16">
        <f t="shared" si="293"/>
        <v>0.04090280827752</v>
      </c>
      <c r="O152" s="16">
        <f t="shared" si="294"/>
        <v>0.128818106408733</v>
      </c>
      <c r="P152" s="16">
        <f t="shared" si="295"/>
        <v>0.254481180208871</v>
      </c>
      <c r="R152" s="21">
        <f t="shared" si="296"/>
        <v>-0.12117116183244</v>
      </c>
      <c r="S152" s="21">
        <f t="shared" si="361"/>
        <v>1</v>
      </c>
      <c r="T152" s="21">
        <f t="shared" si="297"/>
        <v>1.47424020836599</v>
      </c>
      <c r="U152" s="22">
        <f t="shared" si="298"/>
        <v>0.00117730670241619</v>
      </c>
      <c r="V152" s="21">
        <f t="shared" si="299"/>
        <v>0.035198210649965</v>
      </c>
      <c r="W152" s="21">
        <f t="shared" si="300"/>
        <v>4.60517018598809</v>
      </c>
      <c r="X152" s="25">
        <f t="shared" si="301"/>
        <v>-0.693147180559945</v>
      </c>
      <c r="Y152" s="21">
        <f t="shared" si="302"/>
        <v>-0.415515443961666</v>
      </c>
      <c r="Z152" s="21">
        <f t="shared" si="303"/>
        <v>-0.385662480811985</v>
      </c>
      <c r="AA152" s="21">
        <f t="shared" si="304"/>
        <v>1.38629436111989</v>
      </c>
      <c r="AB152" s="26">
        <f t="shared" si="305"/>
        <v>0.890005131518574</v>
      </c>
      <c r="AC152" s="26">
        <f t="shared" si="306"/>
        <v>1.7640347728346</v>
      </c>
      <c r="AD152" s="26">
        <f t="shared" si="307"/>
        <v>0.566882249374888</v>
      </c>
      <c r="AE152" s="16">
        <f t="shared" si="308"/>
        <v>0.462393021161072</v>
      </c>
      <c r="AF152" s="16">
        <f t="shared" si="309"/>
        <v>0.433117750625112</v>
      </c>
      <c r="AG152" s="16">
        <f t="shared" si="310"/>
        <v>0.0112369240952297</v>
      </c>
      <c r="AI152" s="21">
        <v>-0.12117116183244</v>
      </c>
      <c r="AJ152" s="22">
        <v>1</v>
      </c>
      <c r="AK152" s="21">
        <v>1.47424020836599</v>
      </c>
      <c r="AL152" s="25">
        <v>0.035198210649965</v>
      </c>
      <c r="AM152" s="21">
        <v>4.60517018598809</v>
      </c>
      <c r="AN152" s="21">
        <v>-0.693147180559945</v>
      </c>
      <c r="AO152" s="21">
        <v>-0.415515443961666</v>
      </c>
      <c r="AP152" s="25">
        <v>-0.385662480811985</v>
      </c>
      <c r="AQ152" s="21">
        <v>1.38629436111989</v>
      </c>
      <c r="AR152" s="26">
        <f t="shared" si="311"/>
        <v>0.890798048486877</v>
      </c>
      <c r="AS152" s="26">
        <f t="shared" si="312"/>
        <v>1.76246457058008</v>
      </c>
      <c r="AT152" s="26">
        <f t="shared" si="360"/>
        <v>0.567387292029858</v>
      </c>
      <c r="AU152" s="16">
        <f t="shared" si="313"/>
        <v>0.461315290939234</v>
      </c>
      <c r="AV152" s="16">
        <f t="shared" si="314"/>
        <v>0.432612707970142</v>
      </c>
      <c r="AW152" s="16">
        <f t="shared" si="315"/>
        <v>0.0111213416366461</v>
      </c>
      <c r="AZ152" s="25">
        <v>-0.12117116183244</v>
      </c>
      <c r="BA152" s="25">
        <v>1.47424020836599</v>
      </c>
      <c r="BB152" s="22">
        <v>0.035198210649965</v>
      </c>
      <c r="BC152" s="25">
        <v>4.60517018598809</v>
      </c>
      <c r="BD152" s="25">
        <v>-0.693147180559945</v>
      </c>
      <c r="BE152" s="25">
        <v>-0.415515443961666</v>
      </c>
      <c r="BF152" s="25">
        <v>-0.385662480811985</v>
      </c>
      <c r="BG152" s="25">
        <v>1.38629436111989</v>
      </c>
      <c r="BH152" s="26">
        <f t="shared" si="316"/>
        <v>0.888486356479314</v>
      </c>
      <c r="BI152" s="26">
        <f t="shared" si="317"/>
        <v>1.7670502068498</v>
      </c>
      <c r="BJ152" s="26">
        <f t="shared" si="354"/>
        <v>0.565914876738417</v>
      </c>
      <c r="BK152" s="16">
        <f t="shared" si="318"/>
        <v>0.464460846304841</v>
      </c>
      <c r="BL152" s="16">
        <f t="shared" si="319"/>
        <v>0.434085123261583</v>
      </c>
      <c r="BM152" s="16">
        <f t="shared" si="320"/>
        <v>0.0111991048690229</v>
      </c>
      <c r="BP152" s="25">
        <v>-0.12117116183244</v>
      </c>
      <c r="BQ152" s="25">
        <v>1.47424020836599</v>
      </c>
      <c r="BR152" s="25">
        <v>4.60517018598809</v>
      </c>
      <c r="BS152" s="22">
        <v>-0.693147180559945</v>
      </c>
      <c r="BT152" s="25">
        <v>-0.415515443961666</v>
      </c>
      <c r="BU152" s="25">
        <v>-0.385662480811985</v>
      </c>
      <c r="BV152" s="25">
        <v>1.38629436111989</v>
      </c>
      <c r="BW152" s="26">
        <f t="shared" si="321"/>
        <v>0.889969653219924</v>
      </c>
      <c r="BX152" s="26">
        <f t="shared" si="322"/>
        <v>1.76410509540378</v>
      </c>
      <c r="BY152" s="26">
        <f t="shared" si="355"/>
        <v>0.566859651732436</v>
      </c>
      <c r="BZ152" s="16">
        <f t="shared" si="323"/>
        <v>0.46244127254183</v>
      </c>
      <c r="CA152" s="16">
        <f t="shared" si="324"/>
        <v>0.433140348267564</v>
      </c>
      <c r="CB152" s="16">
        <f t="shared" si="325"/>
        <v>0.0108798599484852</v>
      </c>
      <c r="CE152" s="31">
        <v>-0.12117116183244</v>
      </c>
      <c r="CF152" s="31">
        <v>1.47424020836599</v>
      </c>
      <c r="CG152" s="31">
        <v>4.60517018598809</v>
      </c>
      <c r="CH152" s="31">
        <v>-0.415515443961666</v>
      </c>
      <c r="CI152" s="31">
        <v>-0.385662480811985</v>
      </c>
      <c r="CJ152" s="31">
        <v>1.38629436111989</v>
      </c>
      <c r="CK152" s="34">
        <f t="shared" si="326"/>
        <v>0.866737485588715</v>
      </c>
      <c r="CL152" s="34">
        <f t="shared" si="327"/>
        <v>1.81139044532452</v>
      </c>
      <c r="CM152" s="34">
        <f t="shared" si="328"/>
        <v>0.552062092731667</v>
      </c>
      <c r="CN152" s="32">
        <f t="shared" si="329"/>
        <v>0.494578164176083</v>
      </c>
      <c r="CO152" s="32">
        <f t="shared" si="330"/>
        <v>0.447937907268334</v>
      </c>
      <c r="CP152" s="32">
        <f t="shared" si="331"/>
        <v>0.0142473178498413</v>
      </c>
      <c r="CR152" s="8">
        <f t="shared" si="332"/>
        <v>0.866737485588717</v>
      </c>
      <c r="CT152" s="25">
        <v>-0.12117116183244</v>
      </c>
      <c r="CU152" s="25">
        <v>1.47424020836599</v>
      </c>
      <c r="CV152" s="22">
        <v>-0.415515443961666</v>
      </c>
      <c r="CW152" s="25">
        <v>-0.385662480811985</v>
      </c>
      <c r="CX152" s="25">
        <v>1.38629436111989</v>
      </c>
      <c r="CY152" s="26">
        <f t="shared" si="333"/>
        <v>0.8994122429468</v>
      </c>
      <c r="CZ152" s="26">
        <f t="shared" si="334"/>
        <v>1.7455844217287</v>
      </c>
      <c r="DA152" s="26">
        <f t="shared" si="356"/>
        <v>0.572874040093503</v>
      </c>
      <c r="DB152" s="16">
        <f t="shared" si="335"/>
        <v>0.449687939909642</v>
      </c>
      <c r="DC152" s="16">
        <f t="shared" si="336"/>
        <v>0.427125959906497</v>
      </c>
      <c r="DD152" s="16">
        <f t="shared" si="337"/>
        <v>0.00927399167413901</v>
      </c>
      <c r="DG152" s="25">
        <v>-0.12117116183244</v>
      </c>
      <c r="DH152" s="25">
        <v>1.47424020836599</v>
      </c>
      <c r="DI152" s="22">
        <v>-0.385662480811985</v>
      </c>
      <c r="DJ152" s="25">
        <v>1.38629436111989</v>
      </c>
      <c r="DK152" s="26">
        <f t="shared" si="338"/>
        <v>0.864858919983432</v>
      </c>
      <c r="DL152" s="26">
        <f t="shared" si="339"/>
        <v>1.81532497812484</v>
      </c>
      <c r="DM152" s="26">
        <f t="shared" si="357"/>
        <v>0.550865554129575</v>
      </c>
      <c r="DN152" s="16">
        <f t="shared" si="340"/>
        <v>0.497223942726932</v>
      </c>
      <c r="DO152" s="16">
        <f t="shared" si="341"/>
        <v>0.449134445870425</v>
      </c>
      <c r="DP152" s="16">
        <f t="shared" si="342"/>
        <v>0.0132263820118287</v>
      </c>
      <c r="DS152" s="25">
        <v>-0.12117116183244</v>
      </c>
      <c r="DT152" s="25">
        <v>1.47424020836599</v>
      </c>
      <c r="DU152" s="22">
        <v>1.38629436111989</v>
      </c>
      <c r="DV152" s="26">
        <f t="shared" si="343"/>
        <v>0.864511049473207</v>
      </c>
      <c r="DW152" s="26">
        <f t="shared" si="344"/>
        <v>1.81605544655177</v>
      </c>
      <c r="DX152" s="26">
        <f t="shared" si="358"/>
        <v>0.550643980556183</v>
      </c>
      <c r="DY152" s="16">
        <f t="shared" si="345"/>
        <v>0.497714659315396</v>
      </c>
      <c r="DZ152" s="16">
        <f t="shared" si="346"/>
        <v>0.449356019443817</v>
      </c>
      <c r="EA152" s="16">
        <f t="shared" si="347"/>
        <v>0.0094131645830829</v>
      </c>
      <c r="ED152" s="25">
        <v>-0.12117116183244</v>
      </c>
      <c r="EE152" s="25">
        <v>1.47424020836599</v>
      </c>
      <c r="EF152" s="26">
        <f t="shared" si="348"/>
        <v>1.02759402956491</v>
      </c>
      <c r="EG152" s="26">
        <f t="shared" si="349"/>
        <v>1.5278407180555</v>
      </c>
      <c r="EH152" s="26">
        <f t="shared" si="350"/>
        <v>0.654518490168734</v>
      </c>
      <c r="EI152" s="16">
        <f t="shared" si="351"/>
        <v>0.294204236763628</v>
      </c>
      <c r="EJ152" s="16">
        <f t="shared" si="352"/>
        <v>0.345481509831266</v>
      </c>
      <c r="EK152" s="16">
        <f t="shared" si="353"/>
        <v>0.000189002345678894</v>
      </c>
    </row>
    <row r="153" spans="1:141">
      <c r="A153" s="77" t="s">
        <v>32</v>
      </c>
      <c r="B153" s="77">
        <v>4.17992051557076</v>
      </c>
      <c r="C153" s="78">
        <v>0.000785</v>
      </c>
      <c r="D153" s="78">
        <v>0.035825</v>
      </c>
      <c r="E153" s="77">
        <v>100</v>
      </c>
      <c r="F153" s="77">
        <v>0.5</v>
      </c>
      <c r="G153" s="77">
        <v>0.66</v>
      </c>
      <c r="H153" s="77">
        <v>0.68</v>
      </c>
      <c r="I153" s="77">
        <v>4</v>
      </c>
      <c r="J153" s="77">
        <v>1.65</v>
      </c>
      <c r="K153" s="17">
        <f t="shared" si="290"/>
        <v>1.69604454839799</v>
      </c>
      <c r="L153" s="17">
        <f t="shared" si="291"/>
        <v>0.972851804841162</v>
      </c>
      <c r="M153" s="17">
        <f t="shared" si="292"/>
        <v>1.02790578690787</v>
      </c>
      <c r="N153" s="16">
        <f t="shared" si="293"/>
        <v>0.00212010043717502</v>
      </c>
      <c r="O153" s="16">
        <f t="shared" si="294"/>
        <v>0.0279057869078738</v>
      </c>
      <c r="P153" s="16">
        <f t="shared" si="295"/>
        <v>0.366477191600075</v>
      </c>
      <c r="R153" s="21">
        <f t="shared" si="296"/>
        <v>-0.0275235158563562</v>
      </c>
      <c r="S153" s="21">
        <f t="shared" ref="S153:S162" si="362">1</f>
        <v>1</v>
      </c>
      <c r="T153" s="21">
        <f t="shared" si="297"/>
        <v>1.43029223094218</v>
      </c>
      <c r="U153" s="22">
        <f t="shared" si="298"/>
        <v>0.000784692048650703</v>
      </c>
      <c r="V153" s="21">
        <f t="shared" si="299"/>
        <v>0.035198210649965</v>
      </c>
      <c r="W153" s="21">
        <f t="shared" si="300"/>
        <v>4.60517018598809</v>
      </c>
      <c r="X153" s="25">
        <f t="shared" si="301"/>
        <v>-0.693147180559945</v>
      </c>
      <c r="Y153" s="21">
        <f t="shared" si="302"/>
        <v>-0.415515443961666</v>
      </c>
      <c r="Z153" s="21">
        <f t="shared" si="303"/>
        <v>-0.385662480811985</v>
      </c>
      <c r="AA153" s="21">
        <f t="shared" si="304"/>
        <v>1.38629436111989</v>
      </c>
      <c r="AB153" s="26">
        <f t="shared" si="305"/>
        <v>0.887120901621169</v>
      </c>
      <c r="AC153" s="26">
        <f t="shared" si="306"/>
        <v>1.85994941274037</v>
      </c>
      <c r="AD153" s="26">
        <f t="shared" si="307"/>
        <v>0.537649031285557</v>
      </c>
      <c r="AE153" s="16">
        <f t="shared" si="308"/>
        <v>0.581984518743298</v>
      </c>
      <c r="AF153" s="16">
        <f t="shared" si="309"/>
        <v>0.462350968714443</v>
      </c>
      <c r="AG153" s="16">
        <f t="shared" si="310"/>
        <v>0.0182892022164598</v>
      </c>
      <c r="AI153" s="21">
        <v>-0.0275235158563562</v>
      </c>
      <c r="AJ153" s="22">
        <v>1</v>
      </c>
      <c r="AK153" s="21">
        <v>1.43029223094218</v>
      </c>
      <c r="AL153" s="25">
        <v>0.035198210649965</v>
      </c>
      <c r="AM153" s="21">
        <v>4.60517018598809</v>
      </c>
      <c r="AN153" s="21">
        <v>-0.693147180559945</v>
      </c>
      <c r="AO153" s="21">
        <v>-0.415515443961666</v>
      </c>
      <c r="AP153" s="25">
        <v>-0.385662480811985</v>
      </c>
      <c r="AQ153" s="21">
        <v>1.38629436111989</v>
      </c>
      <c r="AR153" s="26">
        <f t="shared" si="311"/>
        <v>0.887734066260402</v>
      </c>
      <c r="AS153" s="26">
        <f t="shared" si="312"/>
        <v>1.85866473160218</v>
      </c>
      <c r="AT153" s="26">
        <f t="shared" si="360"/>
        <v>0.538020646218425</v>
      </c>
      <c r="AU153" s="16">
        <f t="shared" si="313"/>
        <v>0.581049353739901</v>
      </c>
      <c r="AV153" s="16">
        <f t="shared" si="314"/>
        <v>0.461979353781575</v>
      </c>
      <c r="AW153" s="16">
        <f t="shared" si="315"/>
        <v>0.0181776235888968</v>
      </c>
      <c r="AZ153" s="25">
        <v>-0.0275235158563562</v>
      </c>
      <c r="BA153" s="25">
        <v>1.43029223094218</v>
      </c>
      <c r="BB153" s="22">
        <v>0.035198210649965</v>
      </c>
      <c r="BC153" s="25">
        <v>4.60517018598809</v>
      </c>
      <c r="BD153" s="25">
        <v>-0.693147180559945</v>
      </c>
      <c r="BE153" s="25">
        <v>-0.415515443961666</v>
      </c>
      <c r="BF153" s="25">
        <v>-0.385662480811985</v>
      </c>
      <c r="BG153" s="25">
        <v>1.38629436111989</v>
      </c>
      <c r="BH153" s="26">
        <f t="shared" si="316"/>
        <v>0.885737790590791</v>
      </c>
      <c r="BI153" s="26">
        <f t="shared" si="317"/>
        <v>1.86285378983259</v>
      </c>
      <c r="BJ153" s="26">
        <f t="shared" si="354"/>
        <v>0.536810782176237</v>
      </c>
      <c r="BK153" s="16">
        <f t="shared" si="318"/>
        <v>0.584096724731046</v>
      </c>
      <c r="BL153" s="16">
        <f t="shared" si="319"/>
        <v>0.463189217823763</v>
      </c>
      <c r="BM153" s="16">
        <f t="shared" si="320"/>
        <v>0.018206082723967</v>
      </c>
      <c r="BP153" s="25">
        <v>-0.0275235158563562</v>
      </c>
      <c r="BQ153" s="25">
        <v>1.43029223094218</v>
      </c>
      <c r="BR153" s="25">
        <v>4.60517018598809</v>
      </c>
      <c r="BS153" s="22">
        <v>-0.693147180559945</v>
      </c>
      <c r="BT153" s="25">
        <v>-0.415515443961666</v>
      </c>
      <c r="BU153" s="25">
        <v>-0.385662480811985</v>
      </c>
      <c r="BV153" s="25">
        <v>1.38629436111989</v>
      </c>
      <c r="BW153" s="26">
        <f t="shared" si="321"/>
        <v>0.887473879069227</v>
      </c>
      <c r="BX153" s="26">
        <f t="shared" si="322"/>
        <v>1.85920964990035</v>
      </c>
      <c r="BY153" s="26">
        <f t="shared" si="355"/>
        <v>0.537862957011653</v>
      </c>
      <c r="BZ153" s="16">
        <f t="shared" si="323"/>
        <v>0.581446085101731</v>
      </c>
      <c r="CA153" s="16">
        <f t="shared" si="324"/>
        <v>0.462137042988347</v>
      </c>
      <c r="CB153" s="16">
        <f t="shared" si="325"/>
        <v>0.0177697596226654</v>
      </c>
      <c r="CE153" s="31">
        <v>-0.0275235158563562</v>
      </c>
      <c r="CF153" s="31">
        <v>1.43029223094218</v>
      </c>
      <c r="CG153" s="31">
        <v>4.60517018598809</v>
      </c>
      <c r="CH153" s="31">
        <v>-0.415515443961666</v>
      </c>
      <c r="CI153" s="31">
        <v>-0.385662480811985</v>
      </c>
      <c r="CJ153" s="31">
        <v>1.38629436111989</v>
      </c>
      <c r="CK153" s="34">
        <f t="shared" si="326"/>
        <v>0.864173926587194</v>
      </c>
      <c r="CL153" s="34">
        <f t="shared" si="327"/>
        <v>1.90933786502469</v>
      </c>
      <c r="CM153" s="34">
        <f t="shared" si="328"/>
        <v>0.52374177368921</v>
      </c>
      <c r="CN153" s="32">
        <f t="shared" si="329"/>
        <v>0.617522617655389</v>
      </c>
      <c r="CO153" s="32">
        <f t="shared" si="330"/>
        <v>0.476258226310792</v>
      </c>
      <c r="CP153" s="32">
        <f t="shared" si="331"/>
        <v>0.0218101054727161</v>
      </c>
      <c r="CR153" s="8">
        <f t="shared" si="332"/>
        <v>0.864173926587197</v>
      </c>
      <c r="CT153" s="25">
        <v>-0.0275235158563562</v>
      </c>
      <c r="CU153" s="25">
        <v>1.43029223094218</v>
      </c>
      <c r="CV153" s="22">
        <v>-0.415515443961666</v>
      </c>
      <c r="CW153" s="25">
        <v>-0.385662480811985</v>
      </c>
      <c r="CX153" s="25">
        <v>1.38629436111989</v>
      </c>
      <c r="CY153" s="26">
        <f t="shared" si="333"/>
        <v>0.893844334369394</v>
      </c>
      <c r="CZ153" s="26">
        <f t="shared" si="334"/>
        <v>1.84595900712854</v>
      </c>
      <c r="DA153" s="26">
        <f t="shared" si="356"/>
        <v>0.541723839011754</v>
      </c>
      <c r="DB153" s="16">
        <f t="shared" si="335"/>
        <v>0.571771390665265</v>
      </c>
      <c r="DC153" s="16">
        <f t="shared" si="336"/>
        <v>0.458276160988246</v>
      </c>
      <c r="DD153" s="16">
        <f t="shared" si="337"/>
        <v>0.0162439530117831</v>
      </c>
      <c r="DG153" s="25">
        <v>-0.0275235158563562</v>
      </c>
      <c r="DH153" s="25">
        <v>1.43029223094218</v>
      </c>
      <c r="DI153" s="22">
        <v>-0.385662480811985</v>
      </c>
      <c r="DJ153" s="25">
        <v>1.38629436111989</v>
      </c>
      <c r="DK153" s="26">
        <f t="shared" si="338"/>
        <v>0.861709936296687</v>
      </c>
      <c r="DL153" s="26">
        <f t="shared" si="339"/>
        <v>1.91479746315923</v>
      </c>
      <c r="DM153" s="26">
        <f t="shared" si="357"/>
        <v>0.522248446240416</v>
      </c>
      <c r="DN153" s="16">
        <f t="shared" si="340"/>
        <v>0.621401224533373</v>
      </c>
      <c r="DO153" s="16">
        <f t="shared" si="341"/>
        <v>0.477751553759584</v>
      </c>
      <c r="DP153" s="16">
        <f t="shared" si="342"/>
        <v>0.0206275995872178</v>
      </c>
      <c r="DS153" s="25">
        <v>-0.0275235158563562</v>
      </c>
      <c r="DT153" s="25">
        <v>1.43029223094218</v>
      </c>
      <c r="DU153" s="22">
        <v>1.38629436111989</v>
      </c>
      <c r="DV153" s="26">
        <f t="shared" si="343"/>
        <v>0.851064435280301</v>
      </c>
      <c r="DW153" s="26">
        <f t="shared" si="344"/>
        <v>1.93874862066885</v>
      </c>
      <c r="DX153" s="26">
        <f t="shared" si="358"/>
        <v>0.515796627442607</v>
      </c>
      <c r="DY153" s="16">
        <f t="shared" si="345"/>
        <v>0.638298036573984</v>
      </c>
      <c r="DZ153" s="16">
        <f t="shared" si="346"/>
        <v>0.484203372557393</v>
      </c>
      <c r="EA153" s="16">
        <f t="shared" si="347"/>
        <v>0.0173893850715218</v>
      </c>
      <c r="ED153" s="25">
        <v>-0.0275235158563562</v>
      </c>
      <c r="EE153" s="25">
        <v>1.43029223094218</v>
      </c>
      <c r="EF153" s="26">
        <f t="shared" si="348"/>
        <v>0.999519881283417</v>
      </c>
      <c r="EG153" s="26">
        <f t="shared" si="349"/>
        <v>1.65079257641313</v>
      </c>
      <c r="EH153" s="26">
        <f t="shared" si="350"/>
        <v>0.605769625020253</v>
      </c>
      <c r="EI153" s="16">
        <f t="shared" si="351"/>
        <v>0.42312438484554</v>
      </c>
      <c r="EJ153" s="16">
        <f t="shared" si="352"/>
        <v>0.394230374979747</v>
      </c>
      <c r="EK153" s="16">
        <f t="shared" si="353"/>
        <v>0.00122507369377365</v>
      </c>
    </row>
    <row r="154" spans="1:141">
      <c r="A154" s="77" t="s">
        <v>32</v>
      </c>
      <c r="B154" s="77">
        <v>4.17992051557076</v>
      </c>
      <c r="C154" s="78">
        <v>0.00157</v>
      </c>
      <c r="D154" s="78">
        <v>0.035825</v>
      </c>
      <c r="E154" s="77">
        <v>100</v>
      </c>
      <c r="F154" s="77">
        <v>0.5</v>
      </c>
      <c r="G154" s="77">
        <v>0.66</v>
      </c>
      <c r="H154" s="77">
        <v>0.68</v>
      </c>
      <c r="I154" s="77">
        <v>4</v>
      </c>
      <c r="J154" s="77">
        <v>1.65</v>
      </c>
      <c r="K154" s="17">
        <f t="shared" si="290"/>
        <v>1.69604454839799</v>
      </c>
      <c r="L154" s="17">
        <f t="shared" si="291"/>
        <v>0.972851804841162</v>
      </c>
      <c r="M154" s="17">
        <f t="shared" si="292"/>
        <v>1.02790578690787</v>
      </c>
      <c r="N154" s="16">
        <f t="shared" si="293"/>
        <v>0.00212010043717502</v>
      </c>
      <c r="O154" s="16">
        <f t="shared" si="294"/>
        <v>0.0279057869078738</v>
      </c>
      <c r="P154" s="16">
        <f t="shared" si="295"/>
        <v>0.366477191600075</v>
      </c>
      <c r="R154" s="21">
        <f t="shared" si="296"/>
        <v>-0.0275235158563562</v>
      </c>
      <c r="S154" s="21">
        <f t="shared" si="362"/>
        <v>1</v>
      </c>
      <c r="T154" s="21">
        <f t="shared" si="297"/>
        <v>1.43029223094218</v>
      </c>
      <c r="U154" s="22">
        <f t="shared" si="298"/>
        <v>0.00156876883844738</v>
      </c>
      <c r="V154" s="21">
        <f t="shared" si="299"/>
        <v>0.035198210649965</v>
      </c>
      <c r="W154" s="21">
        <f t="shared" si="300"/>
        <v>4.60517018598809</v>
      </c>
      <c r="X154" s="25">
        <f t="shared" si="301"/>
        <v>-0.693147180559945</v>
      </c>
      <c r="Y154" s="21">
        <f t="shared" si="302"/>
        <v>-0.415515443961666</v>
      </c>
      <c r="Z154" s="21">
        <f t="shared" si="303"/>
        <v>-0.385662480811985</v>
      </c>
      <c r="AA154" s="21">
        <f t="shared" si="304"/>
        <v>1.38629436111989</v>
      </c>
      <c r="AB154" s="26">
        <f t="shared" si="305"/>
        <v>0.887000923753298</v>
      </c>
      <c r="AC154" s="26">
        <f t="shared" si="306"/>
        <v>1.86020099394949</v>
      </c>
      <c r="AD154" s="26">
        <f t="shared" si="307"/>
        <v>0.537576317426241</v>
      </c>
      <c r="AE154" s="16">
        <f t="shared" si="308"/>
        <v>0.58216759035332</v>
      </c>
      <c r="AF154" s="16">
        <f t="shared" si="309"/>
        <v>0.462423682573759</v>
      </c>
      <c r="AG154" s="16">
        <f t="shared" si="310"/>
        <v>0.0183088747960527</v>
      </c>
      <c r="AI154" s="21">
        <v>-0.0275235158563562</v>
      </c>
      <c r="AJ154" s="22">
        <v>1</v>
      </c>
      <c r="AK154" s="21">
        <v>1.43029223094218</v>
      </c>
      <c r="AL154" s="25">
        <v>0.035198210649965</v>
      </c>
      <c r="AM154" s="21">
        <v>4.60517018598809</v>
      </c>
      <c r="AN154" s="21">
        <v>-0.693147180559945</v>
      </c>
      <c r="AO154" s="21">
        <v>-0.415515443961666</v>
      </c>
      <c r="AP154" s="25">
        <v>-0.385662480811985</v>
      </c>
      <c r="AQ154" s="21">
        <v>1.38629436111989</v>
      </c>
      <c r="AR154" s="26">
        <f t="shared" si="311"/>
        <v>0.887734066260402</v>
      </c>
      <c r="AS154" s="26">
        <f t="shared" si="312"/>
        <v>1.85866473160218</v>
      </c>
      <c r="AT154" s="26">
        <f t="shared" si="360"/>
        <v>0.538020646218425</v>
      </c>
      <c r="AU154" s="16">
        <f t="shared" si="313"/>
        <v>0.581049353739901</v>
      </c>
      <c r="AV154" s="16">
        <f t="shared" si="314"/>
        <v>0.461979353781575</v>
      </c>
      <c r="AW154" s="16">
        <f t="shared" si="315"/>
        <v>0.0181776235888968</v>
      </c>
      <c r="AZ154" s="25">
        <v>-0.0275235158563562</v>
      </c>
      <c r="BA154" s="25">
        <v>1.43029223094218</v>
      </c>
      <c r="BB154" s="22">
        <v>0.035198210649965</v>
      </c>
      <c r="BC154" s="25">
        <v>4.60517018598809</v>
      </c>
      <c r="BD154" s="25">
        <v>-0.693147180559945</v>
      </c>
      <c r="BE154" s="25">
        <v>-0.415515443961666</v>
      </c>
      <c r="BF154" s="25">
        <v>-0.385662480811985</v>
      </c>
      <c r="BG154" s="25">
        <v>1.38629436111989</v>
      </c>
      <c r="BH154" s="26">
        <f t="shared" si="316"/>
        <v>0.885737790590791</v>
      </c>
      <c r="BI154" s="26">
        <f t="shared" si="317"/>
        <v>1.86285378983259</v>
      </c>
      <c r="BJ154" s="26">
        <f t="shared" si="354"/>
        <v>0.536810782176237</v>
      </c>
      <c r="BK154" s="16">
        <f t="shared" si="318"/>
        <v>0.584096724731046</v>
      </c>
      <c r="BL154" s="16">
        <f t="shared" si="319"/>
        <v>0.463189217823763</v>
      </c>
      <c r="BM154" s="16">
        <f t="shared" si="320"/>
        <v>0.018206082723967</v>
      </c>
      <c r="BP154" s="25">
        <v>-0.0275235158563562</v>
      </c>
      <c r="BQ154" s="25">
        <v>1.43029223094218</v>
      </c>
      <c r="BR154" s="25">
        <v>4.60517018598809</v>
      </c>
      <c r="BS154" s="22">
        <v>-0.693147180559945</v>
      </c>
      <c r="BT154" s="25">
        <v>-0.415515443961666</v>
      </c>
      <c r="BU154" s="25">
        <v>-0.385662480811985</v>
      </c>
      <c r="BV154" s="25">
        <v>1.38629436111989</v>
      </c>
      <c r="BW154" s="26">
        <f t="shared" si="321"/>
        <v>0.887473879069227</v>
      </c>
      <c r="BX154" s="26">
        <f t="shared" si="322"/>
        <v>1.85920964990035</v>
      </c>
      <c r="BY154" s="26">
        <f t="shared" si="355"/>
        <v>0.537862957011653</v>
      </c>
      <c r="BZ154" s="16">
        <f t="shared" si="323"/>
        <v>0.581446085101731</v>
      </c>
      <c r="CA154" s="16">
        <f t="shared" si="324"/>
        <v>0.462137042988347</v>
      </c>
      <c r="CB154" s="16">
        <f t="shared" si="325"/>
        <v>0.0177697596226654</v>
      </c>
      <c r="CE154" s="31">
        <v>-0.0275235158563562</v>
      </c>
      <c r="CF154" s="31">
        <v>1.43029223094218</v>
      </c>
      <c r="CG154" s="31">
        <v>4.60517018598809</v>
      </c>
      <c r="CH154" s="31">
        <v>-0.415515443961666</v>
      </c>
      <c r="CI154" s="31">
        <v>-0.385662480811985</v>
      </c>
      <c r="CJ154" s="31">
        <v>1.38629436111989</v>
      </c>
      <c r="CK154" s="34">
        <f t="shared" si="326"/>
        <v>0.864173926587194</v>
      </c>
      <c r="CL154" s="34">
        <f t="shared" si="327"/>
        <v>1.90933786502469</v>
      </c>
      <c r="CM154" s="34">
        <f t="shared" si="328"/>
        <v>0.52374177368921</v>
      </c>
      <c r="CN154" s="32">
        <f t="shared" si="329"/>
        <v>0.617522617655389</v>
      </c>
      <c r="CO154" s="32">
        <f t="shared" si="330"/>
        <v>0.476258226310792</v>
      </c>
      <c r="CP154" s="32">
        <f t="shared" si="331"/>
        <v>0.0218101054727161</v>
      </c>
      <c r="CR154" s="8">
        <f t="shared" si="332"/>
        <v>0.864173926587197</v>
      </c>
      <c r="CT154" s="25">
        <v>-0.0275235158563562</v>
      </c>
      <c r="CU154" s="25">
        <v>1.43029223094218</v>
      </c>
      <c r="CV154" s="22">
        <v>-0.415515443961666</v>
      </c>
      <c r="CW154" s="25">
        <v>-0.385662480811985</v>
      </c>
      <c r="CX154" s="25">
        <v>1.38629436111989</v>
      </c>
      <c r="CY154" s="26">
        <f t="shared" si="333"/>
        <v>0.893844334369394</v>
      </c>
      <c r="CZ154" s="26">
        <f t="shared" si="334"/>
        <v>1.84595900712854</v>
      </c>
      <c r="DA154" s="26">
        <f t="shared" si="356"/>
        <v>0.541723839011754</v>
      </c>
      <c r="DB154" s="16">
        <f t="shared" si="335"/>
        <v>0.571771390665265</v>
      </c>
      <c r="DC154" s="16">
        <f t="shared" si="336"/>
        <v>0.458276160988246</v>
      </c>
      <c r="DD154" s="16">
        <f t="shared" si="337"/>
        <v>0.0162439530117831</v>
      </c>
      <c r="DG154" s="25">
        <v>-0.0275235158563562</v>
      </c>
      <c r="DH154" s="25">
        <v>1.43029223094218</v>
      </c>
      <c r="DI154" s="22">
        <v>-0.385662480811985</v>
      </c>
      <c r="DJ154" s="25">
        <v>1.38629436111989</v>
      </c>
      <c r="DK154" s="26">
        <f t="shared" si="338"/>
        <v>0.861709936296687</v>
      </c>
      <c r="DL154" s="26">
        <f t="shared" si="339"/>
        <v>1.91479746315923</v>
      </c>
      <c r="DM154" s="26">
        <f t="shared" si="357"/>
        <v>0.522248446240416</v>
      </c>
      <c r="DN154" s="16">
        <f t="shared" si="340"/>
        <v>0.621401224533373</v>
      </c>
      <c r="DO154" s="16">
        <f t="shared" si="341"/>
        <v>0.477751553759584</v>
      </c>
      <c r="DP154" s="16">
        <f t="shared" si="342"/>
        <v>0.0206275995872178</v>
      </c>
      <c r="DS154" s="25">
        <v>-0.0275235158563562</v>
      </c>
      <c r="DT154" s="25">
        <v>1.43029223094218</v>
      </c>
      <c r="DU154" s="22">
        <v>1.38629436111989</v>
      </c>
      <c r="DV154" s="26">
        <f t="shared" si="343"/>
        <v>0.851064435280301</v>
      </c>
      <c r="DW154" s="26">
        <f t="shared" si="344"/>
        <v>1.93874862066885</v>
      </c>
      <c r="DX154" s="26">
        <f t="shared" si="358"/>
        <v>0.515796627442607</v>
      </c>
      <c r="DY154" s="16">
        <f t="shared" si="345"/>
        <v>0.638298036573984</v>
      </c>
      <c r="DZ154" s="16">
        <f t="shared" si="346"/>
        <v>0.484203372557393</v>
      </c>
      <c r="EA154" s="16">
        <f t="shared" si="347"/>
        <v>0.0173893850715218</v>
      </c>
      <c r="ED154" s="25">
        <v>-0.0275235158563562</v>
      </c>
      <c r="EE154" s="25">
        <v>1.43029223094218</v>
      </c>
      <c r="EF154" s="26">
        <f t="shared" si="348"/>
        <v>0.999519881283417</v>
      </c>
      <c r="EG154" s="26">
        <f t="shared" si="349"/>
        <v>1.65079257641313</v>
      </c>
      <c r="EH154" s="26">
        <f t="shared" si="350"/>
        <v>0.605769625020253</v>
      </c>
      <c r="EI154" s="16">
        <f t="shared" si="351"/>
        <v>0.42312438484554</v>
      </c>
      <c r="EJ154" s="16">
        <f t="shared" si="352"/>
        <v>0.394230374979747</v>
      </c>
      <c r="EK154" s="16">
        <f t="shared" si="353"/>
        <v>0.00122507369377365</v>
      </c>
    </row>
    <row r="155" spans="1:141">
      <c r="A155" s="77" t="s">
        <v>32</v>
      </c>
      <c r="B155" s="77">
        <v>4.17992051557076</v>
      </c>
      <c r="C155" s="78">
        <v>0.001178</v>
      </c>
      <c r="D155" s="78">
        <v>0.0559765625</v>
      </c>
      <c r="E155" s="77">
        <v>100</v>
      </c>
      <c r="F155" s="77">
        <v>0.3</v>
      </c>
      <c r="G155" s="77">
        <v>0.46</v>
      </c>
      <c r="H155" s="77">
        <v>0.68</v>
      </c>
      <c r="I155" s="77">
        <v>4</v>
      </c>
      <c r="J155" s="77">
        <v>1.28</v>
      </c>
      <c r="K155" s="17">
        <f t="shared" si="290"/>
        <v>1.42083858165281</v>
      </c>
      <c r="L155" s="17">
        <f t="shared" si="291"/>
        <v>0.900876437709778</v>
      </c>
      <c r="M155" s="17">
        <f t="shared" si="292"/>
        <v>1.11003014191626</v>
      </c>
      <c r="N155" s="16">
        <f t="shared" si="293"/>
        <v>0.019835506081976</v>
      </c>
      <c r="O155" s="16">
        <f t="shared" si="294"/>
        <v>0.11003014191626</v>
      </c>
      <c r="P155" s="16">
        <f t="shared" si="295"/>
        <v>0.273789768946909</v>
      </c>
      <c r="R155" s="21">
        <f t="shared" si="296"/>
        <v>-0.104387169835069</v>
      </c>
      <c r="S155" s="21">
        <f t="shared" si="362"/>
        <v>1</v>
      </c>
      <c r="T155" s="21">
        <f t="shared" si="297"/>
        <v>1.43029223094218</v>
      </c>
      <c r="U155" s="22">
        <f t="shared" si="298"/>
        <v>0.00117730670241619</v>
      </c>
      <c r="V155" s="21">
        <f t="shared" si="299"/>
        <v>0.0544659904354931</v>
      </c>
      <c r="W155" s="21">
        <f t="shared" si="300"/>
        <v>4.60517018598809</v>
      </c>
      <c r="X155" s="25">
        <f t="shared" si="301"/>
        <v>-1.20397280432594</v>
      </c>
      <c r="Y155" s="21">
        <f t="shared" si="302"/>
        <v>-0.776528789498996</v>
      </c>
      <c r="Z155" s="21">
        <f t="shared" si="303"/>
        <v>-0.385662480811985</v>
      </c>
      <c r="AA155" s="21">
        <f t="shared" si="304"/>
        <v>1.38629436111989</v>
      </c>
      <c r="AB155" s="26">
        <f t="shared" si="305"/>
        <v>0.693198596052973</v>
      </c>
      <c r="AC155" s="26">
        <f t="shared" si="306"/>
        <v>1.84651268379399</v>
      </c>
      <c r="AD155" s="26">
        <f t="shared" si="307"/>
        <v>0.541561403166385</v>
      </c>
      <c r="AE155" s="16">
        <f t="shared" si="308"/>
        <v>0.344335887674203</v>
      </c>
      <c r="AF155" s="16">
        <f t="shared" si="309"/>
        <v>0.458438596833615</v>
      </c>
      <c r="AG155" s="16">
        <f t="shared" si="310"/>
        <v>0.0172463094836951</v>
      </c>
      <c r="AI155" s="21">
        <v>-0.104387169835069</v>
      </c>
      <c r="AJ155" s="22">
        <v>1</v>
      </c>
      <c r="AK155" s="21">
        <v>1.43029223094218</v>
      </c>
      <c r="AL155" s="25">
        <v>0.0544659904354931</v>
      </c>
      <c r="AM155" s="21">
        <v>4.60517018598809</v>
      </c>
      <c r="AN155" s="21">
        <v>-1.20397280432594</v>
      </c>
      <c r="AO155" s="21">
        <v>-0.776528789498996</v>
      </c>
      <c r="AP155" s="25">
        <v>-0.385662480811985</v>
      </c>
      <c r="AQ155" s="21">
        <v>1.38629436111989</v>
      </c>
      <c r="AR155" s="26">
        <f t="shared" si="311"/>
        <v>0.694547044853411</v>
      </c>
      <c r="AS155" s="26">
        <f t="shared" si="312"/>
        <v>1.842927717402</v>
      </c>
      <c r="AT155" s="26">
        <f t="shared" si="360"/>
        <v>0.542614878791727</v>
      </c>
      <c r="AU155" s="16">
        <f t="shared" si="313"/>
        <v>0.342755162689874</v>
      </c>
      <c r="AV155" s="16">
        <f t="shared" si="314"/>
        <v>0.457385121208273</v>
      </c>
      <c r="AW155" s="16">
        <f t="shared" si="315"/>
        <v>0.0169599010995426</v>
      </c>
      <c r="AZ155" s="25">
        <v>-0.104387169835069</v>
      </c>
      <c r="BA155" s="25">
        <v>1.43029223094218</v>
      </c>
      <c r="BB155" s="22">
        <v>0.0544659904354931</v>
      </c>
      <c r="BC155" s="25">
        <v>4.60517018598809</v>
      </c>
      <c r="BD155" s="25">
        <v>-1.20397280432594</v>
      </c>
      <c r="BE155" s="25">
        <v>-0.776528789498996</v>
      </c>
      <c r="BF155" s="25">
        <v>-0.385662480811985</v>
      </c>
      <c r="BG155" s="25">
        <v>1.38629436111989</v>
      </c>
      <c r="BH155" s="26">
        <f t="shared" si="316"/>
        <v>0.692855345208652</v>
      </c>
      <c r="BI155" s="26">
        <f t="shared" si="317"/>
        <v>1.84742747364463</v>
      </c>
      <c r="BJ155" s="26">
        <f t="shared" si="354"/>
        <v>0.54129323844426</v>
      </c>
      <c r="BK155" s="16">
        <f t="shared" si="318"/>
        <v>0.344738845650051</v>
      </c>
      <c r="BL155" s="16">
        <f t="shared" si="319"/>
        <v>0.45870676155574</v>
      </c>
      <c r="BM155" s="16">
        <f t="shared" si="320"/>
        <v>0.0170165402263746</v>
      </c>
      <c r="BP155" s="25">
        <v>-0.104387169835069</v>
      </c>
      <c r="BQ155" s="25">
        <v>1.43029223094218</v>
      </c>
      <c r="BR155" s="25">
        <v>4.60517018598809</v>
      </c>
      <c r="BS155" s="22">
        <v>-1.20397280432594</v>
      </c>
      <c r="BT155" s="25">
        <v>-0.776528789498996</v>
      </c>
      <c r="BU155" s="25">
        <v>-0.385662480811985</v>
      </c>
      <c r="BV155" s="25">
        <v>1.38629436111989</v>
      </c>
      <c r="BW155" s="26">
        <f t="shared" si="321"/>
        <v>0.695871670918348</v>
      </c>
      <c r="BX155" s="26">
        <f t="shared" si="322"/>
        <v>1.83941961354853</v>
      </c>
      <c r="BY155" s="26">
        <f t="shared" si="355"/>
        <v>0.543649742904959</v>
      </c>
      <c r="BZ155" s="16">
        <f t="shared" si="323"/>
        <v>0.341205904835723</v>
      </c>
      <c r="CA155" s="16">
        <f t="shared" si="324"/>
        <v>0.456350257095041</v>
      </c>
      <c r="CB155" s="16">
        <f t="shared" si="325"/>
        <v>0.0162604516431076</v>
      </c>
      <c r="CE155" s="31">
        <v>-0.104387169835069</v>
      </c>
      <c r="CF155" s="31">
        <v>1.43029223094218</v>
      </c>
      <c r="CG155" s="31">
        <v>4.60517018598809</v>
      </c>
      <c r="CH155" s="31">
        <v>-0.776528789498996</v>
      </c>
      <c r="CI155" s="31">
        <v>-0.385662480811985</v>
      </c>
      <c r="CJ155" s="31">
        <v>1.38629436111989</v>
      </c>
      <c r="CK155" s="34">
        <f t="shared" si="326"/>
        <v>0.663218539139865</v>
      </c>
      <c r="CL155" s="34">
        <f t="shared" si="327"/>
        <v>1.9299822373181</v>
      </c>
      <c r="CM155" s="34">
        <f t="shared" si="328"/>
        <v>0.51813948370302</v>
      </c>
      <c r="CN155" s="32">
        <f t="shared" si="329"/>
        <v>0.380419370460762</v>
      </c>
      <c r="CO155" s="32">
        <f t="shared" si="330"/>
        <v>0.481860516296981</v>
      </c>
      <c r="CP155" s="32">
        <f t="shared" si="331"/>
        <v>0.0234962109259032</v>
      </c>
      <c r="CR155" s="8">
        <f t="shared" si="332"/>
        <v>0.663218539139867</v>
      </c>
      <c r="CT155" s="25">
        <v>-0.104387169835069</v>
      </c>
      <c r="CU155" s="25">
        <v>1.43029223094218</v>
      </c>
      <c r="CV155" s="22">
        <v>-0.776528789498996</v>
      </c>
      <c r="CW155" s="25">
        <v>-0.385662480811985</v>
      </c>
      <c r="CX155" s="25">
        <v>1.38629436111989</v>
      </c>
      <c r="CY155" s="26">
        <f t="shared" si="333"/>
        <v>0.705071458097806</v>
      </c>
      <c r="CZ155" s="26">
        <f t="shared" si="334"/>
        <v>1.81541882783524</v>
      </c>
      <c r="DA155" s="26">
        <f t="shared" si="356"/>
        <v>0.550837076638911</v>
      </c>
      <c r="DB155" s="16">
        <f t="shared" si="335"/>
        <v>0.330542828293783</v>
      </c>
      <c r="DC155" s="16">
        <f t="shared" si="336"/>
        <v>0.449162923361089</v>
      </c>
      <c r="DD155" s="16">
        <f t="shared" si="337"/>
        <v>0.0140040076273118</v>
      </c>
      <c r="DG155" s="25">
        <v>-0.104387169835069</v>
      </c>
      <c r="DH155" s="25">
        <v>1.43029223094218</v>
      </c>
      <c r="DI155" s="22">
        <v>-0.385662480811985</v>
      </c>
      <c r="DJ155" s="25">
        <v>1.38629436111989</v>
      </c>
      <c r="DK155" s="26">
        <f t="shared" si="338"/>
        <v>0.721885946239082</v>
      </c>
      <c r="DL155" s="26">
        <f t="shared" si="339"/>
        <v>1.77313328603862</v>
      </c>
      <c r="DM155" s="26">
        <f t="shared" si="357"/>
        <v>0.563973395499283</v>
      </c>
      <c r="DN155" s="16">
        <f t="shared" si="340"/>
        <v>0.311491297005445</v>
      </c>
      <c r="DO155" s="16">
        <f t="shared" si="341"/>
        <v>0.436026604500717</v>
      </c>
      <c r="DP155" s="16">
        <f t="shared" si="342"/>
        <v>0.0103832364828773</v>
      </c>
      <c r="DS155" s="25">
        <v>-0.104387169835069</v>
      </c>
      <c r="DT155" s="25">
        <v>1.43029223094218</v>
      </c>
      <c r="DU155" s="22">
        <v>1.38629436111989</v>
      </c>
      <c r="DV155" s="26">
        <f t="shared" si="343"/>
        <v>0.712967820486199</v>
      </c>
      <c r="DW155" s="26">
        <f t="shared" si="344"/>
        <v>1.79531244359265</v>
      </c>
      <c r="DX155" s="26">
        <f t="shared" si="358"/>
        <v>0.557006109754843</v>
      </c>
      <c r="DY155" s="16">
        <f t="shared" si="345"/>
        <v>0.321525492604172</v>
      </c>
      <c r="DZ155" s="16">
        <f t="shared" si="346"/>
        <v>0.442993890245157</v>
      </c>
      <c r="EA155" s="16">
        <f t="shared" si="347"/>
        <v>0.00821911508602527</v>
      </c>
      <c r="ED155" s="25">
        <v>-0.104387169835069</v>
      </c>
      <c r="EE155" s="25">
        <v>1.43029223094218</v>
      </c>
      <c r="EF155" s="26">
        <f t="shared" si="348"/>
        <v>0.837334380042042</v>
      </c>
      <c r="EG155" s="26">
        <f t="shared" si="349"/>
        <v>1.52866050947977</v>
      </c>
      <c r="EH155" s="26">
        <f t="shared" si="350"/>
        <v>0.654167484407846</v>
      </c>
      <c r="EI155" s="16">
        <f t="shared" si="351"/>
        <v>0.195952851092763</v>
      </c>
      <c r="EJ155" s="16">
        <f t="shared" si="352"/>
        <v>0.345832515592154</v>
      </c>
      <c r="EK155" s="16">
        <f t="shared" si="353"/>
        <v>0.000179474428021759</v>
      </c>
    </row>
    <row r="156" spans="1:141">
      <c r="A156" s="77" t="s">
        <v>32</v>
      </c>
      <c r="B156" s="77">
        <v>4.17992051557076</v>
      </c>
      <c r="C156" s="78">
        <v>0.001178</v>
      </c>
      <c r="D156" s="78">
        <v>0.035825</v>
      </c>
      <c r="E156" s="77">
        <v>100</v>
      </c>
      <c r="F156" s="77">
        <v>0.5</v>
      </c>
      <c r="G156" s="77">
        <v>0.66</v>
      </c>
      <c r="H156" s="77">
        <v>0.68</v>
      </c>
      <c r="I156" s="77">
        <v>4.5</v>
      </c>
      <c r="J156" s="77">
        <v>1.68</v>
      </c>
      <c r="K156" s="17">
        <f t="shared" si="290"/>
        <v>1.65798637210372</v>
      </c>
      <c r="L156" s="17">
        <f t="shared" si="291"/>
        <v>1.0132773274055</v>
      </c>
      <c r="M156" s="17">
        <f t="shared" si="292"/>
        <v>0.986896650061738</v>
      </c>
      <c r="N156" s="16">
        <f t="shared" si="293"/>
        <v>0.000484599813155873</v>
      </c>
      <c r="O156" s="16">
        <f t="shared" si="294"/>
        <v>0.0131033499382619</v>
      </c>
      <c r="P156" s="16">
        <f t="shared" si="295"/>
        <v>0.384618312757207</v>
      </c>
      <c r="R156" s="21">
        <f t="shared" si="296"/>
        <v>0.0131899562149034</v>
      </c>
      <c r="S156" s="21">
        <f t="shared" si="362"/>
        <v>1</v>
      </c>
      <c r="T156" s="21">
        <f t="shared" si="297"/>
        <v>1.43029223094218</v>
      </c>
      <c r="U156" s="22">
        <f t="shared" si="298"/>
        <v>0.00117730670241619</v>
      </c>
      <c r="V156" s="21">
        <f t="shared" si="299"/>
        <v>0.035198210649965</v>
      </c>
      <c r="W156" s="21">
        <f t="shared" si="300"/>
        <v>4.60517018598809</v>
      </c>
      <c r="X156" s="25">
        <f t="shared" si="301"/>
        <v>-0.693147180559945</v>
      </c>
      <c r="Y156" s="21">
        <f t="shared" si="302"/>
        <v>-0.415515443961666</v>
      </c>
      <c r="Z156" s="21">
        <f t="shared" si="303"/>
        <v>-0.385662480811985</v>
      </c>
      <c r="AA156" s="21">
        <f t="shared" si="304"/>
        <v>1.50407739677627</v>
      </c>
      <c r="AB156" s="26">
        <f t="shared" si="305"/>
        <v>0.888997445027588</v>
      </c>
      <c r="AC156" s="26">
        <f t="shared" si="306"/>
        <v>1.88976921069539</v>
      </c>
      <c r="AD156" s="26">
        <f t="shared" si="307"/>
        <v>0.529165145849755</v>
      </c>
      <c r="AE156" s="16">
        <f t="shared" si="308"/>
        <v>0.625685041972883</v>
      </c>
      <c r="AF156" s="16">
        <f t="shared" si="309"/>
        <v>0.470834854150245</v>
      </c>
      <c r="AG156" s="16">
        <f t="shared" si="310"/>
        <v>0.0206558587472876</v>
      </c>
      <c r="AI156" s="21">
        <v>0.0131899562149034</v>
      </c>
      <c r="AJ156" s="22">
        <v>1</v>
      </c>
      <c r="AK156" s="21">
        <v>1.43029223094218</v>
      </c>
      <c r="AL156" s="25">
        <v>0.035198210649965</v>
      </c>
      <c r="AM156" s="21">
        <v>4.60517018598809</v>
      </c>
      <c r="AN156" s="21">
        <v>-0.693147180559945</v>
      </c>
      <c r="AO156" s="21">
        <v>-0.415515443961666</v>
      </c>
      <c r="AP156" s="25">
        <v>-0.385662480811985</v>
      </c>
      <c r="AQ156" s="21">
        <v>1.50407739677627</v>
      </c>
      <c r="AR156" s="26">
        <f t="shared" si="311"/>
        <v>0.889588331945762</v>
      </c>
      <c r="AS156" s="26">
        <f t="shared" si="312"/>
        <v>1.88851397851116</v>
      </c>
      <c r="AT156" s="26">
        <f t="shared" si="360"/>
        <v>0.52951686425343</v>
      </c>
      <c r="AU156" s="16">
        <f t="shared" si="313"/>
        <v>0.624750604996282</v>
      </c>
      <c r="AV156" s="16">
        <f t="shared" si="314"/>
        <v>0.47048313574657</v>
      </c>
      <c r="AW156" s="16">
        <f t="shared" si="315"/>
        <v>0.0205429727987475</v>
      </c>
      <c r="AZ156" s="25">
        <v>0.0131899562149034</v>
      </c>
      <c r="BA156" s="25">
        <v>1.43029223094218</v>
      </c>
      <c r="BB156" s="22">
        <v>0.035198210649965</v>
      </c>
      <c r="BC156" s="25">
        <v>4.60517018598809</v>
      </c>
      <c r="BD156" s="25">
        <v>-0.693147180559945</v>
      </c>
      <c r="BE156" s="25">
        <v>-0.415515443961666</v>
      </c>
      <c r="BF156" s="25">
        <v>-0.385662480811985</v>
      </c>
      <c r="BG156" s="25">
        <v>1.50407739677627</v>
      </c>
      <c r="BH156" s="26">
        <f t="shared" si="316"/>
        <v>0.886584842877858</v>
      </c>
      <c r="BI156" s="26">
        <f t="shared" si="317"/>
        <v>1.89491170923553</v>
      </c>
      <c r="BJ156" s="26">
        <f t="shared" si="354"/>
        <v>0.527729073141582</v>
      </c>
      <c r="BK156" s="16">
        <f t="shared" si="318"/>
        <v>0.629507611551153</v>
      </c>
      <c r="BL156" s="16">
        <f t="shared" si="319"/>
        <v>0.472270926858418</v>
      </c>
      <c r="BM156" s="16">
        <f t="shared" si="320"/>
        <v>0.0207393486704504</v>
      </c>
      <c r="BP156" s="25">
        <v>0.0131899562149034</v>
      </c>
      <c r="BQ156" s="25">
        <v>1.43029223094218</v>
      </c>
      <c r="BR156" s="25">
        <v>4.60517018598809</v>
      </c>
      <c r="BS156" s="22">
        <v>-0.693147180559945</v>
      </c>
      <c r="BT156" s="25">
        <v>-0.415515443961666</v>
      </c>
      <c r="BU156" s="25">
        <v>-0.385662480811985</v>
      </c>
      <c r="BV156" s="25">
        <v>1.50407739677627</v>
      </c>
      <c r="BW156" s="26">
        <f t="shared" si="321"/>
        <v>0.888395835170728</v>
      </c>
      <c r="BX156" s="26">
        <f t="shared" si="322"/>
        <v>1.89104893729848</v>
      </c>
      <c r="BY156" s="26">
        <f t="shared" si="355"/>
        <v>0.528807044744481</v>
      </c>
      <c r="BZ156" s="16">
        <f t="shared" si="323"/>
        <v>0.62663715377505</v>
      </c>
      <c r="CA156" s="16">
        <f t="shared" si="324"/>
        <v>0.471192955255519</v>
      </c>
      <c r="CB156" s="16">
        <f t="shared" si="325"/>
        <v>0.0202661344583304</v>
      </c>
      <c r="CE156" s="31">
        <v>0.0131899562149034</v>
      </c>
      <c r="CF156" s="31">
        <v>1.43029223094218</v>
      </c>
      <c r="CG156" s="31">
        <v>4.60517018598809</v>
      </c>
      <c r="CH156" s="31">
        <v>-0.415515443961666</v>
      </c>
      <c r="CI156" s="31">
        <v>-0.385662480811985</v>
      </c>
      <c r="CJ156" s="31">
        <v>1.50407739677627</v>
      </c>
      <c r="CK156" s="34">
        <f t="shared" si="326"/>
        <v>0.866632011687211</v>
      </c>
      <c r="CL156" s="34">
        <f t="shared" si="327"/>
        <v>1.93853905388202</v>
      </c>
      <c r="CM156" s="34">
        <f t="shared" si="328"/>
        <v>0.515852387909055</v>
      </c>
      <c r="CN156" s="32">
        <f t="shared" si="329"/>
        <v>0.661567484411993</v>
      </c>
      <c r="CO156" s="32">
        <f t="shared" si="330"/>
        <v>0.484147612090946</v>
      </c>
      <c r="CP156" s="32">
        <f t="shared" si="331"/>
        <v>0.0242025954925226</v>
      </c>
      <c r="CR156" s="8">
        <f t="shared" si="332"/>
        <v>0.866632011687215</v>
      </c>
      <c r="CT156" s="25">
        <v>0.0131899562149034</v>
      </c>
      <c r="CU156" s="25">
        <v>1.43029223094218</v>
      </c>
      <c r="CV156" s="22">
        <v>-0.415515443961666</v>
      </c>
      <c r="CW156" s="25">
        <v>-0.385662480811985</v>
      </c>
      <c r="CX156" s="25">
        <v>1.50407739677627</v>
      </c>
      <c r="CY156" s="26">
        <f t="shared" si="333"/>
        <v>0.901246021604942</v>
      </c>
      <c r="CZ156" s="26">
        <f t="shared" si="334"/>
        <v>1.86408589855215</v>
      </c>
      <c r="DA156" s="26">
        <f t="shared" si="356"/>
        <v>0.536455965241037</v>
      </c>
      <c r="DB156" s="16">
        <f t="shared" si="335"/>
        <v>0.606457758866131</v>
      </c>
      <c r="DC156" s="16">
        <f t="shared" si="336"/>
        <v>0.463544034758963</v>
      </c>
      <c r="DD156" s="16">
        <f t="shared" si="337"/>
        <v>0.0176145031508171</v>
      </c>
      <c r="DG156" s="25">
        <v>0.0131899562149034</v>
      </c>
      <c r="DH156" s="25">
        <v>1.43029223094218</v>
      </c>
      <c r="DI156" s="22">
        <v>-0.385662480811985</v>
      </c>
      <c r="DJ156" s="25">
        <v>1.50407739677627</v>
      </c>
      <c r="DK156" s="26">
        <f t="shared" si="338"/>
        <v>0.86552598862187</v>
      </c>
      <c r="DL156" s="26">
        <f t="shared" si="339"/>
        <v>1.94101623993402</v>
      </c>
      <c r="DM156" s="26">
        <f t="shared" si="357"/>
        <v>0.515194040846351</v>
      </c>
      <c r="DN156" s="16">
        <f t="shared" si="340"/>
        <v>0.663367915210382</v>
      </c>
      <c r="DO156" s="16">
        <f t="shared" si="341"/>
        <v>0.484805959153649</v>
      </c>
      <c r="DP156" s="16">
        <f t="shared" si="342"/>
        <v>0.0227037155978892</v>
      </c>
      <c r="DS156" s="25">
        <v>0.0131899562149034</v>
      </c>
      <c r="DT156" s="25">
        <v>1.43029223094218</v>
      </c>
      <c r="DU156" s="22">
        <v>1.50407739677627</v>
      </c>
      <c r="DV156" s="26">
        <f t="shared" si="343"/>
        <v>0.848423732125127</v>
      </c>
      <c r="DW156" s="26">
        <f t="shared" si="344"/>
        <v>1.98014262966448</v>
      </c>
      <c r="DX156" s="26">
        <f t="shared" si="358"/>
        <v>0.505014126264957</v>
      </c>
      <c r="DY156" s="16">
        <f t="shared" si="345"/>
        <v>0.691519089292702</v>
      </c>
      <c r="DZ156" s="16">
        <f t="shared" si="346"/>
        <v>0.494985873735043</v>
      </c>
      <c r="EA156" s="16">
        <f t="shared" si="347"/>
        <v>0.0203493987666353</v>
      </c>
      <c r="ED156" s="25">
        <v>0.0131899562149034</v>
      </c>
      <c r="EE156" s="25">
        <v>1.43029223094218</v>
      </c>
      <c r="EF156" s="26">
        <f t="shared" si="348"/>
        <v>0.977091281818005</v>
      </c>
      <c r="EG156" s="26">
        <f t="shared" si="349"/>
        <v>1.71938899800041</v>
      </c>
      <c r="EH156" s="26">
        <f t="shared" si="350"/>
        <v>0.581601953463098</v>
      </c>
      <c r="EI156" s="16">
        <f t="shared" si="351"/>
        <v>0.494080666096255</v>
      </c>
      <c r="EJ156" s="16">
        <f t="shared" si="352"/>
        <v>0.418398046536902</v>
      </c>
      <c r="EK156" s="16">
        <f t="shared" si="353"/>
        <v>0.00350093793641559</v>
      </c>
    </row>
    <row r="157" spans="1:141">
      <c r="A157" s="77" t="s">
        <v>33</v>
      </c>
      <c r="B157" s="77">
        <v>2.7266012528735</v>
      </c>
      <c r="C157" s="78">
        <v>0.002</v>
      </c>
      <c r="D157" s="78">
        <v>0.105</v>
      </c>
      <c r="E157" s="77">
        <v>112</v>
      </c>
      <c r="F157" s="77">
        <v>0.357142857142857</v>
      </c>
      <c r="G157" s="77">
        <v>0.357142857142857</v>
      </c>
      <c r="H157" s="77">
        <v>0.857142857142857</v>
      </c>
      <c r="I157" s="77">
        <v>4.82142857142857</v>
      </c>
      <c r="J157" s="77">
        <v>0.8749</v>
      </c>
      <c r="K157" s="17">
        <f t="shared" si="290"/>
        <v>0.937332476775779</v>
      </c>
      <c r="L157" s="17">
        <f t="shared" si="291"/>
        <v>0.933393456086646</v>
      </c>
      <c r="M157" s="17">
        <f t="shared" si="292"/>
        <v>1.07135955740745</v>
      </c>
      <c r="N157" s="16">
        <f t="shared" si="293"/>
        <v>0.00389781415635813</v>
      </c>
      <c r="O157" s="16">
        <f t="shared" si="294"/>
        <v>0.0713595574074506</v>
      </c>
      <c r="P157" s="16">
        <f t="shared" si="295"/>
        <v>0.315753891094361</v>
      </c>
      <c r="R157" s="21">
        <f t="shared" si="296"/>
        <v>-0.0689284563259601</v>
      </c>
      <c r="S157" s="21">
        <f t="shared" si="362"/>
        <v>1</v>
      </c>
      <c r="T157" s="21">
        <f t="shared" si="297"/>
        <v>1.00305587127008</v>
      </c>
      <c r="U157" s="22">
        <f t="shared" si="298"/>
        <v>0.00199800266267306</v>
      </c>
      <c r="V157" s="21">
        <f t="shared" si="299"/>
        <v>0.0998453349697161</v>
      </c>
      <c r="W157" s="21">
        <f t="shared" si="300"/>
        <v>4.71849887129509</v>
      </c>
      <c r="X157" s="25">
        <f t="shared" si="301"/>
        <v>-1.02961941718116</v>
      </c>
      <c r="Y157" s="21">
        <f t="shared" si="302"/>
        <v>-1.02961941718116</v>
      </c>
      <c r="Z157" s="21">
        <f t="shared" si="303"/>
        <v>-0.154150679827258</v>
      </c>
      <c r="AA157" s="21">
        <f t="shared" si="304"/>
        <v>1.57307026826323</v>
      </c>
      <c r="AB157" s="26">
        <f t="shared" si="305"/>
        <v>0.54243162105904</v>
      </c>
      <c r="AC157" s="26">
        <f t="shared" si="306"/>
        <v>1.61292219338513</v>
      </c>
      <c r="AD157" s="26">
        <f t="shared" si="307"/>
        <v>0.619992708948497</v>
      </c>
      <c r="AE157" s="16">
        <f t="shared" si="308"/>
        <v>0.11053522299563</v>
      </c>
      <c r="AF157" s="16">
        <f t="shared" si="309"/>
        <v>0.380007291051503</v>
      </c>
      <c r="AG157" s="16">
        <f t="shared" si="310"/>
        <v>0.00279776458067599</v>
      </c>
      <c r="AI157" s="21">
        <v>-0.0689284563259601</v>
      </c>
      <c r="AJ157" s="22">
        <v>1</v>
      </c>
      <c r="AK157" s="21">
        <v>1.00305587127008</v>
      </c>
      <c r="AL157" s="25">
        <v>0.0998453349697161</v>
      </c>
      <c r="AM157" s="21">
        <v>4.71849887129509</v>
      </c>
      <c r="AN157" s="21">
        <v>-1.02961941718116</v>
      </c>
      <c r="AO157" s="21">
        <v>-1.02961941718116</v>
      </c>
      <c r="AP157" s="25">
        <v>-0.154150679827258</v>
      </c>
      <c r="AQ157" s="21">
        <v>1.57307026826323</v>
      </c>
      <c r="AR157" s="26">
        <f t="shared" si="311"/>
        <v>0.543022554229581</v>
      </c>
      <c r="AS157" s="26">
        <f t="shared" si="312"/>
        <v>1.61116696384973</v>
      </c>
      <c r="AT157" s="26">
        <f t="shared" si="360"/>
        <v>0.620668138335331</v>
      </c>
      <c r="AU157" s="16">
        <f t="shared" si="313"/>
        <v>0.110142639011097</v>
      </c>
      <c r="AV157" s="16">
        <f t="shared" si="314"/>
        <v>0.379331861664669</v>
      </c>
      <c r="AW157" s="16">
        <f t="shared" si="315"/>
        <v>0.00272243155585506</v>
      </c>
      <c r="AZ157" s="25">
        <v>-0.0689284563259601</v>
      </c>
      <c r="BA157" s="25">
        <v>1.00305587127008</v>
      </c>
      <c r="BB157" s="22">
        <v>0.0998453349697161</v>
      </c>
      <c r="BC157" s="25">
        <v>4.71849887129509</v>
      </c>
      <c r="BD157" s="25">
        <v>-1.02961941718116</v>
      </c>
      <c r="BE157" s="25">
        <v>-1.02961941718116</v>
      </c>
      <c r="BF157" s="25">
        <v>-0.154150679827258</v>
      </c>
      <c r="BG157" s="25">
        <v>1.57307026826323</v>
      </c>
      <c r="BH157" s="26">
        <f t="shared" si="316"/>
        <v>0.54469674541455</v>
      </c>
      <c r="BI157" s="26">
        <f t="shared" si="317"/>
        <v>1.60621484773907</v>
      </c>
      <c r="BJ157" s="26">
        <f t="shared" si="354"/>
        <v>0.622581718384444</v>
      </c>
      <c r="BK157" s="16">
        <f t="shared" si="318"/>
        <v>0.109034189338824</v>
      </c>
      <c r="BL157" s="16">
        <f t="shared" si="319"/>
        <v>0.377418281615556</v>
      </c>
      <c r="BM157" s="16">
        <f t="shared" si="320"/>
        <v>0.00241660547349299</v>
      </c>
      <c r="BP157" s="25">
        <v>-0.0689284563259601</v>
      </c>
      <c r="BQ157" s="25">
        <v>1.00305587127008</v>
      </c>
      <c r="BR157" s="25">
        <v>4.71849887129509</v>
      </c>
      <c r="BS157" s="22">
        <v>-1.02961941718116</v>
      </c>
      <c r="BT157" s="25">
        <v>-1.02961941718116</v>
      </c>
      <c r="BU157" s="25">
        <v>-0.154150679827258</v>
      </c>
      <c r="BV157" s="25">
        <v>1.57307026826323</v>
      </c>
      <c r="BW157" s="26">
        <f t="shared" si="321"/>
        <v>0.539627110518325</v>
      </c>
      <c r="BX157" s="26">
        <f t="shared" si="322"/>
        <v>1.62130475461034</v>
      </c>
      <c r="BY157" s="26">
        <f t="shared" si="355"/>
        <v>0.616787187699537</v>
      </c>
      <c r="BZ157" s="16">
        <f t="shared" si="323"/>
        <v>0.112407910421391</v>
      </c>
      <c r="CA157" s="16">
        <f t="shared" si="324"/>
        <v>0.383212812300463</v>
      </c>
      <c r="CB157" s="16">
        <f t="shared" si="325"/>
        <v>0.00295707903127903</v>
      </c>
      <c r="CE157" s="31">
        <v>-0.0689284563259601</v>
      </c>
      <c r="CF157" s="31">
        <v>1.00305587127008</v>
      </c>
      <c r="CG157" s="31">
        <v>4.71849887129509</v>
      </c>
      <c r="CH157" s="31">
        <v>-1.02961941718116</v>
      </c>
      <c r="CI157" s="31">
        <v>-0.154150679827258</v>
      </c>
      <c r="CJ157" s="31">
        <v>1.57307026826323</v>
      </c>
      <c r="CK157" s="34">
        <f t="shared" si="326"/>
        <v>0.549283816135504</v>
      </c>
      <c r="CL157" s="34">
        <f t="shared" si="327"/>
        <v>1.59280134294757</v>
      </c>
      <c r="CM157" s="34">
        <f t="shared" si="328"/>
        <v>0.627824684118763</v>
      </c>
      <c r="CN157" s="32">
        <f t="shared" si="329"/>
        <v>0.106025899194477</v>
      </c>
      <c r="CO157" s="32">
        <f t="shared" si="330"/>
        <v>0.372175315881239</v>
      </c>
      <c r="CP157" s="32">
        <f t="shared" si="331"/>
        <v>0.00190091968386838</v>
      </c>
      <c r="CR157" s="8">
        <f t="shared" si="332"/>
        <v>0.549283816135504</v>
      </c>
      <c r="CT157" s="25">
        <v>-0.0689284563259601</v>
      </c>
      <c r="CU157" s="25">
        <v>1.00305587127008</v>
      </c>
      <c r="CV157" s="22">
        <v>-1.02961941718116</v>
      </c>
      <c r="CW157" s="25">
        <v>-0.154150679827258</v>
      </c>
      <c r="CX157" s="25">
        <v>1.57307026826323</v>
      </c>
      <c r="CY157" s="26">
        <f t="shared" si="333"/>
        <v>0.566987783400112</v>
      </c>
      <c r="CZ157" s="26">
        <f t="shared" si="334"/>
        <v>1.5430667566652</v>
      </c>
      <c r="DA157" s="26">
        <f t="shared" si="356"/>
        <v>0.648060102183234</v>
      </c>
      <c r="DB157" s="16">
        <f t="shared" si="335"/>
        <v>0.0948099331314565</v>
      </c>
      <c r="DC157" s="16">
        <f t="shared" si="336"/>
        <v>0.351939897816766</v>
      </c>
      <c r="DD157" s="16">
        <f t="shared" si="337"/>
        <v>0.000445864518559436</v>
      </c>
      <c r="DG157" s="25">
        <v>-0.0689284563259601</v>
      </c>
      <c r="DH157" s="25">
        <v>1.00305587127008</v>
      </c>
      <c r="DI157" s="22">
        <v>-0.154150679827258</v>
      </c>
      <c r="DJ157" s="25">
        <v>1.57307026826323</v>
      </c>
      <c r="DK157" s="26">
        <f t="shared" si="338"/>
        <v>0.608739355288268</v>
      </c>
      <c r="DL157" s="26">
        <f t="shared" si="339"/>
        <v>1.43723252390293</v>
      </c>
      <c r="DM157" s="26">
        <f t="shared" si="357"/>
        <v>0.695781638230961</v>
      </c>
      <c r="DN157" s="16">
        <f t="shared" si="340"/>
        <v>0.070841488793365</v>
      </c>
      <c r="DO157" s="16">
        <f t="shared" si="341"/>
        <v>0.304218361769039</v>
      </c>
      <c r="DP157" s="16">
        <f t="shared" si="342"/>
        <v>0.000894612617090179</v>
      </c>
      <c r="DS157" s="25">
        <v>-0.0689284563259601</v>
      </c>
      <c r="DT157" s="25">
        <v>1.00305587127008</v>
      </c>
      <c r="DU157" s="22">
        <v>1.57307026826323</v>
      </c>
      <c r="DV157" s="26">
        <f t="shared" si="343"/>
        <v>0.638660998013978</v>
      </c>
      <c r="DW157" s="26">
        <f t="shared" si="344"/>
        <v>1.36989733633437</v>
      </c>
      <c r="DX157" s="26">
        <f t="shared" si="358"/>
        <v>0.729981709925681</v>
      </c>
      <c r="DY157" s="16">
        <f t="shared" si="345"/>
        <v>0.0558088660593516</v>
      </c>
      <c r="DZ157" s="16">
        <f t="shared" si="346"/>
        <v>0.270018290074319</v>
      </c>
      <c r="EA157" s="16">
        <f t="shared" si="347"/>
        <v>0.0067759674541256</v>
      </c>
      <c r="ED157" s="25">
        <v>-0.0689284563259601</v>
      </c>
      <c r="EE157" s="25">
        <v>1.00305587127008</v>
      </c>
      <c r="EF157" s="26">
        <f t="shared" si="348"/>
        <v>0.646910720373109</v>
      </c>
      <c r="EG157" s="26">
        <f t="shared" si="349"/>
        <v>1.35242773453406</v>
      </c>
      <c r="EH157" s="26">
        <f t="shared" si="350"/>
        <v>0.739411041688318</v>
      </c>
      <c r="EI157" s="16">
        <f t="shared" si="351"/>
        <v>0.0519791116247885</v>
      </c>
      <c r="EJ157" s="16">
        <f t="shared" si="352"/>
        <v>0.260588958311682</v>
      </c>
      <c r="EK157" s="16">
        <f t="shared" si="353"/>
        <v>0.00972992139342233</v>
      </c>
    </row>
    <row r="158" spans="1:141">
      <c r="A158" s="77" t="s">
        <v>33</v>
      </c>
      <c r="B158" s="77">
        <v>2.7266012528735</v>
      </c>
      <c r="C158" s="78">
        <v>0.0025</v>
      </c>
      <c r="D158" s="78">
        <v>0.0774</v>
      </c>
      <c r="E158" s="77">
        <v>112</v>
      </c>
      <c r="F158" s="77">
        <v>0.491071428571429</v>
      </c>
      <c r="G158" s="77">
        <v>0.491071428571429</v>
      </c>
      <c r="H158" s="77">
        <v>0.857142857142857</v>
      </c>
      <c r="I158" s="77">
        <v>6.60714285714286</v>
      </c>
      <c r="J158" s="77">
        <v>1.1978</v>
      </c>
      <c r="K158" s="17">
        <f t="shared" si="290"/>
        <v>0.968883148416172</v>
      </c>
      <c r="L158" s="17">
        <f t="shared" si="291"/>
        <v>1.23626879253503</v>
      </c>
      <c r="M158" s="17">
        <f t="shared" si="292"/>
        <v>0.80888558057787</v>
      </c>
      <c r="N158" s="16">
        <f t="shared" si="293"/>
        <v>0.0524029249390521</v>
      </c>
      <c r="O158" s="16">
        <f t="shared" si="294"/>
        <v>0.19111441942213</v>
      </c>
      <c r="P158" s="16">
        <f t="shared" si="295"/>
        <v>0.195509855566951</v>
      </c>
      <c r="R158" s="21">
        <f t="shared" si="296"/>
        <v>0.21209780508093</v>
      </c>
      <c r="S158" s="21">
        <f t="shared" si="362"/>
        <v>1</v>
      </c>
      <c r="T158" s="21">
        <f t="shared" si="297"/>
        <v>1.00305587127008</v>
      </c>
      <c r="U158" s="22">
        <f t="shared" si="298"/>
        <v>0.00249688019858715</v>
      </c>
      <c r="V158" s="21">
        <f t="shared" si="299"/>
        <v>0.0745507312642962</v>
      </c>
      <c r="W158" s="21">
        <f t="shared" si="300"/>
        <v>4.71849887129509</v>
      </c>
      <c r="X158" s="25">
        <f t="shared" si="301"/>
        <v>-0.711165686062623</v>
      </c>
      <c r="Y158" s="21">
        <f t="shared" si="302"/>
        <v>-0.711165686062623</v>
      </c>
      <c r="Z158" s="21">
        <f t="shared" si="303"/>
        <v>-0.154150679827258</v>
      </c>
      <c r="AA158" s="21">
        <f t="shared" si="304"/>
        <v>1.88815131490312</v>
      </c>
      <c r="AB158" s="26">
        <f t="shared" si="305"/>
        <v>0.656518874625893</v>
      </c>
      <c r="AC158" s="26">
        <f t="shared" si="306"/>
        <v>1.82447153660669</v>
      </c>
      <c r="AD158" s="26">
        <f t="shared" si="307"/>
        <v>0.548103919373762</v>
      </c>
      <c r="AE158" s="16">
        <f t="shared" si="308"/>
        <v>0.29298525668626</v>
      </c>
      <c r="AF158" s="16">
        <f t="shared" si="309"/>
        <v>0.451896080626238</v>
      </c>
      <c r="AG158" s="16">
        <f t="shared" si="310"/>
        <v>0.0155707194369522</v>
      </c>
      <c r="AI158" s="21">
        <v>0.21209780508093</v>
      </c>
      <c r="AJ158" s="22">
        <v>1</v>
      </c>
      <c r="AK158" s="21">
        <v>1.00305587127008</v>
      </c>
      <c r="AL158" s="25">
        <v>0.0745507312642962</v>
      </c>
      <c r="AM158" s="21">
        <v>4.71849887129509</v>
      </c>
      <c r="AN158" s="21">
        <v>-0.711165686062623</v>
      </c>
      <c r="AO158" s="21">
        <v>-0.711165686062623</v>
      </c>
      <c r="AP158" s="25">
        <v>-0.154150679827258</v>
      </c>
      <c r="AQ158" s="21">
        <v>1.88815131490312</v>
      </c>
      <c r="AR158" s="26">
        <f t="shared" si="311"/>
        <v>0.656771817886649</v>
      </c>
      <c r="AS158" s="26">
        <f t="shared" si="312"/>
        <v>1.82376887585442</v>
      </c>
      <c r="AT158" s="26">
        <f t="shared" si="360"/>
        <v>0.548315092575262</v>
      </c>
      <c r="AU158" s="16">
        <f t="shared" si="313"/>
        <v>0.292711493840877</v>
      </c>
      <c r="AV158" s="16">
        <f t="shared" si="314"/>
        <v>0.451684907424738</v>
      </c>
      <c r="AW158" s="16">
        <f t="shared" si="315"/>
        <v>0.0155077137449514</v>
      </c>
      <c r="AZ158" s="25">
        <v>0.21209780508093</v>
      </c>
      <c r="BA158" s="25">
        <v>1.00305587127008</v>
      </c>
      <c r="BB158" s="22">
        <v>0.0745507312642962</v>
      </c>
      <c r="BC158" s="25">
        <v>4.71849887129509</v>
      </c>
      <c r="BD158" s="25">
        <v>-0.711165686062623</v>
      </c>
      <c r="BE158" s="25">
        <v>-0.711165686062623</v>
      </c>
      <c r="BF158" s="25">
        <v>-0.154150679827258</v>
      </c>
      <c r="BG158" s="25">
        <v>1.88815131490312</v>
      </c>
      <c r="BH158" s="26">
        <f t="shared" si="316"/>
        <v>0.654651618055838</v>
      </c>
      <c r="BI158" s="26">
        <f t="shared" si="317"/>
        <v>1.82967545937973</v>
      </c>
      <c r="BJ158" s="26">
        <f t="shared" si="354"/>
        <v>0.546545014239304</v>
      </c>
      <c r="BK158" s="16">
        <f t="shared" si="318"/>
        <v>0.295010164808561</v>
      </c>
      <c r="BL158" s="16">
        <f t="shared" si="319"/>
        <v>0.453454985760696</v>
      </c>
      <c r="BM158" s="16">
        <f t="shared" si="320"/>
        <v>0.0156739597331277</v>
      </c>
      <c r="BP158" s="25">
        <v>0.21209780508093</v>
      </c>
      <c r="BQ158" s="25">
        <v>1.00305587127008</v>
      </c>
      <c r="BR158" s="25">
        <v>4.71849887129509</v>
      </c>
      <c r="BS158" s="22">
        <v>-0.711165686062623</v>
      </c>
      <c r="BT158" s="25">
        <v>-0.711165686062623</v>
      </c>
      <c r="BU158" s="25">
        <v>-0.154150679827258</v>
      </c>
      <c r="BV158" s="25">
        <v>1.88815131490312</v>
      </c>
      <c r="BW158" s="26">
        <f t="shared" si="321"/>
        <v>0.649329054975055</v>
      </c>
      <c r="BX158" s="26">
        <f t="shared" si="322"/>
        <v>1.84467334523636</v>
      </c>
      <c r="BY158" s="26">
        <f t="shared" si="355"/>
        <v>0.542101398376235</v>
      </c>
      <c r="BZ158" s="16">
        <f t="shared" si="323"/>
        <v>0.300820377536556</v>
      </c>
      <c r="CA158" s="16">
        <f t="shared" si="324"/>
        <v>0.457898601623765</v>
      </c>
      <c r="CB158" s="16">
        <f t="shared" si="325"/>
        <v>0.0166577278896593</v>
      </c>
      <c r="CE158" s="31">
        <v>0.21209780508093</v>
      </c>
      <c r="CF158" s="31">
        <v>1.00305587127008</v>
      </c>
      <c r="CG158" s="31">
        <v>4.71849887129509</v>
      </c>
      <c r="CH158" s="31">
        <v>-0.711165686062623</v>
      </c>
      <c r="CI158" s="31">
        <v>-0.154150679827258</v>
      </c>
      <c r="CJ158" s="31">
        <v>1.88815131490312</v>
      </c>
      <c r="CK158" s="34">
        <f t="shared" si="326"/>
        <v>0.656760576655105</v>
      </c>
      <c r="CL158" s="34">
        <f t="shared" si="327"/>
        <v>1.82380009180883</v>
      </c>
      <c r="CM158" s="34">
        <f t="shared" si="328"/>
        <v>0.548305707676661</v>
      </c>
      <c r="CN158" s="32">
        <f t="shared" si="329"/>
        <v>0.292723657613376</v>
      </c>
      <c r="CO158" s="32">
        <f t="shared" si="330"/>
        <v>0.451694292323339</v>
      </c>
      <c r="CP158" s="32">
        <f t="shared" si="331"/>
        <v>0.0151581685138692</v>
      </c>
      <c r="CR158" s="8">
        <f t="shared" si="332"/>
        <v>0.656760576655105</v>
      </c>
      <c r="CT158" s="25">
        <v>0.21209780508093</v>
      </c>
      <c r="CU158" s="25">
        <v>1.00305587127008</v>
      </c>
      <c r="CV158" s="22">
        <v>-0.711165686062623</v>
      </c>
      <c r="CW158" s="25">
        <v>-0.154150679827258</v>
      </c>
      <c r="CX158" s="25">
        <v>1.88815131490312</v>
      </c>
      <c r="CY158" s="26">
        <f t="shared" si="333"/>
        <v>0.671357478334427</v>
      </c>
      <c r="CZ158" s="26">
        <f t="shared" si="334"/>
        <v>1.78414635816916</v>
      </c>
      <c r="DA158" s="26">
        <f t="shared" si="356"/>
        <v>0.560492134191374</v>
      </c>
      <c r="DB158" s="16">
        <f t="shared" si="335"/>
        <v>0.277141728617607</v>
      </c>
      <c r="DC158" s="16">
        <f t="shared" si="336"/>
        <v>0.439507865808627</v>
      </c>
      <c r="DD158" s="16">
        <f t="shared" si="337"/>
        <v>0.0118120971325133</v>
      </c>
      <c r="DG158" s="25">
        <v>0.21209780508093</v>
      </c>
      <c r="DH158" s="25">
        <v>1.00305587127008</v>
      </c>
      <c r="DI158" s="22">
        <v>-0.154150679827258</v>
      </c>
      <c r="DJ158" s="25">
        <v>1.88815131490312</v>
      </c>
      <c r="DK158" s="26">
        <f t="shared" si="338"/>
        <v>0.676564515267085</v>
      </c>
      <c r="DL158" s="26">
        <f t="shared" si="339"/>
        <v>1.77041504981554</v>
      </c>
      <c r="DM158" s="26">
        <f t="shared" si="357"/>
        <v>0.564839301441881</v>
      </c>
      <c r="DN158" s="16">
        <f t="shared" si="340"/>
        <v>0.271686430544757</v>
      </c>
      <c r="DO158" s="16">
        <f t="shared" si="341"/>
        <v>0.435160698558119</v>
      </c>
      <c r="DP158" s="16">
        <f t="shared" si="342"/>
        <v>0.0102075178189067</v>
      </c>
      <c r="DS158" s="25">
        <v>0.21209780508093</v>
      </c>
      <c r="DT158" s="25">
        <v>1.00305587127008</v>
      </c>
      <c r="DU158" s="22">
        <v>1.88815131490312</v>
      </c>
      <c r="DV158" s="26">
        <f t="shared" si="343"/>
        <v>0.695671618454015</v>
      </c>
      <c r="DW158" s="26">
        <f t="shared" si="344"/>
        <v>1.72178937335673</v>
      </c>
      <c r="DX158" s="26">
        <f t="shared" si="358"/>
        <v>0.580791132454513</v>
      </c>
      <c r="DY158" s="16">
        <f t="shared" si="345"/>
        <v>0.25213291155399</v>
      </c>
      <c r="DZ158" s="16">
        <f t="shared" si="346"/>
        <v>0.419208867545487</v>
      </c>
      <c r="EA158" s="16">
        <f t="shared" si="347"/>
        <v>0.00447217369239622</v>
      </c>
      <c r="ED158" s="25">
        <v>0.21209780508093</v>
      </c>
      <c r="EE158" s="25">
        <v>1.00305587127008</v>
      </c>
      <c r="EF158" s="26">
        <f t="shared" si="348"/>
        <v>0.668685776956394</v>
      </c>
      <c r="EG158" s="26">
        <f t="shared" si="349"/>
        <v>1.79127482784505</v>
      </c>
      <c r="EH158" s="26">
        <f t="shared" si="350"/>
        <v>0.558261627113369</v>
      </c>
      <c r="EI158" s="16">
        <f t="shared" si="351"/>
        <v>0.279961861027039</v>
      </c>
      <c r="EJ158" s="16">
        <f t="shared" si="352"/>
        <v>0.441738372886631</v>
      </c>
      <c r="EK158" s="16">
        <f t="shared" si="353"/>
        <v>0.00680774344068997</v>
      </c>
    </row>
    <row r="159" spans="1:141">
      <c r="A159" s="77" t="s">
        <v>33</v>
      </c>
      <c r="B159" s="77">
        <v>2.7266012528735</v>
      </c>
      <c r="C159" s="78">
        <v>0.003</v>
      </c>
      <c r="D159" s="78">
        <v>0.0595</v>
      </c>
      <c r="E159" s="77">
        <v>112</v>
      </c>
      <c r="F159" s="77">
        <v>0.625</v>
      </c>
      <c r="G159" s="77">
        <v>0.758928571428572</v>
      </c>
      <c r="H159" s="77">
        <v>0.857142857142857</v>
      </c>
      <c r="I159" s="77">
        <v>8.39285714285714</v>
      </c>
      <c r="J159" s="77">
        <v>1.2841</v>
      </c>
      <c r="K159" s="17">
        <f t="shared" si="290"/>
        <v>0.979302660346796</v>
      </c>
      <c r="L159" s="17">
        <f t="shared" si="291"/>
        <v>1.31123916230889</v>
      </c>
      <c r="M159" s="17">
        <f t="shared" si="292"/>
        <v>0.762637380536404</v>
      </c>
      <c r="N159" s="16">
        <f t="shared" si="293"/>
        <v>0.0929014182596706</v>
      </c>
      <c r="O159" s="16">
        <f t="shared" si="294"/>
        <v>0.237362619463596</v>
      </c>
      <c r="P159" s="16">
        <f t="shared" si="295"/>
        <v>0.156750084142627</v>
      </c>
      <c r="R159" s="21">
        <f t="shared" si="296"/>
        <v>0.270972615534167</v>
      </c>
      <c r="S159" s="21">
        <f t="shared" si="362"/>
        <v>1</v>
      </c>
      <c r="T159" s="21">
        <f t="shared" si="297"/>
        <v>1.00305587127008</v>
      </c>
      <c r="U159" s="22">
        <f t="shared" si="298"/>
        <v>0.00299550897979837</v>
      </c>
      <c r="V159" s="21">
        <f t="shared" si="299"/>
        <v>0.0577970987262168</v>
      </c>
      <c r="W159" s="21">
        <f t="shared" si="300"/>
        <v>4.71849887129509</v>
      </c>
      <c r="X159" s="25">
        <f t="shared" si="301"/>
        <v>-0.470003629245736</v>
      </c>
      <c r="Y159" s="21">
        <f t="shared" si="302"/>
        <v>-0.275847614804777</v>
      </c>
      <c r="Z159" s="21">
        <f t="shared" si="303"/>
        <v>-0.154150679827258</v>
      </c>
      <c r="AA159" s="21">
        <f t="shared" si="304"/>
        <v>2.12738100396895</v>
      </c>
      <c r="AB159" s="26">
        <f t="shared" si="305"/>
        <v>0.833750453672354</v>
      </c>
      <c r="AC159" s="26">
        <f t="shared" si="306"/>
        <v>1.54014908698883</v>
      </c>
      <c r="AD159" s="26">
        <f t="shared" si="307"/>
        <v>0.649287791972863</v>
      </c>
      <c r="AE159" s="16">
        <f t="shared" si="308"/>
        <v>0.202814713877517</v>
      </c>
      <c r="AF159" s="16">
        <f t="shared" si="309"/>
        <v>0.350712208027137</v>
      </c>
      <c r="AG159" s="16">
        <f t="shared" si="310"/>
        <v>0.000556904128503511</v>
      </c>
      <c r="AI159" s="21">
        <v>0.270972615534167</v>
      </c>
      <c r="AJ159" s="22">
        <v>1</v>
      </c>
      <c r="AK159" s="21">
        <v>1.00305587127008</v>
      </c>
      <c r="AL159" s="25">
        <v>0.0577970987262168</v>
      </c>
      <c r="AM159" s="21">
        <v>4.71849887129509</v>
      </c>
      <c r="AN159" s="21">
        <v>-0.470003629245736</v>
      </c>
      <c r="AO159" s="21">
        <v>-0.275847614804777</v>
      </c>
      <c r="AP159" s="25">
        <v>-0.154150679827258</v>
      </c>
      <c r="AQ159" s="21">
        <v>2.12738100396895</v>
      </c>
      <c r="AR159" s="26">
        <f t="shared" si="311"/>
        <v>0.834335662184497</v>
      </c>
      <c r="AS159" s="26">
        <f t="shared" si="312"/>
        <v>1.53906881630579</v>
      </c>
      <c r="AT159" s="26">
        <f t="shared" si="360"/>
        <v>0.649743526348802</v>
      </c>
      <c r="AU159" s="16">
        <f t="shared" si="313"/>
        <v>0.202287959570618</v>
      </c>
      <c r="AV159" s="16">
        <f t="shared" si="314"/>
        <v>0.350256473651198</v>
      </c>
      <c r="AW159" s="16">
        <f t="shared" si="315"/>
        <v>0.000533681034782777</v>
      </c>
      <c r="AZ159" s="25">
        <v>0.270972615534167</v>
      </c>
      <c r="BA159" s="25">
        <v>1.00305587127008</v>
      </c>
      <c r="BB159" s="22">
        <v>0.0577970987262168</v>
      </c>
      <c r="BC159" s="25">
        <v>4.71849887129509</v>
      </c>
      <c r="BD159" s="25">
        <v>-0.470003629245736</v>
      </c>
      <c r="BE159" s="25">
        <v>-0.275847614804777</v>
      </c>
      <c r="BF159" s="25">
        <v>-0.154150679827258</v>
      </c>
      <c r="BG159" s="25">
        <v>2.12738100396895</v>
      </c>
      <c r="BH159" s="26">
        <f t="shared" si="316"/>
        <v>0.822277255596641</v>
      </c>
      <c r="BI159" s="26">
        <f t="shared" si="317"/>
        <v>1.56163871888717</v>
      </c>
      <c r="BJ159" s="26">
        <f t="shared" si="354"/>
        <v>0.640352975310833</v>
      </c>
      <c r="BK159" s="16">
        <f t="shared" si="318"/>
        <v>0.21328024724825</v>
      </c>
      <c r="BL159" s="16">
        <f t="shared" si="319"/>
        <v>0.359647024689167</v>
      </c>
      <c r="BM159" s="16">
        <f t="shared" si="320"/>
        <v>0.000985189261172119</v>
      </c>
      <c r="BP159" s="25">
        <v>0.270972615534167</v>
      </c>
      <c r="BQ159" s="25">
        <v>1.00305587127008</v>
      </c>
      <c r="BR159" s="25">
        <v>4.71849887129509</v>
      </c>
      <c r="BS159" s="22">
        <v>-0.470003629245736</v>
      </c>
      <c r="BT159" s="25">
        <v>-0.275847614804777</v>
      </c>
      <c r="BU159" s="25">
        <v>-0.154150679827258</v>
      </c>
      <c r="BV159" s="25">
        <v>2.12738100396895</v>
      </c>
      <c r="BW159" s="26">
        <f t="shared" si="321"/>
        <v>0.812406817806764</v>
      </c>
      <c r="BX159" s="26">
        <f t="shared" si="322"/>
        <v>1.58061204294993</v>
      </c>
      <c r="BY159" s="26">
        <f t="shared" si="355"/>
        <v>0.632666317114527</v>
      </c>
      <c r="BZ159" s="16">
        <f t="shared" si="323"/>
        <v>0.222494458127581</v>
      </c>
      <c r="CA159" s="16">
        <f t="shared" si="324"/>
        <v>0.367333682885473</v>
      </c>
      <c r="CB159" s="16">
        <f t="shared" si="325"/>
        <v>0.00148224243535159</v>
      </c>
      <c r="CE159" s="31">
        <v>0.270972615534167</v>
      </c>
      <c r="CF159" s="31">
        <v>1.00305587127008</v>
      </c>
      <c r="CG159" s="31">
        <v>4.71849887129509</v>
      </c>
      <c r="CH159" s="31">
        <v>-0.275847614804777</v>
      </c>
      <c r="CI159" s="31">
        <v>-0.154150679827258</v>
      </c>
      <c r="CJ159" s="31">
        <v>2.12738100396895</v>
      </c>
      <c r="CK159" s="34">
        <f t="shared" si="326"/>
        <v>0.777071959470838</v>
      </c>
      <c r="CL159" s="34">
        <f t="shared" si="327"/>
        <v>1.65248531278163</v>
      </c>
      <c r="CM159" s="34">
        <f t="shared" si="328"/>
        <v>0.605149100125253</v>
      </c>
      <c r="CN159" s="32">
        <f t="shared" si="329"/>
        <v>0.257077433882842</v>
      </c>
      <c r="CO159" s="32">
        <f t="shared" si="330"/>
        <v>0.394850899874747</v>
      </c>
      <c r="CP159" s="32">
        <f t="shared" si="331"/>
        <v>0.00439239174973519</v>
      </c>
      <c r="CR159" s="8">
        <f t="shared" si="332"/>
        <v>0.777071959470839</v>
      </c>
      <c r="CT159" s="25">
        <v>0.270972615534167</v>
      </c>
      <c r="CU159" s="25">
        <v>1.00305587127008</v>
      </c>
      <c r="CV159" s="22">
        <v>-0.275847614804777</v>
      </c>
      <c r="CW159" s="25">
        <v>-0.154150679827258</v>
      </c>
      <c r="CX159" s="25">
        <v>2.12738100396895</v>
      </c>
      <c r="CY159" s="26">
        <f t="shared" si="333"/>
        <v>0.776977695515215</v>
      </c>
      <c r="CZ159" s="26">
        <f t="shared" si="334"/>
        <v>1.65268579447253</v>
      </c>
      <c r="DA159" s="26">
        <f t="shared" si="356"/>
        <v>0.605075691546776</v>
      </c>
      <c r="DB159" s="16">
        <f t="shared" si="335"/>
        <v>0.257173031705959</v>
      </c>
      <c r="DC159" s="16">
        <f t="shared" si="336"/>
        <v>0.394924308453224</v>
      </c>
      <c r="DD159" s="16">
        <f t="shared" si="337"/>
        <v>0.00410879908489234</v>
      </c>
      <c r="DG159" s="25">
        <v>0.270972615534167</v>
      </c>
      <c r="DH159" s="25">
        <v>1.00305587127008</v>
      </c>
      <c r="DI159" s="22">
        <v>-0.154150679827258</v>
      </c>
      <c r="DJ159" s="25">
        <v>2.12738100396895</v>
      </c>
      <c r="DK159" s="26">
        <f t="shared" si="338"/>
        <v>0.722556210014798</v>
      </c>
      <c r="DL159" s="26">
        <f t="shared" si="339"/>
        <v>1.77716277599178</v>
      </c>
      <c r="DM159" s="26">
        <f t="shared" si="357"/>
        <v>0.56269465774846</v>
      </c>
      <c r="DN159" s="16">
        <f t="shared" si="340"/>
        <v>0.315331428070945</v>
      </c>
      <c r="DO159" s="16">
        <f t="shared" si="341"/>
        <v>0.43730534225154</v>
      </c>
      <c r="DP159" s="16">
        <f t="shared" si="342"/>
        <v>0.0106454737194414</v>
      </c>
      <c r="DS159" s="25">
        <v>0.270972615534167</v>
      </c>
      <c r="DT159" s="25">
        <v>1.00305587127008</v>
      </c>
      <c r="DU159" s="22">
        <v>2.12738100396895</v>
      </c>
      <c r="DV159" s="26">
        <f t="shared" si="343"/>
        <v>0.731691053108856</v>
      </c>
      <c r="DW159" s="26">
        <f t="shared" si="344"/>
        <v>1.7549756752444</v>
      </c>
      <c r="DX159" s="26">
        <f t="shared" si="358"/>
        <v>0.569808467493852</v>
      </c>
      <c r="DY159" s="16">
        <f t="shared" si="345"/>
        <v>0.305155644605383</v>
      </c>
      <c r="DZ159" s="16">
        <f t="shared" si="346"/>
        <v>0.430191532506148</v>
      </c>
      <c r="EA159" s="16">
        <f t="shared" si="347"/>
        <v>0.00606170896265083</v>
      </c>
      <c r="ED159" s="25">
        <v>0.270972615534167</v>
      </c>
      <c r="EE159" s="25">
        <v>1.00305587127008</v>
      </c>
      <c r="EF159" s="26">
        <f t="shared" si="348"/>
        <v>0.675876922186059</v>
      </c>
      <c r="EG159" s="26">
        <f t="shared" si="349"/>
        <v>1.89990212396467</v>
      </c>
      <c r="EH159" s="26">
        <f t="shared" si="350"/>
        <v>0.526342903345579</v>
      </c>
      <c r="EI159" s="16">
        <f t="shared" si="351"/>
        <v>0.369935312385464</v>
      </c>
      <c r="EJ159" s="16">
        <f t="shared" si="352"/>
        <v>0.473657096654421</v>
      </c>
      <c r="EK159" s="16">
        <f t="shared" si="353"/>
        <v>0.0130937155603245</v>
      </c>
    </row>
    <row r="160" spans="1:141">
      <c r="A160" s="77" t="s">
        <v>33</v>
      </c>
      <c r="B160" s="77">
        <v>2.7266012528735</v>
      </c>
      <c r="C160" s="78">
        <v>0.0035</v>
      </c>
      <c r="D160" s="78">
        <v>0.0471</v>
      </c>
      <c r="E160" s="77">
        <v>112</v>
      </c>
      <c r="F160" s="77">
        <v>0.758928571428571</v>
      </c>
      <c r="G160" s="77">
        <v>0.758928571428572</v>
      </c>
      <c r="H160" s="77">
        <v>0.857142857142857</v>
      </c>
      <c r="I160" s="77">
        <v>10.1785714285714</v>
      </c>
      <c r="J160" s="77">
        <v>1.2556</v>
      </c>
      <c r="K160" s="17">
        <f t="shared" si="290"/>
        <v>0.890639430320321</v>
      </c>
      <c r="L160" s="17">
        <f t="shared" si="291"/>
        <v>1.40977364941997</v>
      </c>
      <c r="M160" s="17">
        <f t="shared" si="292"/>
        <v>0.709333729149667</v>
      </c>
      <c r="N160" s="16">
        <f t="shared" si="293"/>
        <v>0.133196217420916</v>
      </c>
      <c r="O160" s="16">
        <f t="shared" si="294"/>
        <v>0.290666270850333</v>
      </c>
      <c r="P160" s="16">
        <f t="shared" si="295"/>
        <v>0.117383745043927</v>
      </c>
      <c r="R160" s="21">
        <f t="shared" si="296"/>
        <v>0.343429159177119</v>
      </c>
      <c r="S160" s="21">
        <f t="shared" si="362"/>
        <v>1</v>
      </c>
      <c r="T160" s="21">
        <f t="shared" si="297"/>
        <v>1.00305587127008</v>
      </c>
      <c r="U160" s="22">
        <f t="shared" si="298"/>
        <v>0.00349388925425584</v>
      </c>
      <c r="V160" s="21">
        <f t="shared" si="299"/>
        <v>0.0460244383112793</v>
      </c>
      <c r="W160" s="21">
        <f t="shared" si="300"/>
        <v>4.71849887129509</v>
      </c>
      <c r="X160" s="25">
        <f t="shared" si="301"/>
        <v>-0.275847614804779</v>
      </c>
      <c r="Y160" s="21">
        <f t="shared" si="302"/>
        <v>-0.275847614804777</v>
      </c>
      <c r="Z160" s="21">
        <f t="shared" si="303"/>
        <v>-0.154150679827258</v>
      </c>
      <c r="AA160" s="21">
        <f t="shared" si="304"/>
        <v>2.32028467009344</v>
      </c>
      <c r="AB160" s="26">
        <f t="shared" si="305"/>
        <v>0.750310508907362</v>
      </c>
      <c r="AC160" s="26">
        <f t="shared" si="306"/>
        <v>1.67344050908798</v>
      </c>
      <c r="AD160" s="26">
        <f t="shared" si="307"/>
        <v>0.597571287756739</v>
      </c>
      <c r="AE160" s="16">
        <f t="shared" si="308"/>
        <v>0.255317469808658</v>
      </c>
      <c r="AF160" s="16">
        <f t="shared" si="309"/>
        <v>0.402428712243261</v>
      </c>
      <c r="AG160" s="16">
        <f t="shared" si="310"/>
        <v>0.00567239749724132</v>
      </c>
      <c r="AI160" s="21">
        <v>0.343429159177119</v>
      </c>
      <c r="AJ160" s="22">
        <v>1</v>
      </c>
      <c r="AK160" s="21">
        <v>1.00305587127008</v>
      </c>
      <c r="AL160" s="25">
        <v>0.0460244383112793</v>
      </c>
      <c r="AM160" s="21">
        <v>4.71849887129509</v>
      </c>
      <c r="AN160" s="21">
        <v>-0.275847614804779</v>
      </c>
      <c r="AO160" s="21">
        <v>-0.275847614804777</v>
      </c>
      <c r="AP160" s="25">
        <v>-0.154150679827258</v>
      </c>
      <c r="AQ160" s="21">
        <v>2.32028467009344</v>
      </c>
      <c r="AR160" s="26">
        <f t="shared" si="311"/>
        <v>0.749980056125149</v>
      </c>
      <c r="AS160" s="26">
        <f t="shared" si="312"/>
        <v>1.67417785279143</v>
      </c>
      <c r="AT160" s="26">
        <f t="shared" si="360"/>
        <v>0.597308104591549</v>
      </c>
      <c r="AU160" s="16">
        <f t="shared" si="313"/>
        <v>0.255651527644008</v>
      </c>
      <c r="AV160" s="16">
        <f t="shared" si="314"/>
        <v>0.402691895408451</v>
      </c>
      <c r="AW160" s="16">
        <f t="shared" si="315"/>
        <v>0.00570583221356669</v>
      </c>
      <c r="AZ160" s="25">
        <v>0.343429159177119</v>
      </c>
      <c r="BA160" s="25">
        <v>1.00305587127008</v>
      </c>
      <c r="BB160" s="22">
        <v>0.0460244383112793</v>
      </c>
      <c r="BC160" s="25">
        <v>4.71849887129509</v>
      </c>
      <c r="BD160" s="25">
        <v>-0.275847614804779</v>
      </c>
      <c r="BE160" s="25">
        <v>-0.275847614804777</v>
      </c>
      <c r="BF160" s="25">
        <v>-0.154150679827258</v>
      </c>
      <c r="BG160" s="25">
        <v>2.32028467009344</v>
      </c>
      <c r="BH160" s="26">
        <f t="shared" si="316"/>
        <v>0.741206858017469</v>
      </c>
      <c r="BI160" s="26">
        <f t="shared" si="317"/>
        <v>1.69399404015014</v>
      </c>
      <c r="BJ160" s="26">
        <f t="shared" si="354"/>
        <v>0.590320849010408</v>
      </c>
      <c r="BK160" s="16">
        <f t="shared" si="318"/>
        <v>0.264600304518661</v>
      </c>
      <c r="BL160" s="16">
        <f t="shared" si="319"/>
        <v>0.409679150989592</v>
      </c>
      <c r="BM160" s="16">
        <f t="shared" si="320"/>
        <v>0.0066291921351912</v>
      </c>
      <c r="BP160" s="25">
        <v>0.343429159177119</v>
      </c>
      <c r="BQ160" s="25">
        <v>1.00305587127008</v>
      </c>
      <c r="BR160" s="25">
        <v>4.71849887129509</v>
      </c>
      <c r="BS160" s="22">
        <v>-0.275847614804779</v>
      </c>
      <c r="BT160" s="25">
        <v>-0.275847614804777</v>
      </c>
      <c r="BU160" s="25">
        <v>-0.154150679827258</v>
      </c>
      <c r="BV160" s="25">
        <v>2.32028467009344</v>
      </c>
      <c r="BW160" s="26">
        <f t="shared" si="321"/>
        <v>0.734905183589804</v>
      </c>
      <c r="BX160" s="26">
        <f t="shared" si="322"/>
        <v>1.70851972205006</v>
      </c>
      <c r="BY160" s="26">
        <f t="shared" si="355"/>
        <v>0.585301993938996</v>
      </c>
      <c r="BZ160" s="16">
        <f t="shared" si="323"/>
        <v>0.271123091836448</v>
      </c>
      <c r="CA160" s="16">
        <f t="shared" si="324"/>
        <v>0.414698006061004</v>
      </c>
      <c r="CB160" s="16">
        <f t="shared" si="325"/>
        <v>0.00737266512338231</v>
      </c>
      <c r="CE160" s="31">
        <v>0.343429159177119</v>
      </c>
      <c r="CF160" s="31">
        <v>1.00305587127008</v>
      </c>
      <c r="CG160" s="31">
        <v>4.71849887129509</v>
      </c>
      <c r="CH160" s="31">
        <v>-0.275847614804777</v>
      </c>
      <c r="CI160" s="31">
        <v>-0.154150679827258</v>
      </c>
      <c r="CJ160" s="31">
        <v>2.32028467009344</v>
      </c>
      <c r="CK160" s="34">
        <f t="shared" si="326"/>
        <v>0.736900879521228</v>
      </c>
      <c r="CL160" s="34">
        <f t="shared" si="327"/>
        <v>1.70389266032058</v>
      </c>
      <c r="CM160" s="34">
        <f t="shared" si="328"/>
        <v>0.586891430010535</v>
      </c>
      <c r="CN160" s="32">
        <f t="shared" si="329"/>
        <v>0.269048777585452</v>
      </c>
      <c r="CO160" s="32">
        <f t="shared" si="330"/>
        <v>0.413108569989465</v>
      </c>
      <c r="CP160" s="32">
        <f t="shared" si="331"/>
        <v>0.00714579288355368</v>
      </c>
      <c r="CR160" s="8">
        <f t="shared" si="332"/>
        <v>0.736900879521229</v>
      </c>
      <c r="CT160" s="25">
        <v>0.343429159177119</v>
      </c>
      <c r="CU160" s="25">
        <v>1.00305587127008</v>
      </c>
      <c r="CV160" s="22">
        <v>-0.275847614804777</v>
      </c>
      <c r="CW160" s="25">
        <v>-0.154150679827258</v>
      </c>
      <c r="CX160" s="25">
        <v>2.32028467009344</v>
      </c>
      <c r="CY160" s="26">
        <f t="shared" si="333"/>
        <v>0.743364390335392</v>
      </c>
      <c r="CZ160" s="26">
        <f t="shared" si="334"/>
        <v>1.68907741119197</v>
      </c>
      <c r="DA160" s="26">
        <f t="shared" si="356"/>
        <v>0.592039176756445</v>
      </c>
      <c r="DB160" s="16">
        <f t="shared" si="335"/>
        <v>0.262385319808472</v>
      </c>
      <c r="DC160" s="16">
        <f t="shared" si="336"/>
        <v>0.407960823243555</v>
      </c>
      <c r="DD160" s="16">
        <f t="shared" si="337"/>
        <v>0.00595002877899968</v>
      </c>
      <c r="DG160" s="25">
        <v>0.343429159177119</v>
      </c>
      <c r="DH160" s="25">
        <v>1.00305587127008</v>
      </c>
      <c r="DI160" s="22">
        <v>-0.154150679827258</v>
      </c>
      <c r="DJ160" s="25">
        <v>2.32028467009344</v>
      </c>
      <c r="DK160" s="26">
        <f t="shared" si="338"/>
        <v>0.686976825473594</v>
      </c>
      <c r="DL160" s="26">
        <f t="shared" si="339"/>
        <v>1.82771813173524</v>
      </c>
      <c r="DM160" s="26">
        <f t="shared" si="357"/>
        <v>0.547130316560683</v>
      </c>
      <c r="DN160" s="16">
        <f t="shared" si="340"/>
        <v>0.323332314608488</v>
      </c>
      <c r="DO160" s="16">
        <f t="shared" si="341"/>
        <v>0.452869683439317</v>
      </c>
      <c r="DP160" s="16">
        <f t="shared" si="342"/>
        <v>0.0140994835393929</v>
      </c>
      <c r="DS160" s="25">
        <v>0.343429159177119</v>
      </c>
      <c r="DT160" s="25">
        <v>1.00305587127008</v>
      </c>
      <c r="DU160" s="22">
        <v>2.32028467009344</v>
      </c>
      <c r="DV160" s="26">
        <f t="shared" si="343"/>
        <v>0.687139387351392</v>
      </c>
      <c r="DW160" s="26">
        <f t="shared" si="344"/>
        <v>1.82728573432497</v>
      </c>
      <c r="DX160" s="26">
        <f t="shared" si="358"/>
        <v>0.547259786039656</v>
      </c>
      <c r="DY160" s="16">
        <f t="shared" si="345"/>
        <v>0.323147468132831</v>
      </c>
      <c r="DZ160" s="16">
        <f t="shared" si="346"/>
        <v>0.452740213960344</v>
      </c>
      <c r="EA160" s="16">
        <f t="shared" si="347"/>
        <v>0.0100812963722276</v>
      </c>
      <c r="ED160" s="25">
        <v>0.343429159177119</v>
      </c>
      <c r="EE160" s="25">
        <v>1.00305587127008</v>
      </c>
      <c r="EF160" s="26">
        <f t="shared" si="348"/>
        <v>0.614684980769146</v>
      </c>
      <c r="EG160" s="26">
        <f t="shared" si="349"/>
        <v>2.04267232693548</v>
      </c>
      <c r="EH160" s="26">
        <f t="shared" si="350"/>
        <v>0.48955477920448</v>
      </c>
      <c r="EI160" s="16">
        <f t="shared" si="351"/>
        <v>0.410772061875687</v>
      </c>
      <c r="EJ160" s="16">
        <f t="shared" si="352"/>
        <v>0.51044522079552</v>
      </c>
      <c r="EK160" s="16">
        <f t="shared" si="353"/>
        <v>0.0228662479797684</v>
      </c>
    </row>
    <row r="161" spans="1:141">
      <c r="A161" s="77" t="s">
        <v>33</v>
      </c>
      <c r="B161" s="77">
        <v>2.94262822039124</v>
      </c>
      <c r="C161" s="78">
        <v>0.0035</v>
      </c>
      <c r="D161" s="78">
        <v>0.105</v>
      </c>
      <c r="E161" s="77">
        <v>112</v>
      </c>
      <c r="F161" s="77">
        <v>0.357142857142857</v>
      </c>
      <c r="G161" s="77">
        <v>0.357142857142857</v>
      </c>
      <c r="H161" s="77">
        <v>0.857142857142857</v>
      </c>
      <c r="I161" s="77">
        <v>6.60714285714286</v>
      </c>
      <c r="J161" s="77">
        <v>0.8427</v>
      </c>
      <c r="K161" s="17">
        <f t="shared" si="290"/>
        <v>0.915908797676525</v>
      </c>
      <c r="L161" s="17">
        <f t="shared" si="291"/>
        <v>0.920069773472816</v>
      </c>
      <c r="M161" s="17">
        <f t="shared" si="292"/>
        <v>1.08687409241311</v>
      </c>
      <c r="N161" s="16">
        <f t="shared" si="293"/>
        <v>0.00535952805724239</v>
      </c>
      <c r="O161" s="16">
        <f t="shared" si="294"/>
        <v>0.0868740924131068</v>
      </c>
      <c r="P161" s="16">
        <f t="shared" si="295"/>
        <v>0.298558742262409</v>
      </c>
      <c r="R161" s="21">
        <f t="shared" si="296"/>
        <v>-0.0833057710834919</v>
      </c>
      <c r="S161" s="21">
        <f t="shared" si="362"/>
        <v>1</v>
      </c>
      <c r="T161" s="21">
        <f t="shared" si="297"/>
        <v>1.07930313452704</v>
      </c>
      <c r="U161" s="22">
        <f t="shared" si="298"/>
        <v>0.00349388925425584</v>
      </c>
      <c r="V161" s="21">
        <f t="shared" si="299"/>
        <v>0.0998453349697161</v>
      </c>
      <c r="W161" s="21">
        <f t="shared" si="300"/>
        <v>4.71849887129509</v>
      </c>
      <c r="X161" s="25">
        <f t="shared" si="301"/>
        <v>-1.02961941718116</v>
      </c>
      <c r="Y161" s="21">
        <f t="shared" si="302"/>
        <v>-1.02961941718116</v>
      </c>
      <c r="Z161" s="21">
        <f t="shared" si="303"/>
        <v>-0.154150679827258</v>
      </c>
      <c r="AA161" s="21">
        <f t="shared" si="304"/>
        <v>1.88815131490312</v>
      </c>
      <c r="AB161" s="26">
        <f t="shared" si="305"/>
        <v>0.527806444318944</v>
      </c>
      <c r="AC161" s="26">
        <f t="shared" si="306"/>
        <v>1.59660801619688</v>
      </c>
      <c r="AD161" s="26">
        <f t="shared" si="307"/>
        <v>0.626327808613913</v>
      </c>
      <c r="AE161" s="16">
        <f t="shared" si="308"/>
        <v>0.0991579514094581</v>
      </c>
      <c r="AF161" s="16">
        <f t="shared" si="309"/>
        <v>0.373672191386087</v>
      </c>
      <c r="AG161" s="16">
        <f t="shared" si="310"/>
        <v>0.00216772182122813</v>
      </c>
      <c r="AI161" s="21">
        <v>-0.0833057710834919</v>
      </c>
      <c r="AJ161" s="22">
        <v>1</v>
      </c>
      <c r="AK161" s="21">
        <v>1.07930313452704</v>
      </c>
      <c r="AL161" s="25">
        <v>0.0998453349697161</v>
      </c>
      <c r="AM161" s="21">
        <v>4.71849887129509</v>
      </c>
      <c r="AN161" s="21">
        <v>-1.02961941718116</v>
      </c>
      <c r="AO161" s="21">
        <v>-1.02961941718116</v>
      </c>
      <c r="AP161" s="25">
        <v>-0.154150679827258</v>
      </c>
      <c r="AQ161" s="21">
        <v>1.88815131490312</v>
      </c>
      <c r="AR161" s="26">
        <f t="shared" si="311"/>
        <v>0.528505479471206</v>
      </c>
      <c r="AS161" s="26">
        <f t="shared" si="312"/>
        <v>1.59449624030986</v>
      </c>
      <c r="AT161" s="26">
        <f t="shared" si="360"/>
        <v>0.627157327009856</v>
      </c>
      <c r="AU161" s="16">
        <f t="shared" si="313"/>
        <v>0.0987181967303189</v>
      </c>
      <c r="AV161" s="16">
        <f t="shared" si="314"/>
        <v>0.372842672990144</v>
      </c>
      <c r="AW161" s="16">
        <f t="shared" si="315"/>
        <v>0.00208736929730433</v>
      </c>
      <c r="AZ161" s="25">
        <v>-0.0833057710834919</v>
      </c>
      <c r="BA161" s="25">
        <v>1.07930313452704</v>
      </c>
      <c r="BB161" s="22">
        <v>0.0998453349697161</v>
      </c>
      <c r="BC161" s="25">
        <v>4.71849887129509</v>
      </c>
      <c r="BD161" s="25">
        <v>-1.02961941718116</v>
      </c>
      <c r="BE161" s="25">
        <v>-1.02961941718116</v>
      </c>
      <c r="BF161" s="25">
        <v>-0.154150679827258</v>
      </c>
      <c r="BG161" s="25">
        <v>1.88815131490312</v>
      </c>
      <c r="BH161" s="26">
        <f t="shared" si="316"/>
        <v>0.5282155271399</v>
      </c>
      <c r="BI161" s="26">
        <f t="shared" si="317"/>
        <v>1.59537150405805</v>
      </c>
      <c r="BJ161" s="26">
        <f t="shared" si="354"/>
        <v>0.626813251619675</v>
      </c>
      <c r="BK161" s="16">
        <f t="shared" si="318"/>
        <v>0.0989004836700949</v>
      </c>
      <c r="BL161" s="16">
        <f t="shared" si="319"/>
        <v>0.373186748380325</v>
      </c>
      <c r="BM161" s="16">
        <f t="shared" si="320"/>
        <v>0.00201847561797994</v>
      </c>
      <c r="BP161" s="25">
        <v>-0.0833057710834919</v>
      </c>
      <c r="BQ161" s="25">
        <v>1.07930313452704</v>
      </c>
      <c r="BR161" s="25">
        <v>4.71849887129509</v>
      </c>
      <c r="BS161" s="22">
        <v>-1.02961941718116</v>
      </c>
      <c r="BT161" s="25">
        <v>-1.02961941718116</v>
      </c>
      <c r="BU161" s="25">
        <v>-0.154150679827258</v>
      </c>
      <c r="BV161" s="25">
        <v>1.88815131490312</v>
      </c>
      <c r="BW161" s="26">
        <f t="shared" si="321"/>
        <v>0.523151384419407</v>
      </c>
      <c r="BX161" s="26">
        <f t="shared" si="322"/>
        <v>1.6108148140241</v>
      </c>
      <c r="BY161" s="26">
        <f t="shared" si="355"/>
        <v>0.620803826295725</v>
      </c>
      <c r="BZ161" s="16">
        <f t="shared" si="323"/>
        <v>0.102111317719474</v>
      </c>
      <c r="CA161" s="16">
        <f t="shared" si="324"/>
        <v>0.379196173704275</v>
      </c>
      <c r="CB161" s="16">
        <f t="shared" si="325"/>
        <v>0.0025363705860285</v>
      </c>
      <c r="CE161" s="31">
        <v>-0.0833057710834919</v>
      </c>
      <c r="CF161" s="31">
        <v>1.07930313452704</v>
      </c>
      <c r="CG161" s="31">
        <v>4.71849887129509</v>
      </c>
      <c r="CH161" s="31">
        <v>-1.02961941718116</v>
      </c>
      <c r="CI161" s="31">
        <v>-0.154150679827258</v>
      </c>
      <c r="CJ161" s="31">
        <v>1.88815131490312</v>
      </c>
      <c r="CK161" s="34">
        <f t="shared" si="326"/>
        <v>0.535229375266722</v>
      </c>
      <c r="CL161" s="34">
        <f t="shared" si="327"/>
        <v>1.57446515259006</v>
      </c>
      <c r="CM161" s="34">
        <f t="shared" si="328"/>
        <v>0.63513631810457</v>
      </c>
      <c r="CN161" s="32">
        <f t="shared" si="329"/>
        <v>0.0945381850738723</v>
      </c>
      <c r="CO161" s="32">
        <f t="shared" si="330"/>
        <v>0.364863681895429</v>
      </c>
      <c r="CP161" s="32">
        <f t="shared" si="331"/>
        <v>0.00131681195281978</v>
      </c>
      <c r="CR161" s="8">
        <f t="shared" si="332"/>
        <v>0.535229375266721</v>
      </c>
      <c r="CT161" s="25">
        <v>-0.0833057710834919</v>
      </c>
      <c r="CU161" s="25">
        <v>1.07930313452704</v>
      </c>
      <c r="CV161" s="22">
        <v>-1.02961941718116</v>
      </c>
      <c r="CW161" s="25">
        <v>-0.154150679827258</v>
      </c>
      <c r="CX161" s="25">
        <v>1.88815131490312</v>
      </c>
      <c r="CY161" s="26">
        <f t="shared" si="333"/>
        <v>0.563695812735673</v>
      </c>
      <c r="CZ161" s="26">
        <f t="shared" si="334"/>
        <v>1.49495522400688</v>
      </c>
      <c r="DA161" s="26">
        <f t="shared" si="356"/>
        <v>0.668916355447577</v>
      </c>
      <c r="DB161" s="16">
        <f t="shared" si="335"/>
        <v>0.0778433365110274</v>
      </c>
      <c r="DC161" s="16">
        <f t="shared" si="336"/>
        <v>0.331083644552423</v>
      </c>
      <c r="DD161" s="16">
        <f t="shared" si="337"/>
        <v>6.72110591704979e-8</v>
      </c>
      <c r="DG161" s="25">
        <v>-0.0833057710834919</v>
      </c>
      <c r="DH161" s="25">
        <v>1.07930313452704</v>
      </c>
      <c r="DI161" s="22">
        <v>-0.154150679827258</v>
      </c>
      <c r="DJ161" s="25">
        <v>1.88815131490312</v>
      </c>
      <c r="DK161" s="26">
        <f t="shared" si="338"/>
        <v>0.596382266385627</v>
      </c>
      <c r="DL161" s="26">
        <f t="shared" si="339"/>
        <v>1.41301988254477</v>
      </c>
      <c r="DM161" s="26">
        <f t="shared" si="357"/>
        <v>0.707704125294443</v>
      </c>
      <c r="DN161" s="16">
        <f t="shared" si="340"/>
        <v>0.0606724258929213</v>
      </c>
      <c r="DO161" s="16">
        <f t="shared" si="341"/>
        <v>0.292295874705557</v>
      </c>
      <c r="DP161" s="16">
        <f t="shared" si="342"/>
        <v>0.00174996329157095</v>
      </c>
      <c r="DS161" s="25">
        <v>-0.0833057710834919</v>
      </c>
      <c r="DT161" s="25">
        <v>1.07930313452704</v>
      </c>
      <c r="DU161" s="22">
        <v>1.88815131490312</v>
      </c>
      <c r="DV161" s="26">
        <f t="shared" si="343"/>
        <v>0.626156694880995</v>
      </c>
      <c r="DW161" s="26">
        <f t="shared" si="344"/>
        <v>1.34582925789871</v>
      </c>
      <c r="DX161" s="26">
        <f t="shared" si="358"/>
        <v>0.743036305780225</v>
      </c>
      <c r="DY161" s="16">
        <f t="shared" si="345"/>
        <v>0.0468910029918623</v>
      </c>
      <c r="DZ161" s="16">
        <f t="shared" si="346"/>
        <v>0.256963694219775</v>
      </c>
      <c r="EA161" s="16">
        <f t="shared" si="347"/>
        <v>0.00909560106604571</v>
      </c>
      <c r="ED161" s="25">
        <v>-0.0833057710834919</v>
      </c>
      <c r="EE161" s="25">
        <v>1.07930313452704</v>
      </c>
      <c r="EF161" s="26">
        <f t="shared" si="348"/>
        <v>0.614554997765947</v>
      </c>
      <c r="EG161" s="26">
        <f t="shared" si="349"/>
        <v>1.37123610264893</v>
      </c>
      <c r="EH161" s="26">
        <f t="shared" si="350"/>
        <v>0.729269013606203</v>
      </c>
      <c r="EI161" s="16">
        <f t="shared" si="351"/>
        <v>0.0520501420443759</v>
      </c>
      <c r="EJ161" s="16">
        <f t="shared" si="352"/>
        <v>0.270730986393797</v>
      </c>
      <c r="EK161" s="16">
        <f t="shared" si="353"/>
        <v>0.00783195544531454</v>
      </c>
    </row>
    <row r="162" spans="1:141">
      <c r="A162" s="77" t="s">
        <v>33</v>
      </c>
      <c r="B162" s="77">
        <v>2.94262822039124</v>
      </c>
      <c r="C162" s="78">
        <v>0.0025</v>
      </c>
      <c r="D162" s="78">
        <v>0.0595</v>
      </c>
      <c r="E162" s="77">
        <v>112</v>
      </c>
      <c r="F162" s="77">
        <v>0.625</v>
      </c>
      <c r="G162" s="77">
        <v>0.758928571428572</v>
      </c>
      <c r="H162" s="77">
        <v>0.857142857142857</v>
      </c>
      <c r="I162" s="77">
        <v>10.1785714285714</v>
      </c>
      <c r="J162" s="77">
        <v>0.8709</v>
      </c>
      <c r="K162" s="17">
        <f t="shared" si="290"/>
        <v>0.961204253497549</v>
      </c>
      <c r="L162" s="17">
        <f t="shared" si="291"/>
        <v>0.906050921883712</v>
      </c>
      <c r="M162" s="17">
        <f t="shared" si="292"/>
        <v>1.10369072625738</v>
      </c>
      <c r="N162" s="16">
        <f t="shared" si="293"/>
        <v>0.00815485819974963</v>
      </c>
      <c r="O162" s="16">
        <f t="shared" si="294"/>
        <v>0.103690726257377</v>
      </c>
      <c r="P162" s="16">
        <f t="shared" si="295"/>
        <v>0.280464146010557</v>
      </c>
      <c r="R162" s="21">
        <f t="shared" si="296"/>
        <v>-0.0986597693489487</v>
      </c>
      <c r="S162" s="21">
        <f t="shared" si="362"/>
        <v>1</v>
      </c>
      <c r="T162" s="21">
        <f t="shared" si="297"/>
        <v>1.07930313452704</v>
      </c>
      <c r="U162" s="22">
        <f t="shared" si="298"/>
        <v>0.00249688019858715</v>
      </c>
      <c r="V162" s="21">
        <f t="shared" si="299"/>
        <v>0.0577970987262168</v>
      </c>
      <c r="W162" s="21">
        <f t="shared" si="300"/>
        <v>4.71849887129509</v>
      </c>
      <c r="X162" s="25">
        <f t="shared" si="301"/>
        <v>-0.470003629245736</v>
      </c>
      <c r="Y162" s="21">
        <f t="shared" si="302"/>
        <v>-0.275847614804777</v>
      </c>
      <c r="Z162" s="21">
        <f t="shared" si="303"/>
        <v>-0.154150679827258</v>
      </c>
      <c r="AA162" s="21">
        <f t="shared" si="304"/>
        <v>2.32028467009344</v>
      </c>
      <c r="AB162" s="26">
        <f t="shared" si="305"/>
        <v>0.794417682365816</v>
      </c>
      <c r="AC162" s="26">
        <f t="shared" si="306"/>
        <v>1.09627469193084</v>
      </c>
      <c r="AD162" s="26">
        <f t="shared" si="307"/>
        <v>0.912180138208538</v>
      </c>
      <c r="AE162" s="16">
        <f t="shared" si="308"/>
        <v>0.00584954491069628</v>
      </c>
      <c r="AF162" s="16">
        <f t="shared" si="309"/>
        <v>0.0878198617914622</v>
      </c>
      <c r="AG162" s="16">
        <f t="shared" si="310"/>
        <v>0.0572613934919681</v>
      </c>
      <c r="AI162" s="21">
        <v>-0.0986597693489487</v>
      </c>
      <c r="AJ162" s="22">
        <v>1</v>
      </c>
      <c r="AK162" s="21">
        <v>1.07930313452704</v>
      </c>
      <c r="AL162" s="25">
        <v>0.0577970987262168</v>
      </c>
      <c r="AM162" s="21">
        <v>4.71849887129509</v>
      </c>
      <c r="AN162" s="21">
        <v>-0.470003629245736</v>
      </c>
      <c r="AO162" s="21">
        <v>-0.275847614804777</v>
      </c>
      <c r="AP162" s="25">
        <v>-0.154150679827258</v>
      </c>
      <c r="AQ162" s="21">
        <v>2.32028467009344</v>
      </c>
      <c r="AR162" s="26">
        <f t="shared" si="311"/>
        <v>0.794966065876459</v>
      </c>
      <c r="AS162" s="26">
        <f t="shared" si="312"/>
        <v>1.09551845969654</v>
      </c>
      <c r="AT162" s="26">
        <f t="shared" si="360"/>
        <v>0.912809812695441</v>
      </c>
      <c r="AU162" s="16">
        <f t="shared" si="313"/>
        <v>0.00576596235147825</v>
      </c>
      <c r="AV162" s="16">
        <f t="shared" si="314"/>
        <v>0.0871901873045595</v>
      </c>
      <c r="AW162" s="16">
        <f t="shared" si="315"/>
        <v>0.0575830806898729</v>
      </c>
      <c r="AZ162" s="25">
        <v>-0.0986597693489487</v>
      </c>
      <c r="BA162" s="25">
        <v>1.07930313452704</v>
      </c>
      <c r="BB162" s="22">
        <v>0.0577970987262168</v>
      </c>
      <c r="BC162" s="25">
        <v>4.71849887129509</v>
      </c>
      <c r="BD162" s="25">
        <v>-0.470003629245736</v>
      </c>
      <c r="BE162" s="25">
        <v>-0.275847614804777</v>
      </c>
      <c r="BF162" s="25">
        <v>-0.154150679827258</v>
      </c>
      <c r="BG162" s="25">
        <v>2.32028467009344</v>
      </c>
      <c r="BH162" s="26">
        <f t="shared" si="316"/>
        <v>0.781556183227678</v>
      </c>
      <c r="BI162" s="26">
        <f t="shared" si="317"/>
        <v>1.11431528364775</v>
      </c>
      <c r="BJ162" s="26">
        <f t="shared" si="354"/>
        <v>0.897412083164173</v>
      </c>
      <c r="BK162" s="16">
        <f t="shared" si="318"/>
        <v>0.0079823175954462</v>
      </c>
      <c r="BL162" s="16">
        <f t="shared" si="319"/>
        <v>0.102587916835827</v>
      </c>
      <c r="BM162" s="16">
        <f t="shared" si="320"/>
        <v>0.0509275731791648</v>
      </c>
      <c r="BP162" s="25">
        <v>-0.0986597693489487</v>
      </c>
      <c r="BQ162" s="25">
        <v>1.07930313452704</v>
      </c>
      <c r="BR162" s="25">
        <v>4.71849887129509</v>
      </c>
      <c r="BS162" s="22">
        <v>-0.470003629245736</v>
      </c>
      <c r="BT162" s="25">
        <v>-0.275847614804777</v>
      </c>
      <c r="BU162" s="25">
        <v>-0.154150679827258</v>
      </c>
      <c r="BV162" s="25">
        <v>2.32028467009344</v>
      </c>
      <c r="BW162" s="26">
        <f t="shared" si="321"/>
        <v>0.771890290507503</v>
      </c>
      <c r="BX162" s="26">
        <f t="shared" si="322"/>
        <v>1.1282691474554</v>
      </c>
      <c r="BY162" s="26">
        <f t="shared" si="355"/>
        <v>0.886313343101967</v>
      </c>
      <c r="BZ162" s="16">
        <f t="shared" si="323"/>
        <v>0.00980292257378858</v>
      </c>
      <c r="CA162" s="16">
        <f t="shared" si="324"/>
        <v>0.113686656898033</v>
      </c>
      <c r="CB162" s="16">
        <f t="shared" si="325"/>
        <v>0.0462882850643326</v>
      </c>
      <c r="CE162" s="31">
        <v>-0.0986597693489487</v>
      </c>
      <c r="CF162" s="31">
        <v>1.07930313452704</v>
      </c>
      <c r="CG162" s="31">
        <v>4.71849887129509</v>
      </c>
      <c r="CH162" s="31">
        <v>-0.275847614804777</v>
      </c>
      <c r="CI162" s="31">
        <v>-0.154150679827258</v>
      </c>
      <c r="CJ162" s="31">
        <v>2.32028467009344</v>
      </c>
      <c r="CK162" s="34">
        <f t="shared" si="326"/>
        <v>0.74069760890478</v>
      </c>
      <c r="CL162" s="34">
        <f t="shared" si="327"/>
        <v>1.17578346349429</v>
      </c>
      <c r="CM162" s="34">
        <f t="shared" si="328"/>
        <v>0.850496737748052</v>
      </c>
      <c r="CN162" s="32">
        <f t="shared" si="329"/>
        <v>0.0169526626469126</v>
      </c>
      <c r="CO162" s="32">
        <f t="shared" si="330"/>
        <v>0.149503262251946</v>
      </c>
      <c r="CP162" s="32">
        <f t="shared" si="331"/>
        <v>0.032066965976794</v>
      </c>
      <c r="CR162" s="8">
        <f t="shared" si="332"/>
        <v>0.740697608904779</v>
      </c>
      <c r="CT162" s="25">
        <v>-0.0986597693489487</v>
      </c>
      <c r="CU162" s="25">
        <v>1.07930313452704</v>
      </c>
      <c r="CV162" s="22">
        <v>-0.275847614804777</v>
      </c>
      <c r="CW162" s="25">
        <v>-0.154150679827258</v>
      </c>
      <c r="CX162" s="25">
        <v>2.32028467009344</v>
      </c>
      <c r="CY162" s="26">
        <f t="shared" si="333"/>
        <v>0.751416501520201</v>
      </c>
      <c r="CZ162" s="26">
        <f t="shared" si="334"/>
        <v>1.15901101218575</v>
      </c>
      <c r="DA162" s="26">
        <f t="shared" si="356"/>
        <v>0.862804571730625</v>
      </c>
      <c r="DB162" s="16">
        <f t="shared" si="335"/>
        <v>0.0142763064089721</v>
      </c>
      <c r="DC162" s="16">
        <f t="shared" si="336"/>
        <v>0.137195428269375</v>
      </c>
      <c r="DD162" s="16">
        <f t="shared" si="337"/>
        <v>0.0374921762128883</v>
      </c>
      <c r="DG162" s="25">
        <v>-0.0986597693489487</v>
      </c>
      <c r="DH162" s="25">
        <v>1.07930313452704</v>
      </c>
      <c r="DI162" s="22">
        <v>-0.154150679827258</v>
      </c>
      <c r="DJ162" s="25">
        <v>2.32028467009344</v>
      </c>
      <c r="DK162" s="26">
        <f t="shared" si="338"/>
        <v>0.691338159857387</v>
      </c>
      <c r="DL162" s="26">
        <f t="shared" si="339"/>
        <v>1.25973083878323</v>
      </c>
      <c r="DM162" s="26">
        <f t="shared" si="357"/>
        <v>0.793820369568707</v>
      </c>
      <c r="DN162" s="16">
        <f t="shared" si="340"/>
        <v>0.0322424544354013</v>
      </c>
      <c r="DO162" s="16">
        <f t="shared" si="341"/>
        <v>0.206179630431293</v>
      </c>
      <c r="DP162" s="16">
        <f t="shared" si="342"/>
        <v>0.0163708971740881</v>
      </c>
      <c r="DS162" s="25">
        <v>-0.0986597693489487</v>
      </c>
      <c r="DT162" s="25">
        <v>1.07930313452704</v>
      </c>
      <c r="DU162" s="22">
        <v>2.32028467009344</v>
      </c>
      <c r="DV162" s="26">
        <f t="shared" si="343"/>
        <v>0.706084249005722</v>
      </c>
      <c r="DW162" s="26">
        <f t="shared" si="344"/>
        <v>1.23342221728691</v>
      </c>
      <c r="DX162" s="26">
        <f t="shared" si="358"/>
        <v>0.810752381451053</v>
      </c>
      <c r="DY162" s="16">
        <f t="shared" si="345"/>
        <v>0.0271642317758078</v>
      </c>
      <c r="DZ162" s="16">
        <f t="shared" si="346"/>
        <v>0.189247618548947</v>
      </c>
      <c r="EA162" s="16">
        <f t="shared" si="347"/>
        <v>0.0265973488069341</v>
      </c>
      <c r="ED162" s="25">
        <v>-0.0986597693489487</v>
      </c>
      <c r="EE162" s="25">
        <v>1.07930313452704</v>
      </c>
      <c r="EF162" s="26">
        <f t="shared" si="348"/>
        <v>0.644947269159685</v>
      </c>
      <c r="EG162" s="26">
        <f t="shared" si="349"/>
        <v>1.35034295305214</v>
      </c>
      <c r="EH162" s="26">
        <f t="shared" si="350"/>
        <v>0.74055261127533</v>
      </c>
      <c r="EI162" s="16">
        <f t="shared" si="351"/>
        <v>0.0510546365741958</v>
      </c>
      <c r="EJ162" s="16">
        <f t="shared" si="352"/>
        <v>0.25944738872467</v>
      </c>
      <c r="EK162" s="16">
        <f t="shared" si="353"/>
        <v>0.00995643425354028</v>
      </c>
    </row>
    <row r="163" spans="1:141">
      <c r="A163" s="77" t="s">
        <v>33</v>
      </c>
      <c r="B163" s="77">
        <v>2.33826564450375</v>
      </c>
      <c r="C163" s="78">
        <v>0.0025</v>
      </c>
      <c r="D163" s="78">
        <v>0.105</v>
      </c>
      <c r="E163" s="77">
        <v>112</v>
      </c>
      <c r="F163" s="77">
        <v>0.357142857142857</v>
      </c>
      <c r="G163" s="77">
        <v>0.357142857142857</v>
      </c>
      <c r="H163" s="77">
        <v>0.857142857142857</v>
      </c>
      <c r="I163" s="77">
        <v>8.39285714285714</v>
      </c>
      <c r="J163" s="77">
        <v>0.7039</v>
      </c>
      <c r="K163" s="17">
        <f t="shared" ref="K163:K178" si="363">(MIN(0.314+0.3292*F163,0.512)-0.01821*I163)*B163</f>
        <v>0.651762320084864</v>
      </c>
      <c r="L163" s="17">
        <f t="shared" ref="L163:L180" si="364">J163/K163</f>
        <v>1.07999492807186</v>
      </c>
      <c r="M163" s="17">
        <f t="shared" ref="M163:M178" si="365">1/L163</f>
        <v>0.925930274307237</v>
      </c>
      <c r="N163" s="16">
        <f t="shared" si="293"/>
        <v>0.00271833766693317</v>
      </c>
      <c r="O163" s="16">
        <f t="shared" si="294"/>
        <v>0.0740697256927632</v>
      </c>
      <c r="P163" s="16">
        <f t="shared" ref="P163:P178" si="366">(O163-$Q$1)^2</f>
        <v>0.312715441522699</v>
      </c>
      <c r="R163" s="21">
        <f t="shared" ref="R163:R178" si="367">LN(L163)</f>
        <v>0.0769563448953398</v>
      </c>
      <c r="S163" s="21">
        <f t="shared" ref="S163:S172" si="368">1</f>
        <v>1</v>
      </c>
      <c r="T163" s="21">
        <f t="shared" ref="T163:T178" si="369">LN(B163)</f>
        <v>0.849409476999225</v>
      </c>
      <c r="U163" s="22">
        <f t="shared" ref="U163:U178" si="370">LN(1+C163)</f>
        <v>0.00249688019858715</v>
      </c>
      <c r="V163" s="21">
        <f t="shared" ref="V163:V178" si="371">LN(1+D163)</f>
        <v>0.0998453349697161</v>
      </c>
      <c r="W163" s="21">
        <f t="shared" ref="W163:W178" si="372">LN(E163)</f>
        <v>4.71849887129509</v>
      </c>
      <c r="X163" s="25">
        <f t="shared" ref="X163:X178" si="373">LN(F163)</f>
        <v>-1.02961941718116</v>
      </c>
      <c r="Y163" s="21">
        <f t="shared" ref="Y163:Y178" si="374">LN(G163)</f>
        <v>-1.02961941718116</v>
      </c>
      <c r="Z163" s="21">
        <f t="shared" ref="Z163:Z178" si="375">LN(H163)</f>
        <v>-0.154150679827258</v>
      </c>
      <c r="AA163" s="21">
        <f t="shared" ref="AA163:AA178" si="376">LN(I163)</f>
        <v>2.12738100396895</v>
      </c>
      <c r="AB163" s="26">
        <f t="shared" ref="AB163:AB178" si="377">K163*EXP($S$181)*POWER(EXP(T163),$T$181)*POWER(EXP(U163),$U$181)*POWER(EXP(V163),$V$181)*POWER(EXP(W163),$W$181)*POWER(EXP(X163),$X$181)*POWER(EXP(Y163),$Y$181)*POWER(EXP(Z163),$Z$181)*POWER(EXP(AA163),$AA$181)</f>
        <v>0.488700469881844</v>
      </c>
      <c r="AC163" s="26">
        <f t="shared" ref="AC163:AC178" si="378">J163/AB163</f>
        <v>1.44035056927649</v>
      </c>
      <c r="AD163" s="26">
        <f t="shared" ref="AD163:AD178" si="379">1/AC163</f>
        <v>0.694275422477403</v>
      </c>
      <c r="AE163" s="16">
        <f t="shared" ref="AE163:AE178" si="380">(AB163-J163)^2</f>
        <v>0.0463108377630752</v>
      </c>
      <c r="AF163" s="16">
        <f t="shared" ref="AF163:AF178" si="381">ABS(AB163/J163-1)</f>
        <v>0.305724577522597</v>
      </c>
      <c r="AG163" s="16">
        <f t="shared" ref="AG163:AG178" si="382">(AF163-$AH$1)^2</f>
        <v>0.000457481375122519</v>
      </c>
      <c r="AI163" s="21">
        <v>0.0769563448953398</v>
      </c>
      <c r="AJ163" s="22">
        <v>1</v>
      </c>
      <c r="AK163" s="21">
        <v>0.849409476999225</v>
      </c>
      <c r="AL163" s="25">
        <v>0.0998453349697161</v>
      </c>
      <c r="AM163" s="21">
        <v>4.71849887129509</v>
      </c>
      <c r="AN163" s="21">
        <v>-1.02961941718116</v>
      </c>
      <c r="AO163" s="21">
        <v>-1.02961941718116</v>
      </c>
      <c r="AP163" s="25">
        <v>-0.154150679827258</v>
      </c>
      <c r="AQ163" s="21">
        <v>2.12738100396895</v>
      </c>
      <c r="AR163" s="26">
        <f t="shared" ref="AR163:AR178" si="383">K163*EXP($AJ$181)*POWER(EXP(AK163),$AK$181)*POWER(EXP(AL163),$AL$181)*POWER(EXP(AM163),$AM$181)*POWER(EXP(AN163),$AN$181)*POWER(EXP(AO163),$AO$181)*POWER(EXP(AP163),$AP$181)*POWER(EXP(AQ163),$AQ$181)</f>
        <v>0.488832676678778</v>
      </c>
      <c r="AS163" s="26">
        <f t="shared" ref="AS163:AS178" si="384">J163/AR163</f>
        <v>1.4399610205734</v>
      </c>
      <c r="AT163" s="26">
        <f t="shared" si="360"/>
        <v>0.694463242902085</v>
      </c>
      <c r="AU163" s="16">
        <f t="shared" ref="AU163:AU178" si="385">(AR163-J163)^2</f>
        <v>0.046253953560555</v>
      </c>
      <c r="AV163" s="16">
        <f t="shared" ref="AV163:AV178" si="386">ABS(AR163/J163-1)</f>
        <v>0.305536757097915</v>
      </c>
      <c r="AW163" s="16">
        <f t="shared" ref="AW163:AW178" si="387">(AV163-$AX$1)^2</f>
        <v>0.000467345665655734</v>
      </c>
      <c r="AZ163" s="25">
        <v>0.0769563448953398</v>
      </c>
      <c r="BA163" s="25">
        <v>0.849409476999225</v>
      </c>
      <c r="BB163" s="22">
        <v>0.0998453349697161</v>
      </c>
      <c r="BC163" s="25">
        <v>4.71849887129509</v>
      </c>
      <c r="BD163" s="25">
        <v>-1.02961941718116</v>
      </c>
      <c r="BE163" s="25">
        <v>-1.02961941718116</v>
      </c>
      <c r="BF163" s="25">
        <v>-0.154150679827258</v>
      </c>
      <c r="BG163" s="25">
        <v>2.12738100396895</v>
      </c>
      <c r="BH163" s="26">
        <f t="shared" ref="BH163:BH178" si="388">K163*POWER(EXP(BA163),$BA$181)*POWER(EXP(BB163),$BB$181)*POWER(EXP(BC163),$BC$181)*POWER(EXP(BD163),$BD$181)*POWER(EXP(BE163),$BE$181)*POWER(EXP(BF163),$BF$181)*POWER(EXP(BG163),$BG$181)</f>
        <v>0.488329817867693</v>
      </c>
      <c r="BI163" s="26">
        <f t="shared" ref="BI163:BI178" si="389">J163/BH163</f>
        <v>1.44144382391721</v>
      </c>
      <c r="BJ163" s="26">
        <f t="shared" si="354"/>
        <v>0.693748853342368</v>
      </c>
      <c r="BK163" s="16">
        <f t="shared" ref="BK163:BK178" si="390">(BH163-J163)^2</f>
        <v>0.046470503424556</v>
      </c>
      <c r="BL163" s="16">
        <f t="shared" ref="BL163:BL178" si="391">ABS(BH163/J163-1)</f>
        <v>0.306251146657632</v>
      </c>
      <c r="BM163" s="16">
        <f t="shared" ref="BM163:BM178" si="392">(BL163-$BN$1)^2</f>
        <v>0.00048435881353475</v>
      </c>
      <c r="BP163" s="25">
        <v>0.0769563448953398</v>
      </c>
      <c r="BQ163" s="25">
        <v>0.849409476999225</v>
      </c>
      <c r="BR163" s="25">
        <v>4.71849887129509</v>
      </c>
      <c r="BS163" s="22">
        <v>-1.02961941718116</v>
      </c>
      <c r="BT163" s="25">
        <v>-1.02961941718116</v>
      </c>
      <c r="BU163" s="25">
        <v>-0.154150679827258</v>
      </c>
      <c r="BV163" s="25">
        <v>2.12738100396895</v>
      </c>
      <c r="BW163" s="26">
        <f t="shared" ref="BW163:BW178" si="393">K163*POWER(EXP(BQ163),$BQ$181)*POWER(EXP(BR163),$BR$181)*POWER(EXP(BS163),$BS$181)*POWER(EXP(BT163),$BT$181)*POWER(EXP(BU163),$BU$181)*POWER(EXP(BV163),$BV$181)</f>
        <v>0.484463587231468</v>
      </c>
      <c r="BX163" s="26">
        <f t="shared" ref="BX163:BX178" si="394">J163/BW163</f>
        <v>1.45294717405395</v>
      </c>
      <c r="BY163" s="26">
        <f t="shared" si="355"/>
        <v>0.688256268264623</v>
      </c>
      <c r="BZ163" s="16">
        <f t="shared" ref="BZ163:BZ178" si="395">(BW163-J163)^2</f>
        <v>0.0481523392487215</v>
      </c>
      <c r="CA163" s="16">
        <f t="shared" ref="CA163:CA178" si="396">ABS(BW163/J163-1)</f>
        <v>0.311743731735377</v>
      </c>
      <c r="CB163" s="16">
        <f t="shared" ref="CB163:CB178" si="397">(CA163-$CC$1)^2</f>
        <v>0.000292069788234956</v>
      </c>
      <c r="CE163" s="31">
        <v>0.0769563448953398</v>
      </c>
      <c r="CF163" s="31">
        <v>0.849409476999225</v>
      </c>
      <c r="CG163" s="31">
        <v>4.71849887129509</v>
      </c>
      <c r="CH163" s="31">
        <v>-1.02961941718116</v>
      </c>
      <c r="CI163" s="31">
        <v>-0.154150679827258</v>
      </c>
      <c r="CJ163" s="31">
        <v>2.12738100396895</v>
      </c>
      <c r="CK163" s="34">
        <f t="shared" ref="CK163:CK178" si="398">K163*POWER(EXP(CF163),$CF$181)*POWER(EXP(CG163),$CG$181)*POWER(EXP(CH163),$CH$181)*POWER(EXP(CI163),$CI$181)*POWER(EXP(CJ163),$CJ$181)</f>
        <v>0.497065782894713</v>
      </c>
      <c r="CL163" s="34">
        <f t="shared" ref="CL163:CL178" si="399">J163/CK163</f>
        <v>1.41611035042639</v>
      </c>
      <c r="CM163" s="34">
        <f t="shared" ref="CM163:CM178" si="400">1/CL163</f>
        <v>0.706159657472245</v>
      </c>
      <c r="CN163" s="32">
        <f t="shared" ref="CN163:CN178" si="401">(CK163-J163)^2</f>
        <v>0.042780393365557</v>
      </c>
      <c r="CO163" s="32">
        <f t="shared" ref="CO163:CO178" si="402">ABS(CK163/J163-1)</f>
        <v>0.293840342527755</v>
      </c>
      <c r="CP163" s="32">
        <f t="shared" ref="CP163:CP178" si="403">(CO163-$CQ$1)^2</f>
        <v>0.00120655049305305</v>
      </c>
      <c r="CR163" s="8">
        <f t="shared" ref="CR163:CR178" si="404">(MIN(0.314+0.3292*F163,0.512)-0.01821*I163)*B163^0.0674*E163^0.0438*G163^0.2427*H163^-0.6695*I163^0.2168</f>
        <v>0.497065782894714</v>
      </c>
      <c r="CT163" s="25">
        <v>0.0769563448953398</v>
      </c>
      <c r="CU163" s="25">
        <v>0.849409476999225</v>
      </c>
      <c r="CV163" s="22">
        <v>-1.02961941718116</v>
      </c>
      <c r="CW163" s="25">
        <v>-0.154150679827258</v>
      </c>
      <c r="CX163" s="25">
        <v>2.12738100396895</v>
      </c>
      <c r="CY163" s="26">
        <f t="shared" ref="CY163:CY178" si="405">K163*POWER(EXP(CU163),$CU$181)*POWER(EXP(CV163),$CV$181)*POWER(EXP(CW163),$CW$181)*POWER(EXP(CX163),$CX$181)</f>
        <v>0.520366437955376</v>
      </c>
      <c r="CZ163" s="26">
        <f t="shared" ref="CZ163:CZ178" si="406">J163/CY163</f>
        <v>1.3527006137555</v>
      </c>
      <c r="DA163" s="26">
        <f t="shared" si="356"/>
        <v>0.739261880885603</v>
      </c>
      <c r="DB163" s="16">
        <f t="shared" ref="DB163:DB178" si="407">(CY163-J163)^2</f>
        <v>0.0336845683967879</v>
      </c>
      <c r="DC163" s="16">
        <f t="shared" ref="DC163:DC178" si="408">ABS(CY163/J163-1)</f>
        <v>0.260738119114397</v>
      </c>
      <c r="DD163" s="16">
        <f t="shared" ref="DD163:DD178" si="409">(DC163-$DE$1)^2</f>
        <v>0.00491208587050393</v>
      </c>
      <c r="DG163" s="25">
        <v>0.0769563448953398</v>
      </c>
      <c r="DH163" s="25">
        <v>0.849409476999225</v>
      </c>
      <c r="DI163" s="22">
        <v>-0.154150679827258</v>
      </c>
      <c r="DJ163" s="25">
        <v>2.12738100396895</v>
      </c>
      <c r="DK163" s="26">
        <f t="shared" ref="DK163:DK178" si="410">K163*POWER(EXP(DH163),$DH$181)*POWER(EXP(DI163),$DI$181)*POWER(EXP(DJ163),$DJ$181)</f>
        <v>0.553647480957337</v>
      </c>
      <c r="DL163" s="26">
        <f t="shared" ref="DL163:DL178" si="411">J163/DK163</f>
        <v>1.27138662092864</v>
      </c>
      <c r="DM163" s="26">
        <f t="shared" si="357"/>
        <v>0.786542805735669</v>
      </c>
      <c r="DN163" s="16">
        <f t="shared" ref="DN163:DN178" si="412">(DK163-J163)^2</f>
        <v>0.0225758194786657</v>
      </c>
      <c r="DO163" s="16">
        <f t="shared" ref="DO163:DO178" si="413">ABS(DK163/J163-1)</f>
        <v>0.213457194264331</v>
      </c>
      <c r="DP163" s="16">
        <f t="shared" ref="DP163:DP178" si="414">(DO163-$DQ$1)^2</f>
        <v>0.0145615488910224</v>
      </c>
      <c r="DS163" s="25">
        <v>0.0769563448953398</v>
      </c>
      <c r="DT163" s="25">
        <v>0.849409476999225</v>
      </c>
      <c r="DU163" s="22">
        <v>2.12738100396895</v>
      </c>
      <c r="DV163" s="26">
        <f t="shared" ref="DV163:DV178" si="415">K163*POWER(EXP(DT163),$DT$181)*POWER(EXP(DU163),$DU$181)</f>
        <v>0.537558881041167</v>
      </c>
      <c r="DW163" s="26">
        <f t="shared" ref="DW163:DW178" si="416">J163/DV163</f>
        <v>1.30943795149781</v>
      </c>
      <c r="DX163" s="26">
        <f t="shared" si="358"/>
        <v>0.763686434211063</v>
      </c>
      <c r="DY163" s="16">
        <f t="shared" ref="DY163:DY178" si="417">(DV163-J163)^2</f>
        <v>0.0276693678564766</v>
      </c>
      <c r="DZ163" s="16">
        <f t="shared" ref="DZ163:DZ178" si="418">ABS(DV163/J163-1)</f>
        <v>0.236313565788937</v>
      </c>
      <c r="EA163" s="16">
        <f t="shared" ref="EA163:EA178" si="419">(DZ163-$EB$1)^2</f>
        <v>0.0134608699132861</v>
      </c>
      <c r="ED163" s="25">
        <v>0.0769563448953398</v>
      </c>
      <c r="EE163" s="25">
        <v>0.849409476999225</v>
      </c>
      <c r="EF163" s="26">
        <f t="shared" ref="EF163:EF178" si="420">K163*POWER(EXP(EE163),$EE$181)</f>
        <v>0.476112072083546</v>
      </c>
      <c r="EG163" s="26">
        <f t="shared" ref="EG163:EG178" si="421">J163/EF163</f>
        <v>1.47843342202943</v>
      </c>
      <c r="EH163" s="26">
        <f t="shared" ref="EH163:EH178" si="422">1/EG163</f>
        <v>0.676391635294141</v>
      </c>
      <c r="EI163" s="16">
        <f t="shared" ref="EI163:EI178" si="423">(EF163-J163)^2</f>
        <v>0.0518873401044718</v>
      </c>
      <c r="EJ163" s="16">
        <f t="shared" ref="EJ163:EJ178" si="424">ABS(EF163/J163-1)</f>
        <v>0.323608364705859</v>
      </c>
      <c r="EK163" s="16">
        <f t="shared" ref="EK163:EK178" si="425">(EJ163-$EL$1)^2</f>
        <v>0.00126885261475033</v>
      </c>
    </row>
    <row r="164" spans="1:141">
      <c r="A164" s="77" t="s">
        <v>33</v>
      </c>
      <c r="B164" s="77">
        <v>2.33826564450375</v>
      </c>
      <c r="C164" s="78">
        <v>0.002</v>
      </c>
      <c r="D164" s="78">
        <v>0.0774</v>
      </c>
      <c r="E164" s="77">
        <v>112</v>
      </c>
      <c r="F164" s="77">
        <v>0.491071428571429</v>
      </c>
      <c r="G164" s="77">
        <v>0.491071428571429</v>
      </c>
      <c r="H164" s="77">
        <v>0.857142857142857</v>
      </c>
      <c r="I164" s="77">
        <v>10.1785714285714</v>
      </c>
      <c r="J164" s="77">
        <v>0.9048</v>
      </c>
      <c r="K164" s="17">
        <f t="shared" si="363"/>
        <v>0.678819393971266</v>
      </c>
      <c r="L164" s="17">
        <f t="shared" si="364"/>
        <v>1.33290240089737</v>
      </c>
      <c r="M164" s="17">
        <f t="shared" si="365"/>
        <v>0.75024247786391</v>
      </c>
      <c r="N164" s="16">
        <f t="shared" si="293"/>
        <v>0.0510672343011139</v>
      </c>
      <c r="O164" s="16">
        <f t="shared" si="294"/>
        <v>0.24975752213609</v>
      </c>
      <c r="P164" s="16">
        <f t="shared" si="366"/>
        <v>0.147089018238554</v>
      </c>
      <c r="R164" s="21">
        <f t="shared" si="367"/>
        <v>0.287358820884652</v>
      </c>
      <c r="S164" s="21">
        <f t="shared" si="368"/>
        <v>1</v>
      </c>
      <c r="T164" s="21">
        <f t="shared" si="369"/>
        <v>0.849409476999225</v>
      </c>
      <c r="U164" s="22">
        <f t="shared" si="370"/>
        <v>0.00199800266267306</v>
      </c>
      <c r="V164" s="21">
        <f t="shared" si="371"/>
        <v>0.0745507312642962</v>
      </c>
      <c r="W164" s="21">
        <f t="shared" si="372"/>
        <v>4.71849887129509</v>
      </c>
      <c r="X164" s="25">
        <f t="shared" si="373"/>
        <v>-0.711165686062623</v>
      </c>
      <c r="Y164" s="21">
        <f t="shared" si="374"/>
        <v>-0.711165686062623</v>
      </c>
      <c r="Z164" s="21">
        <f t="shared" si="375"/>
        <v>-0.154150679827258</v>
      </c>
      <c r="AA164" s="21">
        <f t="shared" si="376"/>
        <v>2.32028467009344</v>
      </c>
      <c r="AB164" s="26">
        <f t="shared" si="377"/>
        <v>0.58089882949642</v>
      </c>
      <c r="AC164" s="26">
        <f t="shared" si="378"/>
        <v>1.55758619927737</v>
      </c>
      <c r="AD164" s="26">
        <f t="shared" si="379"/>
        <v>0.64201904232584</v>
      </c>
      <c r="AE164" s="16">
        <f t="shared" si="380"/>
        <v>0.104911968253589</v>
      </c>
      <c r="AF164" s="16">
        <f t="shared" si="381"/>
        <v>0.35798095767416</v>
      </c>
      <c r="AG164" s="16">
        <f t="shared" si="382"/>
        <v>0.000952806624540823</v>
      </c>
      <c r="AI164" s="21">
        <v>0.287358820884652</v>
      </c>
      <c r="AJ164" s="22">
        <v>1</v>
      </c>
      <c r="AK164" s="21">
        <v>0.849409476999225</v>
      </c>
      <c r="AL164" s="25">
        <v>0.0745507312642962</v>
      </c>
      <c r="AM164" s="21">
        <v>4.71849887129509</v>
      </c>
      <c r="AN164" s="21">
        <v>-0.711165686062623</v>
      </c>
      <c r="AO164" s="21">
        <v>-0.711165686062623</v>
      </c>
      <c r="AP164" s="25">
        <v>-0.154150679827258</v>
      </c>
      <c r="AQ164" s="21">
        <v>2.32028467009344</v>
      </c>
      <c r="AR164" s="26">
        <f t="shared" si="383"/>
        <v>0.580604099907115</v>
      </c>
      <c r="AS164" s="26">
        <f t="shared" si="384"/>
        <v>1.55837687013362</v>
      </c>
      <c r="AT164" s="26">
        <f t="shared" si="360"/>
        <v>0.64169330228461</v>
      </c>
      <c r="AU164" s="16">
        <f t="shared" si="385"/>
        <v>0.105102981637036</v>
      </c>
      <c r="AV164" s="16">
        <f t="shared" si="386"/>
        <v>0.35830669771539</v>
      </c>
      <c r="AW164" s="16">
        <f t="shared" si="387"/>
        <v>0.000970432248442909</v>
      </c>
      <c r="AZ164" s="25">
        <v>0.287358820884652</v>
      </c>
      <c r="BA164" s="25">
        <v>0.849409476999225</v>
      </c>
      <c r="BB164" s="22">
        <v>0.0745507312642962</v>
      </c>
      <c r="BC164" s="25">
        <v>4.71849887129509</v>
      </c>
      <c r="BD164" s="25">
        <v>-0.711165686062623</v>
      </c>
      <c r="BE164" s="25">
        <v>-0.711165686062623</v>
      </c>
      <c r="BF164" s="25">
        <v>-0.154150679827258</v>
      </c>
      <c r="BG164" s="25">
        <v>2.32028467009344</v>
      </c>
      <c r="BH164" s="26">
        <f t="shared" si="388"/>
        <v>0.577033892338058</v>
      </c>
      <c r="BI164" s="26">
        <f t="shared" si="389"/>
        <v>1.56801881486351</v>
      </c>
      <c r="BJ164" s="26">
        <f t="shared" si="354"/>
        <v>0.637747449533663</v>
      </c>
      <c r="BK164" s="16">
        <f t="shared" si="390"/>
        <v>0.10743062133186</v>
      </c>
      <c r="BL164" s="16">
        <f t="shared" si="391"/>
        <v>0.362252550466337</v>
      </c>
      <c r="BM164" s="16">
        <f t="shared" si="392"/>
        <v>0.00115554107727709</v>
      </c>
      <c r="BP164" s="25">
        <v>0.287358820884652</v>
      </c>
      <c r="BQ164" s="25">
        <v>0.849409476999225</v>
      </c>
      <c r="BR164" s="25">
        <v>4.71849887129509</v>
      </c>
      <c r="BS164" s="22">
        <v>-0.711165686062623</v>
      </c>
      <c r="BT164" s="25">
        <v>-0.711165686062623</v>
      </c>
      <c r="BU164" s="25">
        <v>-0.154150679827258</v>
      </c>
      <c r="BV164" s="25">
        <v>2.32028467009344</v>
      </c>
      <c r="BW164" s="26">
        <f t="shared" si="393"/>
        <v>0.573096409553011</v>
      </c>
      <c r="BX164" s="26">
        <f t="shared" si="394"/>
        <v>1.57879195353135</v>
      </c>
      <c r="BY164" s="26">
        <f t="shared" si="355"/>
        <v>0.633395678108987</v>
      </c>
      <c r="BZ164" s="16">
        <f t="shared" si="395"/>
        <v>0.110027271915424</v>
      </c>
      <c r="CA164" s="16">
        <f t="shared" si="396"/>
        <v>0.366604321891013</v>
      </c>
      <c r="CB164" s="16">
        <f t="shared" si="397"/>
        <v>0.00142661374954667</v>
      </c>
      <c r="CE164" s="31">
        <v>0.287358820884652</v>
      </c>
      <c r="CF164" s="31">
        <v>0.849409476999225</v>
      </c>
      <c r="CG164" s="31">
        <v>4.71849887129509</v>
      </c>
      <c r="CH164" s="31">
        <v>-0.711165686062623</v>
      </c>
      <c r="CI164" s="31">
        <v>-0.154150679827258</v>
      </c>
      <c r="CJ164" s="31">
        <v>2.32028467009344</v>
      </c>
      <c r="CK164" s="34">
        <f t="shared" si="398"/>
        <v>0.583186924889624</v>
      </c>
      <c r="CL164" s="34">
        <f t="shared" si="399"/>
        <v>1.55147511266863</v>
      </c>
      <c r="CM164" s="34">
        <f t="shared" si="400"/>
        <v>0.644547883388178</v>
      </c>
      <c r="CN164" s="32">
        <f t="shared" si="401"/>
        <v>0.103434970081952</v>
      </c>
      <c r="CO164" s="32">
        <f t="shared" si="402"/>
        <v>0.355452116611821</v>
      </c>
      <c r="CP164" s="32">
        <f t="shared" si="403"/>
        <v>0.000722337565101782</v>
      </c>
      <c r="CR164" s="8">
        <f t="shared" si="404"/>
        <v>0.583186924889625</v>
      </c>
      <c r="CT164" s="25">
        <v>0.287358820884652</v>
      </c>
      <c r="CU164" s="25">
        <v>0.849409476999225</v>
      </c>
      <c r="CV164" s="22">
        <v>-0.711165686062623</v>
      </c>
      <c r="CW164" s="25">
        <v>-0.154150679827258</v>
      </c>
      <c r="CX164" s="25">
        <v>2.32028467009344</v>
      </c>
      <c r="CY164" s="26">
        <f t="shared" si="405"/>
        <v>0.601225715174329</v>
      </c>
      <c r="CZ164" s="26">
        <f t="shared" si="406"/>
        <v>1.50492564965829</v>
      </c>
      <c r="DA164" s="26">
        <f t="shared" si="356"/>
        <v>0.664484654259869</v>
      </c>
      <c r="DB164" s="16">
        <f t="shared" si="407"/>
        <v>0.0921573464074176</v>
      </c>
      <c r="DC164" s="16">
        <f t="shared" si="408"/>
        <v>0.335515345740131</v>
      </c>
      <c r="DD164" s="16">
        <f t="shared" si="409"/>
        <v>2.2005032032364e-5</v>
      </c>
      <c r="DG164" s="25">
        <v>0.287358820884652</v>
      </c>
      <c r="DH164" s="25">
        <v>0.849409476999225</v>
      </c>
      <c r="DI164" s="22">
        <v>-0.154150679827258</v>
      </c>
      <c r="DJ164" s="25">
        <v>2.32028467009344</v>
      </c>
      <c r="DK164" s="26">
        <f t="shared" si="410"/>
        <v>0.602814632327122</v>
      </c>
      <c r="DL164" s="26">
        <f t="shared" si="411"/>
        <v>1.5009589208329</v>
      </c>
      <c r="DM164" s="26">
        <f t="shared" si="357"/>
        <v>0.666240751908843</v>
      </c>
      <c r="DN164" s="16">
        <f t="shared" si="412"/>
        <v>0.0911951622885236</v>
      </c>
      <c r="DO164" s="16">
        <f t="shared" si="413"/>
        <v>0.333759248091157</v>
      </c>
      <c r="DP164" s="16">
        <f t="shared" si="414"/>
        <v>1.36300657390783e-7</v>
      </c>
      <c r="DS164" s="25">
        <v>0.287358820884652</v>
      </c>
      <c r="DT164" s="25">
        <v>0.849409476999225</v>
      </c>
      <c r="DU164" s="22">
        <v>2.32028467009344</v>
      </c>
      <c r="DV164" s="26">
        <f t="shared" si="415"/>
        <v>0.57812686141143</v>
      </c>
      <c r="DW164" s="26">
        <f t="shared" si="416"/>
        <v>1.56505442039319</v>
      </c>
      <c r="DX164" s="26">
        <f t="shared" si="358"/>
        <v>0.638955417121386</v>
      </c>
      <c r="DY164" s="16">
        <f t="shared" si="417"/>
        <v>0.106715339475307</v>
      </c>
      <c r="DZ164" s="16">
        <f t="shared" si="418"/>
        <v>0.361044582878614</v>
      </c>
      <c r="EA164" s="16">
        <f t="shared" si="419"/>
        <v>7.58645874650525e-5</v>
      </c>
      <c r="ED164" s="25">
        <v>0.287358820884652</v>
      </c>
      <c r="EE164" s="25">
        <v>0.849409476999225</v>
      </c>
      <c r="EF164" s="26">
        <f t="shared" si="420"/>
        <v>0.495877251989765</v>
      </c>
      <c r="EG164" s="26">
        <f t="shared" si="421"/>
        <v>1.82464510394333</v>
      </c>
      <c r="EH164" s="26">
        <f t="shared" si="422"/>
        <v>0.548051781597884</v>
      </c>
      <c r="EI164" s="16">
        <f t="shared" si="423"/>
        <v>0.167217813840242</v>
      </c>
      <c r="EJ164" s="16">
        <f t="shared" si="424"/>
        <v>0.451948218402116</v>
      </c>
      <c r="EK164" s="16">
        <f t="shared" si="425"/>
        <v>0.00859679370786059</v>
      </c>
    </row>
    <row r="165" spans="1:141">
      <c r="A165" s="77" t="s">
        <v>33</v>
      </c>
      <c r="B165" s="77">
        <v>2.33826564450375</v>
      </c>
      <c r="C165" s="78">
        <v>0.0035</v>
      </c>
      <c r="D165" s="78">
        <v>0.0595</v>
      </c>
      <c r="E165" s="77">
        <v>112</v>
      </c>
      <c r="F165" s="77">
        <v>0.625</v>
      </c>
      <c r="G165" s="77">
        <v>0.758928571428572</v>
      </c>
      <c r="H165" s="77">
        <v>0.857142857142857</v>
      </c>
      <c r="I165" s="77">
        <v>4.82142857142857</v>
      </c>
      <c r="J165" s="77">
        <v>1.3048</v>
      </c>
      <c r="K165" s="17">
        <f t="shared" si="363"/>
        <v>0.991896461872856</v>
      </c>
      <c r="L165" s="17">
        <f t="shared" si="364"/>
        <v>1.31545987928653</v>
      </c>
      <c r="M165" s="17">
        <f t="shared" si="365"/>
        <v>0.760190421423096</v>
      </c>
      <c r="N165" s="16">
        <f t="shared" si="293"/>
        <v>0.097908624172485</v>
      </c>
      <c r="O165" s="16">
        <f t="shared" si="294"/>
        <v>0.239809578576904</v>
      </c>
      <c r="P165" s="16">
        <f t="shared" si="366"/>
        <v>0.154818487483186</v>
      </c>
      <c r="R165" s="21">
        <f t="shared" si="367"/>
        <v>0.274186322581224</v>
      </c>
      <c r="S165" s="21">
        <f t="shared" si="368"/>
        <v>1</v>
      </c>
      <c r="T165" s="21">
        <f t="shared" si="369"/>
        <v>0.849409476999225</v>
      </c>
      <c r="U165" s="22">
        <f t="shared" si="370"/>
        <v>0.00349388925425584</v>
      </c>
      <c r="V165" s="21">
        <f t="shared" si="371"/>
        <v>0.0577970987262168</v>
      </c>
      <c r="W165" s="21">
        <f t="shared" si="372"/>
        <v>4.71849887129509</v>
      </c>
      <c r="X165" s="25">
        <f t="shared" si="373"/>
        <v>-0.470003629245736</v>
      </c>
      <c r="Y165" s="21">
        <f t="shared" si="374"/>
        <v>-0.275847614804777</v>
      </c>
      <c r="Z165" s="21">
        <f t="shared" si="375"/>
        <v>-0.154150679827258</v>
      </c>
      <c r="AA165" s="21">
        <f t="shared" si="376"/>
        <v>1.57307026826323</v>
      </c>
      <c r="AB165" s="26">
        <f t="shared" si="377"/>
        <v>0.865768178922682</v>
      </c>
      <c r="AC165" s="26">
        <f t="shared" si="378"/>
        <v>1.5071008980991</v>
      </c>
      <c r="AD165" s="26">
        <f t="shared" si="379"/>
        <v>0.663525581639088</v>
      </c>
      <c r="AE165" s="16">
        <f t="shared" si="380"/>
        <v>0.192748939918466</v>
      </c>
      <c r="AF165" s="16">
        <f t="shared" si="381"/>
        <v>0.336474418360912</v>
      </c>
      <c r="AG165" s="16">
        <f t="shared" si="382"/>
        <v>8.76288187427048e-5</v>
      </c>
      <c r="AI165" s="21">
        <v>0.274186322581224</v>
      </c>
      <c r="AJ165" s="22">
        <v>1</v>
      </c>
      <c r="AK165" s="21">
        <v>0.849409476999225</v>
      </c>
      <c r="AL165" s="25">
        <v>0.0577970987262168</v>
      </c>
      <c r="AM165" s="21">
        <v>4.71849887129509</v>
      </c>
      <c r="AN165" s="21">
        <v>-0.470003629245736</v>
      </c>
      <c r="AO165" s="21">
        <v>-0.275847614804777</v>
      </c>
      <c r="AP165" s="25">
        <v>-0.154150679827258</v>
      </c>
      <c r="AQ165" s="21">
        <v>1.57307026826323</v>
      </c>
      <c r="AR165" s="26">
        <f t="shared" si="383"/>
        <v>0.86643519209352</v>
      </c>
      <c r="AS165" s="26">
        <f t="shared" si="384"/>
        <v>1.50594067727937</v>
      </c>
      <c r="AT165" s="26">
        <f t="shared" si="360"/>
        <v>0.664036781187553</v>
      </c>
      <c r="AU165" s="16">
        <f t="shared" si="385"/>
        <v>0.192163704810885</v>
      </c>
      <c r="AV165" s="16">
        <f t="shared" si="386"/>
        <v>0.335963218812447</v>
      </c>
      <c r="AW165" s="16">
        <f t="shared" si="387"/>
        <v>7.75858434095244e-5</v>
      </c>
      <c r="AZ165" s="25">
        <v>0.274186322581224</v>
      </c>
      <c r="BA165" s="25">
        <v>0.849409476999225</v>
      </c>
      <c r="BB165" s="22">
        <v>0.0577970987262168</v>
      </c>
      <c r="BC165" s="25">
        <v>4.71849887129509</v>
      </c>
      <c r="BD165" s="25">
        <v>-0.470003629245736</v>
      </c>
      <c r="BE165" s="25">
        <v>-0.275847614804777</v>
      </c>
      <c r="BF165" s="25">
        <v>-0.154150679827258</v>
      </c>
      <c r="BG165" s="25">
        <v>1.57307026826323</v>
      </c>
      <c r="BH165" s="26">
        <f t="shared" si="388"/>
        <v>0.85951161746147</v>
      </c>
      <c r="BI165" s="26">
        <f t="shared" si="389"/>
        <v>1.51807139483893</v>
      </c>
      <c r="BJ165" s="26">
        <f t="shared" si="354"/>
        <v>0.658730546797571</v>
      </c>
      <c r="BK165" s="16">
        <f t="shared" si="390"/>
        <v>0.19828174362378</v>
      </c>
      <c r="BL165" s="16">
        <f t="shared" si="391"/>
        <v>0.341269453202429</v>
      </c>
      <c r="BM165" s="16">
        <f t="shared" si="392"/>
        <v>0.000169264086354494</v>
      </c>
      <c r="BP165" s="25">
        <v>0.274186322581224</v>
      </c>
      <c r="BQ165" s="25">
        <v>0.849409476999225</v>
      </c>
      <c r="BR165" s="25">
        <v>4.71849887129509</v>
      </c>
      <c r="BS165" s="22">
        <v>-0.470003629245736</v>
      </c>
      <c r="BT165" s="25">
        <v>-0.275847614804777</v>
      </c>
      <c r="BU165" s="25">
        <v>-0.154150679827258</v>
      </c>
      <c r="BV165" s="25">
        <v>1.57307026826323</v>
      </c>
      <c r="BW165" s="26">
        <f t="shared" si="393"/>
        <v>0.849726029850146</v>
      </c>
      <c r="BX165" s="26">
        <f t="shared" si="394"/>
        <v>1.53555375987494</v>
      </c>
      <c r="BY165" s="26">
        <f t="shared" si="355"/>
        <v>0.651230862852656</v>
      </c>
      <c r="BZ165" s="16">
        <f t="shared" si="395"/>
        <v>0.20709231830795</v>
      </c>
      <c r="CA165" s="16">
        <f t="shared" si="396"/>
        <v>0.348769137147344</v>
      </c>
      <c r="CB165" s="16">
        <f t="shared" si="397"/>
        <v>0.000397418419626544</v>
      </c>
      <c r="CE165" s="31">
        <v>0.274186322581224</v>
      </c>
      <c r="CF165" s="31">
        <v>0.849409476999225</v>
      </c>
      <c r="CG165" s="31">
        <v>4.71849887129509</v>
      </c>
      <c r="CH165" s="31">
        <v>-0.275847614804777</v>
      </c>
      <c r="CI165" s="31">
        <v>-0.154150679827258</v>
      </c>
      <c r="CJ165" s="31">
        <v>1.57307026826323</v>
      </c>
      <c r="CK165" s="34">
        <f t="shared" si="398"/>
        <v>0.805470838699239</v>
      </c>
      <c r="CL165" s="34">
        <f t="shared" si="399"/>
        <v>1.61992208446321</v>
      </c>
      <c r="CM165" s="34">
        <f t="shared" si="400"/>
        <v>0.617313640940557</v>
      </c>
      <c r="CN165" s="32">
        <f t="shared" si="401"/>
        <v>0.249329611325321</v>
      </c>
      <c r="CO165" s="32">
        <f t="shared" si="402"/>
        <v>0.382686359059443</v>
      </c>
      <c r="CP165" s="32">
        <f t="shared" si="403"/>
        <v>0.00292795495827873</v>
      </c>
      <c r="CR165" s="8">
        <f t="shared" si="404"/>
        <v>0.805470838699238</v>
      </c>
      <c r="CT165" s="25">
        <v>0.274186322581224</v>
      </c>
      <c r="CU165" s="25">
        <v>0.849409476999225</v>
      </c>
      <c r="CV165" s="22">
        <v>-0.275847614804777</v>
      </c>
      <c r="CW165" s="25">
        <v>-0.154150679827258</v>
      </c>
      <c r="CX165" s="25">
        <v>1.57307026826323</v>
      </c>
      <c r="CY165" s="26">
        <f t="shared" si="405"/>
        <v>0.776276176150488</v>
      </c>
      <c r="CZ165" s="26">
        <f t="shared" si="406"/>
        <v>1.68084509107369</v>
      </c>
      <c r="DA165" s="26">
        <f t="shared" si="356"/>
        <v>0.594938822923427</v>
      </c>
      <c r="DB165" s="16">
        <f t="shared" si="407"/>
        <v>0.27933743237651</v>
      </c>
      <c r="DC165" s="16">
        <f t="shared" si="408"/>
        <v>0.405061177076573</v>
      </c>
      <c r="DD165" s="16">
        <f t="shared" si="409"/>
        <v>0.00551110002176038</v>
      </c>
      <c r="DG165" s="25">
        <v>0.274186322581224</v>
      </c>
      <c r="DH165" s="25">
        <v>0.849409476999225</v>
      </c>
      <c r="DI165" s="22">
        <v>-0.154150679827258</v>
      </c>
      <c r="DJ165" s="25">
        <v>1.57307026826323</v>
      </c>
      <c r="DK165" s="26">
        <f t="shared" si="410"/>
        <v>0.741640489236782</v>
      </c>
      <c r="DL165" s="26">
        <f t="shared" si="411"/>
        <v>1.75934299561067</v>
      </c>
      <c r="DM165" s="26">
        <f t="shared" si="357"/>
        <v>0.568393998495388</v>
      </c>
      <c r="DN165" s="16">
        <f t="shared" si="412"/>
        <v>0.317148634563067</v>
      </c>
      <c r="DO165" s="16">
        <f t="shared" si="413"/>
        <v>0.431606001504612</v>
      </c>
      <c r="DP165" s="16">
        <f t="shared" si="414"/>
        <v>0.00950187552710216</v>
      </c>
      <c r="DS165" s="25">
        <v>0.274186322581224</v>
      </c>
      <c r="DT165" s="25">
        <v>0.849409476999225</v>
      </c>
      <c r="DU165" s="22">
        <v>1.57307026826323</v>
      </c>
      <c r="DV165" s="26">
        <f t="shared" si="415"/>
        <v>0.746051921601761</v>
      </c>
      <c r="DW165" s="26">
        <f t="shared" si="416"/>
        <v>1.74893993597472</v>
      </c>
      <c r="DX165" s="26">
        <f t="shared" si="358"/>
        <v>0.571774924587493</v>
      </c>
      <c r="DY165" s="16">
        <f t="shared" si="417"/>
        <v>0.312199415113724</v>
      </c>
      <c r="DZ165" s="16">
        <f t="shared" si="418"/>
        <v>0.428225075412507</v>
      </c>
      <c r="EA165" s="16">
        <f t="shared" si="419"/>
        <v>0.00575937110432853</v>
      </c>
      <c r="ED165" s="25">
        <v>0.274186322581224</v>
      </c>
      <c r="EE165" s="25">
        <v>0.849409476999225</v>
      </c>
      <c r="EF165" s="26">
        <f t="shared" si="420"/>
        <v>0.724579904670053</v>
      </c>
      <c r="EG165" s="26">
        <f t="shared" si="421"/>
        <v>1.80076757799978</v>
      </c>
      <c r="EH165" s="26">
        <f t="shared" si="422"/>
        <v>0.555318749747128</v>
      </c>
      <c r="EI165" s="16">
        <f t="shared" si="423"/>
        <v>0.336655359024693</v>
      </c>
      <c r="EJ165" s="16">
        <f t="shared" si="424"/>
        <v>0.444681250252872</v>
      </c>
      <c r="EK165" s="16">
        <f t="shared" si="425"/>
        <v>0.00730203200327301</v>
      </c>
    </row>
    <row r="166" spans="1:141">
      <c r="A166" s="77" t="s">
        <v>33</v>
      </c>
      <c r="B166" s="77">
        <v>2.33826564450375</v>
      </c>
      <c r="C166" s="78">
        <v>0.003</v>
      </c>
      <c r="D166" s="78">
        <v>0.0471</v>
      </c>
      <c r="E166" s="77">
        <v>112</v>
      </c>
      <c r="F166" s="77">
        <v>0.758928571428571</v>
      </c>
      <c r="G166" s="77">
        <v>0.758928571428572</v>
      </c>
      <c r="H166" s="77">
        <v>0.857142857142857</v>
      </c>
      <c r="I166" s="77">
        <v>6.60714285714286</v>
      </c>
      <c r="J166" s="77">
        <v>1.2145</v>
      </c>
      <c r="K166" s="17">
        <f t="shared" si="363"/>
        <v>0.915861073682832</v>
      </c>
      <c r="L166" s="17">
        <f t="shared" si="364"/>
        <v>1.32607448323608</v>
      </c>
      <c r="M166" s="17">
        <f t="shared" si="365"/>
        <v>0.754105453835185</v>
      </c>
      <c r="N166" s="16">
        <f t="shared" si="293"/>
        <v>0.0891852083118707</v>
      </c>
      <c r="O166" s="16">
        <f t="shared" si="294"/>
        <v>0.245894546164815</v>
      </c>
      <c r="P166" s="16">
        <f t="shared" si="366"/>
        <v>0.150067012292675</v>
      </c>
      <c r="R166" s="21">
        <f t="shared" si="367"/>
        <v>0.282223061555709</v>
      </c>
      <c r="S166" s="21">
        <f t="shared" si="368"/>
        <v>1</v>
      </c>
      <c r="T166" s="21">
        <f t="shared" si="369"/>
        <v>0.849409476999225</v>
      </c>
      <c r="U166" s="22">
        <f t="shared" si="370"/>
        <v>0.00299550897979837</v>
      </c>
      <c r="V166" s="21">
        <f t="shared" si="371"/>
        <v>0.0460244383112793</v>
      </c>
      <c r="W166" s="21">
        <f t="shared" si="372"/>
        <v>4.71849887129509</v>
      </c>
      <c r="X166" s="25">
        <f t="shared" si="373"/>
        <v>-0.275847614804779</v>
      </c>
      <c r="Y166" s="21">
        <f t="shared" si="374"/>
        <v>-0.275847614804777</v>
      </c>
      <c r="Z166" s="21">
        <f t="shared" si="375"/>
        <v>-0.154150679827258</v>
      </c>
      <c r="AA166" s="21">
        <f t="shared" si="376"/>
        <v>1.88815131490312</v>
      </c>
      <c r="AB166" s="26">
        <f t="shared" si="377"/>
        <v>0.811831670188023</v>
      </c>
      <c r="AC166" s="26">
        <f t="shared" si="378"/>
        <v>1.49599978000207</v>
      </c>
      <c r="AD166" s="26">
        <f t="shared" si="379"/>
        <v>0.668449296161403</v>
      </c>
      <c r="AE166" s="16">
        <f t="shared" si="380"/>
        <v>0.162141783833567</v>
      </c>
      <c r="AF166" s="16">
        <f t="shared" si="381"/>
        <v>0.331550703838597</v>
      </c>
      <c r="AG166" s="16">
        <f t="shared" si="382"/>
        <v>1.96897383500109e-5</v>
      </c>
      <c r="AI166" s="21">
        <v>0.282223061555709</v>
      </c>
      <c r="AJ166" s="22">
        <v>1</v>
      </c>
      <c r="AK166" s="21">
        <v>0.849409476999225</v>
      </c>
      <c r="AL166" s="25">
        <v>0.0460244383112793</v>
      </c>
      <c r="AM166" s="21">
        <v>4.71849887129509</v>
      </c>
      <c r="AN166" s="21">
        <v>-0.275847614804779</v>
      </c>
      <c r="AO166" s="21">
        <v>-0.275847614804777</v>
      </c>
      <c r="AP166" s="25">
        <v>-0.154150679827258</v>
      </c>
      <c r="AQ166" s="21">
        <v>1.88815131490312</v>
      </c>
      <c r="AR166" s="26">
        <f t="shared" si="383"/>
        <v>0.811310867490195</v>
      </c>
      <c r="AS166" s="26">
        <f t="shared" si="384"/>
        <v>1.49696010329195</v>
      </c>
      <c r="AT166" s="26">
        <f t="shared" si="360"/>
        <v>0.66802047549625</v>
      </c>
      <c r="AU166" s="16">
        <f t="shared" si="385"/>
        <v>0.162561476574009</v>
      </c>
      <c r="AV166" s="16">
        <f t="shared" si="386"/>
        <v>0.33197952450375</v>
      </c>
      <c r="AW166" s="16">
        <f t="shared" si="387"/>
        <v>2.32766527546442e-5</v>
      </c>
      <c r="AZ166" s="25">
        <v>0.282223061555709</v>
      </c>
      <c r="BA166" s="25">
        <v>0.849409476999225</v>
      </c>
      <c r="BB166" s="22">
        <v>0.0460244383112793</v>
      </c>
      <c r="BC166" s="25">
        <v>4.71849887129509</v>
      </c>
      <c r="BD166" s="25">
        <v>-0.275847614804779</v>
      </c>
      <c r="BE166" s="25">
        <v>-0.275847614804777</v>
      </c>
      <c r="BF166" s="25">
        <v>-0.154150679827258</v>
      </c>
      <c r="BG166" s="25">
        <v>1.88815131490312</v>
      </c>
      <c r="BH166" s="26">
        <f t="shared" si="388"/>
        <v>0.806131365569607</v>
      </c>
      <c r="BI166" s="26">
        <f t="shared" si="389"/>
        <v>1.5065782723165</v>
      </c>
      <c r="BJ166" s="26">
        <f t="shared" si="354"/>
        <v>0.663755755923925</v>
      </c>
      <c r="BK166" s="16">
        <f t="shared" si="390"/>
        <v>0.166764941586544</v>
      </c>
      <c r="BL166" s="16">
        <f t="shared" si="391"/>
        <v>0.336244244076075</v>
      </c>
      <c r="BM166" s="16">
        <f t="shared" si="392"/>
        <v>6.37593319003799e-5</v>
      </c>
      <c r="BP166" s="25">
        <v>0.282223061555709</v>
      </c>
      <c r="BQ166" s="25">
        <v>0.849409476999225</v>
      </c>
      <c r="BR166" s="25">
        <v>4.71849887129509</v>
      </c>
      <c r="BS166" s="22">
        <v>-0.275847614804779</v>
      </c>
      <c r="BT166" s="25">
        <v>-0.275847614804777</v>
      </c>
      <c r="BU166" s="25">
        <v>-0.154150679827258</v>
      </c>
      <c r="BV166" s="25">
        <v>1.88815131490312</v>
      </c>
      <c r="BW166" s="26">
        <f t="shared" si="393"/>
        <v>0.799846655503862</v>
      </c>
      <c r="BX166" s="26">
        <f t="shared" si="394"/>
        <v>1.51841605093032</v>
      </c>
      <c r="BY166" s="26">
        <f t="shared" si="355"/>
        <v>0.658581025528087</v>
      </c>
      <c r="BZ166" s="16">
        <f t="shared" si="395"/>
        <v>0.171937396101833</v>
      </c>
      <c r="CA166" s="16">
        <f t="shared" si="396"/>
        <v>0.341418974471913</v>
      </c>
      <c r="CB166" s="16">
        <f t="shared" si="397"/>
        <v>0.000158387091509072</v>
      </c>
      <c r="CE166" s="31">
        <v>0.282223061555709</v>
      </c>
      <c r="CF166" s="31">
        <v>0.849409476999225</v>
      </c>
      <c r="CG166" s="31">
        <v>4.71849887129509</v>
      </c>
      <c r="CH166" s="31">
        <v>-0.275847614804777</v>
      </c>
      <c r="CI166" s="31">
        <v>-0.154150679827258</v>
      </c>
      <c r="CJ166" s="31">
        <v>1.88815131490312</v>
      </c>
      <c r="CK166" s="34">
        <f t="shared" si="398"/>
        <v>0.796305199090404</v>
      </c>
      <c r="CL166" s="34">
        <f t="shared" si="399"/>
        <v>1.5251689947363</v>
      </c>
      <c r="CM166" s="34">
        <f t="shared" si="400"/>
        <v>0.655665046595639</v>
      </c>
      <c r="CN166" s="32">
        <f t="shared" si="401"/>
        <v>0.174886891507817</v>
      </c>
      <c r="CO166" s="32">
        <f t="shared" si="402"/>
        <v>0.344334953404361</v>
      </c>
      <c r="CP166" s="32">
        <f t="shared" si="403"/>
        <v>0.000248351602344829</v>
      </c>
      <c r="CR166" s="8">
        <f t="shared" si="404"/>
        <v>0.796305199090405</v>
      </c>
      <c r="CT166" s="25">
        <v>0.282223061555709</v>
      </c>
      <c r="CU166" s="25">
        <v>0.849409476999225</v>
      </c>
      <c r="CV166" s="22">
        <v>-0.275847614804777</v>
      </c>
      <c r="CW166" s="25">
        <v>-0.154150679827258</v>
      </c>
      <c r="CX166" s="25">
        <v>1.88815131490312</v>
      </c>
      <c r="CY166" s="26">
        <f t="shared" si="405"/>
        <v>0.778622321150699</v>
      </c>
      <c r="CZ166" s="26">
        <f t="shared" si="406"/>
        <v>1.5598062976221</v>
      </c>
      <c r="DA166" s="26">
        <f t="shared" si="356"/>
        <v>0.64110524590424</v>
      </c>
      <c r="DB166" s="16">
        <f t="shared" si="407"/>
        <v>0.189989350919054</v>
      </c>
      <c r="DC166" s="16">
        <f t="shared" si="408"/>
        <v>0.35889475409576</v>
      </c>
      <c r="DD166" s="16">
        <f t="shared" si="409"/>
        <v>0.000787945138669286</v>
      </c>
      <c r="DG166" s="25">
        <v>0.282223061555709</v>
      </c>
      <c r="DH166" s="25">
        <v>0.849409476999225</v>
      </c>
      <c r="DI166" s="22">
        <v>-0.154150679827258</v>
      </c>
      <c r="DJ166" s="25">
        <v>1.88815131490312</v>
      </c>
      <c r="DK166" s="26">
        <f t="shared" si="410"/>
        <v>0.736303372718983</v>
      </c>
      <c r="DL166" s="26">
        <f t="shared" si="411"/>
        <v>1.64945597833561</v>
      </c>
      <c r="DM166" s="26">
        <f t="shared" si="357"/>
        <v>0.606260496269233</v>
      </c>
      <c r="DN166" s="16">
        <f t="shared" si="412"/>
        <v>0.228672014342939</v>
      </c>
      <c r="DO166" s="16">
        <f t="shared" si="413"/>
        <v>0.393739503730767</v>
      </c>
      <c r="DP166" s="16">
        <f t="shared" si="414"/>
        <v>0.00355347924336031</v>
      </c>
      <c r="DS166" s="25">
        <v>0.282223061555709</v>
      </c>
      <c r="DT166" s="25">
        <v>0.849409476999225</v>
      </c>
      <c r="DU166" s="22">
        <v>1.88815131490312</v>
      </c>
      <c r="DV166" s="26">
        <f t="shared" si="415"/>
        <v>0.725919504984905</v>
      </c>
      <c r="DW166" s="26">
        <f t="shared" si="416"/>
        <v>1.67305051270837</v>
      </c>
      <c r="DX166" s="26">
        <f t="shared" si="358"/>
        <v>0.597710584590289</v>
      </c>
      <c r="DY166" s="16">
        <f t="shared" si="417"/>
        <v>0.238710900109195</v>
      </c>
      <c r="DZ166" s="16">
        <f t="shared" si="418"/>
        <v>0.402289415409711</v>
      </c>
      <c r="EA166" s="16">
        <f t="shared" si="419"/>
        <v>0.00249548808898531</v>
      </c>
      <c r="ED166" s="25">
        <v>0.282223061555709</v>
      </c>
      <c r="EE166" s="25">
        <v>0.849409476999225</v>
      </c>
      <c r="EF166" s="26">
        <f t="shared" si="420"/>
        <v>0.669036088915077</v>
      </c>
      <c r="EG166" s="26">
        <f t="shared" si="421"/>
        <v>1.81529818812832</v>
      </c>
      <c r="EH166" s="26">
        <f t="shared" si="422"/>
        <v>0.550873683750578</v>
      </c>
      <c r="EI166" s="16">
        <f t="shared" si="423"/>
        <v>0.297530878296061</v>
      </c>
      <c r="EJ166" s="16">
        <f t="shared" si="424"/>
        <v>0.449126316249422</v>
      </c>
      <c r="EK166" s="16">
        <f t="shared" si="425"/>
        <v>0.00808146953419812</v>
      </c>
    </row>
    <row r="167" spans="1:141">
      <c r="A167" s="77" t="s">
        <v>33</v>
      </c>
      <c r="B167" s="77">
        <v>2.29218956245815</v>
      </c>
      <c r="C167" s="78">
        <v>0.0035</v>
      </c>
      <c r="D167" s="78">
        <v>0.0774</v>
      </c>
      <c r="E167" s="77">
        <v>112</v>
      </c>
      <c r="F167" s="77">
        <v>0.491071428571429</v>
      </c>
      <c r="G167" s="77">
        <v>0.491071428571429</v>
      </c>
      <c r="H167" s="77">
        <v>0.857142857142857</v>
      </c>
      <c r="I167" s="77">
        <v>8.39285714285714</v>
      </c>
      <c r="J167" s="77">
        <v>0.7014</v>
      </c>
      <c r="K167" s="17">
        <f t="shared" si="363"/>
        <v>0.7399801886962</v>
      </c>
      <c r="L167" s="17">
        <f t="shared" si="364"/>
        <v>0.94786321406229</v>
      </c>
      <c r="M167" s="17">
        <f t="shared" si="365"/>
        <v>1.05500454618791</v>
      </c>
      <c r="N167" s="16">
        <f t="shared" si="293"/>
        <v>0.00148843095983439</v>
      </c>
      <c r="O167" s="16">
        <f t="shared" si="294"/>
        <v>0.0550045461879098</v>
      </c>
      <c r="P167" s="16">
        <f t="shared" si="366"/>
        <v>0.334401787610835</v>
      </c>
      <c r="R167" s="21">
        <f t="shared" si="367"/>
        <v>-0.0535450761015982</v>
      </c>
      <c r="S167" s="21">
        <f t="shared" si="368"/>
        <v>1</v>
      </c>
      <c r="T167" s="21">
        <f t="shared" si="369"/>
        <v>0.829507501566103</v>
      </c>
      <c r="U167" s="22">
        <f t="shared" si="370"/>
        <v>0.00349388925425584</v>
      </c>
      <c r="V167" s="21">
        <f t="shared" si="371"/>
        <v>0.0745507312642962</v>
      </c>
      <c r="W167" s="21">
        <f t="shared" si="372"/>
        <v>4.71849887129509</v>
      </c>
      <c r="X167" s="25">
        <f t="shared" si="373"/>
        <v>-0.711165686062623</v>
      </c>
      <c r="Y167" s="21">
        <f t="shared" si="374"/>
        <v>-0.711165686062623</v>
      </c>
      <c r="Z167" s="21">
        <f t="shared" si="375"/>
        <v>-0.154150679827258</v>
      </c>
      <c r="AA167" s="21">
        <f t="shared" si="376"/>
        <v>2.12738100396895</v>
      </c>
      <c r="AB167" s="26">
        <f t="shared" si="377"/>
        <v>0.619087730266406</v>
      </c>
      <c r="AC167" s="26">
        <f t="shared" si="378"/>
        <v>1.13295735920687</v>
      </c>
      <c r="AD167" s="26">
        <f t="shared" si="379"/>
        <v>0.882645751734254</v>
      </c>
      <c r="AE167" s="16">
        <f t="shared" si="380"/>
        <v>0.00677530974869598</v>
      </c>
      <c r="AF167" s="16">
        <f t="shared" si="381"/>
        <v>0.117354248265746</v>
      </c>
      <c r="AG167" s="16">
        <f t="shared" si="382"/>
        <v>0.0439988982857233</v>
      </c>
      <c r="AI167" s="21">
        <v>-0.0535450761015982</v>
      </c>
      <c r="AJ167" s="22">
        <v>1</v>
      </c>
      <c r="AK167" s="21">
        <v>0.829507501566103</v>
      </c>
      <c r="AL167" s="25">
        <v>0.0745507312642962</v>
      </c>
      <c r="AM167" s="21">
        <v>4.71849887129509</v>
      </c>
      <c r="AN167" s="21">
        <v>-0.711165686062623</v>
      </c>
      <c r="AO167" s="21">
        <v>-0.711165686062623</v>
      </c>
      <c r="AP167" s="25">
        <v>-0.154150679827258</v>
      </c>
      <c r="AQ167" s="21">
        <v>2.12738100396895</v>
      </c>
      <c r="AR167" s="26">
        <f t="shared" si="383"/>
        <v>0.618991878450385</v>
      </c>
      <c r="AS167" s="26">
        <f t="shared" si="384"/>
        <v>1.13313279934451</v>
      </c>
      <c r="AT167" s="26">
        <f t="shared" si="360"/>
        <v>0.88250909388421</v>
      </c>
      <c r="AU167" s="16">
        <f t="shared" si="385"/>
        <v>0.00679109849733615</v>
      </c>
      <c r="AV167" s="16">
        <f t="shared" si="386"/>
        <v>0.11749090611579</v>
      </c>
      <c r="AW167" s="16">
        <f t="shared" si="387"/>
        <v>0.0439590054914246</v>
      </c>
      <c r="AZ167" s="25">
        <v>-0.0535450761015982</v>
      </c>
      <c r="BA167" s="25">
        <v>0.829507501566103</v>
      </c>
      <c r="BB167" s="22">
        <v>0.0745507312642962</v>
      </c>
      <c r="BC167" s="25">
        <v>4.71849887129509</v>
      </c>
      <c r="BD167" s="25">
        <v>-0.711165686062623</v>
      </c>
      <c r="BE167" s="25">
        <v>-0.711165686062623</v>
      </c>
      <c r="BF167" s="25">
        <v>-0.154150679827258</v>
      </c>
      <c r="BG167" s="25">
        <v>2.12738100396895</v>
      </c>
      <c r="BH167" s="26">
        <f t="shared" si="388"/>
        <v>0.616422831954191</v>
      </c>
      <c r="BI167" s="26">
        <f t="shared" si="389"/>
        <v>1.13785532209508</v>
      </c>
      <c r="BJ167" s="26">
        <f t="shared" si="354"/>
        <v>0.878846352942959</v>
      </c>
      <c r="BK167" s="16">
        <f t="shared" si="390"/>
        <v>0.00722111908908565</v>
      </c>
      <c r="BL167" s="16">
        <f t="shared" si="391"/>
        <v>0.121153647057041</v>
      </c>
      <c r="BM167" s="16">
        <f t="shared" si="392"/>
        <v>0.0428927514808685</v>
      </c>
      <c r="BP167" s="25">
        <v>-0.0535450761015982</v>
      </c>
      <c r="BQ167" s="25">
        <v>0.829507501566103</v>
      </c>
      <c r="BR167" s="25">
        <v>4.71849887129509</v>
      </c>
      <c r="BS167" s="22">
        <v>-0.711165686062623</v>
      </c>
      <c r="BT167" s="25">
        <v>-0.711165686062623</v>
      </c>
      <c r="BU167" s="25">
        <v>-0.154150679827258</v>
      </c>
      <c r="BV167" s="25">
        <v>2.12738100396895</v>
      </c>
      <c r="BW167" s="26">
        <f t="shared" si="393"/>
        <v>0.612214319794107</v>
      </c>
      <c r="BX167" s="26">
        <f t="shared" si="394"/>
        <v>1.14567722008836</v>
      </c>
      <c r="BY167" s="26">
        <f t="shared" si="355"/>
        <v>0.872846193034085</v>
      </c>
      <c r="BZ167" s="16">
        <f t="shared" si="395"/>
        <v>0.00795408555378784</v>
      </c>
      <c r="CA167" s="16">
        <f t="shared" si="396"/>
        <v>0.127153806965915</v>
      </c>
      <c r="CB167" s="16">
        <f t="shared" si="397"/>
        <v>0.0406748119779325</v>
      </c>
      <c r="CE167" s="31">
        <v>-0.0535450761015982</v>
      </c>
      <c r="CF167" s="31">
        <v>0.829507501566103</v>
      </c>
      <c r="CG167" s="31">
        <v>4.71849887129509</v>
      </c>
      <c r="CH167" s="31">
        <v>-0.711165686062623</v>
      </c>
      <c r="CI167" s="31">
        <v>-0.154150679827258</v>
      </c>
      <c r="CJ167" s="31">
        <v>2.12738100396895</v>
      </c>
      <c r="CK167" s="34">
        <f t="shared" si="398"/>
        <v>0.62111430946539</v>
      </c>
      <c r="CL167" s="34">
        <f t="shared" si="399"/>
        <v>1.12926073238228</v>
      </c>
      <c r="CM167" s="34">
        <f t="shared" si="400"/>
        <v>0.885535086206715</v>
      </c>
      <c r="CN167" s="32">
        <f t="shared" si="401"/>
        <v>0.00644579210461916</v>
      </c>
      <c r="CO167" s="32">
        <f t="shared" si="402"/>
        <v>0.114464913793285</v>
      </c>
      <c r="CP167" s="32">
        <f t="shared" si="403"/>
        <v>0.0458434622675461</v>
      </c>
      <c r="CR167" s="8">
        <f t="shared" si="404"/>
        <v>0.621114309465391</v>
      </c>
      <c r="CT167" s="25">
        <v>-0.0535450761015982</v>
      </c>
      <c r="CU167" s="25">
        <v>0.829507501566103</v>
      </c>
      <c r="CV167" s="22">
        <v>-0.711165686062623</v>
      </c>
      <c r="CW167" s="25">
        <v>-0.154150679827258</v>
      </c>
      <c r="CX167" s="25">
        <v>2.12738100396895</v>
      </c>
      <c r="CY167" s="26">
        <f t="shared" si="405"/>
        <v>0.633748870810825</v>
      </c>
      <c r="CZ167" s="26">
        <f t="shared" si="406"/>
        <v>1.10674753408652</v>
      </c>
      <c r="DA167" s="26">
        <f t="shared" si="356"/>
        <v>0.903548432864022</v>
      </c>
      <c r="DB167" s="16">
        <f t="shared" si="407"/>
        <v>0.00457667528057042</v>
      </c>
      <c r="DC167" s="16">
        <f t="shared" si="408"/>
        <v>0.0964515671359778</v>
      </c>
      <c r="DD167" s="16">
        <f t="shared" si="409"/>
        <v>0.0549306217821686</v>
      </c>
      <c r="DG167" s="25">
        <v>-0.0535450761015982</v>
      </c>
      <c r="DH167" s="25">
        <v>0.829507501566103</v>
      </c>
      <c r="DI167" s="22">
        <v>-0.154150679827258</v>
      </c>
      <c r="DJ167" s="25">
        <v>2.12738100396895</v>
      </c>
      <c r="DK167" s="26">
        <f t="shared" si="410"/>
        <v>0.640162299908918</v>
      </c>
      <c r="DL167" s="26">
        <f t="shared" si="411"/>
        <v>1.09565964771714</v>
      </c>
      <c r="DM167" s="26">
        <f t="shared" si="357"/>
        <v>0.912692186924605</v>
      </c>
      <c r="DN167" s="16">
        <f t="shared" si="412"/>
        <v>0.00375005591244533</v>
      </c>
      <c r="DO167" s="16">
        <f t="shared" si="413"/>
        <v>0.0873078130753953</v>
      </c>
      <c r="DP167" s="16">
        <f t="shared" si="414"/>
        <v>0.0609204205329058</v>
      </c>
      <c r="DS167" s="25">
        <v>-0.0535450761015982</v>
      </c>
      <c r="DT167" s="25">
        <v>0.829507501566103</v>
      </c>
      <c r="DU167" s="22">
        <v>2.12738100396895</v>
      </c>
      <c r="DV167" s="26">
        <f t="shared" si="415"/>
        <v>0.618183104399701</v>
      </c>
      <c r="DW167" s="26">
        <f t="shared" si="416"/>
        <v>1.13461528632541</v>
      </c>
      <c r="DX167" s="26">
        <f t="shared" si="358"/>
        <v>0.881356008553894</v>
      </c>
      <c r="DY167" s="16">
        <f t="shared" si="417"/>
        <v>0.00692505171335104</v>
      </c>
      <c r="DZ167" s="16">
        <f t="shared" si="418"/>
        <v>0.118643991446106</v>
      </c>
      <c r="EA167" s="16">
        <f t="shared" si="419"/>
        <v>0.0546112794453373</v>
      </c>
      <c r="ED167" s="25">
        <v>-0.0535450761015982</v>
      </c>
      <c r="EE167" s="25">
        <v>0.829507501566103</v>
      </c>
      <c r="EF167" s="26">
        <f t="shared" si="420"/>
        <v>0.544547127482906</v>
      </c>
      <c r="EG167" s="26">
        <f t="shared" si="421"/>
        <v>1.28804278748494</v>
      </c>
      <c r="EH167" s="26">
        <f t="shared" si="422"/>
        <v>0.776371724383956</v>
      </c>
      <c r="EI167" s="16">
        <f t="shared" si="423"/>
        <v>0.0246028236168636</v>
      </c>
      <c r="EJ167" s="16">
        <f t="shared" si="424"/>
        <v>0.223628275616044</v>
      </c>
      <c r="EK167" s="16">
        <f t="shared" si="425"/>
        <v>0.0183876438420909</v>
      </c>
    </row>
    <row r="168" spans="1:141">
      <c r="A168" s="77" t="s">
        <v>33</v>
      </c>
      <c r="B168" s="77">
        <v>2.29218956245815</v>
      </c>
      <c r="C168" s="78">
        <v>0.002</v>
      </c>
      <c r="D168" s="78">
        <v>0.0595</v>
      </c>
      <c r="E168" s="77">
        <v>112</v>
      </c>
      <c r="F168" s="77">
        <v>0.625</v>
      </c>
      <c r="G168" s="77">
        <v>0.758928571428572</v>
      </c>
      <c r="H168" s="77">
        <v>0.857142857142857</v>
      </c>
      <c r="I168" s="77">
        <v>6.60714285714286</v>
      </c>
      <c r="J168" s="77">
        <v>1.2133</v>
      </c>
      <c r="K168" s="17">
        <f t="shared" si="363"/>
        <v>0.897813812854032</v>
      </c>
      <c r="L168" s="17">
        <f t="shared" si="364"/>
        <v>1.35139377745045</v>
      </c>
      <c r="M168" s="17">
        <f t="shared" si="365"/>
        <v>0.739976768197504</v>
      </c>
      <c r="N168" s="16">
        <f t="shared" si="293"/>
        <v>0.0995315342799008</v>
      </c>
      <c r="O168" s="16">
        <f t="shared" si="294"/>
        <v>0.260023231802496</v>
      </c>
      <c r="P168" s="16">
        <f t="shared" si="366"/>
        <v>0.139320154872016</v>
      </c>
      <c r="R168" s="21">
        <f t="shared" si="367"/>
        <v>0.301136487604431</v>
      </c>
      <c r="S168" s="21">
        <f t="shared" si="368"/>
        <v>1</v>
      </c>
      <c r="T168" s="21">
        <f t="shared" si="369"/>
        <v>0.829507501566103</v>
      </c>
      <c r="U168" s="22">
        <f t="shared" si="370"/>
        <v>0.00199800266267306</v>
      </c>
      <c r="V168" s="21">
        <f t="shared" si="371"/>
        <v>0.0577970987262168</v>
      </c>
      <c r="W168" s="21">
        <f t="shared" si="372"/>
        <v>4.71849887129509</v>
      </c>
      <c r="X168" s="25">
        <f t="shared" si="373"/>
        <v>-0.470003629245736</v>
      </c>
      <c r="Y168" s="21">
        <f t="shared" si="374"/>
        <v>-0.275847614804777</v>
      </c>
      <c r="Z168" s="21">
        <f t="shared" si="375"/>
        <v>-0.154150679827258</v>
      </c>
      <c r="AA168" s="21">
        <f t="shared" si="376"/>
        <v>1.88815131490312</v>
      </c>
      <c r="AB168" s="26">
        <f t="shared" si="377"/>
        <v>0.853346507917446</v>
      </c>
      <c r="AC168" s="26">
        <f t="shared" si="378"/>
        <v>1.42181398616255</v>
      </c>
      <c r="AD168" s="26">
        <f t="shared" si="379"/>
        <v>0.703326883637556</v>
      </c>
      <c r="AE168" s="16">
        <f t="shared" si="380"/>
        <v>0.129566516462425</v>
      </c>
      <c r="AF168" s="16">
        <f t="shared" si="381"/>
        <v>0.296673116362444</v>
      </c>
      <c r="AG168" s="16">
        <f t="shared" si="382"/>
        <v>0.000926610367190427</v>
      </c>
      <c r="AI168" s="21">
        <v>0.301136487604431</v>
      </c>
      <c r="AJ168" s="22">
        <v>1</v>
      </c>
      <c r="AK168" s="21">
        <v>0.829507501566103</v>
      </c>
      <c r="AL168" s="25">
        <v>0.0577970987262168</v>
      </c>
      <c r="AM168" s="21">
        <v>4.71849887129509</v>
      </c>
      <c r="AN168" s="21">
        <v>-0.470003629245736</v>
      </c>
      <c r="AO168" s="21">
        <v>-0.275847614804777</v>
      </c>
      <c r="AP168" s="25">
        <v>-0.154150679827258</v>
      </c>
      <c r="AQ168" s="21">
        <v>1.88815131490312</v>
      </c>
      <c r="AR168" s="26">
        <f t="shared" si="383"/>
        <v>0.853517468667001</v>
      </c>
      <c r="AS168" s="26">
        <f t="shared" si="384"/>
        <v>1.42152919482116</v>
      </c>
      <c r="AT168" s="26">
        <f t="shared" si="360"/>
        <v>0.703467789225254</v>
      </c>
      <c r="AU168" s="16">
        <f t="shared" si="385"/>
        <v>0.129443469852381</v>
      </c>
      <c r="AV168" s="16">
        <f t="shared" si="386"/>
        <v>0.296532210774746</v>
      </c>
      <c r="AW168" s="16">
        <f t="shared" si="387"/>
        <v>0.000937751309589123</v>
      </c>
      <c r="AZ168" s="25">
        <v>0.301136487604431</v>
      </c>
      <c r="BA168" s="25">
        <v>0.829507501566103</v>
      </c>
      <c r="BB168" s="22">
        <v>0.0577970987262168</v>
      </c>
      <c r="BC168" s="25">
        <v>4.71849887129509</v>
      </c>
      <c r="BD168" s="25">
        <v>-0.470003629245736</v>
      </c>
      <c r="BE168" s="25">
        <v>-0.275847614804777</v>
      </c>
      <c r="BF168" s="25">
        <v>-0.154150679827258</v>
      </c>
      <c r="BG168" s="25">
        <v>1.88815131490312</v>
      </c>
      <c r="BH168" s="26">
        <f t="shared" si="388"/>
        <v>0.844272647359523</v>
      </c>
      <c r="BI168" s="26">
        <f t="shared" si="389"/>
        <v>1.43709499981388</v>
      </c>
      <c r="BJ168" s="26">
        <f t="shared" si="354"/>
        <v>0.695848221676026</v>
      </c>
      <c r="BK168" s="16">
        <f t="shared" si="390"/>
        <v>0.136181186996839</v>
      </c>
      <c r="BL168" s="16">
        <f t="shared" si="391"/>
        <v>0.304151778323974</v>
      </c>
      <c r="BM168" s="16">
        <f t="shared" si="392"/>
        <v>0.000581172601353021</v>
      </c>
      <c r="BP168" s="25">
        <v>0.301136487604431</v>
      </c>
      <c r="BQ168" s="25">
        <v>0.829507501566103</v>
      </c>
      <c r="BR168" s="25">
        <v>4.71849887129509</v>
      </c>
      <c r="BS168" s="22">
        <v>-0.470003629245736</v>
      </c>
      <c r="BT168" s="25">
        <v>-0.275847614804777</v>
      </c>
      <c r="BU168" s="25">
        <v>-0.154150679827258</v>
      </c>
      <c r="BV168" s="25">
        <v>1.88815131490312</v>
      </c>
      <c r="BW168" s="26">
        <f t="shared" si="393"/>
        <v>0.834954333164375</v>
      </c>
      <c r="BX168" s="26">
        <f t="shared" si="394"/>
        <v>1.4531333652725</v>
      </c>
      <c r="BY168" s="26">
        <f t="shared" si="355"/>
        <v>0.688168081401446</v>
      </c>
      <c r="BZ168" s="16">
        <f t="shared" si="395"/>
        <v>0.143145443613294</v>
      </c>
      <c r="CA168" s="16">
        <f t="shared" si="396"/>
        <v>0.311831918598554</v>
      </c>
      <c r="CB168" s="16">
        <f t="shared" si="397"/>
        <v>0.000289063329462887</v>
      </c>
      <c r="CE168" s="31">
        <v>0.301136487604431</v>
      </c>
      <c r="CF168" s="31">
        <v>0.829507501566103</v>
      </c>
      <c r="CG168" s="31">
        <v>4.71849887129509</v>
      </c>
      <c r="CH168" s="31">
        <v>-0.275847614804777</v>
      </c>
      <c r="CI168" s="31">
        <v>-0.154150679827258</v>
      </c>
      <c r="CJ168" s="31">
        <v>1.88815131490312</v>
      </c>
      <c r="CK168" s="34">
        <f t="shared" si="398"/>
        <v>0.795237756845572</v>
      </c>
      <c r="CL168" s="34">
        <f t="shared" si="399"/>
        <v>1.52570723605068</v>
      </c>
      <c r="CM168" s="34">
        <f t="shared" si="400"/>
        <v>0.655433740085364</v>
      </c>
      <c r="CN168" s="32">
        <f t="shared" si="401"/>
        <v>0.174776039151312</v>
      </c>
      <c r="CO168" s="32">
        <f t="shared" si="402"/>
        <v>0.344566259914636</v>
      </c>
      <c r="CP168" s="32">
        <f t="shared" si="403"/>
        <v>0.000255695504677806</v>
      </c>
      <c r="CR168" s="8">
        <f t="shared" si="404"/>
        <v>0.795237756845572</v>
      </c>
      <c r="CT168" s="25">
        <v>0.301136487604431</v>
      </c>
      <c r="CU168" s="25">
        <v>0.829507501566103</v>
      </c>
      <c r="CV168" s="22">
        <v>-0.275847614804777</v>
      </c>
      <c r="CW168" s="25">
        <v>-0.154150679827258</v>
      </c>
      <c r="CX168" s="25">
        <v>1.88815131490312</v>
      </c>
      <c r="CY168" s="26">
        <f t="shared" si="405"/>
        <v>0.776435794928548</v>
      </c>
      <c r="CZ168" s="26">
        <f t="shared" si="406"/>
        <v>1.5626533551453</v>
      </c>
      <c r="DA168" s="26">
        <f t="shared" si="356"/>
        <v>0.639937191896932</v>
      </c>
      <c r="DB168" s="16">
        <f t="shared" si="407"/>
        <v>0.190850333672712</v>
      </c>
      <c r="DC168" s="16">
        <f t="shared" si="408"/>
        <v>0.360062808103068</v>
      </c>
      <c r="DD168" s="16">
        <f t="shared" si="409"/>
        <v>0.000854884882973344</v>
      </c>
      <c r="DG168" s="25">
        <v>0.301136487604431</v>
      </c>
      <c r="DH168" s="25">
        <v>0.829507501566103</v>
      </c>
      <c r="DI168" s="22">
        <v>-0.154150679827258</v>
      </c>
      <c r="DJ168" s="25">
        <v>1.88815131490312</v>
      </c>
      <c r="DK168" s="26">
        <f t="shared" si="410"/>
        <v>0.735088103719133</v>
      </c>
      <c r="DL168" s="26">
        <f t="shared" si="411"/>
        <v>1.65055044947862</v>
      </c>
      <c r="DM168" s="26">
        <f t="shared" si="357"/>
        <v>0.605858488188521</v>
      </c>
      <c r="DN168" s="16">
        <f t="shared" si="412"/>
        <v>0.228686617744543</v>
      </c>
      <c r="DO168" s="16">
        <f t="shared" si="413"/>
        <v>0.394141511811479</v>
      </c>
      <c r="DP168" s="16">
        <f t="shared" si="414"/>
        <v>0.00360156911468313</v>
      </c>
      <c r="DS168" s="25">
        <v>0.301136487604431</v>
      </c>
      <c r="DT168" s="25">
        <v>0.829507501566103</v>
      </c>
      <c r="DU168" s="22">
        <v>1.88815131490312</v>
      </c>
      <c r="DV168" s="26">
        <f t="shared" si="415"/>
        <v>0.720784425893243</v>
      </c>
      <c r="DW168" s="26">
        <f t="shared" si="416"/>
        <v>1.68330496111427</v>
      </c>
      <c r="DX168" s="26">
        <f t="shared" si="358"/>
        <v>0.594069418852092</v>
      </c>
      <c r="DY168" s="16">
        <f t="shared" si="417"/>
        <v>0.242571590737709</v>
      </c>
      <c r="DZ168" s="16">
        <f t="shared" si="418"/>
        <v>0.405930581147908</v>
      </c>
      <c r="EA168" s="16">
        <f t="shared" si="419"/>
        <v>0.00287253403003917</v>
      </c>
      <c r="ED168" s="25">
        <v>0.301136487604431</v>
      </c>
      <c r="EE168" s="25">
        <v>0.829507501566103</v>
      </c>
      <c r="EF168" s="26">
        <f t="shared" si="420"/>
        <v>0.660695975747073</v>
      </c>
      <c r="EG168" s="26">
        <f t="shared" si="421"/>
        <v>1.83639683687808</v>
      </c>
      <c r="EH168" s="26">
        <f t="shared" si="422"/>
        <v>0.544544610357762</v>
      </c>
      <c r="EI168" s="16">
        <f t="shared" si="423"/>
        <v>0.30537120762053</v>
      </c>
      <c r="EJ168" s="16">
        <f t="shared" si="424"/>
        <v>0.455455389642238</v>
      </c>
      <c r="EK168" s="16">
        <f t="shared" si="425"/>
        <v>0.00925945605012784</v>
      </c>
    </row>
    <row r="169" spans="1:141">
      <c r="A169" s="77" t="s">
        <v>33</v>
      </c>
      <c r="B169" s="77">
        <v>2.29218956245815</v>
      </c>
      <c r="C169" s="78">
        <v>0.0025</v>
      </c>
      <c r="D169" s="78">
        <v>0.0471</v>
      </c>
      <c r="E169" s="77">
        <v>112</v>
      </c>
      <c r="F169" s="77">
        <v>0.758928571428571</v>
      </c>
      <c r="G169" s="77">
        <v>0.758928571428572</v>
      </c>
      <c r="H169" s="77">
        <v>0.857142857142857</v>
      </c>
      <c r="I169" s="77">
        <v>4.82142857142857</v>
      </c>
      <c r="J169" s="77">
        <v>1.3214</v>
      </c>
      <c r="K169" s="17">
        <f t="shared" si="363"/>
        <v>0.972350905590394</v>
      </c>
      <c r="L169" s="17">
        <f t="shared" si="364"/>
        <v>1.35897441181244</v>
      </c>
      <c r="M169" s="17">
        <f t="shared" si="365"/>
        <v>0.735849027993336</v>
      </c>
      <c r="N169" s="16">
        <f t="shared" si="293"/>
        <v>0.121835270308166</v>
      </c>
      <c r="O169" s="16">
        <f t="shared" si="294"/>
        <v>0.264150972006664</v>
      </c>
      <c r="P169" s="16">
        <f t="shared" si="366"/>
        <v>0.136255784262562</v>
      </c>
      <c r="R169" s="21">
        <f t="shared" si="367"/>
        <v>0.306730306303327</v>
      </c>
      <c r="S169" s="21">
        <f t="shared" si="368"/>
        <v>1</v>
      </c>
      <c r="T169" s="21">
        <f t="shared" si="369"/>
        <v>0.829507501566103</v>
      </c>
      <c r="U169" s="22">
        <f t="shared" si="370"/>
        <v>0.00249688019858715</v>
      </c>
      <c r="V169" s="21">
        <f t="shared" si="371"/>
        <v>0.0460244383112793</v>
      </c>
      <c r="W169" s="21">
        <f t="shared" si="372"/>
        <v>4.71849887129509</v>
      </c>
      <c r="X169" s="25">
        <f t="shared" si="373"/>
        <v>-0.275847614804779</v>
      </c>
      <c r="Y169" s="21">
        <f t="shared" si="374"/>
        <v>-0.275847614804777</v>
      </c>
      <c r="Z169" s="21">
        <f t="shared" si="375"/>
        <v>-0.154150679827258</v>
      </c>
      <c r="AA169" s="21">
        <f t="shared" si="376"/>
        <v>1.57307026826323</v>
      </c>
      <c r="AB169" s="26">
        <f t="shared" si="377"/>
        <v>0.82146336830464</v>
      </c>
      <c r="AC169" s="26">
        <f t="shared" si="378"/>
        <v>1.60859272730218</v>
      </c>
      <c r="AD169" s="26">
        <f t="shared" si="379"/>
        <v>0.621661395720176</v>
      </c>
      <c r="AE169" s="16">
        <f t="shared" si="380"/>
        <v>0.249936635710902</v>
      </c>
      <c r="AF169" s="16">
        <f t="shared" si="381"/>
        <v>0.378338604279824</v>
      </c>
      <c r="AG169" s="16">
        <f t="shared" si="382"/>
        <v>0.00262402239616747</v>
      </c>
      <c r="AI169" s="21">
        <v>0.306730306303327</v>
      </c>
      <c r="AJ169" s="22">
        <v>1</v>
      </c>
      <c r="AK169" s="21">
        <v>0.829507501566103</v>
      </c>
      <c r="AL169" s="25">
        <v>0.0460244383112793</v>
      </c>
      <c r="AM169" s="21">
        <v>4.71849887129509</v>
      </c>
      <c r="AN169" s="21">
        <v>-0.275847614804779</v>
      </c>
      <c r="AO169" s="21">
        <v>-0.275847614804777</v>
      </c>
      <c r="AP169" s="25">
        <v>-0.154150679827258</v>
      </c>
      <c r="AQ169" s="21">
        <v>1.57307026826323</v>
      </c>
      <c r="AR169" s="26">
        <f t="shared" si="383"/>
        <v>0.821023694210702</v>
      </c>
      <c r="AS169" s="26">
        <f t="shared" si="384"/>
        <v>1.60945415987091</v>
      </c>
      <c r="AT169" s="26">
        <f t="shared" si="360"/>
        <v>0.621328662184579</v>
      </c>
      <c r="AU169" s="16">
        <f t="shared" si="385"/>
        <v>0.250376447395345</v>
      </c>
      <c r="AV169" s="16">
        <f t="shared" si="386"/>
        <v>0.378671337815421</v>
      </c>
      <c r="AW169" s="16">
        <f t="shared" si="387"/>
        <v>0.00265393964024871</v>
      </c>
      <c r="AZ169" s="25">
        <v>0.306730306303327</v>
      </c>
      <c r="BA169" s="25">
        <v>0.829507501566103</v>
      </c>
      <c r="BB169" s="22">
        <v>0.0460244383112793</v>
      </c>
      <c r="BC169" s="25">
        <v>4.71849887129509</v>
      </c>
      <c r="BD169" s="25">
        <v>-0.275847614804779</v>
      </c>
      <c r="BE169" s="25">
        <v>-0.275847614804777</v>
      </c>
      <c r="BF169" s="25">
        <v>-0.154150679827258</v>
      </c>
      <c r="BG169" s="25">
        <v>1.57307026826323</v>
      </c>
      <c r="BH169" s="26">
        <f t="shared" si="388"/>
        <v>0.818382140719859</v>
      </c>
      <c r="BI169" s="26">
        <f t="shared" si="389"/>
        <v>1.6146491159224</v>
      </c>
      <c r="BJ169" s="26">
        <f t="shared" si="354"/>
        <v>0.619329605509202</v>
      </c>
      <c r="BK169" s="16">
        <f t="shared" si="390"/>
        <v>0.253026966754776</v>
      </c>
      <c r="BL169" s="16">
        <f t="shared" si="391"/>
        <v>0.380670394490799</v>
      </c>
      <c r="BM169" s="16">
        <f t="shared" si="392"/>
        <v>0.00274692282573877</v>
      </c>
      <c r="BP169" s="25">
        <v>0.306730306303327</v>
      </c>
      <c r="BQ169" s="25">
        <v>0.829507501566103</v>
      </c>
      <c r="BR169" s="25">
        <v>4.71849887129509</v>
      </c>
      <c r="BS169" s="22">
        <v>-0.275847614804779</v>
      </c>
      <c r="BT169" s="25">
        <v>-0.275847614804777</v>
      </c>
      <c r="BU169" s="25">
        <v>-0.154150679827258</v>
      </c>
      <c r="BV169" s="25">
        <v>1.57307026826323</v>
      </c>
      <c r="BW169" s="26">
        <f t="shared" si="393"/>
        <v>0.811929491599249</v>
      </c>
      <c r="BX169" s="26">
        <f t="shared" si="394"/>
        <v>1.62748122056418</v>
      </c>
      <c r="BY169" s="26">
        <f t="shared" si="355"/>
        <v>0.614446414105683</v>
      </c>
      <c r="BZ169" s="16">
        <f t="shared" si="395"/>
        <v>0.259560198930119</v>
      </c>
      <c r="CA169" s="16">
        <f t="shared" si="396"/>
        <v>0.385553585894317</v>
      </c>
      <c r="CB169" s="16">
        <f t="shared" si="397"/>
        <v>0.00321713625275347</v>
      </c>
      <c r="CE169" s="31">
        <v>0.306730306303327</v>
      </c>
      <c r="CF169" s="31">
        <v>0.829507501566103</v>
      </c>
      <c r="CG169" s="31">
        <v>4.71849887129509</v>
      </c>
      <c r="CH169" s="31">
        <v>-0.275847614804777</v>
      </c>
      <c r="CI169" s="31">
        <v>-0.154150679827258</v>
      </c>
      <c r="CJ169" s="31">
        <v>1.57307026826323</v>
      </c>
      <c r="CK169" s="34">
        <f t="shared" si="398"/>
        <v>0.804391109970617</v>
      </c>
      <c r="CL169" s="34">
        <f t="shared" si="399"/>
        <v>1.64273322221111</v>
      </c>
      <c r="CM169" s="34">
        <f t="shared" si="400"/>
        <v>0.608741569525212</v>
      </c>
      <c r="CN169" s="32">
        <f t="shared" si="401"/>
        <v>0.267298192369415</v>
      </c>
      <c r="CO169" s="32">
        <f t="shared" si="402"/>
        <v>0.391258430474786</v>
      </c>
      <c r="CP169" s="32">
        <f t="shared" si="403"/>
        <v>0.00392911489311163</v>
      </c>
      <c r="CR169" s="8">
        <f t="shared" si="404"/>
        <v>0.804391109970617</v>
      </c>
      <c r="CT169" s="25">
        <v>0.306730306303327</v>
      </c>
      <c r="CU169" s="25">
        <v>0.829507501566103</v>
      </c>
      <c r="CV169" s="22">
        <v>-0.275847614804777</v>
      </c>
      <c r="CW169" s="25">
        <v>-0.154150679827258</v>
      </c>
      <c r="CX169" s="25">
        <v>1.57307026826323</v>
      </c>
      <c r="CY169" s="26">
        <f t="shared" si="405"/>
        <v>0.774096238369773</v>
      </c>
      <c r="CZ169" s="26">
        <f t="shared" si="406"/>
        <v>1.7070228926352</v>
      </c>
      <c r="DA169" s="26">
        <f t="shared" si="356"/>
        <v>0.585815225041451</v>
      </c>
      <c r="DB169" s="16">
        <f t="shared" si="407"/>
        <v>0.299541407494596</v>
      </c>
      <c r="DC169" s="16">
        <f t="shared" si="408"/>
        <v>0.414184774958549</v>
      </c>
      <c r="DD169" s="16">
        <f t="shared" si="409"/>
        <v>0.00694895318115548</v>
      </c>
      <c r="DG169" s="25">
        <v>0.306730306303327</v>
      </c>
      <c r="DH169" s="25">
        <v>0.829507501566103</v>
      </c>
      <c r="DI169" s="22">
        <v>-0.154150679827258</v>
      </c>
      <c r="DJ169" s="25">
        <v>1.57307026826323</v>
      </c>
      <c r="DK169" s="26">
        <f t="shared" si="410"/>
        <v>0.740416411324066</v>
      </c>
      <c r="DL169" s="26">
        <f t="shared" si="411"/>
        <v>1.78467140893997</v>
      </c>
      <c r="DM169" s="26">
        <f t="shared" si="357"/>
        <v>0.560327237266586</v>
      </c>
      <c r="DN169" s="16">
        <f t="shared" si="412"/>
        <v>0.337541930310766</v>
      </c>
      <c r="DO169" s="16">
        <f t="shared" si="413"/>
        <v>0.439672762733414</v>
      </c>
      <c r="DP169" s="16">
        <f t="shared" si="414"/>
        <v>0.0111396046353499</v>
      </c>
      <c r="DS169" s="25">
        <v>0.306730306303327</v>
      </c>
      <c r="DT169" s="25">
        <v>0.829507501566103</v>
      </c>
      <c r="DU169" s="22">
        <v>1.57307026826323</v>
      </c>
      <c r="DV169" s="26">
        <f t="shared" si="415"/>
        <v>0.740774427888472</v>
      </c>
      <c r="DW169" s="26">
        <f t="shared" si="416"/>
        <v>1.78380887656525</v>
      </c>
      <c r="DX169" s="26">
        <f t="shared" si="358"/>
        <v>0.560598174578835</v>
      </c>
      <c r="DY169" s="16">
        <f t="shared" si="417"/>
        <v>0.337126054989839</v>
      </c>
      <c r="DZ169" s="16">
        <f t="shared" si="418"/>
        <v>0.439401825421165</v>
      </c>
      <c r="EA169" s="16">
        <f t="shared" si="419"/>
        <v>0.00758070959677368</v>
      </c>
      <c r="ED169" s="25">
        <v>0.306730306303327</v>
      </c>
      <c r="EE169" s="25">
        <v>0.829507501566103</v>
      </c>
      <c r="EF169" s="26">
        <f t="shared" si="420"/>
        <v>0.715547389826183</v>
      </c>
      <c r="EG169" s="26">
        <f t="shared" si="421"/>
        <v>1.84669809266021</v>
      </c>
      <c r="EH169" s="26">
        <f t="shared" si="422"/>
        <v>0.541507030290739</v>
      </c>
      <c r="EI169" s="16">
        <f t="shared" si="423"/>
        <v>0.367057385254427</v>
      </c>
      <c r="EJ169" s="16">
        <f t="shared" si="424"/>
        <v>0.458492969709261</v>
      </c>
      <c r="EK169" s="16">
        <f t="shared" si="425"/>
        <v>0.00985327171140611</v>
      </c>
    </row>
    <row r="170" spans="1:141">
      <c r="A170" s="77" t="s">
        <v>34</v>
      </c>
      <c r="B170" s="77">
        <v>2.15107427834744</v>
      </c>
      <c r="C170" s="78">
        <v>0.0094993006993007</v>
      </c>
      <c r="D170" s="78">
        <v>0.05296875</v>
      </c>
      <c r="E170" s="77">
        <v>160</v>
      </c>
      <c r="F170" s="77">
        <v>0.625</v>
      </c>
      <c r="G170" s="77">
        <v>0.625</v>
      </c>
      <c r="H170" s="77">
        <v>0.75</v>
      </c>
      <c r="I170" s="77">
        <v>0.9375</v>
      </c>
      <c r="J170" s="77">
        <v>0.51</v>
      </c>
      <c r="K170" s="17">
        <f t="shared" si="363"/>
        <v>1.06462715931823</v>
      </c>
      <c r="L170" s="17">
        <f t="shared" si="364"/>
        <v>0.479040944556212</v>
      </c>
      <c r="M170" s="17">
        <f t="shared" si="365"/>
        <v>2.08750423395731</v>
      </c>
      <c r="N170" s="16">
        <f t="shared" si="293"/>
        <v>0.307611285853406</v>
      </c>
      <c r="O170" s="16">
        <f t="shared" si="294"/>
        <v>1.08750423395731</v>
      </c>
      <c r="P170" s="16">
        <f t="shared" si="366"/>
        <v>0.206320214661023</v>
      </c>
      <c r="R170" s="21">
        <f t="shared" si="367"/>
        <v>-0.735969205983838</v>
      </c>
      <c r="S170" s="21">
        <f t="shared" si="368"/>
        <v>1</v>
      </c>
      <c r="T170" s="21">
        <f t="shared" si="369"/>
        <v>0.765967381696555</v>
      </c>
      <c r="U170" s="22">
        <f t="shared" si="370"/>
        <v>0.0094544660506546</v>
      </c>
      <c r="V170" s="21">
        <f t="shared" si="371"/>
        <v>0.0516135555984538</v>
      </c>
      <c r="W170" s="21">
        <f t="shared" si="372"/>
        <v>5.07517381523383</v>
      </c>
      <c r="X170" s="25">
        <f t="shared" si="373"/>
        <v>-0.470003629245736</v>
      </c>
      <c r="Y170" s="21">
        <f t="shared" si="374"/>
        <v>-0.470003629245736</v>
      </c>
      <c r="Z170" s="21">
        <f t="shared" si="375"/>
        <v>-0.287682072451781</v>
      </c>
      <c r="AA170" s="21">
        <f t="shared" si="376"/>
        <v>-0.0645385211375712</v>
      </c>
      <c r="AB170" s="26">
        <f t="shared" si="377"/>
        <v>0.702381511616886</v>
      </c>
      <c r="AC170" s="26">
        <f t="shared" si="378"/>
        <v>0.726101116793318</v>
      </c>
      <c r="AD170" s="26">
        <f t="shared" si="379"/>
        <v>1.37721865022919</v>
      </c>
      <c r="AE170" s="16">
        <f t="shared" si="380"/>
        <v>0.0370106460119981</v>
      </c>
      <c r="AF170" s="16">
        <f t="shared" si="381"/>
        <v>0.377218650229189</v>
      </c>
      <c r="AG170" s="16">
        <f t="shared" si="382"/>
        <v>0.00251053692476401</v>
      </c>
      <c r="AI170" s="21">
        <v>-0.735969205983838</v>
      </c>
      <c r="AJ170" s="22">
        <v>1</v>
      </c>
      <c r="AK170" s="21">
        <v>0.765967381696555</v>
      </c>
      <c r="AL170" s="25">
        <v>0.0516135555984538</v>
      </c>
      <c r="AM170" s="21">
        <v>5.07517381523383</v>
      </c>
      <c r="AN170" s="21">
        <v>-0.470003629245736</v>
      </c>
      <c r="AO170" s="21">
        <v>-0.470003629245736</v>
      </c>
      <c r="AP170" s="25">
        <v>-0.287682072451781</v>
      </c>
      <c r="AQ170" s="21">
        <v>-0.0645385211375712</v>
      </c>
      <c r="AR170" s="26">
        <f t="shared" si="383"/>
        <v>0.704073891716039</v>
      </c>
      <c r="AS170" s="26">
        <f t="shared" si="384"/>
        <v>0.724355789925653</v>
      </c>
      <c r="AT170" s="26">
        <f t="shared" si="360"/>
        <v>1.38053704258047</v>
      </c>
      <c r="AU170" s="16">
        <f t="shared" si="385"/>
        <v>0.0376646754458088</v>
      </c>
      <c r="AV170" s="16">
        <f t="shared" si="386"/>
        <v>0.380537042580468</v>
      </c>
      <c r="AW170" s="16">
        <f t="shared" si="387"/>
        <v>0.00284964928663851</v>
      </c>
      <c r="AZ170" s="25">
        <v>-0.735969205983838</v>
      </c>
      <c r="BA170" s="25">
        <v>0.765967381696555</v>
      </c>
      <c r="BB170" s="22">
        <v>0.0516135555984538</v>
      </c>
      <c r="BC170" s="25">
        <v>5.07517381523383</v>
      </c>
      <c r="BD170" s="25">
        <v>-0.470003629245736</v>
      </c>
      <c r="BE170" s="25">
        <v>-0.470003629245736</v>
      </c>
      <c r="BF170" s="25">
        <v>-0.287682072451781</v>
      </c>
      <c r="BG170" s="25">
        <v>-0.0645385211375712</v>
      </c>
      <c r="BH170" s="26">
        <f t="shared" si="388"/>
        <v>0.702901183709473</v>
      </c>
      <c r="BI170" s="26">
        <f t="shared" si="389"/>
        <v>0.725564292420933</v>
      </c>
      <c r="BJ170" s="26">
        <f t="shared" si="354"/>
        <v>1.37823761511661</v>
      </c>
      <c r="BK170" s="16">
        <f t="shared" si="390"/>
        <v>0.0372108666765157</v>
      </c>
      <c r="BL170" s="16">
        <f t="shared" si="391"/>
        <v>0.378237615116613</v>
      </c>
      <c r="BM170" s="16">
        <f t="shared" si="392"/>
        <v>0.0024978319819101</v>
      </c>
      <c r="BP170" s="25">
        <v>-0.735969205983838</v>
      </c>
      <c r="BQ170" s="25">
        <v>0.765967381696555</v>
      </c>
      <c r="BR170" s="25">
        <v>5.07517381523383</v>
      </c>
      <c r="BS170" s="22">
        <v>-0.470003629245736</v>
      </c>
      <c r="BT170" s="25">
        <v>-0.470003629245736</v>
      </c>
      <c r="BU170" s="25">
        <v>-0.287682072451781</v>
      </c>
      <c r="BV170" s="25">
        <v>-0.0645385211375712</v>
      </c>
      <c r="BW170" s="26">
        <f t="shared" si="393"/>
        <v>0.701374524494668</v>
      </c>
      <c r="BX170" s="26">
        <f t="shared" si="394"/>
        <v>0.727143604720244</v>
      </c>
      <c r="BY170" s="26">
        <f t="shared" si="355"/>
        <v>1.37524416567582</v>
      </c>
      <c r="BZ170" s="16">
        <f t="shared" si="395"/>
        <v>0.0366242086255602</v>
      </c>
      <c r="CA170" s="16">
        <f t="shared" si="396"/>
        <v>0.375244165675819</v>
      </c>
      <c r="CB170" s="16">
        <f t="shared" si="397"/>
        <v>0.0021539237938964</v>
      </c>
      <c r="CE170" s="31">
        <v>-0.735969205983838</v>
      </c>
      <c r="CF170" s="31">
        <v>0.765967381696555</v>
      </c>
      <c r="CG170" s="31">
        <v>5.07517381523383</v>
      </c>
      <c r="CH170" s="31">
        <v>-0.470003629245736</v>
      </c>
      <c r="CI170" s="31">
        <v>-0.287682072451781</v>
      </c>
      <c r="CJ170" s="31">
        <v>-0.0645385211375712</v>
      </c>
      <c r="CK170" s="34">
        <f t="shared" si="398"/>
        <v>0.694278155017548</v>
      </c>
      <c r="CL170" s="34">
        <f t="shared" si="399"/>
        <v>0.734575899175612</v>
      </c>
      <c r="CM170" s="34">
        <f t="shared" si="400"/>
        <v>1.36132971572068</v>
      </c>
      <c r="CN170" s="32">
        <f t="shared" si="401"/>
        <v>0.0339584384166714</v>
      </c>
      <c r="CO170" s="32">
        <f t="shared" si="402"/>
        <v>0.361329715720682</v>
      </c>
      <c r="CP170" s="32">
        <f t="shared" si="403"/>
        <v>0.00107282042149404</v>
      </c>
      <c r="CR170" s="8">
        <f t="shared" si="404"/>
        <v>0.694278155017548</v>
      </c>
      <c r="CT170" s="25">
        <v>-0.735969205983838</v>
      </c>
      <c r="CU170" s="25">
        <v>0.765967381696555</v>
      </c>
      <c r="CV170" s="22">
        <v>-0.470003629245736</v>
      </c>
      <c r="CW170" s="25">
        <v>-0.287682072451781</v>
      </c>
      <c r="CX170" s="25">
        <v>-0.0645385211375712</v>
      </c>
      <c r="CY170" s="26">
        <f t="shared" si="405"/>
        <v>0.623731088606907</v>
      </c>
      <c r="CZ170" s="26">
        <f t="shared" si="406"/>
        <v>0.817660061067465</v>
      </c>
      <c r="DA170" s="26">
        <f t="shared" si="356"/>
        <v>1.22300213452335</v>
      </c>
      <c r="DB170" s="16">
        <f t="shared" si="407"/>
        <v>0.0129347605157122</v>
      </c>
      <c r="DC170" s="16">
        <f t="shared" si="408"/>
        <v>0.223002134523347</v>
      </c>
      <c r="DD170" s="16">
        <f t="shared" si="409"/>
        <v>0.0116256395512122</v>
      </c>
      <c r="DG170" s="25">
        <v>-0.735969205983838</v>
      </c>
      <c r="DH170" s="25">
        <v>0.765967381696555</v>
      </c>
      <c r="DI170" s="22">
        <v>-0.287682072451781</v>
      </c>
      <c r="DJ170" s="25">
        <v>-0.0645385211375712</v>
      </c>
      <c r="DK170" s="26">
        <f t="shared" si="410"/>
        <v>0.65743108019208</v>
      </c>
      <c r="DL170" s="26">
        <f t="shared" si="411"/>
        <v>0.775746713786325</v>
      </c>
      <c r="DM170" s="26">
        <f t="shared" si="357"/>
        <v>1.28908054939624</v>
      </c>
      <c r="DN170" s="16">
        <f t="shared" si="412"/>
        <v>0.0217359234066035</v>
      </c>
      <c r="DO170" s="16">
        <f t="shared" si="413"/>
        <v>0.289080549396235</v>
      </c>
      <c r="DP170" s="16">
        <f t="shared" si="414"/>
        <v>0.00202931220281655</v>
      </c>
      <c r="DS170" s="25">
        <v>-0.735969205983838</v>
      </c>
      <c r="DT170" s="25">
        <v>0.765967381696555</v>
      </c>
      <c r="DU170" s="22">
        <v>-0.0645385211375712</v>
      </c>
      <c r="DV170" s="26">
        <f t="shared" si="415"/>
        <v>0.643486056764398</v>
      </c>
      <c r="DW170" s="26">
        <f t="shared" si="416"/>
        <v>0.79255796553604</v>
      </c>
      <c r="DX170" s="26">
        <f t="shared" si="358"/>
        <v>1.2617373662047</v>
      </c>
      <c r="DY170" s="16">
        <f t="shared" si="417"/>
        <v>0.017818527350508</v>
      </c>
      <c r="DZ170" s="16">
        <f t="shared" si="418"/>
        <v>0.261737366204702</v>
      </c>
      <c r="EA170" s="16">
        <f t="shared" si="419"/>
        <v>0.00820785059869247</v>
      </c>
      <c r="ED170" s="25">
        <v>-0.735969205983838</v>
      </c>
      <c r="EE170" s="25">
        <v>0.765967381696555</v>
      </c>
      <c r="EF170" s="26">
        <f t="shared" si="420"/>
        <v>0.802074736105634</v>
      </c>
      <c r="EG170" s="26">
        <f t="shared" si="421"/>
        <v>0.635850971290077</v>
      </c>
      <c r="EH170" s="26">
        <f t="shared" si="422"/>
        <v>1.57269556099144</v>
      </c>
      <c r="EI170" s="16">
        <f t="shared" si="423"/>
        <v>0.085307651471176</v>
      </c>
      <c r="EJ170" s="16">
        <f t="shared" si="424"/>
        <v>0.57269556099144</v>
      </c>
      <c r="EK170" s="16">
        <f t="shared" si="425"/>
        <v>0.0455678350920725</v>
      </c>
    </row>
    <row r="171" spans="1:141">
      <c r="A171" s="77" t="s">
        <v>34</v>
      </c>
      <c r="B171" s="77">
        <v>2.15107427834744</v>
      </c>
      <c r="C171" s="78">
        <v>0</v>
      </c>
      <c r="D171" s="78">
        <v>0.05296875</v>
      </c>
      <c r="E171" s="77">
        <v>160</v>
      </c>
      <c r="F171" s="77">
        <v>0.625</v>
      </c>
      <c r="G171" s="77">
        <v>0.625</v>
      </c>
      <c r="H171" s="77">
        <v>0.75</v>
      </c>
      <c r="I171" s="77">
        <v>0.9375</v>
      </c>
      <c r="J171" s="77">
        <v>0.89</v>
      </c>
      <c r="K171" s="17">
        <f t="shared" si="363"/>
        <v>1.06462715931823</v>
      </c>
      <c r="L171" s="17">
        <f t="shared" si="364"/>
        <v>0.835973413049076</v>
      </c>
      <c r="M171" s="17">
        <f t="shared" si="365"/>
        <v>1.19621029136879</v>
      </c>
      <c r="N171" s="16">
        <f t="shared" si="293"/>
        <v>0.0304946447715533</v>
      </c>
      <c r="O171" s="16">
        <f t="shared" si="294"/>
        <v>0.196210291368794</v>
      </c>
      <c r="P171" s="16">
        <f t="shared" si="366"/>
        <v>0.191029391404108</v>
      </c>
      <c r="R171" s="21">
        <f t="shared" si="367"/>
        <v>-0.179158468976024</v>
      </c>
      <c r="S171" s="21">
        <f t="shared" si="368"/>
        <v>1</v>
      </c>
      <c r="T171" s="21">
        <f t="shared" si="369"/>
        <v>0.765967381696555</v>
      </c>
      <c r="U171" s="22">
        <f t="shared" si="370"/>
        <v>0</v>
      </c>
      <c r="V171" s="21">
        <f t="shared" si="371"/>
        <v>0.0516135555984538</v>
      </c>
      <c r="W171" s="21">
        <f t="shared" si="372"/>
        <v>5.07517381523383</v>
      </c>
      <c r="X171" s="25">
        <f t="shared" si="373"/>
        <v>-0.470003629245736</v>
      </c>
      <c r="Y171" s="21">
        <f t="shared" si="374"/>
        <v>-0.470003629245736</v>
      </c>
      <c r="Z171" s="21">
        <f t="shared" si="375"/>
        <v>-0.287682072451781</v>
      </c>
      <c r="AA171" s="21">
        <f t="shared" si="376"/>
        <v>-0.0645385211375712</v>
      </c>
      <c r="AB171" s="26">
        <f t="shared" si="377"/>
        <v>0.703527957000965</v>
      </c>
      <c r="AC171" s="26">
        <f t="shared" si="378"/>
        <v>1.26505278311034</v>
      </c>
      <c r="AD171" s="26">
        <f t="shared" si="379"/>
        <v>0.790480850562882</v>
      </c>
      <c r="AE171" s="16">
        <f t="shared" si="380"/>
        <v>0.0347718228202338</v>
      </c>
      <c r="AF171" s="16">
        <f t="shared" si="381"/>
        <v>0.209519149437118</v>
      </c>
      <c r="AG171" s="16">
        <f t="shared" si="382"/>
        <v>0.0138284058310136</v>
      </c>
      <c r="AI171" s="21">
        <v>-0.179158468976024</v>
      </c>
      <c r="AJ171" s="22">
        <v>1</v>
      </c>
      <c r="AK171" s="21">
        <v>0.765967381696555</v>
      </c>
      <c r="AL171" s="25">
        <v>0.0516135555984538</v>
      </c>
      <c r="AM171" s="21">
        <v>5.07517381523383</v>
      </c>
      <c r="AN171" s="21">
        <v>-0.470003629245736</v>
      </c>
      <c r="AO171" s="21">
        <v>-0.470003629245736</v>
      </c>
      <c r="AP171" s="25">
        <v>-0.287682072451781</v>
      </c>
      <c r="AQ171" s="21">
        <v>-0.0645385211375712</v>
      </c>
      <c r="AR171" s="26">
        <f t="shared" si="383"/>
        <v>0.704073891716039</v>
      </c>
      <c r="AS171" s="26">
        <f t="shared" si="384"/>
        <v>1.26407186869379</v>
      </c>
      <c r="AT171" s="26">
        <f t="shared" si="360"/>
        <v>0.7910942603551</v>
      </c>
      <c r="AU171" s="16">
        <f t="shared" si="385"/>
        <v>0.0345685177416193</v>
      </c>
      <c r="AV171" s="16">
        <f t="shared" si="386"/>
        <v>0.2089057396449</v>
      </c>
      <c r="AW171" s="16">
        <f t="shared" si="387"/>
        <v>0.0139828724748002</v>
      </c>
      <c r="AZ171" s="25">
        <v>-0.179158468976024</v>
      </c>
      <c r="BA171" s="25">
        <v>0.765967381696555</v>
      </c>
      <c r="BB171" s="22">
        <v>0.0516135555984538</v>
      </c>
      <c r="BC171" s="25">
        <v>5.07517381523383</v>
      </c>
      <c r="BD171" s="25">
        <v>-0.470003629245736</v>
      </c>
      <c r="BE171" s="25">
        <v>-0.470003629245736</v>
      </c>
      <c r="BF171" s="25">
        <v>-0.287682072451781</v>
      </c>
      <c r="BG171" s="25">
        <v>-0.0645385211375712</v>
      </c>
      <c r="BH171" s="26">
        <f t="shared" si="388"/>
        <v>0.702901183709473</v>
      </c>
      <c r="BI171" s="26">
        <f t="shared" si="389"/>
        <v>1.26618082402869</v>
      </c>
      <c r="BJ171" s="26">
        <f t="shared" si="354"/>
        <v>0.78977661090952</v>
      </c>
      <c r="BK171" s="16">
        <f t="shared" si="390"/>
        <v>0.0350059670573165</v>
      </c>
      <c r="BL171" s="16">
        <f t="shared" si="391"/>
        <v>0.21022338909048</v>
      </c>
      <c r="BM171" s="16">
        <f t="shared" si="392"/>
        <v>0.0139324762642055</v>
      </c>
      <c r="BP171" s="25">
        <v>-0.179158468976024</v>
      </c>
      <c r="BQ171" s="25">
        <v>0.765967381696555</v>
      </c>
      <c r="BR171" s="25">
        <v>5.07517381523383</v>
      </c>
      <c r="BS171" s="22">
        <v>-0.470003629245736</v>
      </c>
      <c r="BT171" s="25">
        <v>-0.470003629245736</v>
      </c>
      <c r="BU171" s="25">
        <v>-0.287682072451781</v>
      </c>
      <c r="BV171" s="25">
        <v>-0.0645385211375712</v>
      </c>
      <c r="BW171" s="26">
        <f t="shared" si="393"/>
        <v>0.701374524494668</v>
      </c>
      <c r="BX171" s="26">
        <f t="shared" si="394"/>
        <v>1.26893687882552</v>
      </c>
      <c r="BY171" s="26">
        <f t="shared" si="355"/>
        <v>0.788061263477155</v>
      </c>
      <c r="BZ171" s="16">
        <f t="shared" si="395"/>
        <v>0.0355795700096127</v>
      </c>
      <c r="CA171" s="16">
        <f t="shared" si="396"/>
        <v>0.211938736522845</v>
      </c>
      <c r="CB171" s="16">
        <f t="shared" si="397"/>
        <v>0.013664451453191</v>
      </c>
      <c r="CE171" s="31">
        <v>-0.179158468976024</v>
      </c>
      <c r="CF171" s="31">
        <v>0.765967381696555</v>
      </c>
      <c r="CG171" s="31">
        <v>5.07517381523383</v>
      </c>
      <c r="CH171" s="31">
        <v>-0.470003629245736</v>
      </c>
      <c r="CI171" s="31">
        <v>-0.287682072451781</v>
      </c>
      <c r="CJ171" s="31">
        <v>-0.0645385211375712</v>
      </c>
      <c r="CK171" s="34">
        <f t="shared" si="398"/>
        <v>0.694278155017548</v>
      </c>
      <c r="CL171" s="34">
        <f t="shared" si="399"/>
        <v>1.28190696130646</v>
      </c>
      <c r="CM171" s="34">
        <f t="shared" si="400"/>
        <v>0.780087814626458</v>
      </c>
      <c r="CN171" s="32">
        <f t="shared" si="401"/>
        <v>0.038307040603335</v>
      </c>
      <c r="CO171" s="32">
        <f t="shared" si="402"/>
        <v>0.219912185373542</v>
      </c>
      <c r="CP171" s="32">
        <f t="shared" si="403"/>
        <v>0.0118077764113113</v>
      </c>
      <c r="CR171" s="8">
        <f t="shared" si="404"/>
        <v>0.694278155017548</v>
      </c>
      <c r="CT171" s="25">
        <v>-0.179158468976024</v>
      </c>
      <c r="CU171" s="25">
        <v>0.765967381696555</v>
      </c>
      <c r="CV171" s="22">
        <v>-0.470003629245736</v>
      </c>
      <c r="CW171" s="25">
        <v>-0.287682072451781</v>
      </c>
      <c r="CX171" s="25">
        <v>-0.0645385211375712</v>
      </c>
      <c r="CY171" s="26">
        <f t="shared" si="405"/>
        <v>0.623731088606907</v>
      </c>
      <c r="CZ171" s="26">
        <f t="shared" si="406"/>
        <v>1.42689696931381</v>
      </c>
      <c r="DA171" s="26">
        <f t="shared" si="356"/>
        <v>0.700821447872929</v>
      </c>
      <c r="DB171" s="16">
        <f t="shared" si="407"/>
        <v>0.0708991331744627</v>
      </c>
      <c r="DC171" s="16">
        <f t="shared" si="408"/>
        <v>0.299178552127071</v>
      </c>
      <c r="DD171" s="16">
        <f t="shared" si="409"/>
        <v>0.0010014592821833</v>
      </c>
      <c r="DG171" s="25">
        <v>-0.179158468976024</v>
      </c>
      <c r="DH171" s="25">
        <v>0.765967381696555</v>
      </c>
      <c r="DI171" s="22">
        <v>-0.287682072451781</v>
      </c>
      <c r="DJ171" s="25">
        <v>-0.0645385211375712</v>
      </c>
      <c r="DK171" s="26">
        <f t="shared" si="410"/>
        <v>0.65743108019208</v>
      </c>
      <c r="DL171" s="26">
        <f t="shared" si="411"/>
        <v>1.35375406915653</v>
      </c>
      <c r="DM171" s="26">
        <f t="shared" si="357"/>
        <v>0.738686606957393</v>
      </c>
      <c r="DN171" s="16">
        <f t="shared" si="412"/>
        <v>0.0540883024606227</v>
      </c>
      <c r="DO171" s="16">
        <f t="shared" si="413"/>
        <v>0.261313393042607</v>
      </c>
      <c r="DP171" s="16">
        <f t="shared" si="414"/>
        <v>0.00530203066733928</v>
      </c>
      <c r="DS171" s="25">
        <v>-0.179158468976024</v>
      </c>
      <c r="DT171" s="25">
        <v>0.765967381696555</v>
      </c>
      <c r="DU171" s="22">
        <v>-0.0645385211375712</v>
      </c>
      <c r="DV171" s="26">
        <f t="shared" si="415"/>
        <v>0.643486056764398</v>
      </c>
      <c r="DW171" s="26">
        <f t="shared" si="416"/>
        <v>1.38309135162172</v>
      </c>
      <c r="DX171" s="26">
        <f t="shared" si="358"/>
        <v>0.723018041308312</v>
      </c>
      <c r="DY171" s="16">
        <f t="shared" si="417"/>
        <v>0.0607691242095657</v>
      </c>
      <c r="DZ171" s="16">
        <f t="shared" si="418"/>
        <v>0.276981958691688</v>
      </c>
      <c r="EA171" s="16">
        <f t="shared" si="419"/>
        <v>0.00567801375466835</v>
      </c>
      <c r="ED171" s="25">
        <v>-0.179158468976024</v>
      </c>
      <c r="EE171" s="25">
        <v>0.765967381696555</v>
      </c>
      <c r="EF171" s="26">
        <f t="shared" si="420"/>
        <v>0.802074736105634</v>
      </c>
      <c r="EG171" s="26">
        <f t="shared" si="421"/>
        <v>1.1096222832317</v>
      </c>
      <c r="EH171" s="26">
        <f t="shared" si="422"/>
        <v>0.901207568658016</v>
      </c>
      <c r="EI171" s="16">
        <f t="shared" si="423"/>
        <v>0.00773085203089383</v>
      </c>
      <c r="EJ171" s="16">
        <f t="shared" si="424"/>
        <v>0.0987924313419838</v>
      </c>
      <c r="EK171" s="16">
        <f t="shared" si="425"/>
        <v>0.0678273741340544</v>
      </c>
    </row>
    <row r="172" spans="1:141">
      <c r="A172" s="77" t="s">
        <v>34</v>
      </c>
      <c r="B172" s="77">
        <v>2.15107427834744</v>
      </c>
      <c r="C172" s="78">
        <v>0.00712447552447553</v>
      </c>
      <c r="D172" s="78">
        <v>0.05296875</v>
      </c>
      <c r="E172" s="77">
        <v>160</v>
      </c>
      <c r="F172" s="77">
        <v>0.625</v>
      </c>
      <c r="G172" s="77">
        <v>0.625</v>
      </c>
      <c r="H172" s="77">
        <v>0.75</v>
      </c>
      <c r="I172" s="77">
        <v>1.25</v>
      </c>
      <c r="J172" s="77">
        <v>0.67</v>
      </c>
      <c r="K172" s="17">
        <f t="shared" si="363"/>
        <v>1.05238620225301</v>
      </c>
      <c r="L172" s="17">
        <f t="shared" si="364"/>
        <v>0.636648407747676</v>
      </c>
      <c r="M172" s="17">
        <f t="shared" si="365"/>
        <v>1.57072567500449</v>
      </c>
      <c r="N172" s="16">
        <f t="shared" si="293"/>
        <v>0.146219207673477</v>
      </c>
      <c r="O172" s="16">
        <f t="shared" si="294"/>
        <v>0.570725675004486</v>
      </c>
      <c r="P172" s="16">
        <f t="shared" si="366"/>
        <v>0.00391296646195752</v>
      </c>
      <c r="R172" s="21">
        <f t="shared" si="367"/>
        <v>-0.451537725951171</v>
      </c>
      <c r="S172" s="21">
        <f t="shared" si="368"/>
        <v>1</v>
      </c>
      <c r="T172" s="21">
        <f t="shared" si="369"/>
        <v>0.765967381696555</v>
      </c>
      <c r="U172" s="22">
        <f t="shared" si="370"/>
        <v>0.007099216350014</v>
      </c>
      <c r="V172" s="21">
        <f t="shared" si="371"/>
        <v>0.0516135555984538</v>
      </c>
      <c r="W172" s="21">
        <f t="shared" si="372"/>
        <v>5.07517381523383</v>
      </c>
      <c r="X172" s="25">
        <f t="shared" si="373"/>
        <v>-0.470003629245736</v>
      </c>
      <c r="Y172" s="21">
        <f t="shared" si="374"/>
        <v>-0.470003629245736</v>
      </c>
      <c r="Z172" s="21">
        <f t="shared" si="375"/>
        <v>-0.287682072451781</v>
      </c>
      <c r="AA172" s="21">
        <f t="shared" si="376"/>
        <v>0.22314355131421</v>
      </c>
      <c r="AB172" s="26">
        <f t="shared" si="377"/>
        <v>0.738098261317215</v>
      </c>
      <c r="AC172" s="26">
        <f t="shared" si="378"/>
        <v>0.907738217407956</v>
      </c>
      <c r="AD172" s="26">
        <f t="shared" si="379"/>
        <v>1.10163919599584</v>
      </c>
      <c r="AE172" s="16">
        <f t="shared" si="380"/>
        <v>0.00463737319442768</v>
      </c>
      <c r="AF172" s="16">
        <f t="shared" si="381"/>
        <v>0.101639195995843</v>
      </c>
      <c r="AG172" s="16">
        <f t="shared" si="382"/>
        <v>0.0508386129622442</v>
      </c>
      <c r="AI172" s="21">
        <v>-0.451537725951171</v>
      </c>
      <c r="AJ172" s="22">
        <v>1</v>
      </c>
      <c r="AK172" s="21">
        <v>0.765967381696555</v>
      </c>
      <c r="AL172" s="25">
        <v>0.0516135555984538</v>
      </c>
      <c r="AM172" s="21">
        <v>5.07517381523383</v>
      </c>
      <c r="AN172" s="21">
        <v>-0.470003629245736</v>
      </c>
      <c r="AO172" s="21">
        <v>-0.470003629245736</v>
      </c>
      <c r="AP172" s="25">
        <v>-0.287682072451781</v>
      </c>
      <c r="AQ172" s="21">
        <v>0.22314355131421</v>
      </c>
      <c r="AR172" s="26">
        <f t="shared" si="383"/>
        <v>0.739405973377466</v>
      </c>
      <c r="AS172" s="26">
        <f t="shared" si="384"/>
        <v>0.906132793246946</v>
      </c>
      <c r="AT172" s="26">
        <f t="shared" si="360"/>
        <v>1.10359100504099</v>
      </c>
      <c r="AU172" s="16">
        <f t="shared" si="385"/>
        <v>0.00481718914047349</v>
      </c>
      <c r="AV172" s="16">
        <f t="shared" si="386"/>
        <v>0.103591005040994</v>
      </c>
      <c r="AW172" s="16">
        <f t="shared" si="387"/>
        <v>0.0499808312942332</v>
      </c>
      <c r="AZ172" s="25">
        <v>-0.451537725951171</v>
      </c>
      <c r="BA172" s="25">
        <v>0.765967381696555</v>
      </c>
      <c r="BB172" s="22">
        <v>0.0516135555984538</v>
      </c>
      <c r="BC172" s="25">
        <v>5.07517381523383</v>
      </c>
      <c r="BD172" s="25">
        <v>-0.470003629245736</v>
      </c>
      <c r="BE172" s="25">
        <v>-0.470003629245736</v>
      </c>
      <c r="BF172" s="25">
        <v>-0.287682072451781</v>
      </c>
      <c r="BG172" s="25">
        <v>0.22314355131421</v>
      </c>
      <c r="BH172" s="26">
        <f t="shared" si="388"/>
        <v>0.736138577019489</v>
      </c>
      <c r="BI172" s="26">
        <f t="shared" si="389"/>
        <v>0.910154719390914</v>
      </c>
      <c r="BJ172" s="26">
        <f t="shared" si="354"/>
        <v>1.09871429405894</v>
      </c>
      <c r="BK172" s="16">
        <f t="shared" si="390"/>
        <v>0.00437431137016291</v>
      </c>
      <c r="BL172" s="16">
        <f t="shared" si="391"/>
        <v>0.0987142940589392</v>
      </c>
      <c r="BM172" s="16">
        <f t="shared" si="392"/>
        <v>0.0526909097524144</v>
      </c>
      <c r="BP172" s="25">
        <v>-0.451537725951171</v>
      </c>
      <c r="BQ172" s="25">
        <v>0.765967381696555</v>
      </c>
      <c r="BR172" s="25">
        <v>5.07517381523383</v>
      </c>
      <c r="BS172" s="22">
        <v>-0.470003629245736</v>
      </c>
      <c r="BT172" s="25">
        <v>-0.470003629245736</v>
      </c>
      <c r="BU172" s="25">
        <v>-0.287682072451781</v>
      </c>
      <c r="BV172" s="25">
        <v>0.22314355131421</v>
      </c>
      <c r="BW172" s="26">
        <f t="shared" si="393"/>
        <v>0.734687662812575</v>
      </c>
      <c r="BX172" s="26">
        <f t="shared" si="394"/>
        <v>0.911952158601747</v>
      </c>
      <c r="BY172" s="26">
        <f t="shared" si="355"/>
        <v>1.09654875046653</v>
      </c>
      <c r="BZ172" s="16">
        <f t="shared" si="395"/>
        <v>0.00418449372015335</v>
      </c>
      <c r="CA172" s="16">
        <f t="shared" si="396"/>
        <v>0.0965487504665292</v>
      </c>
      <c r="CB172" s="16">
        <f t="shared" si="397"/>
        <v>0.0539563354693007</v>
      </c>
      <c r="CE172" s="31">
        <v>-0.451537725951171</v>
      </c>
      <c r="CF172" s="31">
        <v>0.765967381696555</v>
      </c>
      <c r="CG172" s="31">
        <v>5.07517381523383</v>
      </c>
      <c r="CH172" s="31">
        <v>-0.470003629245736</v>
      </c>
      <c r="CI172" s="31">
        <v>-0.287682072451781</v>
      </c>
      <c r="CJ172" s="31">
        <v>0.22314355131421</v>
      </c>
      <c r="CK172" s="34">
        <f t="shared" si="398"/>
        <v>0.730462328133765</v>
      </c>
      <c r="CL172" s="34">
        <f t="shared" si="399"/>
        <v>0.917227315078331</v>
      </c>
      <c r="CM172" s="34">
        <f t="shared" si="400"/>
        <v>1.09024228079666</v>
      </c>
      <c r="CN172" s="32">
        <f t="shared" si="401"/>
        <v>0.00365569312335507</v>
      </c>
      <c r="CO172" s="32">
        <f t="shared" si="402"/>
        <v>0.0902422807966641</v>
      </c>
      <c r="CP172" s="32">
        <f t="shared" si="403"/>
        <v>0.0568028559962554</v>
      </c>
      <c r="CR172" s="8">
        <f t="shared" si="404"/>
        <v>0.730462328133765</v>
      </c>
      <c r="CT172" s="25">
        <v>-0.451537725951171</v>
      </c>
      <c r="CU172" s="25">
        <v>0.765967381696555</v>
      </c>
      <c r="CV172" s="22">
        <v>-0.470003629245736</v>
      </c>
      <c r="CW172" s="25">
        <v>-0.287682072451781</v>
      </c>
      <c r="CX172" s="25">
        <v>0.22314355131421</v>
      </c>
      <c r="CY172" s="26">
        <f t="shared" si="405"/>
        <v>0.664961347433532</v>
      </c>
      <c r="CZ172" s="26">
        <f t="shared" si="406"/>
        <v>1.00757736158036</v>
      </c>
      <c r="DA172" s="26">
        <f t="shared" si="356"/>
        <v>0.992479623035122</v>
      </c>
      <c r="DB172" s="16">
        <f t="shared" si="407"/>
        <v>2.53880196855798e-5</v>
      </c>
      <c r="DC172" s="16">
        <f t="shared" si="408"/>
        <v>0.00752037696487839</v>
      </c>
      <c r="DD172" s="16">
        <f t="shared" si="409"/>
        <v>0.104525487168863</v>
      </c>
      <c r="DG172" s="25">
        <v>-0.451537725951171</v>
      </c>
      <c r="DH172" s="25">
        <v>0.765967381696555</v>
      </c>
      <c r="DI172" s="22">
        <v>-0.287682072451781</v>
      </c>
      <c r="DJ172" s="25">
        <v>0.22314355131421</v>
      </c>
      <c r="DK172" s="26">
        <f t="shared" si="410"/>
        <v>0.694366457070585</v>
      </c>
      <c r="DL172" s="26">
        <f t="shared" si="411"/>
        <v>0.964908360963485</v>
      </c>
      <c r="DM172" s="26">
        <f t="shared" si="357"/>
        <v>1.03636784637401</v>
      </c>
      <c r="DN172" s="16">
        <f t="shared" si="412"/>
        <v>0.000593724230172664</v>
      </c>
      <c r="DO172" s="16">
        <f t="shared" si="413"/>
        <v>0.0363678463740076</v>
      </c>
      <c r="DP172" s="16">
        <f t="shared" si="414"/>
        <v>0.0886613694968729</v>
      </c>
      <c r="DS172" s="25">
        <v>-0.451537725951171</v>
      </c>
      <c r="DT172" s="25">
        <v>0.765967381696555</v>
      </c>
      <c r="DU172" s="22">
        <v>0.22314355131421</v>
      </c>
      <c r="DV172" s="26">
        <f t="shared" si="415"/>
        <v>0.66725841139965</v>
      </c>
      <c r="DW172" s="26">
        <f t="shared" si="416"/>
        <v>1.00410873591627</v>
      </c>
      <c r="DX172" s="26">
        <f t="shared" si="358"/>
        <v>0.995908076715895</v>
      </c>
      <c r="DY172" s="16">
        <f t="shared" si="417"/>
        <v>7.51630805356912e-6</v>
      </c>
      <c r="DZ172" s="16">
        <f t="shared" si="418"/>
        <v>0.00409192328410446</v>
      </c>
      <c r="EA172" s="16">
        <f t="shared" si="419"/>
        <v>0.121272930471693</v>
      </c>
      <c r="ED172" s="25">
        <v>-0.451537725951171</v>
      </c>
      <c r="EE172" s="25">
        <v>0.765967381696555</v>
      </c>
      <c r="EF172" s="26">
        <f t="shared" si="420"/>
        <v>0.792852575725981</v>
      </c>
      <c r="EG172" s="26">
        <f t="shared" si="421"/>
        <v>0.8450499128246</v>
      </c>
      <c r="EH172" s="26">
        <f t="shared" si="422"/>
        <v>1.18336205332236</v>
      </c>
      <c r="EI172" s="16">
        <f t="shared" si="423"/>
        <v>0.0150927553625079</v>
      </c>
      <c r="EJ172" s="16">
        <f t="shared" si="424"/>
        <v>0.18336205332236</v>
      </c>
      <c r="EK172" s="16">
        <f t="shared" si="425"/>
        <v>0.0309292962721125</v>
      </c>
    </row>
    <row r="173" spans="1:141">
      <c r="A173" s="77" t="s">
        <v>34</v>
      </c>
      <c r="B173" s="77">
        <v>2.15107427834744</v>
      </c>
      <c r="C173" s="78">
        <v>0</v>
      </c>
      <c r="D173" s="78">
        <v>0.05296875</v>
      </c>
      <c r="E173" s="77">
        <v>160</v>
      </c>
      <c r="F173" s="77">
        <v>0.625</v>
      </c>
      <c r="G173" s="77">
        <v>0.625</v>
      </c>
      <c r="H173" s="77">
        <v>0.75</v>
      </c>
      <c r="I173" s="77">
        <v>1.25</v>
      </c>
      <c r="J173" s="77">
        <v>0.74</v>
      </c>
      <c r="K173" s="17">
        <f t="shared" si="363"/>
        <v>1.05238620225301</v>
      </c>
      <c r="L173" s="17">
        <f t="shared" si="364"/>
        <v>0.703163913034747</v>
      </c>
      <c r="M173" s="17">
        <f t="shared" si="365"/>
        <v>1.42214351655812</v>
      </c>
      <c r="N173" s="16">
        <f t="shared" si="293"/>
        <v>0.0975851393580558</v>
      </c>
      <c r="O173" s="16">
        <f t="shared" si="294"/>
        <v>0.422143516558116</v>
      </c>
      <c r="P173" s="16">
        <f t="shared" si="366"/>
        <v>0.0445783543613335</v>
      </c>
      <c r="R173" s="21">
        <f t="shared" si="367"/>
        <v>-0.352165252137968</v>
      </c>
      <c r="S173" s="21">
        <f t="shared" ref="S173:S178" si="426">1</f>
        <v>1</v>
      </c>
      <c r="T173" s="21">
        <f t="shared" si="369"/>
        <v>0.765967381696555</v>
      </c>
      <c r="U173" s="22">
        <f t="shared" si="370"/>
        <v>0</v>
      </c>
      <c r="V173" s="21">
        <f t="shared" si="371"/>
        <v>0.0516135555984538</v>
      </c>
      <c r="W173" s="21">
        <f t="shared" si="372"/>
        <v>5.07517381523383</v>
      </c>
      <c r="X173" s="25">
        <f t="shared" si="373"/>
        <v>-0.470003629245736</v>
      </c>
      <c r="Y173" s="21">
        <f t="shared" si="374"/>
        <v>-0.470003629245736</v>
      </c>
      <c r="Z173" s="21">
        <f t="shared" si="375"/>
        <v>-0.287682072451781</v>
      </c>
      <c r="AA173" s="21">
        <f t="shared" si="376"/>
        <v>0.22314355131421</v>
      </c>
      <c r="AB173" s="26">
        <f t="shared" si="377"/>
        <v>0.73900270106905</v>
      </c>
      <c r="AC173" s="26">
        <f t="shared" si="378"/>
        <v>1.00134952000785</v>
      </c>
      <c r="AD173" s="26">
        <f t="shared" si="379"/>
        <v>0.998652298741959</v>
      </c>
      <c r="AE173" s="16">
        <f t="shared" si="380"/>
        <v>9.94605157674051e-7</v>
      </c>
      <c r="AF173" s="16">
        <f t="shared" si="381"/>
        <v>0.00134770125804051</v>
      </c>
      <c r="AG173" s="16">
        <f t="shared" si="382"/>
        <v>0.106123285117972</v>
      </c>
      <c r="AI173" s="21">
        <v>-0.352165252137968</v>
      </c>
      <c r="AJ173" s="22">
        <v>1</v>
      </c>
      <c r="AK173" s="21">
        <v>0.765967381696555</v>
      </c>
      <c r="AL173" s="25">
        <v>0.0516135555984538</v>
      </c>
      <c r="AM173" s="21">
        <v>5.07517381523383</v>
      </c>
      <c r="AN173" s="21">
        <v>-0.470003629245736</v>
      </c>
      <c r="AO173" s="21">
        <v>-0.470003629245736</v>
      </c>
      <c r="AP173" s="25">
        <v>-0.287682072451781</v>
      </c>
      <c r="AQ173" s="21">
        <v>0.22314355131421</v>
      </c>
      <c r="AR173" s="26">
        <f t="shared" si="383"/>
        <v>0.739405973377466</v>
      </c>
      <c r="AS173" s="26">
        <f t="shared" si="384"/>
        <v>1.00080338358618</v>
      </c>
      <c r="AT173" s="26">
        <f t="shared" si="360"/>
        <v>0.9991972613209</v>
      </c>
      <c r="AU173" s="16">
        <f t="shared" si="385"/>
        <v>3.52867628279342e-7</v>
      </c>
      <c r="AV173" s="16">
        <f t="shared" si="386"/>
        <v>0.00080273867910019</v>
      </c>
      <c r="AW173" s="16">
        <f t="shared" si="387"/>
        <v>0.106505756796013</v>
      </c>
      <c r="AZ173" s="25">
        <v>-0.352165252137968</v>
      </c>
      <c r="BA173" s="25">
        <v>0.765967381696555</v>
      </c>
      <c r="BB173" s="22">
        <v>0.0516135555984538</v>
      </c>
      <c r="BC173" s="25">
        <v>5.07517381523383</v>
      </c>
      <c r="BD173" s="25">
        <v>-0.470003629245736</v>
      </c>
      <c r="BE173" s="25">
        <v>-0.470003629245736</v>
      </c>
      <c r="BF173" s="25">
        <v>-0.287682072451781</v>
      </c>
      <c r="BG173" s="25">
        <v>0.22314355131421</v>
      </c>
      <c r="BH173" s="26">
        <f t="shared" si="388"/>
        <v>0.736138577019489</v>
      </c>
      <c r="BI173" s="26">
        <f t="shared" si="389"/>
        <v>1.00524551096907</v>
      </c>
      <c r="BJ173" s="26">
        <f t="shared" si="354"/>
        <v>0.994781860837148</v>
      </c>
      <c r="BK173" s="16">
        <f t="shared" si="390"/>
        <v>1.49105874344164e-5</v>
      </c>
      <c r="BL173" s="16">
        <f t="shared" si="391"/>
        <v>0.0052181391628523</v>
      </c>
      <c r="BM173" s="16">
        <f t="shared" si="392"/>
        <v>0.104355591594917</v>
      </c>
      <c r="BP173" s="25">
        <v>-0.352165252137968</v>
      </c>
      <c r="BQ173" s="25">
        <v>0.765967381696555</v>
      </c>
      <c r="BR173" s="25">
        <v>5.07517381523383</v>
      </c>
      <c r="BS173" s="22">
        <v>-0.470003629245736</v>
      </c>
      <c r="BT173" s="25">
        <v>-0.470003629245736</v>
      </c>
      <c r="BU173" s="25">
        <v>-0.287682072451781</v>
      </c>
      <c r="BV173" s="25">
        <v>0.22314355131421</v>
      </c>
      <c r="BW173" s="26">
        <f t="shared" si="393"/>
        <v>0.734687662812575</v>
      </c>
      <c r="BX173" s="26">
        <f t="shared" si="394"/>
        <v>1.00723074233626</v>
      </c>
      <c r="BY173" s="26">
        <f t="shared" si="355"/>
        <v>0.992821165962939</v>
      </c>
      <c r="BZ173" s="16">
        <f t="shared" si="395"/>
        <v>2.82209263929017e-5</v>
      </c>
      <c r="CA173" s="16">
        <f t="shared" si="396"/>
        <v>0.00717883403706121</v>
      </c>
      <c r="CB173" s="16">
        <f t="shared" si="397"/>
        <v>0.103461904987937</v>
      </c>
      <c r="CE173" s="31">
        <v>-0.352165252137968</v>
      </c>
      <c r="CF173" s="31">
        <v>0.765967381696555</v>
      </c>
      <c r="CG173" s="31">
        <v>5.07517381523383</v>
      </c>
      <c r="CH173" s="31">
        <v>-0.470003629245736</v>
      </c>
      <c r="CI173" s="31">
        <v>-0.287682072451781</v>
      </c>
      <c r="CJ173" s="31">
        <v>0.22314355131421</v>
      </c>
      <c r="CK173" s="34">
        <f t="shared" si="398"/>
        <v>0.730462328133765</v>
      </c>
      <c r="CL173" s="34">
        <f t="shared" si="399"/>
        <v>1.01305703456413</v>
      </c>
      <c r="CM173" s="34">
        <f t="shared" si="400"/>
        <v>0.987111254234814</v>
      </c>
      <c r="CN173" s="32">
        <f t="shared" si="401"/>
        <v>9.09671846279706e-5</v>
      </c>
      <c r="CO173" s="32">
        <f t="shared" si="402"/>
        <v>0.0128887457651824</v>
      </c>
      <c r="CP173" s="32">
        <f t="shared" si="403"/>
        <v>0.0996583024630645</v>
      </c>
      <c r="CR173" s="8">
        <f t="shared" si="404"/>
        <v>0.730462328133765</v>
      </c>
      <c r="CT173" s="25">
        <v>-0.352165252137968</v>
      </c>
      <c r="CU173" s="25">
        <v>0.765967381696555</v>
      </c>
      <c r="CV173" s="22">
        <v>-0.470003629245736</v>
      </c>
      <c r="CW173" s="25">
        <v>-0.287682072451781</v>
      </c>
      <c r="CX173" s="25">
        <v>0.22314355131421</v>
      </c>
      <c r="CY173" s="26">
        <f t="shared" si="405"/>
        <v>0.664961347433532</v>
      </c>
      <c r="CZ173" s="26">
        <f t="shared" si="406"/>
        <v>1.11284663816338</v>
      </c>
      <c r="DA173" s="26">
        <f t="shared" si="356"/>
        <v>0.898596415450718</v>
      </c>
      <c r="DB173" s="16">
        <f t="shared" si="407"/>
        <v>0.00563079937899116</v>
      </c>
      <c r="DC173" s="16">
        <f t="shared" si="408"/>
        <v>0.101403584549282</v>
      </c>
      <c r="DD173" s="16">
        <f t="shared" si="409"/>
        <v>0.0526339076229743</v>
      </c>
      <c r="DG173" s="25">
        <v>-0.352165252137968</v>
      </c>
      <c r="DH173" s="25">
        <v>0.765967381696555</v>
      </c>
      <c r="DI173" s="22">
        <v>-0.287682072451781</v>
      </c>
      <c r="DJ173" s="25">
        <v>0.22314355131421</v>
      </c>
      <c r="DK173" s="26">
        <f t="shared" si="410"/>
        <v>0.694366457070585</v>
      </c>
      <c r="DL173" s="26">
        <f t="shared" si="411"/>
        <v>1.06571968225818</v>
      </c>
      <c r="DM173" s="26">
        <f t="shared" si="357"/>
        <v>0.938333050095385</v>
      </c>
      <c r="DN173" s="16">
        <f t="shared" si="412"/>
        <v>0.00208242024029075</v>
      </c>
      <c r="DO173" s="16">
        <f t="shared" si="413"/>
        <v>0.0616669499046147</v>
      </c>
      <c r="DP173" s="16">
        <f t="shared" si="414"/>
        <v>0.0742352621029784</v>
      </c>
      <c r="DS173" s="25">
        <v>-0.352165252137968</v>
      </c>
      <c r="DT173" s="25">
        <v>0.765967381696555</v>
      </c>
      <c r="DU173" s="22">
        <v>0.22314355131421</v>
      </c>
      <c r="DV173" s="26">
        <f t="shared" si="415"/>
        <v>0.66725841139965</v>
      </c>
      <c r="DW173" s="26">
        <f t="shared" si="416"/>
        <v>1.10901561877319</v>
      </c>
      <c r="DX173" s="26">
        <f t="shared" si="358"/>
        <v>0.901700555945473</v>
      </c>
      <c r="DY173" s="16">
        <f t="shared" si="417"/>
        <v>0.00529133871210256</v>
      </c>
      <c r="DZ173" s="16">
        <f t="shared" si="418"/>
        <v>0.098299444054527</v>
      </c>
      <c r="EA173" s="16">
        <f t="shared" si="419"/>
        <v>0.0645338375400313</v>
      </c>
      <c r="ED173" s="25">
        <v>-0.352165252137968</v>
      </c>
      <c r="EE173" s="25">
        <v>0.765967381696555</v>
      </c>
      <c r="EF173" s="26">
        <f t="shared" si="420"/>
        <v>0.792852575725981</v>
      </c>
      <c r="EG173" s="26">
        <f t="shared" si="421"/>
        <v>0.933338709686872</v>
      </c>
      <c r="EH173" s="26">
        <f t="shared" si="422"/>
        <v>1.0714223996297</v>
      </c>
      <c r="EI173" s="16">
        <f t="shared" si="423"/>
        <v>0.00279339476087056</v>
      </c>
      <c r="EJ173" s="16">
        <f t="shared" si="424"/>
        <v>0.0714223996297041</v>
      </c>
      <c r="EK173" s="16">
        <f t="shared" si="425"/>
        <v>0.0828328246951475</v>
      </c>
    </row>
    <row r="174" spans="1:141">
      <c r="A174" s="77" t="s">
        <v>34</v>
      </c>
      <c r="B174" s="77">
        <v>2.15107427834744</v>
      </c>
      <c r="C174" s="78">
        <v>0.00569958041958042</v>
      </c>
      <c r="D174" s="78">
        <v>0.05296875</v>
      </c>
      <c r="E174" s="77">
        <v>160</v>
      </c>
      <c r="F174" s="77">
        <v>0.625</v>
      </c>
      <c r="G174" s="77">
        <v>0.625</v>
      </c>
      <c r="H174" s="77">
        <v>0.75</v>
      </c>
      <c r="I174" s="77">
        <v>1.5625</v>
      </c>
      <c r="J174" s="77">
        <v>0.95</v>
      </c>
      <c r="K174" s="17">
        <f t="shared" si="363"/>
        <v>1.04014524518778</v>
      </c>
      <c r="L174" s="17">
        <f t="shared" si="364"/>
        <v>0.913333983302005</v>
      </c>
      <c r="M174" s="17">
        <f t="shared" si="365"/>
        <v>1.09488973177662</v>
      </c>
      <c r="N174" s="16">
        <f t="shared" si="293"/>
        <v>0.00812616522996585</v>
      </c>
      <c r="O174" s="16">
        <f t="shared" si="294"/>
        <v>0.0948897317766157</v>
      </c>
      <c r="P174" s="16">
        <f t="shared" si="366"/>
        <v>0.289863417215508</v>
      </c>
      <c r="R174" s="21">
        <f t="shared" si="367"/>
        <v>-0.0906536566238533</v>
      </c>
      <c r="S174" s="21">
        <f t="shared" si="426"/>
        <v>1</v>
      </c>
      <c r="T174" s="21">
        <f t="shared" si="369"/>
        <v>0.765967381696555</v>
      </c>
      <c r="U174" s="22">
        <f t="shared" si="370"/>
        <v>0.00568339926584465</v>
      </c>
      <c r="V174" s="21">
        <f t="shared" si="371"/>
        <v>0.0516135555984538</v>
      </c>
      <c r="W174" s="21">
        <f t="shared" si="372"/>
        <v>5.07517381523383</v>
      </c>
      <c r="X174" s="25">
        <f t="shared" si="373"/>
        <v>-0.470003629245736</v>
      </c>
      <c r="Y174" s="21">
        <f t="shared" si="374"/>
        <v>-0.470003629245736</v>
      </c>
      <c r="Z174" s="21">
        <f t="shared" si="375"/>
        <v>-0.287682072451781</v>
      </c>
      <c r="AA174" s="21">
        <f t="shared" si="376"/>
        <v>0.44628710262842</v>
      </c>
      <c r="AB174" s="26">
        <f t="shared" si="377"/>
        <v>0.76490321579376</v>
      </c>
      <c r="AC174" s="26">
        <f t="shared" si="378"/>
        <v>1.24198719574497</v>
      </c>
      <c r="AD174" s="26">
        <f t="shared" si="379"/>
        <v>0.805161279782906</v>
      </c>
      <c r="AE174" s="16">
        <f t="shared" si="380"/>
        <v>0.0342608195234913</v>
      </c>
      <c r="AF174" s="16">
        <f t="shared" si="381"/>
        <v>0.194838720217094</v>
      </c>
      <c r="AG174" s="16">
        <f t="shared" si="382"/>
        <v>0.0174965887357439</v>
      </c>
      <c r="AI174" s="21">
        <v>-0.0906536566238533</v>
      </c>
      <c r="AJ174" s="22">
        <v>1</v>
      </c>
      <c r="AK174" s="21">
        <v>0.765967381696555</v>
      </c>
      <c r="AL174" s="25">
        <v>0.0516135555984538</v>
      </c>
      <c r="AM174" s="21">
        <v>5.07517381523383</v>
      </c>
      <c r="AN174" s="21">
        <v>-0.470003629245736</v>
      </c>
      <c r="AO174" s="21">
        <v>-0.470003629245736</v>
      </c>
      <c r="AP174" s="25">
        <v>-0.287682072451781</v>
      </c>
      <c r="AQ174" s="21">
        <v>0.44628710262842</v>
      </c>
      <c r="AR174" s="26">
        <f t="shared" si="383"/>
        <v>0.765934556897112</v>
      </c>
      <c r="AS174" s="26">
        <f t="shared" si="384"/>
        <v>1.2403148434098</v>
      </c>
      <c r="AT174" s="26">
        <f t="shared" si="360"/>
        <v>0.80624690199696</v>
      </c>
      <c r="AU174" s="16">
        <f t="shared" si="385"/>
        <v>0.0338800873446624</v>
      </c>
      <c r="AV174" s="16">
        <f t="shared" si="386"/>
        <v>0.19375309800304</v>
      </c>
      <c r="AW174" s="16">
        <f t="shared" si="387"/>
        <v>0.0177960504217759</v>
      </c>
      <c r="AZ174" s="25">
        <v>-0.0906536566238533</v>
      </c>
      <c r="BA174" s="25">
        <v>0.765967381696555</v>
      </c>
      <c r="BB174" s="22">
        <v>0.0516135555984538</v>
      </c>
      <c r="BC174" s="25">
        <v>5.07517381523383</v>
      </c>
      <c r="BD174" s="25">
        <v>-0.470003629245736</v>
      </c>
      <c r="BE174" s="25">
        <v>-0.470003629245736</v>
      </c>
      <c r="BF174" s="25">
        <v>-0.287682072451781</v>
      </c>
      <c r="BG174" s="25">
        <v>0.44628710262842</v>
      </c>
      <c r="BH174" s="26">
        <f t="shared" si="388"/>
        <v>0.760918162750036</v>
      </c>
      <c r="BI174" s="26">
        <f t="shared" si="389"/>
        <v>1.24849168610538</v>
      </c>
      <c r="BJ174" s="26">
        <f t="shared" si="354"/>
        <v>0.800966487105301</v>
      </c>
      <c r="BK174" s="16">
        <f t="shared" si="390"/>
        <v>0.035751941177822</v>
      </c>
      <c r="BL174" s="16">
        <f t="shared" si="391"/>
        <v>0.199033512894699</v>
      </c>
      <c r="BM174" s="16">
        <f t="shared" si="392"/>
        <v>0.0166993040529466</v>
      </c>
      <c r="BP174" s="25">
        <v>-0.0906536566238533</v>
      </c>
      <c r="BQ174" s="25">
        <v>0.765967381696555</v>
      </c>
      <c r="BR174" s="25">
        <v>5.07517381523383</v>
      </c>
      <c r="BS174" s="22">
        <v>-0.470003629245736</v>
      </c>
      <c r="BT174" s="25">
        <v>-0.470003629245736</v>
      </c>
      <c r="BU174" s="25">
        <v>-0.287682072451781</v>
      </c>
      <c r="BV174" s="25">
        <v>0.44628710262842</v>
      </c>
      <c r="BW174" s="26">
        <f t="shared" si="393"/>
        <v>0.759537039271433</v>
      </c>
      <c r="BX174" s="26">
        <f t="shared" si="394"/>
        <v>1.25076191269258</v>
      </c>
      <c r="BY174" s="26">
        <f t="shared" si="355"/>
        <v>0.799512672917298</v>
      </c>
      <c r="BZ174" s="16">
        <f t="shared" si="395"/>
        <v>0.0362761394094918</v>
      </c>
      <c r="CA174" s="16">
        <f t="shared" si="396"/>
        <v>0.200487327082702</v>
      </c>
      <c r="CB174" s="16">
        <f t="shared" si="397"/>
        <v>0.0164728122659466</v>
      </c>
      <c r="CE174" s="31">
        <v>-0.0906536566238533</v>
      </c>
      <c r="CF174" s="31">
        <v>0.765967381696555</v>
      </c>
      <c r="CG174" s="31">
        <v>5.07517381523383</v>
      </c>
      <c r="CH174" s="31">
        <v>-0.470003629245736</v>
      </c>
      <c r="CI174" s="31">
        <v>-0.287682072451781</v>
      </c>
      <c r="CJ174" s="31">
        <v>0.44628710262842</v>
      </c>
      <c r="CK174" s="34">
        <f t="shared" si="398"/>
        <v>0.75775141605113</v>
      </c>
      <c r="CL174" s="34">
        <f t="shared" si="399"/>
        <v>1.25370930344246</v>
      </c>
      <c r="CM174" s="34">
        <f t="shared" si="400"/>
        <v>0.797633069527505</v>
      </c>
      <c r="CN174" s="32">
        <f t="shared" si="401"/>
        <v>0.0369595180303457</v>
      </c>
      <c r="CO174" s="32">
        <f t="shared" si="402"/>
        <v>0.202366930472495</v>
      </c>
      <c r="CP174" s="32">
        <f t="shared" si="403"/>
        <v>0.0159286732509265</v>
      </c>
      <c r="CR174" s="8">
        <f t="shared" si="404"/>
        <v>0.757751416051129</v>
      </c>
      <c r="CT174" s="25">
        <v>-0.0906536566238533</v>
      </c>
      <c r="CU174" s="25">
        <v>0.765967381696555</v>
      </c>
      <c r="CV174" s="22">
        <v>-0.470003629245736</v>
      </c>
      <c r="CW174" s="25">
        <v>-0.287682072451781</v>
      </c>
      <c r="CX174" s="25">
        <v>0.44628710262842</v>
      </c>
      <c r="CY174" s="26">
        <f t="shared" si="405"/>
        <v>0.696904878438686</v>
      </c>
      <c r="CZ174" s="26">
        <f t="shared" si="406"/>
        <v>1.36317025377744</v>
      </c>
      <c r="DA174" s="26">
        <f t="shared" si="356"/>
        <v>0.733584082567038</v>
      </c>
      <c r="DB174" s="16">
        <f t="shared" si="407"/>
        <v>0.0640571405581361</v>
      </c>
      <c r="DC174" s="16">
        <f t="shared" si="408"/>
        <v>0.266415917432962</v>
      </c>
      <c r="DD174" s="16">
        <f t="shared" si="409"/>
        <v>0.00414845180145473</v>
      </c>
      <c r="DG174" s="25">
        <v>-0.0906536566238533</v>
      </c>
      <c r="DH174" s="25">
        <v>0.765967381696555</v>
      </c>
      <c r="DI174" s="22">
        <v>-0.287682072451781</v>
      </c>
      <c r="DJ174" s="25">
        <v>0.44628710262842</v>
      </c>
      <c r="DK174" s="26">
        <f t="shared" si="410"/>
        <v>0.722464082294994</v>
      </c>
      <c r="DL174" s="26">
        <f t="shared" si="411"/>
        <v>1.31494426267145</v>
      </c>
      <c r="DM174" s="26">
        <f t="shared" si="357"/>
        <v>0.760488507678941</v>
      </c>
      <c r="DN174" s="16">
        <f t="shared" si="412"/>
        <v>0.0517725938458593</v>
      </c>
      <c r="DO174" s="16">
        <f t="shared" si="413"/>
        <v>0.239511492321059</v>
      </c>
      <c r="DP174" s="16">
        <f t="shared" si="414"/>
        <v>0.00895236627342271</v>
      </c>
      <c r="DS174" s="25">
        <v>-0.0906536566238533</v>
      </c>
      <c r="DT174" s="25">
        <v>0.765967381696555</v>
      </c>
      <c r="DU174" s="22">
        <v>0.44628710262842</v>
      </c>
      <c r="DV174" s="26">
        <f t="shared" si="415"/>
        <v>0.684429996350346</v>
      </c>
      <c r="DW174" s="26">
        <f t="shared" si="416"/>
        <v>1.38801631294037</v>
      </c>
      <c r="DX174" s="26">
        <f t="shared" si="358"/>
        <v>0.720452627737206</v>
      </c>
      <c r="DY174" s="16">
        <f t="shared" si="417"/>
        <v>0.0705274268384774</v>
      </c>
      <c r="DZ174" s="16">
        <f t="shared" si="418"/>
        <v>0.279547372262794</v>
      </c>
      <c r="EA174" s="16">
        <f t="shared" si="419"/>
        <v>0.00529797395562001</v>
      </c>
      <c r="ED174" s="25">
        <v>-0.0906536566238533</v>
      </c>
      <c r="EE174" s="25">
        <v>0.765967381696555</v>
      </c>
      <c r="EF174" s="26">
        <f t="shared" si="420"/>
        <v>0.783630415346328</v>
      </c>
      <c r="EG174" s="26">
        <f t="shared" si="421"/>
        <v>1.21230618592075</v>
      </c>
      <c r="EH174" s="26">
        <f t="shared" si="422"/>
        <v>0.824874121417187</v>
      </c>
      <c r="EI174" s="16">
        <f t="shared" si="423"/>
        <v>0.0276788386978354</v>
      </c>
      <c r="EJ174" s="16">
        <f t="shared" si="424"/>
        <v>0.175125878582813</v>
      </c>
      <c r="EK174" s="16">
        <f t="shared" si="425"/>
        <v>0.0338940779617901</v>
      </c>
    </row>
    <row r="175" spans="1:141">
      <c r="A175" s="77" t="s">
        <v>34</v>
      </c>
      <c r="B175" s="77">
        <v>2.15107427834744</v>
      </c>
      <c r="C175" s="78">
        <v>0.00474965034965035</v>
      </c>
      <c r="D175" s="78">
        <v>0.05296875</v>
      </c>
      <c r="E175" s="77">
        <v>160</v>
      </c>
      <c r="F175" s="77">
        <v>0.625</v>
      </c>
      <c r="G175" s="77">
        <v>0.625</v>
      </c>
      <c r="H175" s="77">
        <v>0.75</v>
      </c>
      <c r="I175" s="77">
        <v>1.875</v>
      </c>
      <c r="J175" s="77">
        <v>0.87</v>
      </c>
      <c r="K175" s="17">
        <f t="shared" si="363"/>
        <v>1.02790428812256</v>
      </c>
      <c r="L175" s="17">
        <f t="shared" si="364"/>
        <v>0.846382304318458</v>
      </c>
      <c r="M175" s="17">
        <f t="shared" si="365"/>
        <v>1.18149918175007</v>
      </c>
      <c r="N175" s="16">
        <f t="shared" si="293"/>
        <v>0.0249337642074937</v>
      </c>
      <c r="O175" s="16">
        <f t="shared" si="294"/>
        <v>0.181499181750074</v>
      </c>
      <c r="P175" s="16">
        <f t="shared" si="366"/>
        <v>0.204105350804541</v>
      </c>
      <c r="R175" s="21">
        <f t="shared" si="367"/>
        <v>-0.166784125092807</v>
      </c>
      <c r="S175" s="21">
        <f t="shared" si="426"/>
        <v>1</v>
      </c>
      <c r="T175" s="21">
        <f t="shared" si="369"/>
        <v>0.765967381696555</v>
      </c>
      <c r="U175" s="22">
        <f t="shared" si="370"/>
        <v>0.00473840634975061</v>
      </c>
      <c r="V175" s="21">
        <f t="shared" si="371"/>
        <v>0.0516135555984538</v>
      </c>
      <c r="W175" s="21">
        <f t="shared" si="372"/>
        <v>5.07517381523383</v>
      </c>
      <c r="X175" s="25">
        <f t="shared" si="373"/>
        <v>-0.470003629245736</v>
      </c>
      <c r="Y175" s="21">
        <f t="shared" si="374"/>
        <v>-0.470003629245736</v>
      </c>
      <c r="Z175" s="21">
        <f t="shared" si="375"/>
        <v>-0.287682072451781</v>
      </c>
      <c r="AA175" s="21">
        <f t="shared" si="376"/>
        <v>0.628608659422374</v>
      </c>
      <c r="AB175" s="26">
        <f t="shared" si="377"/>
        <v>0.785704156312653</v>
      </c>
      <c r="AC175" s="26">
        <f t="shared" si="378"/>
        <v>1.1072870023788</v>
      </c>
      <c r="AD175" s="26">
        <f t="shared" si="379"/>
        <v>0.903108225646727</v>
      </c>
      <c r="AE175" s="16">
        <f t="shared" si="380"/>
        <v>0.00710578926296171</v>
      </c>
      <c r="AF175" s="16">
        <f t="shared" si="381"/>
        <v>0.0968917743532729</v>
      </c>
      <c r="AG175" s="16">
        <f t="shared" si="382"/>
        <v>0.0530019931282624</v>
      </c>
      <c r="AI175" s="21">
        <v>-0.166784125092807</v>
      </c>
      <c r="AJ175" s="22">
        <v>1</v>
      </c>
      <c r="AK175" s="21">
        <v>0.765967381696555</v>
      </c>
      <c r="AL175" s="25">
        <v>0.0516135555984538</v>
      </c>
      <c r="AM175" s="21">
        <v>5.07517381523383</v>
      </c>
      <c r="AN175" s="21">
        <v>-0.470003629245736</v>
      </c>
      <c r="AO175" s="21">
        <v>-0.470003629245736</v>
      </c>
      <c r="AP175" s="25">
        <v>-0.287682072451781</v>
      </c>
      <c r="AQ175" s="21">
        <v>0.628608659422374</v>
      </c>
      <c r="AR175" s="26">
        <f t="shared" si="383"/>
        <v>0.78652057495557</v>
      </c>
      <c r="AS175" s="26">
        <f t="shared" si="384"/>
        <v>1.10613762398923</v>
      </c>
      <c r="AT175" s="26">
        <f t="shared" si="360"/>
        <v>0.904046637879965</v>
      </c>
      <c r="AU175" s="16">
        <f t="shared" si="385"/>
        <v>0.00696881440574864</v>
      </c>
      <c r="AV175" s="16">
        <f t="shared" si="386"/>
        <v>0.0959533621200347</v>
      </c>
      <c r="AW175" s="16">
        <f t="shared" si="387"/>
        <v>0.0534541678352993</v>
      </c>
      <c r="AZ175" s="25">
        <v>-0.166784125092807</v>
      </c>
      <c r="BA175" s="25">
        <v>0.765967381696555</v>
      </c>
      <c r="BB175" s="22">
        <v>0.0516135555984538</v>
      </c>
      <c r="BC175" s="25">
        <v>5.07517381523383</v>
      </c>
      <c r="BD175" s="25">
        <v>-0.470003629245736</v>
      </c>
      <c r="BE175" s="25">
        <v>-0.470003629245736</v>
      </c>
      <c r="BF175" s="25">
        <v>-0.287682072451781</v>
      </c>
      <c r="BG175" s="25">
        <v>0.628608659422374</v>
      </c>
      <c r="BH175" s="26">
        <f t="shared" si="388"/>
        <v>0.780002930800342</v>
      </c>
      <c r="BI175" s="26">
        <f t="shared" si="389"/>
        <v>1.11538042441368</v>
      </c>
      <c r="BJ175" s="26">
        <f t="shared" si="354"/>
        <v>0.896555092873956</v>
      </c>
      <c r="BK175" s="16">
        <f t="shared" si="390"/>
        <v>0.00809947246452807</v>
      </c>
      <c r="BL175" s="16">
        <f t="shared" si="391"/>
        <v>0.103444907126044</v>
      </c>
      <c r="BM175" s="16">
        <f t="shared" si="392"/>
        <v>0.0505415112432196</v>
      </c>
      <c r="BP175" s="25">
        <v>-0.166784125092807</v>
      </c>
      <c r="BQ175" s="25">
        <v>0.765967381696555</v>
      </c>
      <c r="BR175" s="25">
        <v>5.07517381523383</v>
      </c>
      <c r="BS175" s="22">
        <v>-0.470003629245736</v>
      </c>
      <c r="BT175" s="25">
        <v>-0.470003629245736</v>
      </c>
      <c r="BU175" s="25">
        <v>-0.287682072451781</v>
      </c>
      <c r="BV175" s="25">
        <v>0.628608659422374</v>
      </c>
      <c r="BW175" s="26">
        <f t="shared" si="393"/>
        <v>0.778686540635989</v>
      </c>
      <c r="BX175" s="26">
        <f t="shared" si="394"/>
        <v>1.11726600448164</v>
      </c>
      <c r="BY175" s="26">
        <f t="shared" si="355"/>
        <v>0.895042000731022</v>
      </c>
      <c r="BZ175" s="16">
        <f t="shared" si="395"/>
        <v>0.00833814786102283</v>
      </c>
      <c r="CA175" s="16">
        <f t="shared" si="396"/>
        <v>0.104957999268978</v>
      </c>
      <c r="CB175" s="16">
        <f t="shared" si="397"/>
        <v>0.0501203657028924</v>
      </c>
      <c r="CE175" s="31">
        <v>-0.166784125092807</v>
      </c>
      <c r="CF175" s="31">
        <v>0.765967381696555</v>
      </c>
      <c r="CG175" s="31">
        <v>5.07517381523383</v>
      </c>
      <c r="CH175" s="31">
        <v>-0.470003629245736</v>
      </c>
      <c r="CI175" s="31">
        <v>-0.287682072451781</v>
      </c>
      <c r="CJ175" s="31">
        <v>0.628608659422374</v>
      </c>
      <c r="CK175" s="34">
        <f t="shared" si="398"/>
        <v>0.779025978415337</v>
      </c>
      <c r="CL175" s="34">
        <f t="shared" si="399"/>
        <v>1.11677918850629</v>
      </c>
      <c r="CM175" s="34">
        <f t="shared" si="400"/>
        <v>0.89543215909809</v>
      </c>
      <c r="CN175" s="32">
        <f t="shared" si="401"/>
        <v>0.00827627260328672</v>
      </c>
      <c r="CO175" s="32">
        <f t="shared" si="402"/>
        <v>0.104567840901911</v>
      </c>
      <c r="CP175" s="32">
        <f t="shared" si="403"/>
        <v>0.0501795559835877</v>
      </c>
      <c r="CR175" s="8">
        <f t="shared" si="404"/>
        <v>0.779025978415337</v>
      </c>
      <c r="CT175" s="25">
        <v>-0.166784125092807</v>
      </c>
      <c r="CU175" s="25">
        <v>0.765967381696555</v>
      </c>
      <c r="CV175" s="22">
        <v>-0.470003629245736</v>
      </c>
      <c r="CW175" s="25">
        <v>-0.287682072451781</v>
      </c>
      <c r="CX175" s="25">
        <v>0.628608659422374</v>
      </c>
      <c r="CY175" s="26">
        <f t="shared" si="405"/>
        <v>0.722492108266027</v>
      </c>
      <c r="CZ175" s="26">
        <f t="shared" si="406"/>
        <v>1.20416540201109</v>
      </c>
      <c r="DA175" s="26">
        <f t="shared" si="356"/>
        <v>0.830450699156353</v>
      </c>
      <c r="DB175" s="16">
        <f t="shared" si="407"/>
        <v>0.0217585781238015</v>
      </c>
      <c r="DC175" s="16">
        <f t="shared" si="408"/>
        <v>0.169549300843647</v>
      </c>
      <c r="DD175" s="16">
        <f t="shared" si="409"/>
        <v>0.0260096555418044</v>
      </c>
      <c r="DG175" s="25">
        <v>-0.166784125092807</v>
      </c>
      <c r="DH175" s="25">
        <v>0.765967381696555</v>
      </c>
      <c r="DI175" s="22">
        <v>-0.287682072451781</v>
      </c>
      <c r="DJ175" s="25">
        <v>0.628608659422374</v>
      </c>
      <c r="DK175" s="26">
        <f t="shared" si="410"/>
        <v>0.744564753050816</v>
      </c>
      <c r="DL175" s="26">
        <f t="shared" si="411"/>
        <v>1.16846788198772</v>
      </c>
      <c r="DM175" s="26">
        <f t="shared" si="357"/>
        <v>0.855821555230823</v>
      </c>
      <c r="DN175" s="16">
        <f t="shared" si="412"/>
        <v>0.0157340011772028</v>
      </c>
      <c r="DO175" s="16">
        <f t="shared" si="413"/>
        <v>0.144178444769177</v>
      </c>
      <c r="DP175" s="16">
        <f t="shared" si="414"/>
        <v>0.0360809996549811</v>
      </c>
      <c r="DS175" s="25">
        <v>-0.166784125092807</v>
      </c>
      <c r="DT175" s="25">
        <v>0.765967381696555</v>
      </c>
      <c r="DU175" s="22">
        <v>0.628608659422374</v>
      </c>
      <c r="DV175" s="26">
        <f t="shared" si="415"/>
        <v>0.69719709025032</v>
      </c>
      <c r="DW175" s="26">
        <f t="shared" si="416"/>
        <v>1.24785374489678</v>
      </c>
      <c r="DX175" s="26">
        <f t="shared" si="358"/>
        <v>0.801375965804966</v>
      </c>
      <c r="DY175" s="16">
        <f t="shared" si="417"/>
        <v>0.029860845617956</v>
      </c>
      <c r="DZ175" s="16">
        <f t="shared" si="418"/>
        <v>0.198624034195034</v>
      </c>
      <c r="EA175" s="16">
        <f t="shared" si="419"/>
        <v>0.023626924174036</v>
      </c>
      <c r="ED175" s="25">
        <v>-0.166784125092807</v>
      </c>
      <c r="EE175" s="25">
        <v>0.765967381696555</v>
      </c>
      <c r="EF175" s="26">
        <f t="shared" si="420"/>
        <v>0.774408254966674</v>
      </c>
      <c r="EG175" s="26">
        <f t="shared" si="421"/>
        <v>1.12343843756862</v>
      </c>
      <c r="EH175" s="26">
        <f t="shared" si="422"/>
        <v>0.890124430996177</v>
      </c>
      <c r="EI175" s="16">
        <f t="shared" si="423"/>
        <v>0.00913778171851634</v>
      </c>
      <c r="EJ175" s="16">
        <f t="shared" si="424"/>
        <v>0.109875569003823</v>
      </c>
      <c r="EK175" s="16">
        <f t="shared" si="425"/>
        <v>0.0621772942466772</v>
      </c>
    </row>
    <row r="176" spans="1:141">
      <c r="A176" s="77" t="s">
        <v>34</v>
      </c>
      <c r="B176" s="77">
        <v>2.15107427834744</v>
      </c>
      <c r="C176" s="78">
        <v>0</v>
      </c>
      <c r="D176" s="78">
        <v>0.05296875</v>
      </c>
      <c r="E176" s="77">
        <v>160</v>
      </c>
      <c r="F176" s="77">
        <v>0.625</v>
      </c>
      <c r="G176" s="77">
        <v>0.625</v>
      </c>
      <c r="H176" s="77">
        <v>0.75</v>
      </c>
      <c r="I176" s="77">
        <v>1.875</v>
      </c>
      <c r="J176" s="77">
        <v>1.03</v>
      </c>
      <c r="K176" s="17">
        <f t="shared" si="363"/>
        <v>1.02790428812256</v>
      </c>
      <c r="L176" s="17">
        <f t="shared" si="364"/>
        <v>1.00203882005519</v>
      </c>
      <c r="M176" s="17">
        <f t="shared" si="365"/>
        <v>0.997965328274334</v>
      </c>
      <c r="N176" s="16">
        <f t="shared" si="293"/>
        <v>4.39200827322661e-6</v>
      </c>
      <c r="O176" s="16">
        <f t="shared" si="294"/>
        <v>0.00203467172566607</v>
      </c>
      <c r="P176" s="16">
        <f t="shared" si="366"/>
        <v>0.398469886298626</v>
      </c>
      <c r="R176" s="21">
        <f t="shared" si="367"/>
        <v>0.00203674448224517</v>
      </c>
      <c r="S176" s="21">
        <f t="shared" si="426"/>
        <v>1</v>
      </c>
      <c r="T176" s="21">
        <f t="shared" si="369"/>
        <v>0.765967381696555</v>
      </c>
      <c r="U176" s="22">
        <f t="shared" si="370"/>
        <v>0</v>
      </c>
      <c r="V176" s="21">
        <f t="shared" si="371"/>
        <v>0.0516135555984538</v>
      </c>
      <c r="W176" s="21">
        <f t="shared" si="372"/>
        <v>5.07517381523383</v>
      </c>
      <c r="X176" s="25">
        <f t="shared" si="373"/>
        <v>-0.470003629245736</v>
      </c>
      <c r="Y176" s="21">
        <f t="shared" si="374"/>
        <v>-0.470003629245736</v>
      </c>
      <c r="Z176" s="21">
        <f t="shared" si="375"/>
        <v>-0.287682072451781</v>
      </c>
      <c r="AA176" s="21">
        <f t="shared" si="376"/>
        <v>0.628608659422374</v>
      </c>
      <c r="AB176" s="26">
        <f t="shared" si="377"/>
        <v>0.786346633859124</v>
      </c>
      <c r="AC176" s="26">
        <f t="shared" si="378"/>
        <v>1.30985491086178</v>
      </c>
      <c r="AD176" s="26">
        <f t="shared" si="379"/>
        <v>0.76344333384381</v>
      </c>
      <c r="AE176" s="16">
        <f t="shared" si="380"/>
        <v>0.0593669628317797</v>
      </c>
      <c r="AF176" s="16">
        <f t="shared" si="381"/>
        <v>0.23655666615619</v>
      </c>
      <c r="AG176" s="16">
        <f t="shared" si="382"/>
        <v>0.00820052055479504</v>
      </c>
      <c r="AI176" s="21">
        <v>0.00203674448224517</v>
      </c>
      <c r="AJ176" s="22">
        <v>1</v>
      </c>
      <c r="AK176" s="21">
        <v>0.765967381696555</v>
      </c>
      <c r="AL176" s="25">
        <v>0.0516135555984538</v>
      </c>
      <c r="AM176" s="21">
        <v>5.07517381523383</v>
      </c>
      <c r="AN176" s="21">
        <v>-0.470003629245736</v>
      </c>
      <c r="AO176" s="21">
        <v>-0.470003629245736</v>
      </c>
      <c r="AP176" s="25">
        <v>-0.287682072451781</v>
      </c>
      <c r="AQ176" s="21">
        <v>0.628608659422374</v>
      </c>
      <c r="AR176" s="26">
        <f t="shared" si="383"/>
        <v>0.78652057495557</v>
      </c>
      <c r="AS176" s="26">
        <f t="shared" si="384"/>
        <v>1.30956523299875</v>
      </c>
      <c r="AT176" s="26">
        <f t="shared" si="360"/>
        <v>0.763612208694728</v>
      </c>
      <c r="AU176" s="16">
        <f t="shared" si="385"/>
        <v>0.0592822304199663</v>
      </c>
      <c r="AV176" s="16">
        <f t="shared" si="386"/>
        <v>0.236387791305272</v>
      </c>
      <c r="AW176" s="16">
        <f t="shared" si="387"/>
        <v>0.00823867458380003</v>
      </c>
      <c r="AZ176" s="25">
        <v>0.00203674448224517</v>
      </c>
      <c r="BA176" s="25">
        <v>0.765967381696555</v>
      </c>
      <c r="BB176" s="22">
        <v>0.0516135555984538</v>
      </c>
      <c r="BC176" s="25">
        <v>5.07517381523383</v>
      </c>
      <c r="BD176" s="25">
        <v>-0.470003629245736</v>
      </c>
      <c r="BE176" s="25">
        <v>-0.470003629245736</v>
      </c>
      <c r="BF176" s="25">
        <v>-0.287682072451781</v>
      </c>
      <c r="BG176" s="25">
        <v>0.628608659422374</v>
      </c>
      <c r="BH176" s="26">
        <f t="shared" si="388"/>
        <v>0.780002930800342</v>
      </c>
      <c r="BI176" s="26">
        <f t="shared" si="389"/>
        <v>1.32050785878861</v>
      </c>
      <c r="BJ176" s="26">
        <f t="shared" si="354"/>
        <v>0.757284398835283</v>
      </c>
      <c r="BK176" s="16">
        <f t="shared" si="390"/>
        <v>0.0624985346084187</v>
      </c>
      <c r="BL176" s="16">
        <f t="shared" si="391"/>
        <v>0.242715601164717</v>
      </c>
      <c r="BM176" s="16">
        <f t="shared" si="392"/>
        <v>0.00731772441039658</v>
      </c>
      <c r="BP176" s="25">
        <v>0.00203674448224517</v>
      </c>
      <c r="BQ176" s="25">
        <v>0.765967381696555</v>
      </c>
      <c r="BR176" s="25">
        <v>5.07517381523383</v>
      </c>
      <c r="BS176" s="22">
        <v>-0.470003629245736</v>
      </c>
      <c r="BT176" s="25">
        <v>-0.470003629245736</v>
      </c>
      <c r="BU176" s="25">
        <v>-0.287682072451781</v>
      </c>
      <c r="BV176" s="25">
        <v>0.628608659422374</v>
      </c>
      <c r="BW176" s="26">
        <f t="shared" si="393"/>
        <v>0.778686540635989</v>
      </c>
      <c r="BX176" s="26">
        <f t="shared" si="394"/>
        <v>1.3227402122024</v>
      </c>
      <c r="BY176" s="26">
        <f t="shared" si="355"/>
        <v>0.756006350132028</v>
      </c>
      <c r="BZ176" s="16">
        <f t="shared" si="395"/>
        <v>0.0631584548575063</v>
      </c>
      <c r="CA176" s="16">
        <f t="shared" si="396"/>
        <v>0.243993649867972</v>
      </c>
      <c r="CB176" s="16">
        <f t="shared" si="397"/>
        <v>0.00719784787218244</v>
      </c>
      <c r="CE176" s="31">
        <v>0.00203674448224517</v>
      </c>
      <c r="CF176" s="31">
        <v>0.765967381696555</v>
      </c>
      <c r="CG176" s="31">
        <v>5.07517381523383</v>
      </c>
      <c r="CH176" s="31">
        <v>-0.470003629245736</v>
      </c>
      <c r="CI176" s="31">
        <v>-0.287682072451781</v>
      </c>
      <c r="CJ176" s="31">
        <v>0.628608659422374</v>
      </c>
      <c r="CK176" s="34">
        <f t="shared" si="398"/>
        <v>0.779025978415337</v>
      </c>
      <c r="CL176" s="34">
        <f t="shared" si="399"/>
        <v>1.32216386685228</v>
      </c>
      <c r="CM176" s="34">
        <f t="shared" si="400"/>
        <v>0.756335901374112</v>
      </c>
      <c r="CN176" s="32">
        <f t="shared" si="401"/>
        <v>0.0629879595103789</v>
      </c>
      <c r="CO176" s="32">
        <f t="shared" si="402"/>
        <v>0.243664098625886</v>
      </c>
      <c r="CP176" s="32">
        <f t="shared" si="403"/>
        <v>0.00720999333228298</v>
      </c>
      <c r="CR176" s="8">
        <f t="shared" si="404"/>
        <v>0.779025978415337</v>
      </c>
      <c r="CT176" s="25">
        <v>0.00203674448224517</v>
      </c>
      <c r="CU176" s="25">
        <v>0.765967381696555</v>
      </c>
      <c r="CV176" s="22">
        <v>-0.470003629245736</v>
      </c>
      <c r="CW176" s="25">
        <v>-0.287682072451781</v>
      </c>
      <c r="CX176" s="25">
        <v>0.628608659422374</v>
      </c>
      <c r="CY176" s="26">
        <f t="shared" si="405"/>
        <v>0.722492108266027</v>
      </c>
      <c r="CZ176" s="26">
        <f t="shared" si="406"/>
        <v>1.42562110812807</v>
      </c>
      <c r="DA176" s="26">
        <f t="shared" si="356"/>
        <v>0.701448648801968</v>
      </c>
      <c r="DB176" s="16">
        <f t="shared" si="407"/>
        <v>0.094561103478673</v>
      </c>
      <c r="DC176" s="16">
        <f t="shared" si="408"/>
        <v>0.298551351198032</v>
      </c>
      <c r="DD176" s="16">
        <f t="shared" si="409"/>
        <v>0.00104154926552586</v>
      </c>
      <c r="DG176" s="25">
        <v>0.00203674448224517</v>
      </c>
      <c r="DH176" s="25">
        <v>0.765967381696555</v>
      </c>
      <c r="DI176" s="22">
        <v>-0.287682072451781</v>
      </c>
      <c r="DJ176" s="25">
        <v>0.628608659422374</v>
      </c>
      <c r="DK176" s="26">
        <f t="shared" si="410"/>
        <v>0.744564753050816</v>
      </c>
      <c r="DL176" s="26">
        <f t="shared" si="411"/>
        <v>1.38335852695098</v>
      </c>
      <c r="DM176" s="26">
        <f t="shared" si="357"/>
        <v>0.72287840102021</v>
      </c>
      <c r="DN176" s="16">
        <f t="shared" si="412"/>
        <v>0.0814732802009416</v>
      </c>
      <c r="DO176" s="16">
        <f t="shared" si="413"/>
        <v>0.27712159897979</v>
      </c>
      <c r="DP176" s="16">
        <f t="shared" si="414"/>
        <v>0.00324977961302208</v>
      </c>
      <c r="DS176" s="25">
        <v>0.00203674448224517</v>
      </c>
      <c r="DT176" s="25">
        <v>0.765967381696555</v>
      </c>
      <c r="DU176" s="22">
        <v>0.628608659422374</v>
      </c>
      <c r="DV176" s="26">
        <f t="shared" si="415"/>
        <v>0.69719709025032</v>
      </c>
      <c r="DW176" s="26">
        <f t="shared" si="416"/>
        <v>1.47734408878584</v>
      </c>
      <c r="DX176" s="26">
        <f t="shared" si="358"/>
        <v>0.676890378883806</v>
      </c>
      <c r="DY176" s="16">
        <f t="shared" si="417"/>
        <v>0.110757776737853</v>
      </c>
      <c r="DZ176" s="16">
        <f t="shared" si="418"/>
        <v>0.323109621116194</v>
      </c>
      <c r="EA176" s="16">
        <f t="shared" si="419"/>
        <v>0.000854096754410094</v>
      </c>
      <c r="ED176" s="25">
        <v>0.00203674448224517</v>
      </c>
      <c r="EE176" s="25">
        <v>0.765967381696555</v>
      </c>
      <c r="EF176" s="26">
        <f t="shared" si="420"/>
        <v>0.774408254966674</v>
      </c>
      <c r="EG176" s="26">
        <f t="shared" si="421"/>
        <v>1.33004780539733</v>
      </c>
      <c r="EH176" s="26">
        <f t="shared" si="422"/>
        <v>0.751852674724926</v>
      </c>
      <c r="EI176" s="16">
        <f t="shared" si="423"/>
        <v>0.0653271401291806</v>
      </c>
      <c r="EJ176" s="16">
        <f t="shared" si="424"/>
        <v>0.248147325275074</v>
      </c>
      <c r="EK176" s="16">
        <f t="shared" si="425"/>
        <v>0.0123392100469133</v>
      </c>
    </row>
    <row r="177" spans="1:141">
      <c r="A177" s="77" t="s">
        <v>34</v>
      </c>
      <c r="B177" s="77">
        <v>2.15107427834744</v>
      </c>
      <c r="C177" s="78">
        <v>0.00407112887112887</v>
      </c>
      <c r="D177" s="78">
        <v>0.05296875</v>
      </c>
      <c r="E177" s="77">
        <v>160</v>
      </c>
      <c r="F177" s="77">
        <v>0.625</v>
      </c>
      <c r="G177" s="77">
        <v>0.625</v>
      </c>
      <c r="H177" s="77">
        <v>0.75</v>
      </c>
      <c r="I177" s="77">
        <v>2.1875</v>
      </c>
      <c r="J177" s="77">
        <v>1.06</v>
      </c>
      <c r="K177" s="17">
        <f t="shared" si="363"/>
        <v>1.01566333105734</v>
      </c>
      <c r="L177" s="17">
        <f t="shared" si="364"/>
        <v>1.04365291882351</v>
      </c>
      <c r="M177" s="17">
        <f t="shared" si="365"/>
        <v>0.958172953827682</v>
      </c>
      <c r="N177" s="16">
        <f t="shared" si="293"/>
        <v>0.00196574021293076</v>
      </c>
      <c r="O177" s="16">
        <f t="shared" si="294"/>
        <v>0.0418270461723179</v>
      </c>
      <c r="P177" s="16">
        <f t="shared" si="366"/>
        <v>0.349815867476136</v>
      </c>
      <c r="R177" s="21">
        <f t="shared" si="367"/>
        <v>0.0427269809514288</v>
      </c>
      <c r="S177" s="21">
        <f t="shared" si="426"/>
        <v>1</v>
      </c>
      <c r="T177" s="21">
        <f t="shared" si="369"/>
        <v>0.765967381696555</v>
      </c>
      <c r="U177" s="22">
        <f t="shared" si="370"/>
        <v>0.00406286424928643</v>
      </c>
      <c r="V177" s="21">
        <f t="shared" si="371"/>
        <v>0.0516135555984538</v>
      </c>
      <c r="W177" s="21">
        <f t="shared" si="372"/>
        <v>5.07517381523383</v>
      </c>
      <c r="X177" s="25">
        <f t="shared" si="373"/>
        <v>-0.470003629245736</v>
      </c>
      <c r="Y177" s="21">
        <f t="shared" si="374"/>
        <v>-0.470003629245736</v>
      </c>
      <c r="Z177" s="21">
        <f t="shared" si="375"/>
        <v>-0.287682072451781</v>
      </c>
      <c r="AA177" s="21">
        <f t="shared" si="376"/>
        <v>0.782759339249632</v>
      </c>
      <c r="AB177" s="26">
        <f t="shared" si="377"/>
        <v>0.80213213738079</v>
      </c>
      <c r="AC177" s="26">
        <f t="shared" si="378"/>
        <v>1.32147803410698</v>
      </c>
      <c r="AD177" s="26">
        <f t="shared" si="379"/>
        <v>0.756728431491312</v>
      </c>
      <c r="AE177" s="16">
        <f t="shared" si="380"/>
        <v>0.0664958345717997</v>
      </c>
      <c r="AF177" s="16">
        <f t="shared" si="381"/>
        <v>0.243271568508688</v>
      </c>
      <c r="AG177" s="16">
        <f t="shared" si="382"/>
        <v>0.00702945132861443</v>
      </c>
      <c r="AI177" s="21">
        <v>0.0427269809514288</v>
      </c>
      <c r="AJ177" s="22">
        <v>1</v>
      </c>
      <c r="AK177" s="21">
        <v>0.765967381696555</v>
      </c>
      <c r="AL177" s="25">
        <v>0.0516135555984538</v>
      </c>
      <c r="AM177" s="21">
        <v>5.07517381523383</v>
      </c>
      <c r="AN177" s="21">
        <v>-0.470003629245736</v>
      </c>
      <c r="AO177" s="21">
        <v>-0.470003629245736</v>
      </c>
      <c r="AP177" s="25">
        <v>-0.287682072451781</v>
      </c>
      <c r="AQ177" s="21">
        <v>0.782759339249632</v>
      </c>
      <c r="AR177" s="26">
        <f t="shared" si="383"/>
        <v>0.802773056741922</v>
      </c>
      <c r="AS177" s="26">
        <f t="shared" si="384"/>
        <v>1.3204229901562</v>
      </c>
      <c r="AT177" s="26">
        <f t="shared" si="360"/>
        <v>0.75733307239804</v>
      </c>
      <c r="AU177" s="16">
        <f t="shared" si="385"/>
        <v>0.0661657003378945</v>
      </c>
      <c r="AV177" s="16">
        <f t="shared" si="386"/>
        <v>0.24266692760196</v>
      </c>
      <c r="AW177" s="16">
        <f t="shared" si="387"/>
        <v>0.00713822358891271</v>
      </c>
      <c r="AZ177" s="25">
        <v>0.0427269809514288</v>
      </c>
      <c r="BA177" s="25">
        <v>0.765967381696555</v>
      </c>
      <c r="BB177" s="22">
        <v>0.0516135555984538</v>
      </c>
      <c r="BC177" s="25">
        <v>5.07517381523383</v>
      </c>
      <c r="BD177" s="25">
        <v>-0.470003629245736</v>
      </c>
      <c r="BE177" s="25">
        <v>-0.470003629245736</v>
      </c>
      <c r="BF177" s="25">
        <v>-0.287682072451781</v>
      </c>
      <c r="BG177" s="25">
        <v>0.782759339249632</v>
      </c>
      <c r="BH177" s="26">
        <f t="shared" si="388"/>
        <v>0.794943468273064</v>
      </c>
      <c r="BI177" s="26">
        <f t="shared" si="389"/>
        <v>1.33342815219646</v>
      </c>
      <c r="BJ177" s="26">
        <f t="shared" si="354"/>
        <v>0.749946668182136</v>
      </c>
      <c r="BK177" s="16">
        <f t="shared" si="390"/>
        <v>0.0702549650111122</v>
      </c>
      <c r="BL177" s="16">
        <f t="shared" si="391"/>
        <v>0.250053331817864</v>
      </c>
      <c r="BM177" s="16">
        <f t="shared" si="392"/>
        <v>0.00611617345928233</v>
      </c>
      <c r="BP177" s="25">
        <v>0.0427269809514288</v>
      </c>
      <c r="BQ177" s="25">
        <v>0.765967381696555</v>
      </c>
      <c r="BR177" s="25">
        <v>5.07517381523383</v>
      </c>
      <c r="BS177" s="22">
        <v>-0.470003629245736</v>
      </c>
      <c r="BT177" s="25">
        <v>-0.470003629245736</v>
      </c>
      <c r="BU177" s="25">
        <v>-0.287682072451781</v>
      </c>
      <c r="BV177" s="25">
        <v>0.782759339249632</v>
      </c>
      <c r="BW177" s="26">
        <f t="shared" si="393"/>
        <v>0.793687501968765</v>
      </c>
      <c r="BX177" s="26">
        <f t="shared" si="394"/>
        <v>1.33553822804396</v>
      </c>
      <c r="BY177" s="26">
        <f t="shared" si="355"/>
        <v>0.748761794310155</v>
      </c>
      <c r="BZ177" s="16">
        <f t="shared" si="395"/>
        <v>0.0709223466076368</v>
      </c>
      <c r="CA177" s="16">
        <f t="shared" si="396"/>
        <v>0.251238205689845</v>
      </c>
      <c r="CB177" s="16">
        <f t="shared" si="397"/>
        <v>0.00602107332754513</v>
      </c>
      <c r="CE177" s="31">
        <v>0.0427269809514288</v>
      </c>
      <c r="CF177" s="31">
        <v>0.765967381696555</v>
      </c>
      <c r="CG177" s="31">
        <v>5.07517381523383</v>
      </c>
      <c r="CH177" s="31">
        <v>-0.470003629245736</v>
      </c>
      <c r="CI177" s="31">
        <v>-0.287682072451781</v>
      </c>
      <c r="CJ177" s="31">
        <v>0.782759339249632</v>
      </c>
      <c r="CK177" s="34">
        <f t="shared" si="398"/>
        <v>0.795908421237818</v>
      </c>
      <c r="CL177" s="34">
        <f t="shared" si="399"/>
        <v>1.33181151463564</v>
      </c>
      <c r="CM177" s="34">
        <f t="shared" si="400"/>
        <v>0.750857001167753</v>
      </c>
      <c r="CN177" s="32">
        <f t="shared" si="401"/>
        <v>0.0697443619731018</v>
      </c>
      <c r="CO177" s="32">
        <f t="shared" si="402"/>
        <v>0.249142998832247</v>
      </c>
      <c r="CP177" s="32">
        <f t="shared" si="403"/>
        <v>0.00630956644200201</v>
      </c>
      <c r="CR177" s="8">
        <f t="shared" si="404"/>
        <v>0.795908421237818</v>
      </c>
      <c r="CT177" s="25">
        <v>0.0427269809514288</v>
      </c>
      <c r="CU177" s="25">
        <v>0.765967381696555</v>
      </c>
      <c r="CV177" s="22">
        <v>-0.470003629245736</v>
      </c>
      <c r="CW177" s="25">
        <v>-0.287682072451781</v>
      </c>
      <c r="CX177" s="25">
        <v>0.782759339249632</v>
      </c>
      <c r="CY177" s="26">
        <f t="shared" si="405"/>
        <v>0.74339070179863</v>
      </c>
      <c r="CZ177" s="26">
        <f t="shared" si="406"/>
        <v>1.42589892157023</v>
      </c>
      <c r="DA177" s="26">
        <f t="shared" si="356"/>
        <v>0.701311982828896</v>
      </c>
      <c r="DB177" s="16">
        <f t="shared" si="407"/>
        <v>0.100241447707564</v>
      </c>
      <c r="DC177" s="16">
        <f t="shared" si="408"/>
        <v>0.298688017171104</v>
      </c>
      <c r="DD177" s="16">
        <f t="shared" si="409"/>
        <v>0.00103274668962785</v>
      </c>
      <c r="DG177" s="25">
        <v>0.0427269809514288</v>
      </c>
      <c r="DH177" s="25">
        <v>0.765967381696555</v>
      </c>
      <c r="DI177" s="22">
        <v>-0.287682072451781</v>
      </c>
      <c r="DJ177" s="25">
        <v>0.782759339249632</v>
      </c>
      <c r="DK177" s="26">
        <f t="shared" si="410"/>
        <v>0.76227332033017</v>
      </c>
      <c r="DL177" s="26">
        <f t="shared" si="411"/>
        <v>1.39057733194817</v>
      </c>
      <c r="DM177" s="26">
        <f t="shared" si="357"/>
        <v>0.719125773896386</v>
      </c>
      <c r="DN177" s="16">
        <f t="shared" si="412"/>
        <v>0.0886411757872218</v>
      </c>
      <c r="DO177" s="16">
        <f t="shared" si="413"/>
        <v>0.280874226103614</v>
      </c>
      <c r="DP177" s="16">
        <f t="shared" si="414"/>
        <v>0.00283601100805261</v>
      </c>
      <c r="DS177" s="25">
        <v>0.0427269809514288</v>
      </c>
      <c r="DT177" s="25">
        <v>0.765967381696555</v>
      </c>
      <c r="DU177" s="22">
        <v>0.782759339249632</v>
      </c>
      <c r="DV177" s="26">
        <f t="shared" si="415"/>
        <v>0.706782702823161</v>
      </c>
      <c r="DW177" s="26">
        <f t="shared" si="416"/>
        <v>1.49975373727449</v>
      </c>
      <c r="DX177" s="26">
        <f t="shared" si="358"/>
        <v>0.666776134738831</v>
      </c>
      <c r="DY177" s="16">
        <f t="shared" si="417"/>
        <v>0.124762459024912</v>
      </c>
      <c r="DZ177" s="16">
        <f t="shared" si="418"/>
        <v>0.333223865261169</v>
      </c>
      <c r="EA177" s="16">
        <f t="shared" si="419"/>
        <v>0.000365218458303163</v>
      </c>
      <c r="ED177" s="25">
        <v>0.0427269809514288</v>
      </c>
      <c r="EE177" s="25">
        <v>0.765967381696555</v>
      </c>
      <c r="EF177" s="26">
        <f t="shared" si="420"/>
        <v>0.765186094587021</v>
      </c>
      <c r="EG177" s="26">
        <f t="shared" si="421"/>
        <v>1.38528392961988</v>
      </c>
      <c r="EH177" s="26">
        <f t="shared" si="422"/>
        <v>0.721873674138699</v>
      </c>
      <c r="EI177" s="16">
        <f t="shared" si="423"/>
        <v>0.0869152388248529</v>
      </c>
      <c r="EJ177" s="16">
        <f t="shared" si="424"/>
        <v>0.278126325861301</v>
      </c>
      <c r="EK177" s="16">
        <f t="shared" si="425"/>
        <v>0.00657769601955704</v>
      </c>
    </row>
    <row r="178" spans="1:141">
      <c r="A178" s="77" t="s">
        <v>34</v>
      </c>
      <c r="B178" s="77">
        <v>2.15107427834744</v>
      </c>
      <c r="C178" s="78">
        <v>0</v>
      </c>
      <c r="D178" s="78">
        <v>0.05296875</v>
      </c>
      <c r="E178" s="77">
        <v>160</v>
      </c>
      <c r="F178" s="77">
        <v>0.625</v>
      </c>
      <c r="G178" s="77">
        <v>0.625</v>
      </c>
      <c r="H178" s="77">
        <v>0.75</v>
      </c>
      <c r="I178" s="77">
        <v>2.1875</v>
      </c>
      <c r="J178" s="77">
        <v>0.88</v>
      </c>
      <c r="K178" s="17">
        <f t="shared" si="363"/>
        <v>1.01566333105734</v>
      </c>
      <c r="L178" s="17">
        <f t="shared" si="364"/>
        <v>0.86642883826857</v>
      </c>
      <c r="M178" s="17">
        <f t="shared" si="365"/>
        <v>1.15416287620153</v>
      </c>
      <c r="N178" s="16">
        <f t="shared" si="293"/>
        <v>0.0184045393935743</v>
      </c>
      <c r="O178" s="16">
        <f t="shared" si="294"/>
        <v>0.154162876201526</v>
      </c>
      <c r="P178" s="16">
        <f t="shared" si="366"/>
        <v>0.229552627683962</v>
      </c>
      <c r="R178" s="21">
        <f t="shared" si="367"/>
        <v>-0.143375298682432</v>
      </c>
      <c r="S178" s="21">
        <f t="shared" si="426"/>
        <v>1</v>
      </c>
      <c r="T178" s="21">
        <f t="shared" si="369"/>
        <v>0.765967381696555</v>
      </c>
      <c r="U178" s="22">
        <f t="shared" si="370"/>
        <v>0</v>
      </c>
      <c r="V178" s="21">
        <f t="shared" si="371"/>
        <v>0.0516135555984538</v>
      </c>
      <c r="W178" s="21">
        <f t="shared" si="372"/>
        <v>5.07517381523383</v>
      </c>
      <c r="X178" s="25">
        <f t="shared" si="373"/>
        <v>-0.470003629245736</v>
      </c>
      <c r="Y178" s="21">
        <f t="shared" si="374"/>
        <v>-0.470003629245736</v>
      </c>
      <c r="Z178" s="21">
        <f t="shared" si="375"/>
        <v>-0.287682072451781</v>
      </c>
      <c r="AA178" s="21">
        <f t="shared" si="376"/>
        <v>0.782759339249632</v>
      </c>
      <c r="AB178" s="26">
        <f t="shared" si="377"/>
        <v>0.802694503985694</v>
      </c>
      <c r="AC178" s="26">
        <f t="shared" si="378"/>
        <v>1.09630749386031</v>
      </c>
      <c r="AD178" s="26">
        <f t="shared" si="379"/>
        <v>0.912152845438289</v>
      </c>
      <c r="AE178" s="16">
        <f t="shared" si="380"/>
        <v>0.00597613971401785</v>
      </c>
      <c r="AF178" s="16">
        <f t="shared" si="381"/>
        <v>0.0878471545617111</v>
      </c>
      <c r="AG178" s="16">
        <f t="shared" si="382"/>
        <v>0.0572483322701916</v>
      </c>
      <c r="AI178" s="21">
        <v>-0.143375298682432</v>
      </c>
      <c r="AJ178" s="22">
        <v>1</v>
      </c>
      <c r="AK178" s="21">
        <v>0.765967381696555</v>
      </c>
      <c r="AL178" s="25">
        <v>0.0516135555984538</v>
      </c>
      <c r="AM178" s="21">
        <v>5.07517381523383</v>
      </c>
      <c r="AN178" s="21">
        <v>-0.470003629245736</v>
      </c>
      <c r="AO178" s="21">
        <v>-0.470003629245736</v>
      </c>
      <c r="AP178" s="25">
        <v>-0.287682072451781</v>
      </c>
      <c r="AQ178" s="21">
        <v>0.782759339249632</v>
      </c>
      <c r="AR178" s="26">
        <f t="shared" si="383"/>
        <v>0.802773056741922</v>
      </c>
      <c r="AS178" s="26">
        <f t="shared" si="384"/>
        <v>1.09620021824288</v>
      </c>
      <c r="AT178" s="26">
        <f t="shared" si="360"/>
        <v>0.912242109934002</v>
      </c>
      <c r="AU178" s="16">
        <f t="shared" si="385"/>
        <v>0.0059640007649864</v>
      </c>
      <c r="AV178" s="16">
        <f t="shared" si="386"/>
        <v>0.0877578900659978</v>
      </c>
      <c r="AW178" s="16">
        <f t="shared" si="387"/>
        <v>0.0573109456751601</v>
      </c>
      <c r="AZ178" s="25">
        <v>-0.143375298682432</v>
      </c>
      <c r="BA178" s="25">
        <v>0.765967381696555</v>
      </c>
      <c r="BB178" s="22">
        <v>0.0516135555984538</v>
      </c>
      <c r="BC178" s="25">
        <v>5.07517381523383</v>
      </c>
      <c r="BD178" s="25">
        <v>-0.470003629245736</v>
      </c>
      <c r="BE178" s="25">
        <v>-0.470003629245736</v>
      </c>
      <c r="BF178" s="25">
        <v>-0.287682072451781</v>
      </c>
      <c r="BG178" s="25">
        <v>0.782759339249632</v>
      </c>
      <c r="BH178" s="26">
        <f t="shared" si="388"/>
        <v>0.794943468273064</v>
      </c>
      <c r="BI178" s="26">
        <f t="shared" si="389"/>
        <v>1.10699695654046</v>
      </c>
      <c r="BJ178" s="26">
        <f t="shared" si="354"/>
        <v>0.9033448503103</v>
      </c>
      <c r="BK178" s="16">
        <f t="shared" si="390"/>
        <v>0.00723461358941526</v>
      </c>
      <c r="BL178" s="16">
        <f t="shared" si="391"/>
        <v>0.0966551496896999</v>
      </c>
      <c r="BM178" s="16">
        <f t="shared" si="392"/>
        <v>0.0536404824408882</v>
      </c>
      <c r="BP178" s="25">
        <v>-0.143375298682432</v>
      </c>
      <c r="BQ178" s="25">
        <v>0.765967381696555</v>
      </c>
      <c r="BR178" s="25">
        <v>5.07517381523383</v>
      </c>
      <c r="BS178" s="22">
        <v>-0.470003629245736</v>
      </c>
      <c r="BT178" s="25">
        <v>-0.470003629245736</v>
      </c>
      <c r="BU178" s="25">
        <v>-0.287682072451781</v>
      </c>
      <c r="BV178" s="25">
        <v>0.782759339249632</v>
      </c>
      <c r="BW178" s="26">
        <f t="shared" si="393"/>
        <v>0.793687501968765</v>
      </c>
      <c r="BX178" s="26">
        <f t="shared" si="394"/>
        <v>1.1087487176214</v>
      </c>
      <c r="BY178" s="26">
        <f t="shared" si="355"/>
        <v>0.901917615873596</v>
      </c>
      <c r="BZ178" s="16">
        <f t="shared" si="395"/>
        <v>0.00744984731639202</v>
      </c>
      <c r="CA178" s="16">
        <f t="shared" si="396"/>
        <v>0.0980823841264039</v>
      </c>
      <c r="CB178" s="16">
        <f t="shared" si="397"/>
        <v>0.0532462072180892</v>
      </c>
      <c r="CE178" s="31">
        <v>-0.143375298682432</v>
      </c>
      <c r="CF178" s="31">
        <v>0.765967381696555</v>
      </c>
      <c r="CG178" s="31">
        <v>5.07517381523383</v>
      </c>
      <c r="CH178" s="31">
        <v>-0.470003629245736</v>
      </c>
      <c r="CI178" s="31">
        <v>-0.287682072451781</v>
      </c>
      <c r="CJ178" s="31">
        <v>0.782759339249632</v>
      </c>
      <c r="CK178" s="34">
        <f t="shared" si="398"/>
        <v>0.795908421237818</v>
      </c>
      <c r="CL178" s="34">
        <f t="shared" si="399"/>
        <v>1.10565484233902</v>
      </c>
      <c r="CM178" s="34">
        <f t="shared" si="400"/>
        <v>0.90444138777025</v>
      </c>
      <c r="CN178" s="32">
        <f t="shared" si="401"/>
        <v>0.00707139361871626</v>
      </c>
      <c r="CO178" s="32">
        <f t="shared" si="402"/>
        <v>0.0955586122297523</v>
      </c>
      <c r="CP178" s="32">
        <f t="shared" si="403"/>
        <v>0.0542969996482934</v>
      </c>
      <c r="CR178" s="8">
        <f t="shared" si="404"/>
        <v>0.795908421237818</v>
      </c>
      <c r="CT178" s="25">
        <v>-0.143375298682432</v>
      </c>
      <c r="CU178" s="25">
        <v>0.765967381696555</v>
      </c>
      <c r="CV178" s="22">
        <v>-0.470003629245736</v>
      </c>
      <c r="CW178" s="25">
        <v>-0.287682072451781</v>
      </c>
      <c r="CX178" s="25">
        <v>0.782759339249632</v>
      </c>
      <c r="CY178" s="26">
        <f t="shared" si="405"/>
        <v>0.74339070179863</v>
      </c>
      <c r="CZ178" s="26">
        <f t="shared" si="406"/>
        <v>1.18376514243566</v>
      </c>
      <c r="DA178" s="26">
        <f t="shared" si="356"/>
        <v>0.844762161134807</v>
      </c>
      <c r="DB178" s="16">
        <f t="shared" si="407"/>
        <v>0.0186621003550709</v>
      </c>
      <c r="DC178" s="16">
        <f t="shared" si="408"/>
        <v>0.155237838865193</v>
      </c>
      <c r="DD178" s="16">
        <f t="shared" si="409"/>
        <v>0.0308306382017168</v>
      </c>
      <c r="DG178" s="25">
        <v>-0.143375298682432</v>
      </c>
      <c r="DH178" s="25">
        <v>0.765967381696555</v>
      </c>
      <c r="DI178" s="22">
        <v>-0.287682072451781</v>
      </c>
      <c r="DJ178" s="25">
        <v>0.782759339249632</v>
      </c>
      <c r="DK178" s="26">
        <f t="shared" si="410"/>
        <v>0.76227332033017</v>
      </c>
      <c r="DL178" s="26">
        <f t="shared" si="411"/>
        <v>1.15444155859848</v>
      </c>
      <c r="DM178" s="26">
        <f t="shared" si="357"/>
        <v>0.866219682193375</v>
      </c>
      <c r="DN178" s="16">
        <f t="shared" si="412"/>
        <v>0.0138595711060829</v>
      </c>
      <c r="DO178" s="16">
        <f t="shared" si="413"/>
        <v>0.133780317806625</v>
      </c>
      <c r="DP178" s="16">
        <f t="shared" si="414"/>
        <v>0.0401393689766434</v>
      </c>
      <c r="DS178" s="25">
        <v>-0.143375298682432</v>
      </c>
      <c r="DT178" s="25">
        <v>0.765967381696555</v>
      </c>
      <c r="DU178" s="22">
        <v>0.782759339249632</v>
      </c>
      <c r="DV178" s="26">
        <f t="shared" si="415"/>
        <v>0.706782702823161</v>
      </c>
      <c r="DW178" s="26">
        <f t="shared" si="416"/>
        <v>1.24507857434109</v>
      </c>
      <c r="DX178" s="26">
        <f t="shared" si="358"/>
        <v>0.803162162299046</v>
      </c>
      <c r="DY178" s="16">
        <f t="shared" si="417"/>
        <v>0.0300042320412495</v>
      </c>
      <c r="DZ178" s="16">
        <f t="shared" si="418"/>
        <v>0.196837837700954</v>
      </c>
      <c r="EA178" s="16">
        <f t="shared" si="419"/>
        <v>0.0241792290583087</v>
      </c>
      <c r="ED178" s="25">
        <v>-0.143375298682432</v>
      </c>
      <c r="EE178" s="25">
        <v>0.765967381696555</v>
      </c>
      <c r="EF178" s="26">
        <f t="shared" si="420"/>
        <v>0.765186094587021</v>
      </c>
      <c r="EG178" s="26">
        <f t="shared" si="421"/>
        <v>1.15004703591085</v>
      </c>
      <c r="EH178" s="26">
        <f t="shared" si="422"/>
        <v>0.869529652939797</v>
      </c>
      <c r="EI178" s="16">
        <f t="shared" si="423"/>
        <v>0.0131822328761805</v>
      </c>
      <c r="EJ178" s="16">
        <f t="shared" si="424"/>
        <v>0.130470347060203</v>
      </c>
      <c r="EK178" s="16">
        <f t="shared" si="425"/>
        <v>0.0523306687195392</v>
      </c>
    </row>
    <row r="179" spans="18:136">
      <c r="R179" s="41"/>
      <c r="S179" s="41"/>
      <c r="T179" s="41"/>
      <c r="U179" s="42"/>
      <c r="V179" s="41"/>
      <c r="W179" s="41"/>
      <c r="X179" s="41"/>
      <c r="Y179" s="41"/>
      <c r="Z179" s="41"/>
      <c r="AA179" s="52"/>
      <c r="AB179" s="41"/>
      <c r="AI179" s="41"/>
      <c r="AJ179" s="42"/>
      <c r="AK179" s="41"/>
      <c r="AL179" s="41"/>
      <c r="AM179" s="41"/>
      <c r="AN179" s="41"/>
      <c r="AO179" s="41"/>
      <c r="AP179" s="41"/>
      <c r="AQ179" s="52"/>
      <c r="AR179" s="5"/>
      <c r="AZ179" s="41"/>
      <c r="BA179" s="41"/>
      <c r="BB179" s="42"/>
      <c r="BC179" s="41"/>
      <c r="BD179" s="41"/>
      <c r="BE179" s="41"/>
      <c r="BF179" s="41"/>
      <c r="BG179" s="52"/>
      <c r="BH179" s="41"/>
      <c r="BP179" s="41"/>
      <c r="BQ179" s="41"/>
      <c r="BR179" s="41"/>
      <c r="BS179" s="42"/>
      <c r="BT179" s="41"/>
      <c r="BU179" s="41"/>
      <c r="BV179" s="52"/>
      <c r="BW179" s="5"/>
      <c r="CE179" s="53"/>
      <c r="CF179" s="53"/>
      <c r="CG179" s="53"/>
      <c r="CH179" s="53"/>
      <c r="CI179" s="53"/>
      <c r="CJ179" s="58"/>
      <c r="CK179" s="12"/>
      <c r="CT179" s="41"/>
      <c r="CU179" s="41"/>
      <c r="CV179" s="42"/>
      <c r="CW179" s="41"/>
      <c r="CX179" s="52"/>
      <c r="CY179" s="41"/>
      <c r="DG179" s="41"/>
      <c r="DH179" s="41"/>
      <c r="DI179" s="42"/>
      <c r="DJ179" s="52"/>
      <c r="DK179" s="5"/>
      <c r="DS179" s="41"/>
      <c r="DT179" s="41"/>
      <c r="DU179" s="60"/>
      <c r="DV179" s="5"/>
      <c r="ED179" s="41"/>
      <c r="EE179" s="41"/>
      <c r="EF179" s="5"/>
    </row>
    <row r="180" spans="11:141">
      <c r="K180" s="37" t="s">
        <v>71</v>
      </c>
      <c r="L180" s="19">
        <f>AVERAGE(L2:L178)</f>
        <v>0.801969287696267</v>
      </c>
      <c r="M180" s="19">
        <f>AVERAGE(M2:M178)</f>
        <v>1.52061308644813</v>
      </c>
      <c r="N180" s="19">
        <f>SUM(N2:N178)</f>
        <v>35.6109689973677</v>
      </c>
      <c r="O180" s="19">
        <f>SUM(O2:O178)</f>
        <v>112.09045090131</v>
      </c>
      <c r="P180" s="19">
        <f>SUM(P2:P178)</f>
        <v>62.0077100543559</v>
      </c>
      <c r="R180" s="41"/>
      <c r="S180" s="41"/>
      <c r="T180" s="41"/>
      <c r="U180" s="42"/>
      <c r="V180" s="41"/>
      <c r="W180" s="41"/>
      <c r="X180" s="41"/>
      <c r="Y180" s="41"/>
      <c r="Z180" s="41"/>
      <c r="AB180" s="37" t="s">
        <v>71</v>
      </c>
      <c r="AC180" s="19">
        <f>AVERAGE(AC2:AC178)</f>
        <v>1.07179672247748</v>
      </c>
      <c r="AD180" s="19">
        <f>AVERAGE(AD2:AD178)</f>
        <v>1.07254762822947</v>
      </c>
      <c r="AE180" s="19">
        <f t="shared" ref="AE180:AG180" si="427">SUM(AE2:AE178)</f>
        <v>16.991290901705</v>
      </c>
      <c r="AF180" s="19">
        <f t="shared" si="427"/>
        <v>57.8990703441697</v>
      </c>
      <c r="AG180" s="19">
        <f t="shared" si="427"/>
        <v>10.3476560724789</v>
      </c>
      <c r="AI180" s="41"/>
      <c r="AJ180" s="42"/>
      <c r="AK180" s="41"/>
      <c r="AL180" s="41"/>
      <c r="AM180" s="41"/>
      <c r="AN180" s="41"/>
      <c r="AO180" s="41"/>
      <c r="AP180" s="41"/>
      <c r="AR180" s="37" t="s">
        <v>71</v>
      </c>
      <c r="AS180" s="19">
        <f>AVERAGE(AS2:AS178)</f>
        <v>1.07171159578829</v>
      </c>
      <c r="AT180" s="19">
        <f>AVERAGE(AT2:AT178)</f>
        <v>1.0726540581495</v>
      </c>
      <c r="AU180" s="19">
        <f t="shared" ref="AU180:AW180" si="428">SUM(AU2:AU178)</f>
        <v>16.9871952020596</v>
      </c>
      <c r="AV180" s="19">
        <f t="shared" si="428"/>
        <v>57.9064236990728</v>
      </c>
      <c r="AW180" s="19">
        <f t="shared" si="428"/>
        <v>10.3525308935367</v>
      </c>
      <c r="AZ180" s="41"/>
      <c r="BA180" s="41"/>
      <c r="BB180" s="42"/>
      <c r="BC180" s="41"/>
      <c r="BD180" s="41"/>
      <c r="BE180" s="41"/>
      <c r="BF180" s="41"/>
      <c r="BH180" s="37" t="s">
        <v>71</v>
      </c>
      <c r="BI180" s="19">
        <f>AVERAGE(BI2:BI178)</f>
        <v>1.07179482304618</v>
      </c>
      <c r="BJ180" s="19">
        <f>AVERAGE(BJ2:BJ178)</f>
        <v>1.073507242267</v>
      </c>
      <c r="BK180" s="19">
        <f t="shared" ref="BK180:BM180" si="429">SUM(BK2:BK178)</f>
        <v>17.0768896334126</v>
      </c>
      <c r="BL180" s="19">
        <f t="shared" si="429"/>
        <v>58.1018960999741</v>
      </c>
      <c r="BM180" s="19">
        <f t="shared" si="429"/>
        <v>10.435578830813</v>
      </c>
      <c r="BP180" s="41"/>
      <c r="BQ180" s="41"/>
      <c r="BR180" s="41"/>
      <c r="BS180" s="42"/>
      <c r="BT180" s="41"/>
      <c r="BU180" s="41"/>
      <c r="BW180" s="37" t="s">
        <v>71</v>
      </c>
      <c r="BX180" s="19">
        <f>AVERAGE(BX2:BX178)</f>
        <v>1.07166676860338</v>
      </c>
      <c r="BY180" s="19">
        <f>AVERAGE(BY2:BY178)</f>
        <v>1.07397839871403</v>
      </c>
      <c r="BZ180" s="19">
        <f t="shared" ref="BZ180:CB180" si="430">SUM(BZ2:BZ178)</f>
        <v>17.101485271154</v>
      </c>
      <c r="CA180" s="19">
        <f t="shared" si="430"/>
        <v>58.203579259618</v>
      </c>
      <c r="CB180" s="19">
        <f t="shared" si="430"/>
        <v>10.4261378471132</v>
      </c>
      <c r="CE180" s="53"/>
      <c r="CF180" s="53"/>
      <c r="CG180" s="53"/>
      <c r="CH180" s="53"/>
      <c r="CI180" s="53"/>
      <c r="CK180" s="72" t="s">
        <v>71</v>
      </c>
      <c r="CL180" s="30">
        <f>AVERAGE(CL2:CL178)</f>
        <v>1.07380428505296</v>
      </c>
      <c r="CM180" s="30">
        <f>AVERAGE(CM2:CM178)</f>
        <v>1.07457480812479</v>
      </c>
      <c r="CN180" s="30">
        <f t="shared" ref="CN180:CP180" si="431">SUM(CN2:CN178)</f>
        <v>17.7166336365051</v>
      </c>
      <c r="CO180" s="30">
        <f t="shared" si="431"/>
        <v>58.1579127457629</v>
      </c>
      <c r="CP180" s="30">
        <f t="shared" si="431"/>
        <v>10.7348803097231</v>
      </c>
      <c r="CT180" s="41"/>
      <c r="CU180" s="41"/>
      <c r="CV180" s="42"/>
      <c r="CW180" s="41"/>
      <c r="CY180" s="37" t="s">
        <v>71</v>
      </c>
      <c r="CZ180" s="19">
        <f>AVERAGE(CZ2:CZ178)</f>
        <v>1.07913697907684</v>
      </c>
      <c r="DA180" s="19">
        <f>AVERAGE(DA2:DA178)</f>
        <v>1.07053898860471</v>
      </c>
      <c r="DB180" s="19">
        <f t="shared" ref="DB180:DD180" si="432">SUM(DB2:DB178)</f>
        <v>17.9990398708111</v>
      </c>
      <c r="DC180" s="19">
        <f t="shared" si="432"/>
        <v>58.555917666231</v>
      </c>
      <c r="DD180" s="19">
        <f t="shared" si="432"/>
        <v>10.9010894904829</v>
      </c>
      <c r="DG180" s="41"/>
      <c r="DH180" s="41"/>
      <c r="DI180" s="42"/>
      <c r="DK180" s="37" t="s">
        <v>71</v>
      </c>
      <c r="DL180" s="19">
        <f>AVERAGE(DL2:DL178)</f>
        <v>1.07929775270435</v>
      </c>
      <c r="DM180" s="19">
        <f>AVERAGE(DM2:DM178)</f>
        <v>1.07430410020603</v>
      </c>
      <c r="DN180" s="19">
        <f t="shared" ref="DN180:DP180" si="433">SUM(DN2:DN178)</f>
        <v>18.3903557635657</v>
      </c>
      <c r="DO180" s="19">
        <f t="shared" si="433"/>
        <v>59.1407333986156</v>
      </c>
      <c r="DP180" s="19">
        <f t="shared" si="433"/>
        <v>10.6928600237145</v>
      </c>
      <c r="DS180" s="41"/>
      <c r="DT180" s="41"/>
      <c r="DV180" s="37" t="s">
        <v>71</v>
      </c>
      <c r="DW180" s="19">
        <f>AVERAGE(DW2:DW178)</f>
        <v>1.09272496390802</v>
      </c>
      <c r="DX180" s="19">
        <f>AVERAGE(DX2:DX178)</f>
        <v>1.07793058429466</v>
      </c>
      <c r="DY180" s="19">
        <f t="shared" ref="DY180:EA180" si="434">SUM(DY2:DY178)</f>
        <v>20.1175320508206</v>
      </c>
      <c r="DZ180" s="19">
        <f t="shared" si="434"/>
        <v>62.3632162165194</v>
      </c>
      <c r="EA180" s="19">
        <f t="shared" si="434"/>
        <v>10.030296170298</v>
      </c>
      <c r="ED180" s="41"/>
      <c r="EE180" s="41"/>
      <c r="EF180" s="37" t="s">
        <v>71</v>
      </c>
      <c r="EG180" s="19">
        <f>AVERAGE(EG2:EG178)</f>
        <v>1.11231257525952</v>
      </c>
      <c r="EH180" s="19">
        <f>AVERAGE(EH2:EH178)</f>
        <v>1.0726050784003</v>
      </c>
      <c r="EI180" s="19">
        <f t="shared" ref="EI180:EK180" si="435">SUM(EI2:EI178)</f>
        <v>20.9599997978095</v>
      </c>
      <c r="EJ180" s="19">
        <f t="shared" si="435"/>
        <v>63.5835900342471</v>
      </c>
      <c r="EK180" s="19">
        <f t="shared" si="435"/>
        <v>13.9356749666986</v>
      </c>
    </row>
    <row r="181" spans="11:141">
      <c r="K181" s="38" t="s">
        <v>36</v>
      </c>
      <c r="L181" s="19">
        <f>STDEV(L2:L178)</f>
        <v>0.365949983462308</v>
      </c>
      <c r="M181" s="19">
        <f>STDEV(M2:M178)</f>
        <v>0.695025172156724</v>
      </c>
      <c r="N181" s="19">
        <f>COUNTA(N2:N178)</f>
        <v>177</v>
      </c>
      <c r="O181" s="19">
        <f>COUNTA(O2:O178)</f>
        <v>177</v>
      </c>
      <c r="P181" s="19">
        <f>COUNTA(P2:P178)</f>
        <v>177</v>
      </c>
      <c r="R181" s="43" t="s">
        <v>72</v>
      </c>
      <c r="S181" s="44">
        <v>-0.2426</v>
      </c>
      <c r="T181" s="44">
        <v>-0.9246</v>
      </c>
      <c r="U181" s="45">
        <v>-0.1725</v>
      </c>
      <c r="V181" s="44">
        <v>0.2987</v>
      </c>
      <c r="W181" s="44">
        <v>0.1082</v>
      </c>
      <c r="X181" s="44">
        <v>-0.2456</v>
      </c>
      <c r="Y181" s="46">
        <v>0.5561</v>
      </c>
      <c r="Z181" s="46">
        <v>-0.4573</v>
      </c>
      <c r="AA181" s="46">
        <v>0.2112</v>
      </c>
      <c r="AB181" s="38" t="s">
        <v>36</v>
      </c>
      <c r="AC181" s="19">
        <f>STDEV(AC2:AC178)</f>
        <v>0.401309460106912</v>
      </c>
      <c r="AD181" s="19">
        <f>STDEV(AD2:AD178)</f>
        <v>0.401387071768247</v>
      </c>
      <c r="AE181" s="19">
        <f t="shared" ref="AE181:AG181" si="436">COUNTA(AE2:AE178)</f>
        <v>177</v>
      </c>
      <c r="AF181" s="19">
        <f t="shared" si="436"/>
        <v>177</v>
      </c>
      <c r="AG181" s="19">
        <f t="shared" si="436"/>
        <v>177</v>
      </c>
      <c r="AI181" s="43" t="s">
        <v>72</v>
      </c>
      <c r="AJ181" s="45">
        <v>-0.2603</v>
      </c>
      <c r="AK181" s="44">
        <v>-0.9216</v>
      </c>
      <c r="AL181" s="44">
        <v>0.3124</v>
      </c>
      <c r="AM181" s="44">
        <v>0.1115</v>
      </c>
      <c r="AN181" s="44">
        <v>-0.2503</v>
      </c>
      <c r="AO181" s="46">
        <v>0.5602</v>
      </c>
      <c r="AP181" s="46">
        <v>-0.4517</v>
      </c>
      <c r="AQ181" s="46">
        <v>0.2104</v>
      </c>
      <c r="AR181" s="38" t="s">
        <v>36</v>
      </c>
      <c r="AS181" s="19">
        <f>STDEV(AS2:AS178)</f>
        <v>0.401306824743308</v>
      </c>
      <c r="AT181" s="19">
        <f>STDEV(AT2:AT178)</f>
        <v>0.401436262972371</v>
      </c>
      <c r="AU181" s="19">
        <f t="shared" ref="AU181:AW181" si="437">COUNTA(AU2:AU178)</f>
        <v>177</v>
      </c>
      <c r="AV181" s="19">
        <f t="shared" si="437"/>
        <v>177</v>
      </c>
      <c r="AW181" s="19">
        <f t="shared" si="437"/>
        <v>177</v>
      </c>
      <c r="AZ181" s="43" t="s">
        <v>72</v>
      </c>
      <c r="BA181" s="44">
        <v>-0.9295</v>
      </c>
      <c r="BB181" s="45">
        <v>0.3303</v>
      </c>
      <c r="BC181" s="44">
        <v>0.059</v>
      </c>
      <c r="BD181" s="44">
        <v>-0.2253</v>
      </c>
      <c r="BE181" s="46">
        <v>0.5263</v>
      </c>
      <c r="BF181" s="46">
        <v>-0.4684</v>
      </c>
      <c r="BG181" s="46">
        <v>0.2008</v>
      </c>
      <c r="BH181" s="38" t="s">
        <v>36</v>
      </c>
      <c r="BI181" s="19">
        <f>STDEV(BI2:BI178)</f>
        <v>0.402731173943823</v>
      </c>
      <c r="BJ181" s="19">
        <f>STDEV(BJ2:BJ178)</f>
        <v>0.402772210869879</v>
      </c>
      <c r="BK181" s="19">
        <f t="shared" ref="BK181:BM181" si="438">COUNTA(BK2:BK178)</f>
        <v>177</v>
      </c>
      <c r="BL181" s="19">
        <f t="shared" si="438"/>
        <v>177</v>
      </c>
      <c r="BM181" s="19">
        <f t="shared" si="438"/>
        <v>177</v>
      </c>
      <c r="BP181" s="43" t="s">
        <v>72</v>
      </c>
      <c r="BQ181" s="44">
        <v>-0.9361</v>
      </c>
      <c r="BR181" s="44">
        <v>0.0592</v>
      </c>
      <c r="BS181" s="45">
        <v>-0.2278</v>
      </c>
      <c r="BT181" s="46">
        <v>0.5056</v>
      </c>
      <c r="BU181" s="46">
        <v>-0.4964</v>
      </c>
      <c r="BV181" s="46">
        <v>0.2015</v>
      </c>
      <c r="BW181" s="38" t="s">
        <v>36</v>
      </c>
      <c r="BX181" s="19">
        <f>STDEV(BX2:BX178)</f>
        <v>0.403463500425346</v>
      </c>
      <c r="BY181" s="19">
        <f>STDEV(BY2:BY178)</f>
        <v>0.403090015570912</v>
      </c>
      <c r="BZ181" s="19">
        <f t="shared" ref="BZ181:CB181" si="439">COUNTA(BZ2:BZ178)</f>
        <v>177</v>
      </c>
      <c r="CA181" s="19">
        <f t="shared" si="439"/>
        <v>177</v>
      </c>
      <c r="CB181" s="19">
        <f t="shared" si="439"/>
        <v>177</v>
      </c>
      <c r="CE181" s="31" t="s">
        <v>72</v>
      </c>
      <c r="CF181" s="54">
        <v>-0.9326</v>
      </c>
      <c r="CG181" s="54">
        <v>0.0438</v>
      </c>
      <c r="CH181" s="55">
        <v>0.2427</v>
      </c>
      <c r="CI181" s="55">
        <v>-0.6695</v>
      </c>
      <c r="CJ181" s="55">
        <v>0.2168</v>
      </c>
      <c r="CK181" s="30" t="s">
        <v>36</v>
      </c>
      <c r="CL181" s="30">
        <f>STDEV(CL2:CL178)</f>
        <v>0.410271259918931</v>
      </c>
      <c r="CM181" s="30">
        <f>STDEV(CM2:CM178)</f>
        <v>0.404939625093492</v>
      </c>
      <c r="CN181" s="30">
        <f t="shared" ref="CN181:CP181" si="440">COUNTA(CN2:CN178)</f>
        <v>177</v>
      </c>
      <c r="CO181" s="30">
        <f t="shared" si="440"/>
        <v>177</v>
      </c>
      <c r="CP181" s="30">
        <f t="shared" si="440"/>
        <v>177</v>
      </c>
      <c r="CT181" s="43" t="s">
        <v>72</v>
      </c>
      <c r="CU181" s="44">
        <v>-0.8587</v>
      </c>
      <c r="CV181" s="45">
        <v>0.1667</v>
      </c>
      <c r="CW181" s="46">
        <v>-0.7591</v>
      </c>
      <c r="CX181" s="46">
        <v>0.2627</v>
      </c>
      <c r="CY181" s="38" t="s">
        <v>36</v>
      </c>
      <c r="CZ181" s="19">
        <f>STDEV(CZ2:CZ178)</f>
        <v>0.409902351525059</v>
      </c>
      <c r="DA181" s="19">
        <f>STDEV(DA2:DA178)</f>
        <v>0.408657084839236</v>
      </c>
      <c r="DB181" s="19">
        <f t="shared" ref="DB181:DD181" si="441">COUNTA(DB2:DB178)</f>
        <v>177</v>
      </c>
      <c r="DC181" s="19">
        <f t="shared" si="441"/>
        <v>177</v>
      </c>
      <c r="DD181" s="19">
        <f t="shared" si="441"/>
        <v>177</v>
      </c>
      <c r="DG181" s="43" t="s">
        <v>72</v>
      </c>
      <c r="DH181" s="44">
        <v>-0.917</v>
      </c>
      <c r="DI181" s="61">
        <v>-0.8176</v>
      </c>
      <c r="DJ181" s="46">
        <v>0.2302</v>
      </c>
      <c r="DK181" s="38" t="s">
        <v>36</v>
      </c>
      <c r="DL181" s="19">
        <f>STDEV(DL2:DL178)</f>
        <v>0.421178899259294</v>
      </c>
      <c r="DM181" s="19">
        <f>STDEV(DM2:DM178)</f>
        <v>0.409241442657736</v>
      </c>
      <c r="DN181" s="19">
        <f t="shared" ref="DN181:DP181" si="442">COUNTA(DN2:DN178)</f>
        <v>177</v>
      </c>
      <c r="DO181" s="19">
        <f t="shared" si="442"/>
        <v>177</v>
      </c>
      <c r="DP181" s="19">
        <f t="shared" si="442"/>
        <v>177</v>
      </c>
      <c r="DS181" s="43" t="s">
        <v>72</v>
      </c>
      <c r="DT181" s="44">
        <v>-0.6433</v>
      </c>
      <c r="DU181" s="61">
        <v>0.1663</v>
      </c>
      <c r="DV181" s="38" t="s">
        <v>36</v>
      </c>
      <c r="DW181" s="19">
        <f>STDEV(DW2:DW178)</f>
        <v>0.461814731803549</v>
      </c>
      <c r="DX181" s="19">
        <f>STDEV(DX2:DX178)</f>
        <v>0.419198776153126</v>
      </c>
      <c r="DY181" s="19">
        <f t="shared" ref="DY181:EA181" si="443">COUNTA(DY2:DY178)</f>
        <v>177</v>
      </c>
      <c r="DZ181" s="19">
        <f t="shared" si="443"/>
        <v>177</v>
      </c>
      <c r="EA181" s="19">
        <f t="shared" si="443"/>
        <v>177</v>
      </c>
      <c r="ED181" s="43" t="s">
        <v>72</v>
      </c>
      <c r="EE181" s="44">
        <v>-0.3697</v>
      </c>
      <c r="EF181" s="38" t="s">
        <v>36</v>
      </c>
      <c r="EG181" s="19">
        <f>STDEV(EG2:EG178)</f>
        <v>0.481374362215957</v>
      </c>
      <c r="EH181" s="19">
        <f>STDEV(EH2:EH178)</f>
        <v>0.451284214756779</v>
      </c>
      <c r="EI181" s="19">
        <f t="shared" ref="EI181:EK181" si="444">COUNTA(EI2:EI178)</f>
        <v>177</v>
      </c>
      <c r="EJ181" s="19">
        <f t="shared" si="444"/>
        <v>177</v>
      </c>
      <c r="EK181" s="19">
        <f t="shared" si="444"/>
        <v>177</v>
      </c>
    </row>
    <row r="182" spans="11:141">
      <c r="K182" s="38" t="s">
        <v>73</v>
      </c>
      <c r="L182" s="19">
        <f>L181/L180</f>
        <v>0.456314211874041</v>
      </c>
      <c r="M182" s="19">
        <f>M181/M180</f>
        <v>0.457069045604608</v>
      </c>
      <c r="N182" s="38">
        <f>SQRT(N180/N181)</f>
        <v>0.448544217708094</v>
      </c>
      <c r="O182" s="38">
        <f>O180/O181</f>
        <v>0.63327938362322</v>
      </c>
      <c r="P182" s="38">
        <f>SQRT(P180/(P181-1))</f>
        <v>0.593562578335048</v>
      </c>
      <c r="R182" s="46" t="s">
        <v>74</v>
      </c>
      <c r="S182" s="44">
        <v>0.6571</v>
      </c>
      <c r="T182" s="44">
        <v>0.146</v>
      </c>
      <c r="U182" s="45">
        <v>0.8835</v>
      </c>
      <c r="V182" s="44">
        <v>0.7152</v>
      </c>
      <c r="W182" s="44">
        <v>0.1408</v>
      </c>
      <c r="X182" s="44">
        <v>0.2712</v>
      </c>
      <c r="Y182" s="46">
        <v>0.3293</v>
      </c>
      <c r="Z182" s="46">
        <v>0.3137</v>
      </c>
      <c r="AA182" s="46">
        <v>0.076</v>
      </c>
      <c r="AB182" s="38" t="s">
        <v>73</v>
      </c>
      <c r="AC182" s="19">
        <f>AC181/AC180</f>
        <v>0.374426840174764</v>
      </c>
      <c r="AD182" s="19">
        <f>AD181/AD180</f>
        <v>0.374237060624379</v>
      </c>
      <c r="AE182" s="38">
        <f>SQRT(AE180/AE181)</f>
        <v>0.309832202643533</v>
      </c>
      <c r="AF182" s="38">
        <f>AF180/AF181</f>
        <v>0.32711339177497</v>
      </c>
      <c r="AG182" s="38">
        <f>SQRT(AG180/(AG181-1))</f>
        <v>0.242473710764306</v>
      </c>
      <c r="AI182" s="46" t="s">
        <v>74</v>
      </c>
      <c r="AJ182" s="45">
        <v>0.681</v>
      </c>
      <c r="AK182" s="44">
        <v>0.1454</v>
      </c>
      <c r="AL182" s="44">
        <v>0.7187</v>
      </c>
      <c r="AM182" s="44">
        <v>0.1452</v>
      </c>
      <c r="AN182" s="44">
        <v>0.2754</v>
      </c>
      <c r="AO182" s="46">
        <v>0.3303</v>
      </c>
      <c r="AP182" s="46">
        <v>0.3145</v>
      </c>
      <c r="AQ182" s="46">
        <v>0.0756</v>
      </c>
      <c r="AR182" s="38" t="s">
        <v>73</v>
      </c>
      <c r="AS182" s="19">
        <f>AS181/AS180</f>
        <v>0.374454122098146</v>
      </c>
      <c r="AT182" s="19">
        <f>AT181/AT180</f>
        <v>0.374245787747181</v>
      </c>
      <c r="AU182" s="38">
        <f>SQRT(AU180/AU181)</f>
        <v>0.309794858331968</v>
      </c>
      <c r="AV182" s="38">
        <f>AV180/AV181</f>
        <v>0.327154936152954</v>
      </c>
      <c r="AW182" s="38">
        <f>SQRT(AW180/(AW181-1))</f>
        <v>0.242530819193626</v>
      </c>
      <c r="AZ182" s="46" t="s">
        <v>74</v>
      </c>
      <c r="BA182" s="44">
        <v>0.1427</v>
      </c>
      <c r="BB182" s="45">
        <v>0.7226</v>
      </c>
      <c r="BC182" s="44">
        <v>0.0409</v>
      </c>
      <c r="BD182" s="44">
        <v>0.2609</v>
      </c>
      <c r="BE182" s="46">
        <v>0.317</v>
      </c>
      <c r="BF182" s="46">
        <v>0.3103</v>
      </c>
      <c r="BG182" s="46">
        <v>0.0711</v>
      </c>
      <c r="BH182" s="38" t="s">
        <v>73</v>
      </c>
      <c r="BI182" s="19">
        <f>BI181/BI180</f>
        <v>0.37575398321034</v>
      </c>
      <c r="BJ182" s="19">
        <f>BJ181/BJ180</f>
        <v>0.375192821260633</v>
      </c>
      <c r="BK182" s="38">
        <f>SQRT(BK180/BK181)</f>
        <v>0.310611658584572</v>
      </c>
      <c r="BL182" s="38">
        <f>BL180/BL181</f>
        <v>0.328259299999853</v>
      </c>
      <c r="BM182" s="38">
        <f>SQRT(BM180/(BM181-1))</f>
        <v>0.243501666398221</v>
      </c>
      <c r="BP182" s="46" t="s">
        <v>74</v>
      </c>
      <c r="BQ182" s="44">
        <v>0.1425</v>
      </c>
      <c r="BR182" s="44">
        <v>0.0414</v>
      </c>
      <c r="BS182" s="45">
        <v>0.261</v>
      </c>
      <c r="BT182" s="46">
        <v>0.312</v>
      </c>
      <c r="BU182" s="46">
        <v>0.3079</v>
      </c>
      <c r="BV182" s="46">
        <v>0.0714</v>
      </c>
      <c r="BW182" s="38" t="s">
        <v>73</v>
      </c>
      <c r="BX182" s="19">
        <f>BX181/BX180</f>
        <v>0.376482235192521</v>
      </c>
      <c r="BY182" s="19">
        <f>BY181/BY180</f>
        <v>0.37532413692265</v>
      </c>
      <c r="BZ182" s="38">
        <f>SQRT(BZ180/BZ181)</f>
        <v>0.310835263208629</v>
      </c>
      <c r="CA182" s="38">
        <f>CA180/CA181</f>
        <v>0.328833781127785</v>
      </c>
      <c r="CB182" s="38">
        <f>SQRT(CB180/(CB181-1))</f>
        <v>0.243391494481361</v>
      </c>
      <c r="CE182" s="55" t="s">
        <v>74</v>
      </c>
      <c r="CF182" s="54">
        <v>0.1451</v>
      </c>
      <c r="CG182" s="54">
        <v>0.039</v>
      </c>
      <c r="CH182" s="55">
        <v>0.1477</v>
      </c>
      <c r="CI182" s="55">
        <v>0.2564</v>
      </c>
      <c r="CJ182" s="55">
        <v>0.0704</v>
      </c>
      <c r="CK182" s="30" t="s">
        <v>73</v>
      </c>
      <c r="CL182" s="30">
        <f>CL181/CL180</f>
        <v>0.382072660381212</v>
      </c>
      <c r="CM182" s="30">
        <f>CM181/CM180</f>
        <v>0.376837072702402</v>
      </c>
      <c r="CN182" s="30">
        <f>SQRT(CN180/CN181)</f>
        <v>0.316376319195173</v>
      </c>
      <c r="CO182" s="30">
        <f>CO180/CO181</f>
        <v>0.328575778224649</v>
      </c>
      <c r="CP182" s="30">
        <f>SQRT(CP180/(CP181-1))</f>
        <v>0.246968901126087</v>
      </c>
      <c r="CT182" s="46" t="s">
        <v>74</v>
      </c>
      <c r="CU182" s="44">
        <v>0.1257</v>
      </c>
      <c r="CV182" s="45">
        <v>0.1141</v>
      </c>
      <c r="CW182" s="46">
        <v>0.2291</v>
      </c>
      <c r="CX182" s="46">
        <v>0.0593</v>
      </c>
      <c r="CY182" s="38" t="s">
        <v>73</v>
      </c>
      <c r="CZ182" s="19">
        <f>CZ181/CZ180</f>
        <v>0.379842744222995</v>
      </c>
      <c r="DA182" s="19">
        <f>DA181/DA180</f>
        <v>0.381730221121474</v>
      </c>
      <c r="DB182" s="19">
        <f>SQRT(DB180/DB181)</f>
        <v>0.318887896909781</v>
      </c>
      <c r="DC182" s="19">
        <f>DC180/DC181</f>
        <v>0.330824393594526</v>
      </c>
      <c r="DD182" s="19">
        <f>SQRT(DD180/(DD181-1))</f>
        <v>0.248873478837447</v>
      </c>
      <c r="DG182" s="46" t="s">
        <v>74</v>
      </c>
      <c r="DH182" s="44">
        <v>0.1173</v>
      </c>
      <c r="DI182" s="61">
        <v>0.2246</v>
      </c>
      <c r="DJ182" s="46">
        <v>0.054</v>
      </c>
      <c r="DK182" s="38" t="s">
        <v>73</v>
      </c>
      <c r="DL182" s="19">
        <f>DL181/DL180</f>
        <v>0.39023420386447</v>
      </c>
      <c r="DM182" s="19">
        <f>DM181/DM180</f>
        <v>0.380936312706294</v>
      </c>
      <c r="DN182" s="19">
        <f>SQRT(DN180/DN181)</f>
        <v>0.322335717922159</v>
      </c>
      <c r="DO182" s="19">
        <f>DO180/DO181</f>
        <v>0.334128437280314</v>
      </c>
      <c r="DP182" s="19">
        <f>SQRT(DP180/(DP181-1))</f>
        <v>0.246485063438695</v>
      </c>
      <c r="DS182" s="46" t="s">
        <v>74</v>
      </c>
      <c r="DT182" s="44">
        <v>0.0881</v>
      </c>
      <c r="DU182" s="61">
        <v>0.0502</v>
      </c>
      <c r="DV182" s="38" t="s">
        <v>73</v>
      </c>
      <c r="DW182" s="19">
        <f>DW181/DW180</f>
        <v>0.422626687462063</v>
      </c>
      <c r="DX182" s="19">
        <f>DX181/DX180</f>
        <v>0.38889218124136</v>
      </c>
      <c r="DY182" s="19">
        <f>SQRT(DY180/DY181)</f>
        <v>0.337132575062805</v>
      </c>
      <c r="DZ182" s="19">
        <f>DZ180/DZ181</f>
        <v>0.35233455489559</v>
      </c>
      <c r="EA182" s="19">
        <f>SQRT(EA180/(EA181-1))</f>
        <v>0.238726452554845</v>
      </c>
      <c r="ED182" s="46" t="s">
        <v>74</v>
      </c>
      <c r="EE182" s="44">
        <v>0.0359</v>
      </c>
      <c r="EF182" s="38" t="s">
        <v>73</v>
      </c>
      <c r="EG182" s="19">
        <f>EG181/EG180</f>
        <v>0.432768965237713</v>
      </c>
      <c r="EH182" s="19">
        <f>EH181/EH180</f>
        <v>0.420736600865094</v>
      </c>
      <c r="EI182" s="19">
        <f>SQRT(EI180/EI181)</f>
        <v>0.344119278671983</v>
      </c>
      <c r="EJ182" s="19">
        <f>EJ180/EJ181</f>
        <v>0.359229322227385</v>
      </c>
      <c r="EK182" s="19">
        <f>SQRT(EK180/(EK181-1))</f>
        <v>0.281389359076878</v>
      </c>
    </row>
    <row r="183" spans="14:141">
      <c r="N183" s="40" t="s">
        <v>50</v>
      </c>
      <c r="O183" s="40" t="s">
        <v>51</v>
      </c>
      <c r="P183" s="40" t="s">
        <v>52</v>
      </c>
      <c r="R183" s="38" t="s">
        <v>75</v>
      </c>
      <c r="S183" s="44">
        <f>S182/S181</f>
        <v>-2.70857378400659</v>
      </c>
      <c r="T183" s="44">
        <f>T182/T181</f>
        <v>-0.157906121566083</v>
      </c>
      <c r="U183" s="45">
        <f>U182/U181</f>
        <v>-5.12173913043478</v>
      </c>
      <c r="V183" s="44">
        <f>V182/V181</f>
        <v>2.39437562772012</v>
      </c>
      <c r="W183" s="44">
        <f>W182/W181</f>
        <v>1.30129390018484</v>
      </c>
      <c r="X183" s="44">
        <f t="shared" ref="U183:AA183" si="445">X182/X181</f>
        <v>-1.1042345276873</v>
      </c>
      <c r="Y183" s="44">
        <f t="shared" si="445"/>
        <v>0.59215968351016</v>
      </c>
      <c r="Z183" s="44">
        <f t="shared" si="445"/>
        <v>-0.685982943363219</v>
      </c>
      <c r="AA183" s="44">
        <f t="shared" si="445"/>
        <v>0.359848484848485</v>
      </c>
      <c r="AB183" s="41"/>
      <c r="AE183" s="40" t="s">
        <v>50</v>
      </c>
      <c r="AF183" s="40" t="s">
        <v>51</v>
      </c>
      <c r="AG183" s="40" t="s">
        <v>52</v>
      </c>
      <c r="AI183" s="38" t="s">
        <v>75</v>
      </c>
      <c r="AJ183" s="45">
        <f>AJ182/AJ181</f>
        <v>-2.61621206300423</v>
      </c>
      <c r="AK183" s="44">
        <f t="shared" ref="AK183:AQ183" si="446">AK182/AK181</f>
        <v>-0.157769097222222</v>
      </c>
      <c r="AL183" s="44">
        <f t="shared" si="446"/>
        <v>2.300576184379</v>
      </c>
      <c r="AM183" s="44">
        <f t="shared" si="446"/>
        <v>1.30224215246637</v>
      </c>
      <c r="AN183" s="44">
        <f t="shared" si="446"/>
        <v>-1.10027966440272</v>
      </c>
      <c r="AO183" s="44">
        <f t="shared" si="446"/>
        <v>0.58961085326669</v>
      </c>
      <c r="AP183" s="44">
        <f t="shared" si="446"/>
        <v>-0.696258578702679</v>
      </c>
      <c r="AQ183" s="44">
        <f t="shared" si="446"/>
        <v>0.359315589353612</v>
      </c>
      <c r="AR183" s="41"/>
      <c r="AS183" s="1"/>
      <c r="AT183" s="1"/>
      <c r="AU183" s="40" t="s">
        <v>50</v>
      </c>
      <c r="AV183" s="40" t="s">
        <v>51</v>
      </c>
      <c r="AW183" s="40" t="s">
        <v>52</v>
      </c>
      <c r="AZ183" s="38" t="s">
        <v>75</v>
      </c>
      <c r="BA183" s="44">
        <f>BA182/BA181</f>
        <v>-0.153523399677246</v>
      </c>
      <c r="BB183" s="45">
        <f t="shared" ref="BB183:BG183" si="447">BB182/BB181</f>
        <v>2.18770814411141</v>
      </c>
      <c r="BC183" s="44">
        <f t="shared" si="447"/>
        <v>0.693220338983051</v>
      </c>
      <c r="BD183" s="44">
        <f t="shared" si="447"/>
        <v>-1.15801154016866</v>
      </c>
      <c r="BE183" s="44">
        <f t="shared" si="447"/>
        <v>0.602318069542086</v>
      </c>
      <c r="BF183" s="44">
        <f t="shared" si="447"/>
        <v>-0.662467976088813</v>
      </c>
      <c r="BG183" s="44">
        <f t="shared" si="447"/>
        <v>0.354083665338645</v>
      </c>
      <c r="BH183" s="41"/>
      <c r="BK183" s="40" t="s">
        <v>50</v>
      </c>
      <c r="BL183" s="40" t="s">
        <v>51</v>
      </c>
      <c r="BM183" s="40" t="s">
        <v>52</v>
      </c>
      <c r="BP183" s="38" t="s">
        <v>75</v>
      </c>
      <c r="BQ183" s="44">
        <f t="shared" ref="BQ183:BV183" si="448">BQ182/BQ181</f>
        <v>-0.15222732614037</v>
      </c>
      <c r="BR183" s="44">
        <f t="shared" si="448"/>
        <v>0.699324324324324</v>
      </c>
      <c r="BS183" s="45">
        <f t="shared" si="448"/>
        <v>-1.14574187884109</v>
      </c>
      <c r="BT183" s="44">
        <f t="shared" si="448"/>
        <v>0.617088607594937</v>
      </c>
      <c r="BU183" s="44">
        <f t="shared" si="448"/>
        <v>-0.620265914585012</v>
      </c>
      <c r="BV183" s="44">
        <f t="shared" si="448"/>
        <v>0.354342431761787</v>
      </c>
      <c r="BW183" s="41"/>
      <c r="BX183" s="1"/>
      <c r="BY183" s="1"/>
      <c r="BZ183" s="40" t="s">
        <v>50</v>
      </c>
      <c r="CA183" s="40" t="s">
        <v>51</v>
      </c>
      <c r="CB183" s="40" t="s">
        <v>52</v>
      </c>
      <c r="CE183" s="30" t="s">
        <v>75</v>
      </c>
      <c r="CF183" s="54">
        <f>CF182/CF181</f>
        <v>-0.155586532275359</v>
      </c>
      <c r="CG183" s="54">
        <f>CG182/CG181</f>
        <v>0.89041095890411</v>
      </c>
      <c r="CH183" s="54">
        <f>CH182/CH181</f>
        <v>0.608570251339102</v>
      </c>
      <c r="CI183" s="54">
        <f>CI182/CI181</f>
        <v>-0.382972367438387</v>
      </c>
      <c r="CJ183" s="54">
        <f>CJ182/CJ181</f>
        <v>0.324723247232472</v>
      </c>
      <c r="CK183" s="53"/>
      <c r="CL183" s="10"/>
      <c r="CM183" s="10"/>
      <c r="CN183" s="32" t="s">
        <v>50</v>
      </c>
      <c r="CO183" s="32" t="s">
        <v>51</v>
      </c>
      <c r="CP183" s="32" t="s">
        <v>52</v>
      </c>
      <c r="CT183" s="38" t="s">
        <v>75</v>
      </c>
      <c r="CU183" s="44">
        <f>CU182/CU181</f>
        <v>-0.146384068941423</v>
      </c>
      <c r="CV183" s="45">
        <f>CV182/CV181</f>
        <v>0.684463107378524</v>
      </c>
      <c r="CW183" s="44">
        <f>CW182/CW181</f>
        <v>-0.301804768805164</v>
      </c>
      <c r="CX183" s="44">
        <f>CX182/CX181</f>
        <v>0.22573277502855</v>
      </c>
      <c r="CY183" s="41"/>
      <c r="DB183" s="27" t="s">
        <v>50</v>
      </c>
      <c r="DC183" s="27" t="s">
        <v>51</v>
      </c>
      <c r="DD183" s="27" t="s">
        <v>52</v>
      </c>
      <c r="DG183" s="38" t="s">
        <v>75</v>
      </c>
      <c r="DH183" s="44">
        <f>DH182/DH181</f>
        <v>-0.127917121046892</v>
      </c>
      <c r="DI183" s="45">
        <f>DI182/DI181</f>
        <v>-0.274706457925636</v>
      </c>
      <c r="DJ183" s="44">
        <f>DJ182/DJ181</f>
        <v>0.234578627280626</v>
      </c>
      <c r="DK183" s="41"/>
      <c r="DL183" s="1"/>
      <c r="DM183" s="1"/>
      <c r="DN183" s="27" t="s">
        <v>50</v>
      </c>
      <c r="DO183" s="27" t="s">
        <v>51</v>
      </c>
      <c r="DP183" s="27" t="s">
        <v>52</v>
      </c>
      <c r="DS183" s="38" t="s">
        <v>75</v>
      </c>
      <c r="DT183" s="44">
        <f>DT182/DT181</f>
        <v>-0.136950101041505</v>
      </c>
      <c r="DU183" s="45">
        <f>DU182/DU181</f>
        <v>0.301864101022249</v>
      </c>
      <c r="DV183" s="41"/>
      <c r="DW183" s="1"/>
      <c r="DX183" s="1"/>
      <c r="DY183" s="27" t="s">
        <v>50</v>
      </c>
      <c r="DZ183" s="27" t="s">
        <v>51</v>
      </c>
      <c r="EA183" s="27" t="s">
        <v>52</v>
      </c>
      <c r="ED183" s="38" t="s">
        <v>75</v>
      </c>
      <c r="EE183" s="44">
        <f>EE182/EE181</f>
        <v>-0.097105761428185</v>
      </c>
      <c r="EF183" s="41"/>
      <c r="EG183" s="1"/>
      <c r="EH183" s="1"/>
      <c r="EI183" s="27" t="s">
        <v>50</v>
      </c>
      <c r="EJ183" s="27" t="s">
        <v>51</v>
      </c>
      <c r="EK183" s="27" t="s">
        <v>52</v>
      </c>
    </row>
    <row r="184" spans="18:138">
      <c r="R184" s="38" t="s">
        <v>76</v>
      </c>
      <c r="S184" s="44">
        <f>ABS(S183)</f>
        <v>2.70857378400659</v>
      </c>
      <c r="T184" s="44">
        <f>ABS(T183)</f>
        <v>0.157906121566083</v>
      </c>
      <c r="U184" s="45">
        <f>ABS(U183)</f>
        <v>5.12173913043478</v>
      </c>
      <c r="V184" s="44">
        <f>ABS(V183)</f>
        <v>2.39437562772012</v>
      </c>
      <c r="W184" s="44">
        <f>ABS(W183)</f>
        <v>1.30129390018484</v>
      </c>
      <c r="X184" s="44">
        <f t="shared" ref="U184:AA184" si="449">ABS(X183)</f>
        <v>1.1042345276873</v>
      </c>
      <c r="Y184" s="44">
        <f t="shared" si="449"/>
        <v>0.59215968351016</v>
      </c>
      <c r="Z184" s="44">
        <f t="shared" si="449"/>
        <v>0.685982943363219</v>
      </c>
      <c r="AA184" s="44">
        <f t="shared" si="449"/>
        <v>0.359848484848485</v>
      </c>
      <c r="AB184" s="41"/>
      <c r="AI184" s="38" t="s">
        <v>76</v>
      </c>
      <c r="AJ184" s="45">
        <f>ABS(AJ183)</f>
        <v>2.61621206300423</v>
      </c>
      <c r="AK184" s="44">
        <f t="shared" ref="AK184:AQ184" si="450">ABS(AK183)</f>
        <v>0.157769097222222</v>
      </c>
      <c r="AL184" s="44">
        <f t="shared" si="450"/>
        <v>2.300576184379</v>
      </c>
      <c r="AM184" s="44">
        <f t="shared" si="450"/>
        <v>1.30224215246637</v>
      </c>
      <c r="AN184" s="44">
        <f t="shared" si="450"/>
        <v>1.10027966440272</v>
      </c>
      <c r="AO184" s="44">
        <f t="shared" si="450"/>
        <v>0.58961085326669</v>
      </c>
      <c r="AP184" s="44">
        <f t="shared" si="450"/>
        <v>0.696258578702679</v>
      </c>
      <c r="AQ184" s="44">
        <f t="shared" si="450"/>
        <v>0.359315589353612</v>
      </c>
      <c r="AR184" s="41"/>
      <c r="AS184" s="1"/>
      <c r="AT184" s="1"/>
      <c r="AZ184" s="38" t="s">
        <v>76</v>
      </c>
      <c r="BA184" s="44">
        <f>ABS(BA183)</f>
        <v>0.153523399677246</v>
      </c>
      <c r="BB184" s="45">
        <f t="shared" ref="BB184:BG184" si="451">ABS(BB183)</f>
        <v>2.18770814411141</v>
      </c>
      <c r="BC184" s="44">
        <f t="shared" si="451"/>
        <v>0.693220338983051</v>
      </c>
      <c r="BD184" s="44">
        <f t="shared" si="451"/>
        <v>1.15801154016866</v>
      </c>
      <c r="BE184" s="44">
        <f t="shared" si="451"/>
        <v>0.602318069542086</v>
      </c>
      <c r="BF184" s="44">
        <f t="shared" si="451"/>
        <v>0.662467976088813</v>
      </c>
      <c r="BG184" s="44">
        <f t="shared" si="451"/>
        <v>0.354083665338645</v>
      </c>
      <c r="BH184" s="41"/>
      <c r="BP184" s="38" t="s">
        <v>76</v>
      </c>
      <c r="BQ184" s="44">
        <f t="shared" ref="BQ184:BV184" si="452">ABS(BQ183)</f>
        <v>0.15222732614037</v>
      </c>
      <c r="BR184" s="44">
        <f t="shared" si="452"/>
        <v>0.699324324324324</v>
      </c>
      <c r="BS184" s="45">
        <f t="shared" si="452"/>
        <v>1.14574187884109</v>
      </c>
      <c r="BT184" s="44">
        <f t="shared" si="452"/>
        <v>0.617088607594937</v>
      </c>
      <c r="BU184" s="44">
        <f t="shared" si="452"/>
        <v>0.620265914585012</v>
      </c>
      <c r="BV184" s="44">
        <f t="shared" si="452"/>
        <v>0.354342431761787</v>
      </c>
      <c r="BW184" s="41"/>
      <c r="BX184" s="1"/>
      <c r="BY184" s="1"/>
      <c r="CE184" s="30" t="s">
        <v>76</v>
      </c>
      <c r="CF184" s="54">
        <f>ABS(CF183)</f>
        <v>0.155586532275359</v>
      </c>
      <c r="CG184" s="54">
        <f>ABS(CG183)</f>
        <v>0.89041095890411</v>
      </c>
      <c r="CH184" s="54">
        <f>ABS(CH183)</f>
        <v>0.608570251339102</v>
      </c>
      <c r="CI184" s="54">
        <f>ABS(CI183)</f>
        <v>0.382972367438387</v>
      </c>
      <c r="CJ184" s="54">
        <f>ABS(CJ183)</f>
        <v>0.324723247232472</v>
      </c>
      <c r="CK184" s="53"/>
      <c r="CL184" s="10"/>
      <c r="CM184" s="10"/>
      <c r="CT184" s="38" t="s">
        <v>76</v>
      </c>
      <c r="CU184" s="44">
        <f>ABS(CU183)</f>
        <v>0.146384068941423</v>
      </c>
      <c r="CV184" s="45">
        <f>ABS(CV183)</f>
        <v>0.684463107378524</v>
      </c>
      <c r="CW184" s="44">
        <f>ABS(CW183)</f>
        <v>0.301804768805164</v>
      </c>
      <c r="CX184" s="44">
        <f>ABS(CX183)</f>
        <v>0.22573277502855</v>
      </c>
      <c r="CY184" s="41"/>
      <c r="DG184" s="38" t="s">
        <v>76</v>
      </c>
      <c r="DH184" s="44">
        <f>ABS(DH183)</f>
        <v>0.127917121046892</v>
      </c>
      <c r="DI184" s="45">
        <f>ABS(DI183)</f>
        <v>0.274706457925636</v>
      </c>
      <c r="DJ184" s="44">
        <f>ABS(DJ183)</f>
        <v>0.234578627280626</v>
      </c>
      <c r="DK184" s="41"/>
      <c r="DL184" s="1"/>
      <c r="DM184" s="1"/>
      <c r="DS184" s="38" t="s">
        <v>76</v>
      </c>
      <c r="DT184" s="44">
        <f>ABS(DT183)</f>
        <v>0.136950101041505</v>
      </c>
      <c r="DU184" s="45">
        <f>ABS(DU183)</f>
        <v>0.301864101022249</v>
      </c>
      <c r="DV184" s="41"/>
      <c r="DW184" s="1"/>
      <c r="DX184" s="1"/>
      <c r="ED184" s="38" t="s">
        <v>76</v>
      </c>
      <c r="EE184" s="44">
        <f>ABS(EE183)</f>
        <v>0.097105761428185</v>
      </c>
      <c r="EF184" s="41"/>
      <c r="EG184" s="1"/>
      <c r="EH184" s="1"/>
    </row>
    <row r="185" ht="13.5" spans="18:138">
      <c r="R185" s="46" t="s">
        <v>77</v>
      </c>
      <c r="S185" s="44">
        <v>0.1544</v>
      </c>
      <c r="T185" s="47"/>
      <c r="U185" s="48"/>
      <c r="V185" s="49"/>
      <c r="W185" s="49"/>
      <c r="X185" s="49"/>
      <c r="Y185" s="49"/>
      <c r="Z185" s="49"/>
      <c r="AA185" s="52"/>
      <c r="AB185" s="41"/>
      <c r="AI185" s="46" t="s">
        <v>78</v>
      </c>
      <c r="AJ185" s="45">
        <v>0.1544</v>
      </c>
      <c r="AK185" s="47"/>
      <c r="AL185" s="49"/>
      <c r="AM185" s="49"/>
      <c r="AN185" s="49"/>
      <c r="AO185" s="49"/>
      <c r="AP185" s="49"/>
      <c r="AQ185" s="52"/>
      <c r="AR185" s="41"/>
      <c r="AS185" s="1"/>
      <c r="AT185" s="1"/>
      <c r="AZ185" s="46" t="s">
        <v>78</v>
      </c>
      <c r="BA185" s="44">
        <v>0.155</v>
      </c>
      <c r="BB185" s="48"/>
      <c r="BC185" s="49"/>
      <c r="BD185" s="49"/>
      <c r="BE185" s="49"/>
      <c r="BF185" s="49"/>
      <c r="BG185" s="52"/>
      <c r="BH185" s="41"/>
      <c r="BP185" s="46" t="s">
        <v>78</v>
      </c>
      <c r="BQ185" s="44">
        <v>0.1551</v>
      </c>
      <c r="BR185" s="49"/>
      <c r="BS185" s="48"/>
      <c r="BT185" s="49"/>
      <c r="BU185" s="49"/>
      <c r="BV185" s="52"/>
      <c r="BW185" s="41"/>
      <c r="BX185" s="1"/>
      <c r="BY185" s="1"/>
      <c r="CE185" s="55" t="s">
        <v>78</v>
      </c>
      <c r="CF185" s="54">
        <v>0.157</v>
      </c>
      <c r="CG185" s="56"/>
      <c r="CH185" s="56"/>
      <c r="CI185" s="56"/>
      <c r="CJ185" s="58"/>
      <c r="CK185" s="53"/>
      <c r="CL185" s="10"/>
      <c r="CM185" s="10"/>
      <c r="CT185" s="46" t="s">
        <v>78</v>
      </c>
      <c r="CU185" s="44">
        <v>0.1575</v>
      </c>
      <c r="CV185" s="48"/>
      <c r="CW185" s="49"/>
      <c r="CX185" s="52"/>
      <c r="CY185" s="41"/>
      <c r="DG185" s="46" t="s">
        <v>78</v>
      </c>
      <c r="DH185" s="44">
        <v>0.1604</v>
      </c>
      <c r="DI185" s="48"/>
      <c r="DJ185" s="52"/>
      <c r="DK185" s="41"/>
      <c r="DL185" s="1"/>
      <c r="DM185" s="1"/>
      <c r="DS185" s="46" t="s">
        <v>78</v>
      </c>
      <c r="DT185" s="44">
        <v>0.1746</v>
      </c>
      <c r="DU185" s="60"/>
      <c r="DV185" s="41"/>
      <c r="DW185" s="1"/>
      <c r="DX185" s="1"/>
      <c r="ED185" s="46" t="s">
        <v>78</v>
      </c>
      <c r="EE185" s="44">
        <v>0.1874</v>
      </c>
      <c r="EF185" s="41"/>
      <c r="EG185" s="1"/>
      <c r="EH185" s="1"/>
    </row>
    <row r="186" spans="18:138">
      <c r="R186" s="41"/>
      <c r="S186" s="50">
        <v>2</v>
      </c>
      <c r="T186" s="50">
        <v>9</v>
      </c>
      <c r="U186" s="51">
        <v>1</v>
      </c>
      <c r="V186" s="50">
        <v>3</v>
      </c>
      <c r="W186" s="50">
        <v>4</v>
      </c>
      <c r="X186" s="50">
        <v>5</v>
      </c>
      <c r="Y186" s="50">
        <v>7</v>
      </c>
      <c r="Z186" s="50">
        <v>6</v>
      </c>
      <c r="AA186" s="50">
        <v>8</v>
      </c>
      <c r="AB186" s="41"/>
      <c r="AI186" s="41"/>
      <c r="AJ186" s="51">
        <v>2</v>
      </c>
      <c r="AK186" s="50">
        <v>9</v>
      </c>
      <c r="AL186" s="50">
        <v>3</v>
      </c>
      <c r="AM186" s="50">
        <v>4</v>
      </c>
      <c r="AN186" s="50">
        <v>5</v>
      </c>
      <c r="AO186" s="50">
        <v>7</v>
      </c>
      <c r="AP186" s="50">
        <v>6</v>
      </c>
      <c r="AQ186" s="50">
        <v>8</v>
      </c>
      <c r="AR186" s="41"/>
      <c r="AS186" s="1"/>
      <c r="AT186" s="1"/>
      <c r="AZ186" s="41"/>
      <c r="BA186" s="50">
        <v>9</v>
      </c>
      <c r="BB186" s="51">
        <v>3</v>
      </c>
      <c r="BC186" s="50">
        <v>5</v>
      </c>
      <c r="BD186" s="50">
        <v>4</v>
      </c>
      <c r="BE186" s="50">
        <v>7</v>
      </c>
      <c r="BF186" s="50">
        <v>6</v>
      </c>
      <c r="BG186" s="50">
        <v>8</v>
      </c>
      <c r="BH186" s="41"/>
      <c r="BP186" s="41"/>
      <c r="BQ186" s="50">
        <v>9</v>
      </c>
      <c r="BR186" s="50">
        <v>5</v>
      </c>
      <c r="BS186" s="51">
        <v>4</v>
      </c>
      <c r="BT186" s="50">
        <v>7</v>
      </c>
      <c r="BU186" s="50">
        <v>6</v>
      </c>
      <c r="BV186" s="50">
        <v>8</v>
      </c>
      <c r="BW186" s="41"/>
      <c r="BX186" s="1"/>
      <c r="BY186" s="1"/>
      <c r="CE186" s="53"/>
      <c r="CF186" s="57">
        <v>9</v>
      </c>
      <c r="CG186" s="57">
        <v>5</v>
      </c>
      <c r="CH186" s="57">
        <v>6</v>
      </c>
      <c r="CI186" s="57">
        <v>7</v>
      </c>
      <c r="CJ186" s="57">
        <v>8</v>
      </c>
      <c r="CK186" s="53"/>
      <c r="CL186" s="10"/>
      <c r="CM186" s="10"/>
      <c r="CT186" s="41"/>
      <c r="CU186" s="50">
        <v>9</v>
      </c>
      <c r="CV186" s="51">
        <v>6</v>
      </c>
      <c r="CW186" s="50">
        <v>7</v>
      </c>
      <c r="CX186" s="50">
        <v>8</v>
      </c>
      <c r="CY186" s="41"/>
      <c r="DG186" s="41"/>
      <c r="DH186" s="50">
        <v>9</v>
      </c>
      <c r="DI186" s="51">
        <v>7</v>
      </c>
      <c r="DJ186" s="50">
        <v>8</v>
      </c>
      <c r="DK186" s="41"/>
      <c r="DL186" s="1"/>
      <c r="DM186" s="1"/>
      <c r="DS186" s="41"/>
      <c r="DT186" s="50">
        <v>9</v>
      </c>
      <c r="DU186" s="51">
        <v>8</v>
      </c>
      <c r="DV186" s="41"/>
      <c r="DW186" s="1"/>
      <c r="DX186" s="1"/>
      <c r="ED186" s="41"/>
      <c r="EE186" s="50">
        <v>9</v>
      </c>
      <c r="EF186" s="41"/>
      <c r="EG186" s="1"/>
      <c r="EH186" s="1"/>
    </row>
    <row r="187" spans="134:135">
      <c r="ED187" s="7"/>
      <c r="EE187" s="7"/>
    </row>
    <row r="188" spans="18:135">
      <c r="R188" s="1" t="s">
        <v>79</v>
      </c>
      <c r="S188" s="1">
        <v>1</v>
      </c>
      <c r="T188" s="1">
        <v>2</v>
      </c>
      <c r="U188" s="6">
        <v>3</v>
      </c>
      <c r="V188" s="1">
        <v>4</v>
      </c>
      <c r="W188" s="1">
        <v>5</v>
      </c>
      <c r="X188" s="7">
        <v>6</v>
      </c>
      <c r="Y188" s="1">
        <v>7</v>
      </c>
      <c r="Z188" s="1">
        <v>8</v>
      </c>
      <c r="AA188" s="1">
        <v>9</v>
      </c>
      <c r="AI188" s="1" t="s">
        <v>79</v>
      </c>
      <c r="AJ188" s="6">
        <v>1</v>
      </c>
      <c r="AK188" s="1">
        <v>2</v>
      </c>
      <c r="AL188" s="7">
        <v>4</v>
      </c>
      <c r="AM188" s="1">
        <v>5</v>
      </c>
      <c r="AN188" s="1">
        <v>6</v>
      </c>
      <c r="AO188" s="1">
        <v>7</v>
      </c>
      <c r="AP188" s="7">
        <v>8</v>
      </c>
      <c r="AQ188" s="1">
        <v>9</v>
      </c>
      <c r="AZ188" s="7" t="s">
        <v>79</v>
      </c>
      <c r="BA188" s="7">
        <v>2</v>
      </c>
      <c r="BB188" s="6">
        <v>4</v>
      </c>
      <c r="BC188" s="7">
        <v>5</v>
      </c>
      <c r="BD188" s="7">
        <v>6</v>
      </c>
      <c r="BE188" s="7">
        <v>7</v>
      </c>
      <c r="BF188" s="7">
        <v>8</v>
      </c>
      <c r="BG188" s="7">
        <v>9</v>
      </c>
      <c r="BP188" s="7" t="s">
        <v>79</v>
      </c>
      <c r="BQ188" s="7">
        <v>2</v>
      </c>
      <c r="BR188" s="7">
        <v>5</v>
      </c>
      <c r="BS188" s="6">
        <v>6</v>
      </c>
      <c r="BT188" s="7">
        <v>7</v>
      </c>
      <c r="BU188" s="7">
        <v>8</v>
      </c>
      <c r="BV188" s="7">
        <v>9</v>
      </c>
      <c r="CE188" s="10" t="s">
        <v>79</v>
      </c>
      <c r="CF188" s="10">
        <v>2</v>
      </c>
      <c r="CG188" s="10">
        <v>5</v>
      </c>
      <c r="CH188" s="10">
        <v>7</v>
      </c>
      <c r="CI188" s="10">
        <v>8</v>
      </c>
      <c r="CJ188" s="10">
        <v>9</v>
      </c>
      <c r="CT188" s="7" t="s">
        <v>79</v>
      </c>
      <c r="CU188" s="7">
        <v>2</v>
      </c>
      <c r="CV188" s="6">
        <v>7</v>
      </c>
      <c r="CW188" s="7">
        <v>8</v>
      </c>
      <c r="CX188" s="7">
        <v>9</v>
      </c>
      <c r="DG188" s="7" t="s">
        <v>79</v>
      </c>
      <c r="DH188" s="7">
        <v>2</v>
      </c>
      <c r="DI188" s="6">
        <v>8</v>
      </c>
      <c r="DJ188" s="7">
        <v>9</v>
      </c>
      <c r="DS188" s="7" t="s">
        <v>79</v>
      </c>
      <c r="DT188" s="7">
        <v>2</v>
      </c>
      <c r="DU188" s="6">
        <v>9</v>
      </c>
      <c r="ED188" s="7" t="s">
        <v>79</v>
      </c>
      <c r="EE188" s="7">
        <v>2</v>
      </c>
    </row>
    <row r="189" spans="97:105">
      <c r="CS189" s="7"/>
      <c r="CY189" s="7"/>
      <c r="CZ189" s="7"/>
      <c r="DA189" s="7"/>
    </row>
    <row r="190" spans="97:105">
      <c r="CS190" s="7"/>
      <c r="CY190" s="7"/>
      <c r="CZ190" s="7"/>
      <c r="DA190" s="7"/>
    </row>
    <row r="191" spans="97:105">
      <c r="CS191" s="7"/>
      <c r="CY191" s="7"/>
      <c r="CZ191" s="7"/>
      <c r="DA191" s="7"/>
    </row>
    <row r="192" spans="97:105">
      <c r="CS192" s="7"/>
      <c r="CY192" s="7"/>
      <c r="CZ192" s="7"/>
      <c r="DA192" s="7"/>
    </row>
    <row r="193" spans="97:105">
      <c r="CS193" s="7"/>
      <c r="CY193" s="7"/>
      <c r="CZ193" s="7"/>
      <c r="DA193" s="7"/>
    </row>
    <row r="194" spans="97:105">
      <c r="CS194" s="7"/>
      <c r="CY194" s="7"/>
      <c r="CZ194" s="7"/>
      <c r="DA194" s="7"/>
    </row>
    <row r="195" spans="97:105">
      <c r="CS195" s="7"/>
      <c r="CY195" s="7"/>
      <c r="CZ195" s="7"/>
      <c r="DA195" s="7"/>
    </row>
    <row r="196" spans="97:105">
      <c r="CS196" s="7"/>
      <c r="CY196" s="7"/>
      <c r="CZ196" s="7"/>
      <c r="DA196" s="7"/>
    </row>
    <row r="197" spans="97:105">
      <c r="CS197" s="7"/>
      <c r="CY197" s="7"/>
      <c r="CZ197" s="7"/>
      <c r="DA197" s="7"/>
    </row>
    <row r="198" spans="97:105">
      <c r="CS198" s="7"/>
      <c r="CY198" s="7"/>
      <c r="CZ198" s="7"/>
      <c r="DA198" s="7"/>
    </row>
    <row r="199" spans="97:105">
      <c r="CS199" s="7"/>
      <c r="CY199" s="7"/>
      <c r="CZ199" s="7"/>
      <c r="DA199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76"/>
  <sheetViews>
    <sheetView topLeftCell="AF244" workbookViewId="0">
      <selection activeCell="AO249" sqref="AO249"/>
    </sheetView>
  </sheetViews>
  <sheetFormatPr defaultColWidth="8.88333333333333" defaultRowHeight="14.25"/>
  <cols>
    <col min="1" max="1" width="17.3416666666667" style="62" customWidth="1"/>
    <col min="2" max="2" width="5.725" style="63" customWidth="1"/>
    <col min="3" max="3" width="4.88333333333333" style="63" customWidth="1"/>
    <col min="4" max="4" width="4.45" style="64" customWidth="1"/>
    <col min="5" max="5" width="5.43333333333333" style="64" customWidth="1"/>
    <col min="6" max="6" width="5.73333333333333" style="64" customWidth="1"/>
    <col min="7" max="7" width="6.025" style="63" customWidth="1"/>
    <col min="8" max="8" width="6.46666666666667" style="63" customWidth="1"/>
    <col min="9" max="9" width="5.88333333333333" style="64" customWidth="1"/>
    <col min="10" max="10" width="6.31666666666667" style="63" customWidth="1"/>
    <col min="11" max="11" width="4.7" style="64" customWidth="1"/>
    <col min="12" max="12" width="6.46666666666667" style="64" customWidth="1"/>
    <col min="13" max="13" width="5.73333333333333" style="64" customWidth="1"/>
    <col min="14" max="14" width="6.46666666666667" style="63" customWidth="1"/>
    <col min="15" max="15" width="6.175" style="64" customWidth="1"/>
    <col min="16" max="16" width="6.9" style="63" customWidth="1"/>
    <col min="17" max="17" width="6.025" style="63" customWidth="1"/>
    <col min="18" max="18" width="6.175" style="64" customWidth="1"/>
    <col min="19" max="20" width="8.88333333333333" style="65"/>
    <col min="21" max="38" width="8.88333333333333" style="65" customWidth="1"/>
    <col min="39" max="44" width="8.88333333333333" style="65"/>
    <col min="45" max="47" width="8.88333333333333" style="66"/>
    <col min="48" max="16384" width="8.88333333333333" style="65"/>
  </cols>
  <sheetData>
    <row r="1" ht="16.5" spans="1:48">
      <c r="A1" s="62" t="s">
        <v>0</v>
      </c>
      <c r="B1" s="63" t="s">
        <v>1</v>
      </c>
      <c r="C1" s="63" t="s">
        <v>2</v>
      </c>
      <c r="D1" s="64" t="s">
        <v>3</v>
      </c>
      <c r="E1" s="64" t="s">
        <v>4</v>
      </c>
      <c r="F1" s="64" t="s">
        <v>5</v>
      </c>
      <c r="G1" s="63" t="s">
        <v>6</v>
      </c>
      <c r="H1" s="63" t="s">
        <v>7</v>
      </c>
      <c r="I1" s="64" t="s">
        <v>8</v>
      </c>
      <c r="J1" s="63" t="s">
        <v>9</v>
      </c>
      <c r="K1" s="64" t="s">
        <v>10</v>
      </c>
      <c r="L1" s="64" t="s">
        <v>11</v>
      </c>
      <c r="M1" s="64" t="s">
        <v>12</v>
      </c>
      <c r="N1" s="63" t="s">
        <v>13</v>
      </c>
      <c r="O1" s="64" t="s">
        <v>14</v>
      </c>
      <c r="P1" s="63" t="s">
        <v>15</v>
      </c>
      <c r="Q1" s="63" t="s">
        <v>16</v>
      </c>
      <c r="R1" s="64" t="s">
        <v>80</v>
      </c>
      <c r="T1" s="65" t="s">
        <v>18</v>
      </c>
      <c r="U1" s="67">
        <v>1</v>
      </c>
      <c r="V1" s="67"/>
      <c r="W1" s="67"/>
      <c r="X1" s="67">
        <v>2</v>
      </c>
      <c r="Y1" s="67"/>
      <c r="Z1" s="67"/>
      <c r="AA1" s="67">
        <v>3</v>
      </c>
      <c r="AB1" s="67"/>
      <c r="AC1" s="67"/>
      <c r="AD1" s="67">
        <v>4</v>
      </c>
      <c r="AE1" s="67"/>
      <c r="AF1" s="67"/>
      <c r="AG1" s="67">
        <v>6</v>
      </c>
      <c r="AH1" s="67"/>
      <c r="AI1" s="67"/>
      <c r="AJ1" s="67">
        <v>8</v>
      </c>
      <c r="AK1" s="67"/>
      <c r="AL1" s="67"/>
      <c r="AM1" s="67">
        <v>10</v>
      </c>
      <c r="AN1" s="67"/>
      <c r="AO1" s="67"/>
      <c r="AP1" s="67">
        <v>12</v>
      </c>
      <c r="AQ1" s="67"/>
      <c r="AR1" s="67"/>
      <c r="AS1" s="69">
        <v>14</v>
      </c>
      <c r="AT1" s="69"/>
      <c r="AU1" s="69"/>
      <c r="AV1" s="67">
        <v>17</v>
      </c>
    </row>
    <row r="2" spans="1:50">
      <c r="A2" s="62" t="s">
        <v>19</v>
      </c>
      <c r="B2" s="63">
        <v>50.7</v>
      </c>
      <c r="C2" s="63">
        <f>B2*0.8</f>
        <v>40.56</v>
      </c>
      <c r="D2" s="64">
        <f>(C2-8)^(2/3)*0.3</f>
        <v>3.05898620780009</v>
      </c>
      <c r="E2" s="64">
        <v>0.28</v>
      </c>
      <c r="F2" s="64">
        <v>4.373</v>
      </c>
      <c r="G2" s="63">
        <v>365</v>
      </c>
      <c r="H2" s="63">
        <v>357</v>
      </c>
      <c r="I2" s="64">
        <v>320</v>
      </c>
      <c r="J2" s="63">
        <v>90</v>
      </c>
      <c r="K2" s="64">
        <f>J2/I2</f>
        <v>0.28125</v>
      </c>
      <c r="L2" s="64">
        <v>0.265625</v>
      </c>
      <c r="M2" s="64">
        <f>130/I2</f>
        <v>0.40625</v>
      </c>
      <c r="N2" s="63">
        <v>540</v>
      </c>
      <c r="O2" s="64">
        <f>N2/I2</f>
        <v>1.6875</v>
      </c>
      <c r="P2" s="63">
        <v>300</v>
      </c>
      <c r="Q2" s="63">
        <v>500</v>
      </c>
      <c r="R2" s="64">
        <v>1.54</v>
      </c>
      <c r="S2" s="68"/>
      <c r="T2" s="68"/>
      <c r="U2" s="65">
        <f>0.09*C2-0.655</f>
        <v>2.9954</v>
      </c>
      <c r="V2" s="65">
        <f>R2/U2</f>
        <v>0.514121653201576</v>
      </c>
      <c r="W2" s="65">
        <f>IF(V2&gt;=1,0,1)</f>
        <v>1</v>
      </c>
      <c r="X2" s="65">
        <f>2.91-0.3*O2-14.97*F2/100</f>
        <v>1.7491119</v>
      </c>
      <c r="Y2" s="65">
        <f>R2/X2</f>
        <v>0.880446814180385</v>
      </c>
      <c r="Z2" s="65">
        <f t="shared" ref="Z2:Z65" si="0">IF(Y2&gt;=1,0,1)</f>
        <v>1</v>
      </c>
      <c r="AA2" s="65">
        <f>IF(K2/M2&lt;0.33,0.564*D2,0.282*D2*(1+9*(K2/M2)^2))</f>
        <v>4.58370077703233</v>
      </c>
      <c r="AB2" s="65">
        <f>R2/AA2</f>
        <v>0.335973065195817</v>
      </c>
      <c r="AC2" s="65">
        <f t="shared" ref="AC2:AC65" si="1">IF(AB2&gt;=1,0,1)</f>
        <v>1</v>
      </c>
      <c r="AD2" s="65">
        <f>IF(K2/M2&lt;0.8,0.05*C2*K2/M2,0.04*C2)</f>
        <v>1.404</v>
      </c>
      <c r="AE2" s="65">
        <f>R2/AD2</f>
        <v>1.0968660968661</v>
      </c>
      <c r="AF2" s="65">
        <f t="shared" ref="AF2:AF65" si="2">IF(AE2&gt;=1,0,1)</f>
        <v>0</v>
      </c>
      <c r="AG2" s="65">
        <f>IF(K2&lt;0.6,(0.2921+0.4593*K2-0.00781*O2)*D2,(0.568-0.00781*O2)*D2)</f>
        <v>1.24836844767046</v>
      </c>
      <c r="AH2" s="65">
        <f>R2/AG2</f>
        <v>1.23361015962374</v>
      </c>
      <c r="AI2" s="65">
        <f t="shared" ref="AI2:AI65" si="3">IF(AH2&gt;=1,0,1)</f>
        <v>0</v>
      </c>
      <c r="AJ2" s="65">
        <f>-0.054*C2+0.7*C2^0.5-1.193</f>
        <v>1.07483133186538</v>
      </c>
      <c r="AK2" s="65">
        <f>R2/AJ2</f>
        <v>1.43278294402463</v>
      </c>
      <c r="AL2" s="65">
        <f t="shared" ref="AL2:AL65" si="4">IF(AK2&gt;=1,0,1)</f>
        <v>0</v>
      </c>
      <c r="AM2" s="65">
        <f>(0.683-0.335*K2+0.015*O2+0.718*E2/100)*D2</f>
        <v>1.8846540974184</v>
      </c>
      <c r="AN2" s="65">
        <f>R2/AM2</f>
        <v>0.817126072158012</v>
      </c>
      <c r="AO2" s="65">
        <f t="shared" ref="AO2:AO65" si="5">IF(AN2&gt;=1,0,1)</f>
        <v>1</v>
      </c>
      <c r="AP2" s="65">
        <f>(0.17+0.085*K2+57.43*E2/100)*D2</f>
        <v>1.08505376251532</v>
      </c>
      <c r="AQ2" s="65">
        <f>R2/AP2</f>
        <v>1.41928451216098</v>
      </c>
      <c r="AR2" s="65">
        <f t="shared" ref="AR2:AR65" si="6">IF(AQ2&gt;=1,0,1)</f>
        <v>0</v>
      </c>
      <c r="AS2" s="66">
        <f>1.0034+0.0827*D2+0.0874*E2/100+0.8624*K2-0.0454*O2</f>
        <v>1.42256037938507</v>
      </c>
      <c r="AT2" s="66">
        <f>R2/AS2</f>
        <v>1.08255510438559</v>
      </c>
      <c r="AU2" s="66">
        <f t="shared" ref="AU2:AU65" si="7">IF(AT2&gt;=1,0,1)</f>
        <v>0</v>
      </c>
      <c r="AV2" s="65">
        <f>(0.3591+0.2775*K2-0.0186*O2)*D2</f>
        <v>1.24121233181059</v>
      </c>
      <c r="AW2" s="65">
        <f>R2/AV2</f>
        <v>1.24072244573462</v>
      </c>
      <c r="AX2" s="65">
        <f t="shared" ref="AX2:AX65" si="8">IF(AW2&gt;=1,0,1)</f>
        <v>0</v>
      </c>
    </row>
    <row r="3" spans="1:50">
      <c r="A3" s="62" t="s">
        <v>19</v>
      </c>
      <c r="B3" s="63">
        <v>50.7</v>
      </c>
      <c r="C3" s="63">
        <f t="shared" ref="C3:C66" si="9">B3*0.8</f>
        <v>40.56</v>
      </c>
      <c r="D3" s="64">
        <f t="shared" ref="D3:D66" si="10">(C3-8)^(2/3)*0.3</f>
        <v>3.05898620780009</v>
      </c>
      <c r="E3" s="64">
        <v>0.28</v>
      </c>
      <c r="F3" s="64">
        <v>4.347</v>
      </c>
      <c r="G3" s="63">
        <v>365</v>
      </c>
      <c r="H3" s="63">
        <v>357</v>
      </c>
      <c r="I3" s="64">
        <v>220</v>
      </c>
      <c r="J3" s="63">
        <v>140</v>
      </c>
      <c r="K3" s="64">
        <f>J3/I3</f>
        <v>0.636363636363636</v>
      </c>
      <c r="L3" s="64">
        <v>0.386363636363636</v>
      </c>
      <c r="M3" s="64">
        <f>130/I3</f>
        <v>0.590909090909091</v>
      </c>
      <c r="N3" s="63">
        <v>540</v>
      </c>
      <c r="O3" s="64">
        <f>N3/I3</f>
        <v>2.45454545454545</v>
      </c>
      <c r="P3" s="63">
        <v>300</v>
      </c>
      <c r="Q3" s="63">
        <v>500</v>
      </c>
      <c r="R3" s="64">
        <v>1.98</v>
      </c>
      <c r="S3" s="68"/>
      <c r="T3" s="68"/>
      <c r="U3" s="65">
        <f t="shared" ref="U3:U34" si="11">0.09*C3-0.655</f>
        <v>2.9954</v>
      </c>
      <c r="V3" s="65">
        <f t="shared" ref="V3:V66" si="12">R3/U3</f>
        <v>0.661013554116312</v>
      </c>
      <c r="W3" s="65">
        <f t="shared" ref="W3:W66" si="13">IF(V3&gt;=1,0,1)</f>
        <v>1</v>
      </c>
      <c r="X3" s="65">
        <f t="shared" ref="X3:X66" si="14">2.91-0.3*O3-14.97*F3/100</f>
        <v>1.52289046363637</v>
      </c>
      <c r="Y3" s="65">
        <f t="shared" ref="Y3:Y66" si="15">R3/X3</f>
        <v>1.30015916921047</v>
      </c>
      <c r="Z3" s="65">
        <f t="shared" si="0"/>
        <v>0</v>
      </c>
      <c r="AA3" s="65">
        <f t="shared" ref="AA3:AA66" si="16">IF(K3/M3&lt;0.33,0.564*D3,0.282*D3*(1+9*(K3/M3)^2))</f>
        <v>9.86669666147382</v>
      </c>
      <c r="AB3" s="65">
        <f t="shared" ref="AB3:AB66" si="17">R3/AA3</f>
        <v>0.200675065620619</v>
      </c>
      <c r="AC3" s="65">
        <f t="shared" si="1"/>
        <v>1</v>
      </c>
      <c r="AD3" s="65">
        <f t="shared" ref="AD3:AD66" si="18">IF(K3/M3&lt;0.8,0.05*C3*K3/M3,0.04*C3)</f>
        <v>1.6224</v>
      </c>
      <c r="AE3" s="65">
        <f t="shared" ref="AE3:AE66" si="19">R3/AD3</f>
        <v>1.22041420118343</v>
      </c>
      <c r="AF3" s="65">
        <f t="shared" si="2"/>
        <v>0</v>
      </c>
      <c r="AG3" s="65">
        <f t="shared" ref="AG3:AG66" si="20">IF(K3&lt;0.6,(0.2921+0.4593*K3-0.00781*O3)*D3,(0.568-0.00781*O3)*D3)</f>
        <v>1.67886340042693</v>
      </c>
      <c r="AH3" s="65">
        <f t="shared" ref="AH3:AH66" si="21">R3/AG3</f>
        <v>1.17936932778241</v>
      </c>
      <c r="AI3" s="65">
        <f t="shared" si="3"/>
        <v>0</v>
      </c>
      <c r="AJ3" s="65">
        <f t="shared" ref="AJ3:AJ66" si="22">-0.054*C3+0.7*C3^0.5-1.193</f>
        <v>1.07483133186538</v>
      </c>
      <c r="AK3" s="65">
        <f t="shared" ref="AK3:AK66" si="23">R3/AJ3</f>
        <v>1.84214949946024</v>
      </c>
      <c r="AL3" s="65">
        <f t="shared" si="4"/>
        <v>0</v>
      </c>
      <c r="AM3" s="65">
        <f t="shared" ref="AM3:AM66" si="24">(0.683-0.335*K3+0.015*O3+0.718*E3/100)*D3</f>
        <v>1.55594343460579</v>
      </c>
      <c r="AN3" s="65">
        <f t="shared" ref="AN3:AN66" si="25">R3/AM3</f>
        <v>1.27253983400858</v>
      </c>
      <c r="AO3" s="65">
        <f t="shared" si="5"/>
        <v>0</v>
      </c>
      <c r="AP3" s="65">
        <f t="shared" ref="AP3:AP66" si="26">(0.17+0.085*K3+57.43*E3/100)*D3</f>
        <v>1.17738821836156</v>
      </c>
      <c r="AQ3" s="65">
        <f t="shared" ref="AQ3:AQ66" si="27">R3/AP3</f>
        <v>1.68168830732428</v>
      </c>
      <c r="AR3" s="65">
        <f t="shared" si="6"/>
        <v>0</v>
      </c>
      <c r="AS3" s="66">
        <f t="shared" ref="AS3:AS66" si="28">1.0034+0.0827*D3+0.0874*E3/100+0.8624*K3-0.0454*O3</f>
        <v>1.6939865157487</v>
      </c>
      <c r="AT3" s="66">
        <f t="shared" ref="AT3:AT66" si="29">R3/AS3</f>
        <v>1.16884047280913</v>
      </c>
      <c r="AU3" s="66">
        <f t="shared" si="7"/>
        <v>0</v>
      </c>
      <c r="AV3" s="65">
        <f t="shared" ref="AV3:AV66" si="30">(0.3591+0.2775*K3-0.0186*O3)*D3</f>
        <v>1.49901447768415</v>
      </c>
      <c r="AW3" s="65">
        <f t="shared" ref="AW3:AW66" si="31">R3/AV3</f>
        <v>1.32086782981505</v>
      </c>
      <c r="AX3" s="65">
        <f t="shared" si="8"/>
        <v>0</v>
      </c>
    </row>
    <row r="4" spans="1:50">
      <c r="A4" s="62" t="s">
        <v>19</v>
      </c>
      <c r="B4" s="63">
        <v>50.7</v>
      </c>
      <c r="C4" s="63">
        <f t="shared" si="9"/>
        <v>40.56</v>
      </c>
      <c r="D4" s="64">
        <f t="shared" si="10"/>
        <v>3.05898620780009</v>
      </c>
      <c r="E4" s="64">
        <v>0.28</v>
      </c>
      <c r="F4" s="64">
        <v>4.267</v>
      </c>
      <c r="G4" s="63">
        <v>365</v>
      </c>
      <c r="H4" s="63">
        <v>357</v>
      </c>
      <c r="I4" s="64">
        <v>160</v>
      </c>
      <c r="J4" s="63">
        <v>170</v>
      </c>
      <c r="K4" s="64">
        <f>J4/I4</f>
        <v>1.0625</v>
      </c>
      <c r="L4" s="64">
        <v>0.53125</v>
      </c>
      <c r="M4" s="64">
        <f>130/I4</f>
        <v>0.8125</v>
      </c>
      <c r="N4" s="63">
        <v>540</v>
      </c>
      <c r="O4" s="64">
        <f>N4/I4</f>
        <v>3.375</v>
      </c>
      <c r="P4" s="63">
        <v>300</v>
      </c>
      <c r="Q4" s="63">
        <v>500</v>
      </c>
      <c r="R4" s="64">
        <v>2.26</v>
      </c>
      <c r="S4" s="68"/>
      <c r="T4" s="68"/>
      <c r="U4" s="65">
        <f t="shared" si="11"/>
        <v>2.9954</v>
      </c>
      <c r="V4" s="65">
        <f t="shared" si="12"/>
        <v>0.75449021833478</v>
      </c>
      <c r="W4" s="65">
        <f t="shared" si="13"/>
        <v>1</v>
      </c>
      <c r="X4" s="65">
        <f t="shared" si="14"/>
        <v>1.2587301</v>
      </c>
      <c r="Y4" s="65">
        <f t="shared" si="15"/>
        <v>1.79546036120055</v>
      </c>
      <c r="Z4" s="65">
        <f t="shared" si="0"/>
        <v>0</v>
      </c>
      <c r="AA4" s="65">
        <f t="shared" si="16"/>
        <v>14.1390324636744</v>
      </c>
      <c r="AB4" s="65">
        <f t="shared" si="17"/>
        <v>0.159841205952836</v>
      </c>
      <c r="AC4" s="65">
        <f t="shared" si="1"/>
        <v>1</v>
      </c>
      <c r="AD4" s="65">
        <f t="shared" si="18"/>
        <v>1.6224</v>
      </c>
      <c r="AE4" s="65">
        <f t="shared" si="19"/>
        <v>1.39299802761341</v>
      </c>
      <c r="AF4" s="65">
        <f t="shared" si="2"/>
        <v>0</v>
      </c>
      <c r="AG4" s="65">
        <f t="shared" si="20"/>
        <v>1.6568731133256</v>
      </c>
      <c r="AH4" s="65">
        <f t="shared" si="21"/>
        <v>1.3640151329777</v>
      </c>
      <c r="AI4" s="65">
        <f t="shared" si="3"/>
        <v>0</v>
      </c>
      <c r="AJ4" s="65">
        <f t="shared" si="22"/>
        <v>1.07483133186538</v>
      </c>
      <c r="AK4" s="65">
        <f t="shared" si="23"/>
        <v>2.1026554892829</v>
      </c>
      <c r="AL4" s="65">
        <f t="shared" si="4"/>
        <v>0</v>
      </c>
      <c r="AM4" s="65">
        <f t="shared" si="24"/>
        <v>1.16149063923066</v>
      </c>
      <c r="AN4" s="65">
        <f t="shared" si="25"/>
        <v>1.94577547477865</v>
      </c>
      <c r="AO4" s="65">
        <f t="shared" si="5"/>
        <v>0</v>
      </c>
      <c r="AP4" s="65">
        <f t="shared" si="26"/>
        <v>1.28818956537705</v>
      </c>
      <c r="AQ4" s="65">
        <f t="shared" si="27"/>
        <v>1.7544001758301</v>
      </c>
      <c r="AR4" s="65">
        <f t="shared" si="6"/>
        <v>0</v>
      </c>
      <c r="AS4" s="66">
        <f t="shared" si="28"/>
        <v>2.01969787938507</v>
      </c>
      <c r="AT4" s="66">
        <f t="shared" si="29"/>
        <v>1.1189792409388</v>
      </c>
      <c r="AU4" s="66">
        <f t="shared" si="7"/>
        <v>0</v>
      </c>
      <c r="AV4" s="65">
        <f t="shared" si="30"/>
        <v>1.80837705273242</v>
      </c>
      <c r="AW4" s="65">
        <f t="shared" si="31"/>
        <v>1.24973937077181</v>
      </c>
      <c r="AX4" s="65">
        <f t="shared" si="8"/>
        <v>0</v>
      </c>
    </row>
    <row r="5" spans="1:50">
      <c r="A5" s="63" t="s">
        <v>81</v>
      </c>
      <c r="B5" s="63">
        <v>28</v>
      </c>
      <c r="C5" s="63">
        <f t="shared" si="9"/>
        <v>22.4</v>
      </c>
      <c r="D5" s="64">
        <f t="shared" si="10"/>
        <v>1.77567269351794</v>
      </c>
      <c r="E5" s="64">
        <v>0.41</v>
      </c>
      <c r="F5" s="64">
        <f>2858.05/(P5*Q5)*100</f>
        <v>1.73046342186434</v>
      </c>
      <c r="G5" s="63">
        <v>306</v>
      </c>
      <c r="H5" s="63">
        <v>306</v>
      </c>
      <c r="I5" s="64">
        <v>152.4</v>
      </c>
      <c r="J5" s="63">
        <v>127</v>
      </c>
      <c r="K5" s="64">
        <f t="shared" ref="K5:K21" si="32">J5/I5</f>
        <v>0.833333333333333</v>
      </c>
      <c r="L5" s="64">
        <v>0.833333333333333</v>
      </c>
      <c r="M5" s="64">
        <f>152.4/I5</f>
        <v>1</v>
      </c>
      <c r="N5" s="63">
        <v>590.55</v>
      </c>
      <c r="O5" s="64">
        <f>N5/I5</f>
        <v>3.875</v>
      </c>
      <c r="P5" s="63">
        <v>406.4</v>
      </c>
      <c r="Q5" s="63">
        <v>406.4</v>
      </c>
      <c r="R5" s="64">
        <v>1.045</v>
      </c>
      <c r="S5" s="68"/>
      <c r="T5" s="68"/>
      <c r="U5" s="65">
        <f t="shared" si="11"/>
        <v>1.361</v>
      </c>
      <c r="V5" s="65">
        <f t="shared" si="12"/>
        <v>0.76781778104335</v>
      </c>
      <c r="W5" s="65">
        <f t="shared" si="13"/>
        <v>1</v>
      </c>
      <c r="X5" s="65">
        <f t="shared" si="14"/>
        <v>1.48844962574691</v>
      </c>
      <c r="Y5" s="65">
        <f t="shared" si="15"/>
        <v>0.702072802413864</v>
      </c>
      <c r="Z5" s="65">
        <f t="shared" si="0"/>
        <v>1</v>
      </c>
      <c r="AA5" s="65">
        <f t="shared" si="16"/>
        <v>3.63036282189742</v>
      </c>
      <c r="AB5" s="65">
        <f t="shared" si="17"/>
        <v>0.287850017000181</v>
      </c>
      <c r="AC5" s="65">
        <f t="shared" si="1"/>
        <v>1</v>
      </c>
      <c r="AD5" s="65">
        <f t="shared" si="18"/>
        <v>0.896</v>
      </c>
      <c r="AE5" s="65">
        <f t="shared" si="19"/>
        <v>1.16629464285714</v>
      </c>
      <c r="AF5" s="65">
        <f t="shared" si="2"/>
        <v>0</v>
      </c>
      <c r="AG5" s="65">
        <f t="shared" si="20"/>
        <v>0.954843575439735</v>
      </c>
      <c r="AH5" s="65">
        <f t="shared" si="21"/>
        <v>1.0944200986206</v>
      </c>
      <c r="AI5" s="65">
        <f t="shared" si="3"/>
        <v>0</v>
      </c>
      <c r="AJ5" s="65">
        <f t="shared" si="22"/>
        <v>0.910404678535785</v>
      </c>
      <c r="AK5" s="65">
        <f t="shared" si="23"/>
        <v>1.14784120143219</v>
      </c>
      <c r="AL5" s="65">
        <f t="shared" si="4"/>
        <v>0</v>
      </c>
      <c r="AM5" s="65">
        <f t="shared" si="24"/>
        <v>0.825514023318236</v>
      </c>
      <c r="AN5" s="65">
        <f t="shared" si="25"/>
        <v>1.26587795056408</v>
      </c>
      <c r="AO5" s="65">
        <f t="shared" si="5"/>
        <v>0</v>
      </c>
      <c r="AP5" s="65">
        <f t="shared" si="26"/>
        <v>0.845746393122718</v>
      </c>
      <c r="AQ5" s="65">
        <f t="shared" si="27"/>
        <v>1.23559498272477</v>
      </c>
      <c r="AR5" s="65">
        <f t="shared" si="6"/>
        <v>0</v>
      </c>
      <c r="AS5" s="66">
        <f t="shared" si="28"/>
        <v>1.6933481384206</v>
      </c>
      <c r="AT5" s="66">
        <f t="shared" si="29"/>
        <v>0.617120588666829</v>
      </c>
      <c r="AU5" s="66">
        <f t="shared" si="7"/>
        <v>1</v>
      </c>
      <c r="AV5" s="65">
        <f t="shared" si="30"/>
        <v>0.920286765233009</v>
      </c>
      <c r="AW5" s="65">
        <f t="shared" si="31"/>
        <v>1.1355156234757</v>
      </c>
      <c r="AX5" s="65">
        <f t="shared" si="8"/>
        <v>0</v>
      </c>
    </row>
    <row r="6" spans="1:50">
      <c r="A6" s="63" t="s">
        <v>81</v>
      </c>
      <c r="B6" s="63">
        <v>28.5647058823529</v>
      </c>
      <c r="C6" s="63">
        <f t="shared" si="9"/>
        <v>22.8517647058823</v>
      </c>
      <c r="D6" s="64">
        <f t="shared" si="10"/>
        <v>1.81261941807039</v>
      </c>
      <c r="E6" s="64">
        <v>0.41</v>
      </c>
      <c r="F6" s="64">
        <f t="shared" ref="F6:F21" si="33">2858.05/(P6*Q6)*100</f>
        <v>1.73046342186434</v>
      </c>
      <c r="G6" s="63">
        <v>306</v>
      </c>
      <c r="H6" s="63">
        <v>306</v>
      </c>
      <c r="I6" s="64">
        <v>152.4</v>
      </c>
      <c r="J6" s="63">
        <v>127</v>
      </c>
      <c r="K6" s="64">
        <f t="shared" si="32"/>
        <v>0.833333333333333</v>
      </c>
      <c r="L6" s="64">
        <v>0.833333333333333</v>
      </c>
      <c r="M6" s="64">
        <f t="shared" ref="M6:M19" si="34">152.4/I6</f>
        <v>1</v>
      </c>
      <c r="N6" s="63">
        <v>895.35</v>
      </c>
      <c r="O6" s="64">
        <f t="shared" ref="O6:O22" si="35">N6/I6</f>
        <v>5.875</v>
      </c>
      <c r="P6" s="63">
        <v>406.4</v>
      </c>
      <c r="Q6" s="63">
        <v>406.4</v>
      </c>
      <c r="R6" s="64">
        <v>1.066</v>
      </c>
      <c r="S6" s="68"/>
      <c r="T6" s="68"/>
      <c r="U6" s="65">
        <f t="shared" si="11"/>
        <v>1.40165882352941</v>
      </c>
      <c r="V6" s="65">
        <f t="shared" si="12"/>
        <v>0.760527442274282</v>
      </c>
      <c r="W6" s="65">
        <f t="shared" si="13"/>
        <v>1</v>
      </c>
      <c r="X6" s="65">
        <f t="shared" si="14"/>
        <v>0.888449625746909</v>
      </c>
      <c r="Y6" s="65">
        <f t="shared" si="15"/>
        <v>1.19984292762105</v>
      </c>
      <c r="Z6" s="65">
        <f t="shared" si="0"/>
        <v>0</v>
      </c>
      <c r="AA6" s="65">
        <f t="shared" si="16"/>
        <v>3.70590040024492</v>
      </c>
      <c r="AB6" s="65">
        <f t="shared" si="17"/>
        <v>0.287649392824899</v>
      </c>
      <c r="AC6" s="65">
        <f t="shared" si="1"/>
        <v>1</v>
      </c>
      <c r="AD6" s="65">
        <f t="shared" si="18"/>
        <v>0.914070588235293</v>
      </c>
      <c r="AE6" s="65">
        <f t="shared" si="19"/>
        <v>1.16621190280066</v>
      </c>
      <c r="AF6" s="65">
        <f t="shared" si="2"/>
        <v>0</v>
      </c>
      <c r="AG6" s="65">
        <f t="shared" si="20"/>
        <v>0.946398053240096</v>
      </c>
      <c r="AH6" s="65">
        <f t="shared" si="21"/>
        <v>1.12637594334692</v>
      </c>
      <c r="AI6" s="65">
        <f t="shared" si="3"/>
        <v>0</v>
      </c>
      <c r="AJ6" s="65">
        <f t="shared" si="22"/>
        <v>0.919251066490362</v>
      </c>
      <c r="AK6" s="65">
        <f t="shared" si="23"/>
        <v>1.15963966631001</v>
      </c>
      <c r="AL6" s="65">
        <f t="shared" si="4"/>
        <v>0</v>
      </c>
      <c r="AM6" s="65">
        <f t="shared" si="24"/>
        <v>0.897069216924463</v>
      </c>
      <c r="AN6" s="65">
        <f t="shared" si="25"/>
        <v>1.18831410095054</v>
      </c>
      <c r="AO6" s="65">
        <f t="shared" si="5"/>
        <v>0</v>
      </c>
      <c r="AP6" s="65">
        <f t="shared" si="26"/>
        <v>0.863343982555729</v>
      </c>
      <c r="AQ6" s="65">
        <f t="shared" si="27"/>
        <v>1.23473380429937</v>
      </c>
      <c r="AR6" s="65">
        <f t="shared" si="6"/>
        <v>0</v>
      </c>
      <c r="AS6" s="66">
        <f t="shared" si="28"/>
        <v>1.60560363254109</v>
      </c>
      <c r="AT6" s="66">
        <f t="shared" si="29"/>
        <v>0.663924756020207</v>
      </c>
      <c r="AU6" s="66">
        <f t="shared" si="7"/>
        <v>1</v>
      </c>
      <c r="AV6" s="65">
        <f t="shared" si="30"/>
        <v>0.872005886548214</v>
      </c>
      <c r="AW6" s="65">
        <f t="shared" si="31"/>
        <v>1.22246881178715</v>
      </c>
      <c r="AX6" s="65">
        <f t="shared" si="8"/>
        <v>0</v>
      </c>
    </row>
    <row r="7" spans="1:50">
      <c r="A7" s="63" t="s">
        <v>81</v>
      </c>
      <c r="B7" s="63">
        <v>42.8823529411765</v>
      </c>
      <c r="C7" s="63">
        <f t="shared" si="9"/>
        <v>34.3058823529412</v>
      </c>
      <c r="D7" s="64">
        <f t="shared" si="10"/>
        <v>2.65352491890032</v>
      </c>
      <c r="E7" s="64">
        <v>0.41</v>
      </c>
      <c r="F7" s="64">
        <f t="shared" si="33"/>
        <v>1.73046342186434</v>
      </c>
      <c r="G7" s="63">
        <v>306</v>
      </c>
      <c r="H7" s="63">
        <v>306</v>
      </c>
      <c r="I7" s="64">
        <v>152.4</v>
      </c>
      <c r="J7" s="63">
        <v>127</v>
      </c>
      <c r="K7" s="64">
        <f t="shared" si="32"/>
        <v>0.833333333333333</v>
      </c>
      <c r="L7" s="64">
        <v>0.833333333333333</v>
      </c>
      <c r="M7" s="64">
        <f t="shared" si="34"/>
        <v>1</v>
      </c>
      <c r="N7" s="63">
        <v>590.55</v>
      </c>
      <c r="O7" s="64">
        <f t="shared" si="35"/>
        <v>3.875</v>
      </c>
      <c r="P7" s="63">
        <v>406.4</v>
      </c>
      <c r="Q7" s="63">
        <v>406.4</v>
      </c>
      <c r="R7" s="64">
        <v>0.929</v>
      </c>
      <c r="S7" s="68"/>
      <c r="T7" s="68"/>
      <c r="U7" s="65">
        <f t="shared" si="11"/>
        <v>2.43252941176471</v>
      </c>
      <c r="V7" s="65">
        <f t="shared" si="12"/>
        <v>0.38190699586487</v>
      </c>
      <c r="W7" s="65">
        <f t="shared" si="13"/>
        <v>1</v>
      </c>
      <c r="X7" s="65">
        <f t="shared" si="14"/>
        <v>1.48844962574691</v>
      </c>
      <c r="Y7" s="65">
        <f t="shared" si="15"/>
        <v>0.624139362145914</v>
      </c>
      <c r="Z7" s="65">
        <f t="shared" si="0"/>
        <v>1</v>
      </c>
      <c r="AA7" s="65">
        <f t="shared" si="16"/>
        <v>5.4251316966917</v>
      </c>
      <c r="AB7" s="65">
        <f t="shared" si="17"/>
        <v>0.171240082626292</v>
      </c>
      <c r="AC7" s="65">
        <f t="shared" si="1"/>
        <v>1</v>
      </c>
      <c r="AD7" s="65">
        <f t="shared" si="18"/>
        <v>1.37223529411765</v>
      </c>
      <c r="AE7" s="65">
        <f t="shared" si="19"/>
        <v>0.676997599451303</v>
      </c>
      <c r="AF7" s="65">
        <f t="shared" si="2"/>
        <v>1</v>
      </c>
      <c r="AG7" s="65">
        <f t="shared" si="20"/>
        <v>1.42689653917101</v>
      </c>
      <c r="AH7" s="65">
        <f t="shared" si="21"/>
        <v>0.651063321339138</v>
      </c>
      <c r="AI7" s="65">
        <f t="shared" si="3"/>
        <v>1</v>
      </c>
      <c r="AJ7" s="65">
        <f t="shared" si="22"/>
        <v>1.05446800571378</v>
      </c>
      <c r="AK7" s="65">
        <f t="shared" si="23"/>
        <v>0.881012979972922</v>
      </c>
      <c r="AL7" s="65">
        <f t="shared" si="4"/>
        <v>1</v>
      </c>
      <c r="AM7" s="65">
        <f t="shared" si="24"/>
        <v>1.23362939564992</v>
      </c>
      <c r="AN7" s="65">
        <f t="shared" si="25"/>
        <v>0.753062470200437</v>
      </c>
      <c r="AO7" s="65">
        <f t="shared" si="5"/>
        <v>1</v>
      </c>
      <c r="AP7" s="65">
        <f t="shared" si="26"/>
        <v>1.26386418928085</v>
      </c>
      <c r="AQ7" s="65">
        <f t="shared" si="27"/>
        <v>0.735047331730007</v>
      </c>
      <c r="AR7" s="65">
        <f t="shared" si="6"/>
        <v>1</v>
      </c>
      <c r="AS7" s="66">
        <f t="shared" si="28"/>
        <v>1.76594651745972</v>
      </c>
      <c r="AT7" s="66">
        <f t="shared" si="29"/>
        <v>0.526063496722623</v>
      </c>
      <c r="AU7" s="66">
        <f t="shared" si="7"/>
        <v>1</v>
      </c>
      <c r="AV7" s="65">
        <f t="shared" si="30"/>
        <v>1.37525562734306</v>
      </c>
      <c r="AW7" s="65">
        <f t="shared" si="31"/>
        <v>0.67551077889046</v>
      </c>
      <c r="AX7" s="65">
        <f t="shared" si="8"/>
        <v>1</v>
      </c>
    </row>
    <row r="8" spans="1:50">
      <c r="A8" s="63" t="s">
        <v>81</v>
      </c>
      <c r="B8" s="63">
        <v>20.1647058823529</v>
      </c>
      <c r="C8" s="63">
        <f t="shared" si="9"/>
        <v>16.1317647058823</v>
      </c>
      <c r="D8" s="64">
        <f t="shared" si="10"/>
        <v>1.21314056214731</v>
      </c>
      <c r="E8" s="64">
        <v>0.41</v>
      </c>
      <c r="F8" s="64">
        <f t="shared" si="33"/>
        <v>1.73046342186434</v>
      </c>
      <c r="G8" s="63">
        <v>306</v>
      </c>
      <c r="H8" s="63">
        <v>306</v>
      </c>
      <c r="I8" s="64">
        <v>152.4</v>
      </c>
      <c r="J8" s="63">
        <v>127</v>
      </c>
      <c r="K8" s="64">
        <f t="shared" si="32"/>
        <v>0.833333333333333</v>
      </c>
      <c r="L8" s="64">
        <v>0.833333333333333</v>
      </c>
      <c r="M8" s="64">
        <f t="shared" si="34"/>
        <v>1</v>
      </c>
      <c r="N8" s="63">
        <v>590.55</v>
      </c>
      <c r="O8" s="64">
        <f t="shared" si="35"/>
        <v>3.875</v>
      </c>
      <c r="P8" s="63">
        <v>406.4</v>
      </c>
      <c r="Q8" s="63">
        <v>406.4</v>
      </c>
      <c r="R8" s="64">
        <v>0.63</v>
      </c>
      <c r="S8" s="68"/>
      <c r="T8" s="68"/>
      <c r="U8" s="65">
        <f t="shared" si="11"/>
        <v>0.796858823529409</v>
      </c>
      <c r="V8" s="65">
        <f t="shared" si="12"/>
        <v>0.790604284469907</v>
      </c>
      <c r="W8" s="65">
        <f t="shared" si="13"/>
        <v>1</v>
      </c>
      <c r="X8" s="65">
        <f t="shared" si="14"/>
        <v>1.48844962574691</v>
      </c>
      <c r="Y8" s="65">
        <f t="shared" si="15"/>
        <v>0.423259201455248</v>
      </c>
      <c r="Z8" s="65">
        <f t="shared" si="0"/>
        <v>1</v>
      </c>
      <c r="AA8" s="65">
        <f t="shared" si="16"/>
        <v>2.48026587931018</v>
      </c>
      <c r="AB8" s="65">
        <f t="shared" si="17"/>
        <v>0.254005026338232</v>
      </c>
      <c r="AC8" s="65">
        <f t="shared" si="1"/>
        <v>1</v>
      </c>
      <c r="AD8" s="65">
        <f t="shared" si="18"/>
        <v>0.645270588235293</v>
      </c>
      <c r="AE8" s="65">
        <f t="shared" si="19"/>
        <v>0.976334597432907</v>
      </c>
      <c r="AF8" s="65">
        <f t="shared" si="2"/>
        <v>1</v>
      </c>
      <c r="AG8" s="65">
        <f t="shared" si="20"/>
        <v>0.652349656611988</v>
      </c>
      <c r="AH8" s="65">
        <f t="shared" si="21"/>
        <v>0.965739758754435</v>
      </c>
      <c r="AI8" s="65">
        <f t="shared" si="3"/>
        <v>1</v>
      </c>
      <c r="AJ8" s="65">
        <f t="shared" si="22"/>
        <v>0.74739047786333</v>
      </c>
      <c r="AK8" s="65">
        <f t="shared" si="23"/>
        <v>0.842932869309587</v>
      </c>
      <c r="AL8" s="65">
        <f t="shared" si="4"/>
        <v>1</v>
      </c>
      <c r="AM8" s="65">
        <f t="shared" si="24"/>
        <v>0.563991635375485</v>
      </c>
      <c r="AN8" s="65">
        <f t="shared" si="25"/>
        <v>1.11703784326618</v>
      </c>
      <c r="AO8" s="65">
        <f t="shared" si="5"/>
        <v>0</v>
      </c>
      <c r="AP8" s="65">
        <f t="shared" si="26"/>
        <v>0.577814401568704</v>
      </c>
      <c r="AQ8" s="65">
        <f t="shared" si="27"/>
        <v>1.09031550319552</v>
      </c>
      <c r="AR8" s="65">
        <f t="shared" si="6"/>
        <v>0</v>
      </c>
      <c r="AS8" s="66">
        <f t="shared" si="28"/>
        <v>1.64682673115625</v>
      </c>
      <c r="AT8" s="66">
        <f t="shared" si="29"/>
        <v>0.382553906905356</v>
      </c>
      <c r="AU8" s="66">
        <f t="shared" si="7"/>
        <v>1</v>
      </c>
      <c r="AV8" s="65">
        <f t="shared" si="30"/>
        <v>0.628740424846899</v>
      </c>
      <c r="AW8" s="65">
        <f t="shared" si="31"/>
        <v>1.00200333095078</v>
      </c>
      <c r="AX8" s="65">
        <f t="shared" si="8"/>
        <v>0</v>
      </c>
    </row>
    <row r="9" spans="1:50">
      <c r="A9" s="63" t="s">
        <v>81</v>
      </c>
      <c r="B9" s="63">
        <v>28.8</v>
      </c>
      <c r="C9" s="63">
        <f t="shared" si="9"/>
        <v>23.04</v>
      </c>
      <c r="D9" s="64">
        <f t="shared" si="10"/>
        <v>1.82790299973522</v>
      </c>
      <c r="E9" s="64">
        <v>0.41</v>
      </c>
      <c r="F9" s="64">
        <f t="shared" si="33"/>
        <v>1.73046342186434</v>
      </c>
      <c r="G9" s="63">
        <v>306</v>
      </c>
      <c r="H9" s="63">
        <v>306</v>
      </c>
      <c r="I9" s="64">
        <v>152.4</v>
      </c>
      <c r="J9" s="63">
        <v>127</v>
      </c>
      <c r="K9" s="64">
        <f t="shared" si="32"/>
        <v>0.833333333333333</v>
      </c>
      <c r="L9" s="64">
        <v>0.833333333333333</v>
      </c>
      <c r="M9" s="64">
        <f t="shared" si="34"/>
        <v>1</v>
      </c>
      <c r="N9" s="63">
        <v>895.35</v>
      </c>
      <c r="O9" s="64">
        <f t="shared" si="35"/>
        <v>5.875</v>
      </c>
      <c r="P9" s="63">
        <v>406.4</v>
      </c>
      <c r="Q9" s="63">
        <v>406.4</v>
      </c>
      <c r="R9" s="64">
        <v>1.077</v>
      </c>
      <c r="S9" s="68"/>
      <c r="T9" s="68"/>
      <c r="U9" s="65">
        <f t="shared" si="11"/>
        <v>1.4186</v>
      </c>
      <c r="V9" s="65">
        <f t="shared" si="12"/>
        <v>0.759199210489215</v>
      </c>
      <c r="W9" s="65">
        <f t="shared" si="13"/>
        <v>1</v>
      </c>
      <c r="X9" s="65">
        <f t="shared" si="14"/>
        <v>0.888449625746909</v>
      </c>
      <c r="Y9" s="65">
        <f t="shared" si="15"/>
        <v>1.21222404601114</v>
      </c>
      <c r="Z9" s="65">
        <f t="shared" si="0"/>
        <v>0</v>
      </c>
      <c r="AA9" s="65">
        <f t="shared" si="16"/>
        <v>3.73714768295866</v>
      </c>
      <c r="AB9" s="65">
        <f t="shared" si="17"/>
        <v>0.288187701254383</v>
      </c>
      <c r="AC9" s="65">
        <f t="shared" si="1"/>
        <v>1</v>
      </c>
      <c r="AD9" s="65">
        <f t="shared" si="18"/>
        <v>0.9216</v>
      </c>
      <c r="AE9" s="65">
        <f t="shared" si="19"/>
        <v>1.16861979166667</v>
      </c>
      <c r="AF9" s="65">
        <f t="shared" si="2"/>
        <v>0</v>
      </c>
      <c r="AG9" s="65">
        <f t="shared" si="20"/>
        <v>0.954377859585505</v>
      </c>
      <c r="AH9" s="65">
        <f t="shared" si="21"/>
        <v>1.12848384859614</v>
      </c>
      <c r="AI9" s="65">
        <f t="shared" si="3"/>
        <v>0</v>
      </c>
      <c r="AJ9" s="65">
        <f t="shared" si="22"/>
        <v>0.92284</v>
      </c>
      <c r="AK9" s="65">
        <f t="shared" si="23"/>
        <v>1.16704954271596</v>
      </c>
      <c r="AL9" s="65">
        <f t="shared" si="4"/>
        <v>0</v>
      </c>
      <c r="AM9" s="65">
        <f t="shared" si="24"/>
        <v>0.904633094095361</v>
      </c>
      <c r="AN9" s="65">
        <f t="shared" si="25"/>
        <v>1.19053791755983</v>
      </c>
      <c r="AO9" s="65">
        <f t="shared" si="5"/>
        <v>0</v>
      </c>
      <c r="AP9" s="65">
        <f t="shared" si="26"/>
        <v>0.870623496462888</v>
      </c>
      <c r="AQ9" s="65">
        <f t="shared" si="27"/>
        <v>1.23704449096029</v>
      </c>
      <c r="AR9" s="65">
        <f t="shared" si="6"/>
        <v>0</v>
      </c>
      <c r="AS9" s="66">
        <f t="shared" si="28"/>
        <v>1.60686758474477</v>
      </c>
      <c r="AT9" s="66">
        <f t="shared" si="29"/>
        <v>0.670248133838027</v>
      </c>
      <c r="AU9" s="66">
        <f t="shared" si="7"/>
        <v>1</v>
      </c>
      <c r="AV9" s="65">
        <f t="shared" si="30"/>
        <v>0.879358435597622</v>
      </c>
      <c r="AW9" s="65">
        <f t="shared" si="31"/>
        <v>1.22475654568328</v>
      </c>
      <c r="AX9" s="65">
        <f t="shared" si="8"/>
        <v>0</v>
      </c>
    </row>
    <row r="10" spans="1:50">
      <c r="A10" s="63" t="s">
        <v>81</v>
      </c>
      <c r="B10" s="63">
        <v>34.8</v>
      </c>
      <c r="C10" s="63">
        <f t="shared" si="9"/>
        <v>27.84</v>
      </c>
      <c r="D10" s="64">
        <f t="shared" si="10"/>
        <v>2.19861422370386</v>
      </c>
      <c r="E10" s="64">
        <v>0.41</v>
      </c>
      <c r="F10" s="64">
        <f t="shared" si="33"/>
        <v>1.73046342186434</v>
      </c>
      <c r="G10" s="63">
        <v>306</v>
      </c>
      <c r="H10" s="63">
        <v>306</v>
      </c>
      <c r="I10" s="64">
        <v>152.4</v>
      </c>
      <c r="J10" s="63">
        <v>127</v>
      </c>
      <c r="K10" s="64">
        <f t="shared" si="32"/>
        <v>0.833333333333333</v>
      </c>
      <c r="L10" s="64">
        <v>0.833333333333333</v>
      </c>
      <c r="M10" s="64">
        <f t="shared" si="34"/>
        <v>1</v>
      </c>
      <c r="N10" s="63">
        <v>590.55</v>
      </c>
      <c r="O10" s="64">
        <f t="shared" si="35"/>
        <v>3.875</v>
      </c>
      <c r="P10" s="63">
        <v>406.4</v>
      </c>
      <c r="Q10" s="63">
        <v>406.4</v>
      </c>
      <c r="R10" s="64">
        <v>1.136</v>
      </c>
      <c r="S10" s="68"/>
      <c r="T10" s="68"/>
      <c r="U10" s="65">
        <f t="shared" si="11"/>
        <v>1.8506</v>
      </c>
      <c r="V10" s="65">
        <f t="shared" si="12"/>
        <v>0.613854965956987</v>
      </c>
      <c r="W10" s="65">
        <f t="shared" si="13"/>
        <v>1</v>
      </c>
      <c r="X10" s="65">
        <f t="shared" si="14"/>
        <v>1.48844962574691</v>
      </c>
      <c r="Y10" s="65">
        <f t="shared" si="15"/>
        <v>0.763210242624067</v>
      </c>
      <c r="Z10" s="65">
        <f t="shared" si="0"/>
        <v>1</v>
      </c>
      <c r="AA10" s="65">
        <f t="shared" si="16"/>
        <v>4.49506678036253</v>
      </c>
      <c r="AB10" s="65">
        <f t="shared" si="17"/>
        <v>0.252721495698976</v>
      </c>
      <c r="AC10" s="65">
        <f t="shared" si="1"/>
        <v>1</v>
      </c>
      <c r="AD10" s="65">
        <f t="shared" si="18"/>
        <v>1.1136</v>
      </c>
      <c r="AE10" s="65">
        <f t="shared" si="19"/>
        <v>1.02011494252874</v>
      </c>
      <c r="AF10" s="65">
        <f t="shared" si="2"/>
        <v>0</v>
      </c>
      <c r="AG10" s="65">
        <f t="shared" si="20"/>
        <v>1.18227456785117</v>
      </c>
      <c r="AH10" s="65">
        <f t="shared" si="21"/>
        <v>0.960859711348373</v>
      </c>
      <c r="AI10" s="65">
        <f t="shared" si="3"/>
        <v>1</v>
      </c>
      <c r="AJ10" s="65">
        <f t="shared" si="22"/>
        <v>0.997093668316416</v>
      </c>
      <c r="AK10" s="65">
        <f t="shared" si="23"/>
        <v>1.13931121628535</v>
      </c>
      <c r="AL10" s="65">
        <f t="shared" si="4"/>
        <v>0</v>
      </c>
      <c r="AM10" s="65">
        <f t="shared" si="24"/>
        <v>1.02214044297693</v>
      </c>
      <c r="AN10" s="65">
        <f t="shared" si="25"/>
        <v>1.11139326088248</v>
      </c>
      <c r="AO10" s="65">
        <f t="shared" si="5"/>
        <v>0</v>
      </c>
      <c r="AP10" s="65">
        <f t="shared" si="26"/>
        <v>1.04719189316466</v>
      </c>
      <c r="AQ10" s="65">
        <f t="shared" si="27"/>
        <v>1.08480595334534</v>
      </c>
      <c r="AR10" s="65">
        <f t="shared" si="6"/>
        <v>0</v>
      </c>
      <c r="AS10" s="66">
        <f t="shared" si="28"/>
        <v>1.72832540296698</v>
      </c>
      <c r="AT10" s="66">
        <f t="shared" si="29"/>
        <v>0.657283633076188</v>
      </c>
      <c r="AU10" s="66">
        <f t="shared" si="7"/>
        <v>1</v>
      </c>
      <c r="AV10" s="65">
        <f t="shared" si="30"/>
        <v>1.13948678679012</v>
      </c>
      <c r="AW10" s="65">
        <f t="shared" si="31"/>
        <v>0.99694003754099</v>
      </c>
      <c r="AX10" s="65">
        <f t="shared" si="8"/>
        <v>1</v>
      </c>
    </row>
    <row r="11" spans="1:50">
      <c r="A11" s="63" t="s">
        <v>81</v>
      </c>
      <c r="B11" s="63">
        <v>56.4823529411765</v>
      </c>
      <c r="C11" s="63">
        <f t="shared" si="9"/>
        <v>45.1858823529412</v>
      </c>
      <c r="D11" s="64">
        <f t="shared" si="10"/>
        <v>3.34225808111643</v>
      </c>
      <c r="E11" s="64">
        <v>0.41</v>
      </c>
      <c r="F11" s="64">
        <f t="shared" si="33"/>
        <v>1.73046342186434</v>
      </c>
      <c r="G11" s="63">
        <v>306</v>
      </c>
      <c r="H11" s="63">
        <v>306</v>
      </c>
      <c r="I11" s="64">
        <v>152.4</v>
      </c>
      <c r="J11" s="63">
        <v>127</v>
      </c>
      <c r="K11" s="64">
        <f t="shared" si="32"/>
        <v>0.833333333333333</v>
      </c>
      <c r="L11" s="64">
        <v>0.833333333333333</v>
      </c>
      <c r="M11" s="64">
        <f t="shared" si="34"/>
        <v>1</v>
      </c>
      <c r="N11" s="63">
        <v>590.55</v>
      </c>
      <c r="O11" s="64">
        <f t="shared" si="35"/>
        <v>3.875</v>
      </c>
      <c r="P11" s="63">
        <v>406.4</v>
      </c>
      <c r="Q11" s="63">
        <v>406.4</v>
      </c>
      <c r="R11" s="64">
        <v>1.625</v>
      </c>
      <c r="S11" s="68"/>
      <c r="T11" s="68"/>
      <c r="U11" s="65">
        <f t="shared" si="11"/>
        <v>3.41172941176471</v>
      </c>
      <c r="V11" s="65">
        <f t="shared" si="12"/>
        <v>0.476298030669283</v>
      </c>
      <c r="W11" s="65">
        <f t="shared" si="13"/>
        <v>1</v>
      </c>
      <c r="X11" s="65">
        <f t="shared" si="14"/>
        <v>1.48844962574691</v>
      </c>
      <c r="Y11" s="65">
        <f t="shared" si="15"/>
        <v>1.09174000375362</v>
      </c>
      <c r="Z11" s="65">
        <f t="shared" si="0"/>
        <v>0</v>
      </c>
      <c r="AA11" s="65">
        <f t="shared" si="16"/>
        <v>6.83324664684254</v>
      </c>
      <c r="AB11" s="65">
        <f t="shared" si="17"/>
        <v>0.237807894838812</v>
      </c>
      <c r="AC11" s="65">
        <f t="shared" si="1"/>
        <v>1</v>
      </c>
      <c r="AD11" s="65">
        <f t="shared" si="18"/>
        <v>1.80743529411765</v>
      </c>
      <c r="AE11" s="65">
        <f t="shared" si="19"/>
        <v>0.89906399708394</v>
      </c>
      <c r="AF11" s="65">
        <f t="shared" si="2"/>
        <v>1</v>
      </c>
      <c r="AG11" s="65">
        <f t="shared" si="20"/>
        <v>1.79725332707175</v>
      </c>
      <c r="AH11" s="65">
        <f t="shared" si="21"/>
        <v>0.904157458229665</v>
      </c>
      <c r="AI11" s="65">
        <f t="shared" si="3"/>
        <v>1</v>
      </c>
      <c r="AJ11" s="65">
        <f t="shared" si="22"/>
        <v>1.07239350778142</v>
      </c>
      <c r="AK11" s="65">
        <f t="shared" si="23"/>
        <v>1.51530197470313</v>
      </c>
      <c r="AL11" s="65">
        <f t="shared" si="4"/>
        <v>0</v>
      </c>
      <c r="AM11" s="65">
        <f t="shared" si="24"/>
        <v>1.5538229120616</v>
      </c>
      <c r="AN11" s="65">
        <f t="shared" si="25"/>
        <v>1.04580772196489</v>
      </c>
      <c r="AO11" s="65">
        <f t="shared" si="5"/>
        <v>0</v>
      </c>
      <c r="AP11" s="65">
        <f t="shared" si="26"/>
        <v>1.59190526908946</v>
      </c>
      <c r="AQ11" s="65">
        <f t="shared" si="27"/>
        <v>1.0207893846155</v>
      </c>
      <c r="AR11" s="65">
        <f t="shared" si="6"/>
        <v>0</v>
      </c>
      <c r="AS11" s="66">
        <f t="shared" si="28"/>
        <v>1.822904749975</v>
      </c>
      <c r="AT11" s="66">
        <f t="shared" si="29"/>
        <v>0.891434398874812</v>
      </c>
      <c r="AU11" s="66">
        <f t="shared" si="7"/>
        <v>1</v>
      </c>
      <c r="AV11" s="65">
        <f t="shared" si="30"/>
        <v>1.73220880699062</v>
      </c>
      <c r="AW11" s="65">
        <f t="shared" si="31"/>
        <v>0.938108612219289</v>
      </c>
      <c r="AX11" s="65">
        <f t="shared" si="8"/>
        <v>1</v>
      </c>
    </row>
    <row r="12" spans="1:50">
      <c r="A12" s="63" t="s">
        <v>81</v>
      </c>
      <c r="B12" s="63">
        <v>16.1647058823529</v>
      </c>
      <c r="C12" s="63">
        <f t="shared" si="9"/>
        <v>12.9317647058823</v>
      </c>
      <c r="D12" s="64">
        <f t="shared" si="10"/>
        <v>0.869206209544911</v>
      </c>
      <c r="E12" s="64">
        <v>0.41</v>
      </c>
      <c r="F12" s="64">
        <f t="shared" si="33"/>
        <v>1.73046342186434</v>
      </c>
      <c r="G12" s="63">
        <v>306</v>
      </c>
      <c r="H12" s="63">
        <v>306</v>
      </c>
      <c r="I12" s="64">
        <v>152.4</v>
      </c>
      <c r="J12" s="63">
        <v>127</v>
      </c>
      <c r="K12" s="64">
        <f t="shared" si="32"/>
        <v>0.833333333333333</v>
      </c>
      <c r="L12" s="64">
        <v>0.833333333333333</v>
      </c>
      <c r="M12" s="64">
        <f t="shared" si="34"/>
        <v>1</v>
      </c>
      <c r="N12" s="63">
        <v>590.55</v>
      </c>
      <c r="O12" s="64">
        <f t="shared" si="35"/>
        <v>3.875</v>
      </c>
      <c r="P12" s="63">
        <v>406.4</v>
      </c>
      <c r="Q12" s="63">
        <v>406.4</v>
      </c>
      <c r="R12" s="64">
        <v>0.813</v>
      </c>
      <c r="S12" s="68"/>
      <c r="T12" s="68"/>
      <c r="U12" s="65">
        <f t="shared" si="11"/>
        <v>0.508858823529409</v>
      </c>
      <c r="V12" s="65">
        <f t="shared" si="12"/>
        <v>1.59769264559685</v>
      </c>
      <c r="W12" s="65">
        <f t="shared" si="13"/>
        <v>0</v>
      </c>
      <c r="X12" s="65">
        <f t="shared" si="14"/>
        <v>1.48844962574691</v>
      </c>
      <c r="Y12" s="65">
        <f t="shared" si="15"/>
        <v>0.546205921877963</v>
      </c>
      <c r="Z12" s="65">
        <f t="shared" si="0"/>
        <v>1</v>
      </c>
      <c r="AA12" s="65">
        <f t="shared" si="16"/>
        <v>1.77709209541457</v>
      </c>
      <c r="AB12" s="65">
        <f t="shared" si="17"/>
        <v>0.457488951809411</v>
      </c>
      <c r="AC12" s="65">
        <f t="shared" si="1"/>
        <v>1</v>
      </c>
      <c r="AD12" s="65">
        <f t="shared" si="18"/>
        <v>0.517270588235293</v>
      </c>
      <c r="AE12" s="65">
        <f t="shared" si="19"/>
        <v>1.57171124454149</v>
      </c>
      <c r="AF12" s="65">
        <f t="shared" si="2"/>
        <v>0</v>
      </c>
      <c r="AG12" s="65">
        <f t="shared" si="20"/>
        <v>0.467403687597394</v>
      </c>
      <c r="AH12" s="65">
        <f t="shared" si="21"/>
        <v>1.73939577622736</v>
      </c>
      <c r="AI12" s="65">
        <f t="shared" si="3"/>
        <v>0</v>
      </c>
      <c r="AJ12" s="65">
        <f t="shared" si="22"/>
        <v>0.625938111060772</v>
      </c>
      <c r="AK12" s="65">
        <f t="shared" si="23"/>
        <v>1.29885045443585</v>
      </c>
      <c r="AL12" s="65">
        <f t="shared" si="4"/>
        <v>0</v>
      </c>
      <c r="AM12" s="65">
        <f t="shared" si="24"/>
        <v>0.404095821124009</v>
      </c>
      <c r="AN12" s="65">
        <f t="shared" si="25"/>
        <v>2.01189905339433</v>
      </c>
      <c r="AO12" s="65">
        <f t="shared" si="5"/>
        <v>0</v>
      </c>
      <c r="AP12" s="65">
        <f t="shared" si="26"/>
        <v>0.413999730516806</v>
      </c>
      <c r="AQ12" s="65">
        <f t="shared" si="27"/>
        <v>1.96376939420978</v>
      </c>
      <c r="AR12" s="65">
        <f t="shared" si="6"/>
        <v>0</v>
      </c>
      <c r="AS12" s="66">
        <f t="shared" si="28"/>
        <v>1.61838336019603</v>
      </c>
      <c r="AT12" s="66">
        <f t="shared" si="29"/>
        <v>0.502353163036429</v>
      </c>
      <c r="AU12" s="66">
        <f t="shared" si="7"/>
        <v>1</v>
      </c>
      <c r="AV12" s="65">
        <f t="shared" si="30"/>
        <v>0.450487848251889</v>
      </c>
      <c r="AW12" s="65">
        <f t="shared" si="31"/>
        <v>1.80471016733267</v>
      </c>
      <c r="AX12" s="65">
        <f t="shared" si="8"/>
        <v>0</v>
      </c>
    </row>
    <row r="13" spans="1:50">
      <c r="A13" s="63" t="s">
        <v>81</v>
      </c>
      <c r="B13" s="63">
        <v>35.6823529411765</v>
      </c>
      <c r="C13" s="63">
        <f t="shared" si="9"/>
        <v>28.5458823529412</v>
      </c>
      <c r="D13" s="64">
        <f t="shared" si="10"/>
        <v>2.2504590737247</v>
      </c>
      <c r="E13" s="64">
        <v>0</v>
      </c>
      <c r="F13" s="64">
        <f t="shared" si="33"/>
        <v>1.73046342186434</v>
      </c>
      <c r="G13" s="63">
        <v>306</v>
      </c>
      <c r="H13" s="63" t="s">
        <v>23</v>
      </c>
      <c r="I13" s="64">
        <v>152.4</v>
      </c>
      <c r="J13" s="63">
        <v>127</v>
      </c>
      <c r="K13" s="64">
        <f t="shared" si="32"/>
        <v>0.833333333333333</v>
      </c>
      <c r="L13" s="64">
        <v>0.833333333333333</v>
      </c>
      <c r="M13" s="64">
        <f t="shared" si="34"/>
        <v>1</v>
      </c>
      <c r="N13" s="63">
        <v>615.95</v>
      </c>
      <c r="O13" s="64">
        <f t="shared" si="35"/>
        <v>4.04166666666667</v>
      </c>
      <c r="P13" s="63">
        <v>406.4</v>
      </c>
      <c r="Q13" s="63">
        <v>406.4</v>
      </c>
      <c r="R13" s="64">
        <v>1.129</v>
      </c>
      <c r="S13" s="68"/>
      <c r="T13" s="68"/>
      <c r="U13" s="65">
        <f t="shared" si="11"/>
        <v>1.91412941176471</v>
      </c>
      <c r="V13" s="65">
        <f t="shared" si="12"/>
        <v>0.589824278891955</v>
      </c>
      <c r="W13" s="65">
        <f t="shared" si="13"/>
        <v>1</v>
      </c>
      <c r="X13" s="65">
        <f t="shared" si="14"/>
        <v>1.43844962574691</v>
      </c>
      <c r="Y13" s="65">
        <f t="shared" si="15"/>
        <v>0.784872810136658</v>
      </c>
      <c r="Z13" s="65">
        <f t="shared" si="0"/>
        <v>1</v>
      </c>
      <c r="AA13" s="65">
        <f t="shared" si="16"/>
        <v>4.60106357623015</v>
      </c>
      <c r="AB13" s="65">
        <f t="shared" si="17"/>
        <v>0.245378048204463</v>
      </c>
      <c r="AC13" s="65">
        <f t="shared" si="1"/>
        <v>1</v>
      </c>
      <c r="AD13" s="65">
        <f t="shared" si="18"/>
        <v>1.14183529411765</v>
      </c>
      <c r="AE13" s="65">
        <f t="shared" si="19"/>
        <v>0.988759066930431</v>
      </c>
      <c r="AF13" s="65">
        <f t="shared" si="2"/>
        <v>1</v>
      </c>
      <c r="AG13" s="65">
        <f t="shared" si="20"/>
        <v>1.20722407552223</v>
      </c>
      <c r="AH13" s="65">
        <f t="shared" si="21"/>
        <v>0.935203350307281</v>
      </c>
      <c r="AI13" s="65">
        <f t="shared" si="3"/>
        <v>1</v>
      </c>
      <c r="AJ13" s="65">
        <f t="shared" si="22"/>
        <v>1.00550662469168</v>
      </c>
      <c r="AK13" s="65">
        <f t="shared" si="23"/>
        <v>1.12281706781015</v>
      </c>
      <c r="AL13" s="65">
        <f t="shared" si="4"/>
        <v>0</v>
      </c>
      <c r="AM13" s="65">
        <f t="shared" si="24"/>
        <v>1.04524447061705</v>
      </c>
      <c r="AN13" s="65">
        <f t="shared" si="25"/>
        <v>1.08013008605872</v>
      </c>
      <c r="AO13" s="65">
        <f t="shared" si="5"/>
        <v>0</v>
      </c>
      <c r="AP13" s="65">
        <f t="shared" si="26"/>
        <v>0.541985560255366</v>
      </c>
      <c r="AQ13" s="65">
        <f t="shared" si="27"/>
        <v>2.08308132686792</v>
      </c>
      <c r="AR13" s="65">
        <f t="shared" si="6"/>
        <v>0</v>
      </c>
      <c r="AS13" s="66">
        <f t="shared" si="28"/>
        <v>1.72468796539703</v>
      </c>
      <c r="AT13" s="66">
        <f t="shared" si="29"/>
        <v>0.654611165991466</v>
      </c>
      <c r="AU13" s="66">
        <f t="shared" si="7"/>
        <v>1</v>
      </c>
      <c r="AV13" s="65">
        <f t="shared" si="30"/>
        <v>1.15938025330612</v>
      </c>
      <c r="AW13" s="65">
        <f t="shared" si="31"/>
        <v>0.973796126663801</v>
      </c>
      <c r="AX13" s="65">
        <f t="shared" si="8"/>
        <v>1</v>
      </c>
    </row>
    <row r="14" spans="1:50">
      <c r="A14" s="63" t="s">
        <v>81</v>
      </c>
      <c r="B14" s="63">
        <v>36.8</v>
      </c>
      <c r="C14" s="63">
        <f t="shared" si="9"/>
        <v>29.44</v>
      </c>
      <c r="D14" s="64">
        <f t="shared" si="10"/>
        <v>2.3152849144051</v>
      </c>
      <c r="E14" s="64">
        <v>0.34</v>
      </c>
      <c r="F14" s="64">
        <f t="shared" si="33"/>
        <v>1.73046342186434</v>
      </c>
      <c r="G14" s="63">
        <v>306</v>
      </c>
      <c r="H14" s="63">
        <v>306</v>
      </c>
      <c r="I14" s="64">
        <v>152.4</v>
      </c>
      <c r="J14" s="63">
        <v>127</v>
      </c>
      <c r="K14" s="64">
        <f t="shared" si="32"/>
        <v>0.833333333333333</v>
      </c>
      <c r="L14" s="64">
        <v>0.833333333333333</v>
      </c>
      <c r="M14" s="64">
        <f t="shared" si="34"/>
        <v>1</v>
      </c>
      <c r="N14" s="63">
        <v>615.95</v>
      </c>
      <c r="O14" s="64">
        <f t="shared" si="35"/>
        <v>4.04166666666667</v>
      </c>
      <c r="P14" s="63">
        <v>406.4</v>
      </c>
      <c r="Q14" s="63">
        <v>406.4</v>
      </c>
      <c r="R14" s="64">
        <v>1.224</v>
      </c>
      <c r="S14" s="68"/>
      <c r="T14" s="68"/>
      <c r="U14" s="65">
        <f t="shared" si="11"/>
        <v>1.9946</v>
      </c>
      <c r="V14" s="65">
        <f t="shared" si="12"/>
        <v>0.613656873558608</v>
      </c>
      <c r="W14" s="65">
        <f t="shared" si="13"/>
        <v>1</v>
      </c>
      <c r="X14" s="65">
        <f t="shared" si="14"/>
        <v>1.43844962574691</v>
      </c>
      <c r="Y14" s="65">
        <f t="shared" si="15"/>
        <v>0.85091613782752</v>
      </c>
      <c r="Z14" s="65">
        <f t="shared" si="0"/>
        <v>1</v>
      </c>
      <c r="AA14" s="65">
        <f t="shared" si="16"/>
        <v>4.73360000750122</v>
      </c>
      <c r="AB14" s="65">
        <f t="shared" si="17"/>
        <v>0.258576981168742</v>
      </c>
      <c r="AC14" s="65">
        <f t="shared" si="1"/>
        <v>1</v>
      </c>
      <c r="AD14" s="65">
        <f t="shared" si="18"/>
        <v>1.1776</v>
      </c>
      <c r="AE14" s="65">
        <f t="shared" si="19"/>
        <v>1.03940217391304</v>
      </c>
      <c r="AF14" s="65">
        <f t="shared" si="2"/>
        <v>0</v>
      </c>
      <c r="AG14" s="65">
        <f t="shared" si="20"/>
        <v>1.24199889835685</v>
      </c>
      <c r="AH14" s="65">
        <f t="shared" si="21"/>
        <v>0.985508120513903</v>
      </c>
      <c r="AI14" s="65">
        <f t="shared" si="3"/>
        <v>1</v>
      </c>
      <c r="AJ14" s="65">
        <f t="shared" si="22"/>
        <v>1.01534479055015</v>
      </c>
      <c r="AK14" s="65">
        <f t="shared" si="23"/>
        <v>1.20550182695751</v>
      </c>
      <c r="AL14" s="65">
        <f t="shared" si="4"/>
        <v>0</v>
      </c>
      <c r="AM14" s="65">
        <f t="shared" si="24"/>
        <v>1.08100544606945</v>
      </c>
      <c r="AN14" s="65">
        <f t="shared" si="25"/>
        <v>1.13227921695536</v>
      </c>
      <c r="AO14" s="65">
        <f t="shared" si="5"/>
        <v>0</v>
      </c>
      <c r="AP14" s="65">
        <f t="shared" si="26"/>
        <v>1.00968494650913</v>
      </c>
      <c r="AQ14" s="65">
        <f t="shared" si="27"/>
        <v>1.21225933320274</v>
      </c>
      <c r="AR14" s="65">
        <f t="shared" si="6"/>
        <v>0</v>
      </c>
      <c r="AS14" s="66">
        <f t="shared" si="28"/>
        <v>1.7303462224213</v>
      </c>
      <c r="AT14" s="66">
        <f t="shared" si="29"/>
        <v>0.707372885345013</v>
      </c>
      <c r="AU14" s="66">
        <f t="shared" si="7"/>
        <v>1</v>
      </c>
      <c r="AV14" s="65">
        <f t="shared" si="30"/>
        <v>1.19277690577865</v>
      </c>
      <c r="AW14" s="65">
        <f t="shared" si="31"/>
        <v>1.02617680982092</v>
      </c>
      <c r="AX14" s="65">
        <f t="shared" si="8"/>
        <v>0</v>
      </c>
    </row>
    <row r="15" spans="1:50">
      <c r="A15" s="63" t="s">
        <v>81</v>
      </c>
      <c r="B15" s="63">
        <v>23.8352941176471</v>
      </c>
      <c r="C15" s="63">
        <f t="shared" si="9"/>
        <v>19.0682352941177</v>
      </c>
      <c r="D15" s="64">
        <f t="shared" si="10"/>
        <v>1.48995622864384</v>
      </c>
      <c r="E15" s="64">
        <v>0.34</v>
      </c>
      <c r="F15" s="64">
        <f t="shared" si="33"/>
        <v>1.73046342186434</v>
      </c>
      <c r="G15" s="63">
        <v>306</v>
      </c>
      <c r="H15" s="63">
        <v>306</v>
      </c>
      <c r="I15" s="64">
        <v>152.4</v>
      </c>
      <c r="J15" s="63">
        <v>127</v>
      </c>
      <c r="K15" s="64">
        <f t="shared" si="32"/>
        <v>0.833333333333333</v>
      </c>
      <c r="L15" s="64">
        <v>0.833333333333333</v>
      </c>
      <c r="M15" s="64">
        <f t="shared" si="34"/>
        <v>1</v>
      </c>
      <c r="N15" s="63">
        <v>615.95</v>
      </c>
      <c r="O15" s="64">
        <f t="shared" si="35"/>
        <v>4.04166666666667</v>
      </c>
      <c r="P15" s="63">
        <v>406.4</v>
      </c>
      <c r="Q15" s="63">
        <v>406.4</v>
      </c>
      <c r="R15" s="64">
        <v>1.081</v>
      </c>
      <c r="S15" s="68"/>
      <c r="T15" s="68"/>
      <c r="U15" s="65">
        <f t="shared" si="11"/>
        <v>1.06114117647059</v>
      </c>
      <c r="V15" s="65">
        <f t="shared" si="12"/>
        <v>1.01871459139439</v>
      </c>
      <c r="W15" s="65">
        <f t="shared" si="13"/>
        <v>0</v>
      </c>
      <c r="X15" s="65">
        <f t="shared" si="14"/>
        <v>1.43844962574691</v>
      </c>
      <c r="Y15" s="65">
        <f t="shared" si="15"/>
        <v>0.751503549829697</v>
      </c>
      <c r="Z15" s="65">
        <f t="shared" si="0"/>
        <v>1</v>
      </c>
      <c r="AA15" s="65">
        <f t="shared" si="16"/>
        <v>3.04621550946233</v>
      </c>
      <c r="AB15" s="65">
        <f t="shared" si="17"/>
        <v>0.354866553808204</v>
      </c>
      <c r="AC15" s="65">
        <f t="shared" si="1"/>
        <v>1</v>
      </c>
      <c r="AD15" s="65">
        <f t="shared" si="18"/>
        <v>0.762729411764707</v>
      </c>
      <c r="AE15" s="65">
        <f t="shared" si="19"/>
        <v>1.41727850444225</v>
      </c>
      <c r="AF15" s="65">
        <f t="shared" si="2"/>
        <v>0</v>
      </c>
      <c r="AG15" s="65">
        <f t="shared" si="20"/>
        <v>0.799264048697464</v>
      </c>
      <c r="AH15" s="65">
        <f t="shared" si="21"/>
        <v>1.35249421234656</v>
      </c>
      <c r="AI15" s="65">
        <f t="shared" si="3"/>
        <v>0</v>
      </c>
      <c r="AJ15" s="65">
        <f t="shared" si="22"/>
        <v>0.834018631721356</v>
      </c>
      <c r="AK15" s="65">
        <f t="shared" si="23"/>
        <v>1.2961341136575</v>
      </c>
      <c r="AL15" s="65">
        <f t="shared" si="4"/>
        <v>0</v>
      </c>
      <c r="AM15" s="65">
        <f t="shared" si="24"/>
        <v>0.695659867840903</v>
      </c>
      <c r="AN15" s="65">
        <f t="shared" si="25"/>
        <v>1.55392031360824</v>
      </c>
      <c r="AO15" s="65">
        <f t="shared" si="5"/>
        <v>0</v>
      </c>
      <c r="AP15" s="65">
        <f t="shared" si="26"/>
        <v>0.649762958182513</v>
      </c>
      <c r="AQ15" s="65">
        <f t="shared" si="27"/>
        <v>1.6636836347577</v>
      </c>
      <c r="AR15" s="65">
        <f t="shared" si="6"/>
        <v>0</v>
      </c>
      <c r="AS15" s="66">
        <f t="shared" si="28"/>
        <v>1.66209154010885</v>
      </c>
      <c r="AT15" s="66">
        <f t="shared" si="29"/>
        <v>0.650385357192305</v>
      </c>
      <c r="AU15" s="66">
        <f t="shared" si="7"/>
        <v>1</v>
      </c>
      <c r="AV15" s="65">
        <f t="shared" si="30"/>
        <v>0.767588200091591</v>
      </c>
      <c r="AW15" s="65">
        <f t="shared" si="31"/>
        <v>1.40830721455985</v>
      </c>
      <c r="AX15" s="65">
        <f t="shared" si="8"/>
        <v>0</v>
      </c>
    </row>
    <row r="16" spans="1:50">
      <c r="A16" s="63" t="s">
        <v>81</v>
      </c>
      <c r="B16" s="63">
        <v>20.1647058823529</v>
      </c>
      <c r="C16" s="63">
        <f t="shared" si="9"/>
        <v>16.1317647058823</v>
      </c>
      <c r="D16" s="64">
        <f t="shared" si="10"/>
        <v>1.21314056214731</v>
      </c>
      <c r="E16" s="64">
        <v>0</v>
      </c>
      <c r="F16" s="64">
        <f t="shared" si="33"/>
        <v>1.73046342186434</v>
      </c>
      <c r="G16" s="63">
        <v>306</v>
      </c>
      <c r="H16" s="63" t="s">
        <v>23</v>
      </c>
      <c r="I16" s="64">
        <v>152.4</v>
      </c>
      <c r="J16" s="63">
        <v>127</v>
      </c>
      <c r="K16" s="64">
        <f t="shared" si="32"/>
        <v>0.833333333333333</v>
      </c>
      <c r="L16" s="64">
        <v>0.833333333333333</v>
      </c>
      <c r="M16" s="64">
        <f t="shared" si="34"/>
        <v>1</v>
      </c>
      <c r="N16" s="63">
        <v>615.95</v>
      </c>
      <c r="O16" s="64">
        <f t="shared" si="35"/>
        <v>4.04166666666667</v>
      </c>
      <c r="P16" s="63">
        <v>406.4</v>
      </c>
      <c r="Q16" s="63">
        <v>406.4</v>
      </c>
      <c r="R16" s="64">
        <v>0.652</v>
      </c>
      <c r="S16" s="68"/>
      <c r="T16" s="68"/>
      <c r="U16" s="65">
        <f t="shared" si="11"/>
        <v>0.796858823529409</v>
      </c>
      <c r="V16" s="65">
        <f t="shared" si="12"/>
        <v>0.81821268805457</v>
      </c>
      <c r="W16" s="65">
        <f t="shared" si="13"/>
        <v>1</v>
      </c>
      <c r="X16" s="65">
        <f t="shared" si="14"/>
        <v>1.43844962574691</v>
      </c>
      <c r="Y16" s="65">
        <f t="shared" si="15"/>
        <v>0.453265785836228</v>
      </c>
      <c r="Z16" s="65">
        <f t="shared" si="0"/>
        <v>1</v>
      </c>
      <c r="AA16" s="65">
        <f t="shared" si="16"/>
        <v>2.48026587931018</v>
      </c>
      <c r="AB16" s="65">
        <f t="shared" si="17"/>
        <v>0.262875043130995</v>
      </c>
      <c r="AC16" s="65">
        <f t="shared" si="1"/>
        <v>1</v>
      </c>
      <c r="AD16" s="65">
        <f t="shared" si="18"/>
        <v>0.645270588235293</v>
      </c>
      <c r="AE16" s="65">
        <f t="shared" si="19"/>
        <v>1.01042882147025</v>
      </c>
      <c r="AF16" s="65">
        <f t="shared" si="2"/>
        <v>0</v>
      </c>
      <c r="AG16" s="65">
        <f t="shared" si="20"/>
        <v>0.65077055198026</v>
      </c>
      <c r="AH16" s="65">
        <f t="shared" si="21"/>
        <v>1.00188921888982</v>
      </c>
      <c r="AI16" s="65">
        <f t="shared" si="3"/>
        <v>0</v>
      </c>
      <c r="AJ16" s="65">
        <f t="shared" si="22"/>
        <v>0.74739047786333</v>
      </c>
      <c r="AK16" s="65">
        <f t="shared" si="23"/>
        <v>0.872368620301351</v>
      </c>
      <c r="AL16" s="65">
        <f t="shared" si="4"/>
        <v>1</v>
      </c>
      <c r="AM16" s="65">
        <f t="shared" si="24"/>
        <v>0.563453243594005</v>
      </c>
      <c r="AN16" s="65">
        <f t="shared" si="25"/>
        <v>1.15715014051778</v>
      </c>
      <c r="AO16" s="65">
        <f t="shared" si="5"/>
        <v>0</v>
      </c>
      <c r="AP16" s="65">
        <f t="shared" si="26"/>
        <v>0.292164685383811</v>
      </c>
      <c r="AQ16" s="65">
        <f t="shared" si="27"/>
        <v>2.23161809971482</v>
      </c>
      <c r="AR16" s="65">
        <f t="shared" si="6"/>
        <v>0</v>
      </c>
      <c r="AS16" s="66">
        <f t="shared" si="28"/>
        <v>1.63890172448958</v>
      </c>
      <c r="AT16" s="66">
        <f t="shared" si="29"/>
        <v>0.397827392733422</v>
      </c>
      <c r="AU16" s="66">
        <f t="shared" si="7"/>
        <v>1</v>
      </c>
      <c r="AV16" s="65">
        <f t="shared" si="30"/>
        <v>0.624979689104242</v>
      </c>
      <c r="AW16" s="65">
        <f t="shared" si="31"/>
        <v>1.04323390242407</v>
      </c>
      <c r="AX16" s="65">
        <f t="shared" si="8"/>
        <v>0</v>
      </c>
    </row>
    <row r="17" spans="1:50">
      <c r="A17" s="63" t="s">
        <v>81</v>
      </c>
      <c r="B17" s="63">
        <v>23.4352941176471</v>
      </c>
      <c r="C17" s="63">
        <f t="shared" si="9"/>
        <v>18.7482352941177</v>
      </c>
      <c r="D17" s="64">
        <f t="shared" si="10"/>
        <v>1.46109806246451</v>
      </c>
      <c r="E17" s="64">
        <v>0.34</v>
      </c>
      <c r="F17" s="64">
        <f t="shared" si="33"/>
        <v>1.73046342186434</v>
      </c>
      <c r="G17" s="63">
        <v>306</v>
      </c>
      <c r="H17" s="63">
        <v>306</v>
      </c>
      <c r="I17" s="64">
        <v>152.4</v>
      </c>
      <c r="J17" s="63">
        <v>127</v>
      </c>
      <c r="K17" s="64">
        <f t="shared" si="32"/>
        <v>0.833333333333333</v>
      </c>
      <c r="L17" s="64">
        <v>0.833333333333333</v>
      </c>
      <c r="M17" s="64">
        <f t="shared" si="34"/>
        <v>1</v>
      </c>
      <c r="N17" s="63">
        <v>615.95</v>
      </c>
      <c r="O17" s="64">
        <f t="shared" si="35"/>
        <v>4.04166666666667</v>
      </c>
      <c r="P17" s="63">
        <v>406.4</v>
      </c>
      <c r="Q17" s="63">
        <v>406.4</v>
      </c>
      <c r="R17" s="64">
        <v>1.145</v>
      </c>
      <c r="S17" s="68"/>
      <c r="T17" s="68"/>
      <c r="U17" s="65">
        <f t="shared" si="11"/>
        <v>1.03234117647059</v>
      </c>
      <c r="V17" s="65">
        <f t="shared" si="12"/>
        <v>1.10912944876864</v>
      </c>
      <c r="W17" s="65">
        <f t="shared" si="13"/>
        <v>0</v>
      </c>
      <c r="X17" s="65">
        <f t="shared" si="14"/>
        <v>1.43844962574691</v>
      </c>
      <c r="Y17" s="65">
        <f t="shared" si="15"/>
        <v>0.795995896905646</v>
      </c>
      <c r="Z17" s="65">
        <f t="shared" si="0"/>
        <v>1</v>
      </c>
      <c r="AA17" s="65">
        <f t="shared" si="16"/>
        <v>2.98721498870868</v>
      </c>
      <c r="AB17" s="65">
        <f t="shared" si="17"/>
        <v>0.383300165648594</v>
      </c>
      <c r="AC17" s="65">
        <f t="shared" si="1"/>
        <v>1</v>
      </c>
      <c r="AD17" s="65">
        <f t="shared" si="18"/>
        <v>0.749929411764707</v>
      </c>
      <c r="AE17" s="65">
        <f t="shared" si="19"/>
        <v>1.52681036646586</v>
      </c>
      <c r="AF17" s="65">
        <f t="shared" si="2"/>
        <v>0</v>
      </c>
      <c r="AG17" s="65">
        <f t="shared" si="20"/>
        <v>0.783783530347288</v>
      </c>
      <c r="AH17" s="65">
        <f t="shared" si="21"/>
        <v>1.46086254133544</v>
      </c>
      <c r="AI17" s="65">
        <f t="shared" si="3"/>
        <v>0</v>
      </c>
      <c r="AJ17" s="65">
        <f t="shared" si="22"/>
        <v>0.825541564528531</v>
      </c>
      <c r="AK17" s="65">
        <f t="shared" si="23"/>
        <v>1.38696832382257</v>
      </c>
      <c r="AL17" s="65">
        <f t="shared" si="4"/>
        <v>0</v>
      </c>
      <c r="AM17" s="65">
        <f t="shared" si="24"/>
        <v>0.682186003518916</v>
      </c>
      <c r="AN17" s="65">
        <f t="shared" si="25"/>
        <v>1.67842786878323</v>
      </c>
      <c r="AO17" s="65">
        <f t="shared" si="5"/>
        <v>0</v>
      </c>
      <c r="AP17" s="65">
        <f t="shared" si="26"/>
        <v>0.637178046583147</v>
      </c>
      <c r="AQ17" s="65">
        <f t="shared" si="27"/>
        <v>1.79698595414584</v>
      </c>
      <c r="AR17" s="65">
        <f t="shared" si="6"/>
        <v>0</v>
      </c>
      <c r="AS17" s="66">
        <f t="shared" si="28"/>
        <v>1.65970496976581</v>
      </c>
      <c r="AT17" s="66">
        <f t="shared" si="29"/>
        <v>0.689881648159167</v>
      </c>
      <c r="AU17" s="66">
        <f t="shared" si="7"/>
        <v>1</v>
      </c>
      <c r="AV17" s="65">
        <f t="shared" si="30"/>
        <v>0.752721194330152</v>
      </c>
      <c r="AW17" s="65">
        <f t="shared" si="31"/>
        <v>1.52114754921832</v>
      </c>
      <c r="AX17" s="65">
        <f t="shared" si="8"/>
        <v>0</v>
      </c>
    </row>
    <row r="18" spans="1:50">
      <c r="A18" s="63" t="s">
        <v>81</v>
      </c>
      <c r="B18" s="63">
        <v>43.2823529411765</v>
      </c>
      <c r="C18" s="63">
        <f t="shared" si="9"/>
        <v>34.6258823529412</v>
      </c>
      <c r="D18" s="64">
        <f t="shared" si="10"/>
        <v>2.67500086756717</v>
      </c>
      <c r="E18" s="64">
        <v>0</v>
      </c>
      <c r="F18" s="64">
        <f t="shared" si="33"/>
        <v>1.73046342186434</v>
      </c>
      <c r="G18" s="63">
        <v>306</v>
      </c>
      <c r="H18" s="63" t="s">
        <v>23</v>
      </c>
      <c r="I18" s="64">
        <v>152.4</v>
      </c>
      <c r="J18" s="63">
        <v>127</v>
      </c>
      <c r="K18" s="64">
        <f t="shared" si="32"/>
        <v>0.833333333333333</v>
      </c>
      <c r="L18" s="64">
        <v>0.833333333333333</v>
      </c>
      <c r="M18" s="64">
        <f t="shared" si="34"/>
        <v>1</v>
      </c>
      <c r="N18" s="63">
        <v>615.95</v>
      </c>
      <c r="O18" s="64">
        <f t="shared" si="35"/>
        <v>4.04166666666667</v>
      </c>
      <c r="P18" s="63">
        <v>406.4</v>
      </c>
      <c r="Q18" s="63">
        <v>406.4</v>
      </c>
      <c r="R18" s="64">
        <v>1.701</v>
      </c>
      <c r="S18" s="68"/>
      <c r="T18" s="68"/>
      <c r="U18" s="65">
        <f t="shared" si="11"/>
        <v>2.46132941176471</v>
      </c>
      <c r="V18" s="65">
        <f t="shared" si="12"/>
        <v>0.691089941829618</v>
      </c>
      <c r="W18" s="65">
        <f t="shared" si="13"/>
        <v>1</v>
      </c>
      <c r="X18" s="65">
        <f t="shared" si="14"/>
        <v>1.43844962574691</v>
      </c>
      <c r="Y18" s="65">
        <f t="shared" si="15"/>
        <v>1.18252316212795</v>
      </c>
      <c r="Z18" s="65">
        <f t="shared" si="0"/>
        <v>0</v>
      </c>
      <c r="AA18" s="65">
        <f t="shared" si="16"/>
        <v>5.46903927374107</v>
      </c>
      <c r="AB18" s="65">
        <f t="shared" si="17"/>
        <v>0.311023548169995</v>
      </c>
      <c r="AC18" s="65">
        <f t="shared" si="1"/>
        <v>1</v>
      </c>
      <c r="AD18" s="65">
        <f t="shared" si="18"/>
        <v>1.38503529411765</v>
      </c>
      <c r="AE18" s="65">
        <f t="shared" si="19"/>
        <v>1.22812754824681</v>
      </c>
      <c r="AF18" s="65">
        <f t="shared" si="2"/>
        <v>0</v>
      </c>
      <c r="AG18" s="65">
        <f t="shared" si="20"/>
        <v>1.4349629758097</v>
      </c>
      <c r="AH18" s="65">
        <f t="shared" si="21"/>
        <v>1.18539643786989</v>
      </c>
      <c r="AI18" s="65">
        <f t="shared" si="3"/>
        <v>0</v>
      </c>
      <c r="AJ18" s="65">
        <f t="shared" si="22"/>
        <v>1.05626563880377</v>
      </c>
      <c r="AK18" s="65">
        <f t="shared" si="23"/>
        <v>1.61039035779521</v>
      </c>
      <c r="AL18" s="65">
        <f t="shared" si="4"/>
        <v>0</v>
      </c>
      <c r="AM18" s="65">
        <f t="shared" si="24"/>
        <v>1.24242644461547</v>
      </c>
      <c r="AN18" s="65">
        <f t="shared" si="25"/>
        <v>1.36909513426081</v>
      </c>
      <c r="AO18" s="65">
        <f t="shared" si="5"/>
        <v>0</v>
      </c>
      <c r="AP18" s="65">
        <f t="shared" si="26"/>
        <v>0.644229375605759</v>
      </c>
      <c r="AQ18" s="65">
        <f t="shared" si="27"/>
        <v>2.64036392069296</v>
      </c>
      <c r="AR18" s="65">
        <f t="shared" si="6"/>
        <v>0</v>
      </c>
      <c r="AS18" s="66">
        <f t="shared" si="28"/>
        <v>1.7597975717478</v>
      </c>
      <c r="AT18" s="66">
        <f t="shared" si="29"/>
        <v>0.966588445914602</v>
      </c>
      <c r="AU18" s="66">
        <f t="shared" si="7"/>
        <v>1</v>
      </c>
      <c r="AV18" s="65">
        <f t="shared" si="30"/>
        <v>1.37809357194891</v>
      </c>
      <c r="AW18" s="65">
        <f t="shared" si="31"/>
        <v>1.23431386273316</v>
      </c>
      <c r="AX18" s="65">
        <f t="shared" si="8"/>
        <v>0</v>
      </c>
    </row>
    <row r="19" spans="1:50">
      <c r="A19" s="63" t="s">
        <v>81</v>
      </c>
      <c r="B19" s="63">
        <v>42.1647058823529</v>
      </c>
      <c r="C19" s="63">
        <f t="shared" si="9"/>
        <v>33.7317647058823</v>
      </c>
      <c r="D19" s="64">
        <f t="shared" si="10"/>
        <v>2.6147748698982</v>
      </c>
      <c r="E19" s="64">
        <v>0.34</v>
      </c>
      <c r="F19" s="64">
        <f t="shared" si="33"/>
        <v>1.73046342186434</v>
      </c>
      <c r="G19" s="63">
        <v>306</v>
      </c>
      <c r="H19" s="63">
        <v>306</v>
      </c>
      <c r="I19" s="64">
        <v>152.4</v>
      </c>
      <c r="J19" s="63">
        <v>127</v>
      </c>
      <c r="K19" s="64">
        <f t="shared" si="32"/>
        <v>0.833333333333333</v>
      </c>
      <c r="L19" s="64">
        <v>0.833333333333333</v>
      </c>
      <c r="M19" s="64">
        <f t="shared" si="34"/>
        <v>1</v>
      </c>
      <c r="N19" s="63">
        <v>615.95</v>
      </c>
      <c r="O19" s="64">
        <f t="shared" si="35"/>
        <v>4.04166666666667</v>
      </c>
      <c r="P19" s="63">
        <v>406.4</v>
      </c>
      <c r="Q19" s="63">
        <v>406.4</v>
      </c>
      <c r="R19" s="64">
        <v>1.383</v>
      </c>
      <c r="S19" s="68"/>
      <c r="T19" s="68"/>
      <c r="U19" s="65">
        <f t="shared" si="11"/>
        <v>2.38085882352941</v>
      </c>
      <c r="V19" s="65">
        <f t="shared" si="12"/>
        <v>0.580882825278076</v>
      </c>
      <c r="W19" s="65">
        <f t="shared" si="13"/>
        <v>1</v>
      </c>
      <c r="X19" s="65">
        <f t="shared" si="14"/>
        <v>1.43844962574691</v>
      </c>
      <c r="Y19" s="65">
        <f t="shared" si="15"/>
        <v>0.96145181259433</v>
      </c>
      <c r="Z19" s="65">
        <f t="shared" si="0"/>
        <v>1</v>
      </c>
      <c r="AA19" s="65">
        <f t="shared" si="16"/>
        <v>5.34590722150687</v>
      </c>
      <c r="AB19" s="65">
        <f t="shared" si="17"/>
        <v>0.258702581750038</v>
      </c>
      <c r="AC19" s="65">
        <f t="shared" si="1"/>
        <v>1</v>
      </c>
      <c r="AD19" s="65">
        <f t="shared" si="18"/>
        <v>1.34927058823529</v>
      </c>
      <c r="AE19" s="65">
        <f t="shared" si="19"/>
        <v>1.02499825613839</v>
      </c>
      <c r="AF19" s="65">
        <f t="shared" si="2"/>
        <v>0</v>
      </c>
      <c r="AG19" s="65">
        <f t="shared" si="20"/>
        <v>1.40265566784431</v>
      </c>
      <c r="AH19" s="65">
        <f t="shared" si="21"/>
        <v>0.98598681893574</v>
      </c>
      <c r="AI19" s="65">
        <f t="shared" si="3"/>
        <v>1</v>
      </c>
      <c r="AJ19" s="65">
        <f t="shared" si="22"/>
        <v>1.05101846000153</v>
      </c>
      <c r="AK19" s="65">
        <f t="shared" si="23"/>
        <v>1.31586651674795</v>
      </c>
      <c r="AL19" s="65">
        <f t="shared" si="4"/>
        <v>0</v>
      </c>
      <c r="AM19" s="65">
        <f t="shared" si="24"/>
        <v>1.2208371665272</v>
      </c>
      <c r="AN19" s="65">
        <f t="shared" si="25"/>
        <v>1.13282920762815</v>
      </c>
      <c r="AO19" s="65">
        <f t="shared" si="5"/>
        <v>0</v>
      </c>
      <c r="AP19" s="65">
        <f t="shared" si="26"/>
        <v>1.14029111847988</v>
      </c>
      <c r="AQ19" s="65">
        <f t="shared" si="27"/>
        <v>1.21284817323113</v>
      </c>
      <c r="AR19" s="65">
        <f t="shared" si="6"/>
        <v>0</v>
      </c>
      <c r="AS19" s="66">
        <f t="shared" si="28"/>
        <v>1.75511404174058</v>
      </c>
      <c r="AT19" s="66">
        <f t="shared" si="29"/>
        <v>0.787982984073475</v>
      </c>
      <c r="AU19" s="66">
        <f t="shared" si="7"/>
        <v>1</v>
      </c>
      <c r="AV19" s="65">
        <f t="shared" si="30"/>
        <v>1.34706664359981</v>
      </c>
      <c r="AW19" s="65">
        <f t="shared" si="31"/>
        <v>1.02667526255729</v>
      </c>
      <c r="AX19" s="65">
        <f t="shared" si="8"/>
        <v>0</v>
      </c>
    </row>
    <row r="20" spans="1:50">
      <c r="A20" s="63" t="s">
        <v>81</v>
      </c>
      <c r="B20" s="63">
        <v>24.5647058823529</v>
      </c>
      <c r="C20" s="63">
        <f t="shared" si="9"/>
        <v>19.6517647058823</v>
      </c>
      <c r="D20" s="64">
        <f t="shared" si="10"/>
        <v>1.54187461607202</v>
      </c>
      <c r="E20" s="64">
        <v>0.34</v>
      </c>
      <c r="F20" s="64">
        <f>9096.756/(P20*Q20)*100</f>
        <v>5.5078125</v>
      </c>
      <c r="G20" s="63">
        <v>306</v>
      </c>
      <c r="H20" s="63">
        <v>306</v>
      </c>
      <c r="I20" s="64">
        <v>215.9</v>
      </c>
      <c r="J20" s="63">
        <v>100</v>
      </c>
      <c r="K20" s="64">
        <f t="shared" si="32"/>
        <v>0.463177396943029</v>
      </c>
      <c r="L20" s="64">
        <v>0.463235294117647</v>
      </c>
      <c r="M20" s="64">
        <f>206.375/I20</f>
        <v>0.955882352941176</v>
      </c>
      <c r="N20" s="63">
        <v>615.95</v>
      </c>
      <c r="O20" s="64">
        <f t="shared" si="35"/>
        <v>2.85294117647059</v>
      </c>
      <c r="P20" s="63">
        <v>406.4</v>
      </c>
      <c r="Q20" s="63">
        <v>406.4</v>
      </c>
      <c r="R20" s="64">
        <v>0.644</v>
      </c>
      <c r="S20" s="68"/>
      <c r="T20" s="68"/>
      <c r="U20" s="65">
        <f t="shared" si="11"/>
        <v>1.11365882352941</v>
      </c>
      <c r="V20" s="65">
        <f t="shared" si="12"/>
        <v>0.578274051615767</v>
      </c>
      <c r="W20" s="65">
        <f t="shared" si="13"/>
        <v>1</v>
      </c>
      <c r="X20" s="65">
        <f t="shared" si="14"/>
        <v>1.22959811580882</v>
      </c>
      <c r="Y20" s="65">
        <f t="shared" si="15"/>
        <v>0.523748362753777</v>
      </c>
      <c r="Z20" s="65">
        <f t="shared" si="0"/>
        <v>1</v>
      </c>
      <c r="AA20" s="65">
        <f t="shared" si="16"/>
        <v>1.35362031447662</v>
      </c>
      <c r="AB20" s="65">
        <f t="shared" si="17"/>
        <v>0.475761181412976</v>
      </c>
      <c r="AC20" s="65">
        <f t="shared" si="1"/>
        <v>1</v>
      </c>
      <c r="AD20" s="65">
        <f t="shared" si="18"/>
        <v>0.476117860833006</v>
      </c>
      <c r="AE20" s="65">
        <f t="shared" si="19"/>
        <v>1.35260626197318</v>
      </c>
      <c r="AF20" s="65">
        <f t="shared" si="2"/>
        <v>0</v>
      </c>
      <c r="AG20" s="65">
        <f t="shared" si="20"/>
        <v>0.744040705115119</v>
      </c>
      <c r="AH20" s="65">
        <f t="shared" si="21"/>
        <v>0.865544042916791</v>
      </c>
      <c r="AI20" s="65">
        <f t="shared" si="3"/>
        <v>1</v>
      </c>
      <c r="AJ20" s="65">
        <f t="shared" si="22"/>
        <v>0.848926473696557</v>
      </c>
      <c r="AK20" s="65">
        <f t="shared" si="23"/>
        <v>0.758605155986917</v>
      </c>
      <c r="AL20" s="65">
        <f t="shared" si="4"/>
        <v>1</v>
      </c>
      <c r="AM20" s="65">
        <f t="shared" si="24"/>
        <v>0.883603457993749</v>
      </c>
      <c r="AN20" s="65">
        <f t="shared" si="25"/>
        <v>0.728833725325412</v>
      </c>
      <c r="AO20" s="65">
        <f t="shared" si="5"/>
        <v>1</v>
      </c>
      <c r="AP20" s="65">
        <f t="shared" si="26"/>
        <v>0.623891931057905</v>
      </c>
      <c r="AQ20" s="65">
        <f t="shared" si="27"/>
        <v>1.0322300512975</v>
      </c>
      <c r="AR20" s="65">
        <f t="shared" si="6"/>
        <v>0</v>
      </c>
      <c r="AS20" s="66">
        <f t="shared" si="28"/>
        <v>1.40113084846106</v>
      </c>
      <c r="AT20" s="66">
        <f t="shared" si="29"/>
        <v>0.459628735394229</v>
      </c>
      <c r="AU20" s="66">
        <f t="shared" si="7"/>
        <v>1</v>
      </c>
      <c r="AV20" s="65">
        <f t="shared" si="30"/>
        <v>0.67004785984816</v>
      </c>
      <c r="AW20" s="65">
        <f t="shared" si="31"/>
        <v>0.961125374157507</v>
      </c>
      <c r="AX20" s="65">
        <f t="shared" si="8"/>
        <v>1</v>
      </c>
    </row>
    <row r="21" spans="1:50">
      <c r="A21" s="63" t="s">
        <v>81</v>
      </c>
      <c r="B21" s="63">
        <v>28.3176470588235</v>
      </c>
      <c r="C21" s="63">
        <f t="shared" si="9"/>
        <v>22.6541176470588</v>
      </c>
      <c r="D21" s="64">
        <f t="shared" si="10"/>
        <v>1.79650199553344</v>
      </c>
      <c r="E21" s="64">
        <v>0</v>
      </c>
      <c r="F21" s="64">
        <f>9096.756/(P21*Q21)*100</f>
        <v>5.5078125</v>
      </c>
      <c r="G21" s="63">
        <v>306</v>
      </c>
      <c r="H21" s="63" t="s">
        <v>23</v>
      </c>
      <c r="I21" s="64">
        <v>215.9</v>
      </c>
      <c r="J21" s="63">
        <v>100</v>
      </c>
      <c r="K21" s="64">
        <f t="shared" si="32"/>
        <v>0.463177396943029</v>
      </c>
      <c r="L21" s="64">
        <v>0.463235294117647</v>
      </c>
      <c r="M21" s="64">
        <f>206.375/I21</f>
        <v>0.955882352941176</v>
      </c>
      <c r="N21" s="63">
        <v>666.75</v>
      </c>
      <c r="O21" s="64">
        <f t="shared" si="35"/>
        <v>3.08823529411765</v>
      </c>
      <c r="P21" s="63">
        <v>406.4</v>
      </c>
      <c r="Q21" s="63">
        <v>406.4</v>
      </c>
      <c r="R21" s="64">
        <v>0.833</v>
      </c>
      <c r="S21" s="68"/>
      <c r="T21" s="68"/>
      <c r="U21" s="65">
        <f t="shared" si="11"/>
        <v>1.38387058823529</v>
      </c>
      <c r="V21" s="65">
        <f t="shared" si="12"/>
        <v>0.601934897006692</v>
      </c>
      <c r="W21" s="65">
        <f t="shared" si="13"/>
        <v>1</v>
      </c>
      <c r="X21" s="65">
        <f t="shared" si="14"/>
        <v>1.15900988051471</v>
      </c>
      <c r="Y21" s="65">
        <f t="shared" si="15"/>
        <v>0.718716910014669</v>
      </c>
      <c r="Z21" s="65">
        <f t="shared" si="0"/>
        <v>1</v>
      </c>
      <c r="AA21" s="65">
        <f t="shared" si="16"/>
        <v>1.57715910931</v>
      </c>
      <c r="AB21" s="65">
        <f t="shared" si="17"/>
        <v>0.528164847213439</v>
      </c>
      <c r="AC21" s="65">
        <f t="shared" si="1"/>
        <v>1</v>
      </c>
      <c r="AD21" s="65">
        <f t="shared" si="18"/>
        <v>0.548858089571382</v>
      </c>
      <c r="AE21" s="65">
        <f t="shared" si="19"/>
        <v>1.51769649719568</v>
      </c>
      <c r="AF21" s="65">
        <f t="shared" si="2"/>
        <v>0</v>
      </c>
      <c r="AG21" s="65">
        <f t="shared" si="20"/>
        <v>0.863611314760648</v>
      </c>
      <c r="AH21" s="65">
        <f t="shared" si="21"/>
        <v>0.964554291684874</v>
      </c>
      <c r="AI21" s="65">
        <f t="shared" si="3"/>
        <v>1</v>
      </c>
      <c r="AJ21" s="65">
        <f t="shared" si="22"/>
        <v>0.915421581856157</v>
      </c>
      <c r="AK21" s="65">
        <f t="shared" si="23"/>
        <v>0.909963252462287</v>
      </c>
      <c r="AL21" s="65">
        <f t="shared" si="4"/>
        <v>1</v>
      </c>
      <c r="AM21" s="65">
        <f t="shared" si="24"/>
        <v>1.03147797148319</v>
      </c>
      <c r="AN21" s="65">
        <f t="shared" si="25"/>
        <v>0.807579049703025</v>
      </c>
      <c r="AO21" s="65">
        <f t="shared" si="5"/>
        <v>1</v>
      </c>
      <c r="AP21" s="65">
        <f t="shared" si="26"/>
        <v>0.376133764261687</v>
      </c>
      <c r="AQ21" s="65">
        <f t="shared" si="27"/>
        <v>2.21463766124559</v>
      </c>
      <c r="AR21" s="65">
        <f t="shared" si="6"/>
        <v>0</v>
      </c>
      <c r="AS21" s="66">
        <f t="shared" si="28"/>
        <v>1.41120901980134</v>
      </c>
      <c r="AT21" s="66">
        <f t="shared" si="29"/>
        <v>0.590274004992728</v>
      </c>
      <c r="AU21" s="66">
        <f t="shared" si="7"/>
        <v>1</v>
      </c>
      <c r="AV21" s="65">
        <f t="shared" si="30"/>
        <v>0.772838183656481</v>
      </c>
      <c r="AW21" s="65">
        <f t="shared" si="31"/>
        <v>1.07784529493468</v>
      </c>
      <c r="AX21" s="65">
        <f t="shared" si="8"/>
        <v>0</v>
      </c>
    </row>
    <row r="22" spans="1:50">
      <c r="A22" s="63" t="s">
        <v>82</v>
      </c>
      <c r="B22" s="63">
        <v>37</v>
      </c>
      <c r="C22" s="63">
        <f t="shared" si="9"/>
        <v>29.6</v>
      </c>
      <c r="D22" s="64">
        <f t="shared" si="10"/>
        <v>2.32678946523443</v>
      </c>
      <c r="E22" s="64">
        <v>0.623</v>
      </c>
      <c r="F22" s="64">
        <f>8580.628/P22/Q22*100</f>
        <v>4.23734716049383</v>
      </c>
      <c r="G22" s="63">
        <v>306</v>
      </c>
      <c r="H22" s="63">
        <v>306</v>
      </c>
      <c r="I22" s="64">
        <v>251.175</v>
      </c>
      <c r="J22" s="63">
        <v>123.4</v>
      </c>
      <c r="K22" s="64">
        <f t="shared" ref="K22:K33" si="36">J22/I22</f>
        <v>0.491290932616701</v>
      </c>
      <c r="L22" s="64">
        <v>0.491290932616701</v>
      </c>
      <c r="M22" s="64">
        <f>203.2/I22</f>
        <v>0.808997710759431</v>
      </c>
      <c r="N22" s="63">
        <v>600</v>
      </c>
      <c r="O22" s="64">
        <f t="shared" si="35"/>
        <v>2.38877276799044</v>
      </c>
      <c r="P22" s="63">
        <v>450</v>
      </c>
      <c r="Q22" s="63">
        <v>450</v>
      </c>
      <c r="R22" s="64">
        <v>1.082</v>
      </c>
      <c r="S22" s="68"/>
      <c r="T22" s="68"/>
      <c r="U22" s="65">
        <f t="shared" si="11"/>
        <v>2.009</v>
      </c>
      <c r="V22" s="65">
        <f t="shared" si="12"/>
        <v>0.538576406172225</v>
      </c>
      <c r="W22" s="65">
        <f t="shared" si="13"/>
        <v>1</v>
      </c>
      <c r="X22" s="65">
        <f t="shared" si="14"/>
        <v>1.55903729967694</v>
      </c>
      <c r="Y22" s="65">
        <f t="shared" si="15"/>
        <v>0.694018032938794</v>
      </c>
      <c r="Z22" s="65">
        <f t="shared" si="0"/>
        <v>1</v>
      </c>
      <c r="AA22" s="65">
        <f t="shared" si="16"/>
        <v>2.83402295517953</v>
      </c>
      <c r="AB22" s="65">
        <f t="shared" si="17"/>
        <v>0.381789426942542</v>
      </c>
      <c r="AC22" s="65">
        <f t="shared" si="1"/>
        <v>1</v>
      </c>
      <c r="AD22" s="65">
        <f t="shared" si="18"/>
        <v>0.898779527559054</v>
      </c>
      <c r="AE22" s="65">
        <f t="shared" si="19"/>
        <v>1.20385474615621</v>
      </c>
      <c r="AF22" s="65">
        <f t="shared" si="2"/>
        <v>0</v>
      </c>
      <c r="AG22" s="65">
        <f t="shared" si="20"/>
        <v>1.16128575399025</v>
      </c>
      <c r="AH22" s="65">
        <f t="shared" si="21"/>
        <v>0.931725887691451</v>
      </c>
      <c r="AI22" s="65">
        <f t="shared" si="3"/>
        <v>1</v>
      </c>
      <c r="AJ22" s="65">
        <f t="shared" si="22"/>
        <v>1.01701174244592</v>
      </c>
      <c r="AK22" s="65">
        <f t="shared" si="23"/>
        <v>1.06390118701853</v>
      </c>
      <c r="AL22" s="65">
        <f t="shared" si="4"/>
        <v>0</v>
      </c>
      <c r="AM22" s="65">
        <f t="shared" si="24"/>
        <v>1.30002908971808</v>
      </c>
      <c r="AN22" s="65">
        <f t="shared" si="25"/>
        <v>0.832289068419722</v>
      </c>
      <c r="AO22" s="65">
        <f t="shared" si="5"/>
        <v>1</v>
      </c>
      <c r="AP22" s="65">
        <f t="shared" si="26"/>
        <v>1.32521975052978</v>
      </c>
      <c r="AQ22" s="65">
        <f t="shared" si="27"/>
        <v>0.816468362750746</v>
      </c>
      <c r="AR22" s="65">
        <f t="shared" si="6"/>
        <v>1</v>
      </c>
      <c r="AS22" s="66">
        <f t="shared" si="28"/>
        <v>1.51160900739676</v>
      </c>
      <c r="AT22" s="66">
        <f t="shared" si="29"/>
        <v>0.715793564807727</v>
      </c>
      <c r="AU22" s="66">
        <f t="shared" si="7"/>
        <v>1</v>
      </c>
      <c r="AV22" s="65">
        <f t="shared" si="30"/>
        <v>1.04938684274349</v>
      </c>
      <c r="AW22" s="65">
        <f t="shared" si="31"/>
        <v>1.03107829822914</v>
      </c>
      <c r="AX22" s="65">
        <f t="shared" si="8"/>
        <v>0</v>
      </c>
    </row>
    <row r="23" spans="1:50">
      <c r="A23" s="63" t="s">
        <v>82</v>
      </c>
      <c r="B23" s="63">
        <v>37</v>
      </c>
      <c r="C23" s="63">
        <f t="shared" si="9"/>
        <v>29.6</v>
      </c>
      <c r="D23" s="64">
        <f t="shared" si="10"/>
        <v>2.32678946523443</v>
      </c>
      <c r="E23" s="64">
        <v>0.623</v>
      </c>
      <c r="F23" s="64">
        <f>8580.628/P23/Q23*100</f>
        <v>4.23734716049383</v>
      </c>
      <c r="G23" s="63">
        <v>306</v>
      </c>
      <c r="H23" s="63">
        <v>306</v>
      </c>
      <c r="I23" s="64">
        <v>251.175</v>
      </c>
      <c r="J23" s="63">
        <v>123.4</v>
      </c>
      <c r="K23" s="64">
        <f t="shared" si="36"/>
        <v>0.491290932616701</v>
      </c>
      <c r="L23" s="64">
        <v>0.491290932616701</v>
      </c>
      <c r="M23" s="64">
        <f>203.2/I23</f>
        <v>0.808997710759431</v>
      </c>
      <c r="N23" s="63">
        <v>600</v>
      </c>
      <c r="O23" s="64">
        <f t="shared" ref="O23:O62" si="37">N23/I23</f>
        <v>2.38877276799044</v>
      </c>
      <c r="P23" s="63">
        <v>450</v>
      </c>
      <c r="Q23" s="63">
        <v>450</v>
      </c>
      <c r="R23" s="64">
        <v>1.097</v>
      </c>
      <c r="S23" s="68"/>
      <c r="T23" s="68"/>
      <c r="U23" s="65">
        <f t="shared" si="11"/>
        <v>2.009</v>
      </c>
      <c r="V23" s="65">
        <f t="shared" si="12"/>
        <v>0.546042807366849</v>
      </c>
      <c r="W23" s="65">
        <f t="shared" si="13"/>
        <v>1</v>
      </c>
      <c r="X23" s="65">
        <f t="shared" si="14"/>
        <v>1.55903729967694</v>
      </c>
      <c r="Y23" s="65">
        <f t="shared" si="15"/>
        <v>0.703639355022049</v>
      </c>
      <c r="Z23" s="65">
        <f t="shared" si="0"/>
        <v>1</v>
      </c>
      <c r="AA23" s="65">
        <f t="shared" si="16"/>
        <v>2.83402295517953</v>
      </c>
      <c r="AB23" s="65">
        <f t="shared" si="17"/>
        <v>0.387082256336385</v>
      </c>
      <c r="AC23" s="65">
        <f t="shared" si="1"/>
        <v>1</v>
      </c>
      <c r="AD23" s="65">
        <f t="shared" si="18"/>
        <v>0.898779527559054</v>
      </c>
      <c r="AE23" s="65">
        <f t="shared" si="19"/>
        <v>1.22054404485523</v>
      </c>
      <c r="AF23" s="65">
        <f t="shared" si="2"/>
        <v>0</v>
      </c>
      <c r="AG23" s="65">
        <f t="shared" si="20"/>
        <v>1.16128575399025</v>
      </c>
      <c r="AH23" s="65">
        <f t="shared" si="21"/>
        <v>0.944642605173311</v>
      </c>
      <c r="AI23" s="65">
        <f t="shared" si="3"/>
        <v>1</v>
      </c>
      <c r="AJ23" s="65">
        <f t="shared" si="22"/>
        <v>1.01701174244592</v>
      </c>
      <c r="AK23" s="65">
        <f t="shared" si="23"/>
        <v>1.07865027926</v>
      </c>
      <c r="AL23" s="65">
        <f t="shared" si="4"/>
        <v>0</v>
      </c>
      <c r="AM23" s="65">
        <f t="shared" si="24"/>
        <v>1.30002908971808</v>
      </c>
      <c r="AN23" s="65">
        <f t="shared" si="25"/>
        <v>0.843827271771197</v>
      </c>
      <c r="AO23" s="65">
        <f t="shared" si="5"/>
        <v>1</v>
      </c>
      <c r="AP23" s="65">
        <f t="shared" si="26"/>
        <v>1.32521975052978</v>
      </c>
      <c r="AQ23" s="65">
        <f t="shared" si="27"/>
        <v>0.827787240238048</v>
      </c>
      <c r="AR23" s="65">
        <f t="shared" si="6"/>
        <v>1</v>
      </c>
      <c r="AS23" s="66">
        <f t="shared" si="28"/>
        <v>1.51160900739676</v>
      </c>
      <c r="AT23" s="66">
        <f t="shared" si="29"/>
        <v>0.725716765798592</v>
      </c>
      <c r="AU23" s="66">
        <f t="shared" si="7"/>
        <v>1</v>
      </c>
      <c r="AV23" s="65">
        <f t="shared" si="30"/>
        <v>1.04938684274349</v>
      </c>
      <c r="AW23" s="65">
        <f t="shared" si="31"/>
        <v>1.04537235966485</v>
      </c>
      <c r="AX23" s="65">
        <f t="shared" si="8"/>
        <v>0</v>
      </c>
    </row>
    <row r="24" spans="1:50">
      <c r="A24" s="63" t="s">
        <v>82</v>
      </c>
      <c r="B24" s="63">
        <v>45.625</v>
      </c>
      <c r="C24" s="63">
        <f t="shared" si="9"/>
        <v>36.5</v>
      </c>
      <c r="D24" s="64">
        <f t="shared" si="10"/>
        <v>2.79909622191725</v>
      </c>
      <c r="E24" s="64">
        <v>0.623</v>
      </c>
      <c r="F24" s="64">
        <f>8580.628/P24/Q24*100</f>
        <v>4.23734716049383</v>
      </c>
      <c r="G24" s="63">
        <v>306</v>
      </c>
      <c r="H24" s="63">
        <v>306</v>
      </c>
      <c r="I24" s="64">
        <v>251.175</v>
      </c>
      <c r="J24" s="63">
        <v>123.4</v>
      </c>
      <c r="K24" s="64">
        <f t="shared" si="36"/>
        <v>0.491290932616701</v>
      </c>
      <c r="L24" s="64">
        <v>0.491290932616701</v>
      </c>
      <c r="M24" s="64">
        <f>203.2/I24</f>
        <v>0.808997710759431</v>
      </c>
      <c r="N24" s="63">
        <v>1060</v>
      </c>
      <c r="O24" s="64">
        <f t="shared" si="37"/>
        <v>4.22016522344979</v>
      </c>
      <c r="P24" s="63">
        <v>450</v>
      </c>
      <c r="Q24" s="63">
        <v>450</v>
      </c>
      <c r="R24" s="64">
        <v>1.185</v>
      </c>
      <c r="S24" s="68"/>
      <c r="T24" s="68"/>
      <c r="U24" s="65">
        <f t="shared" si="11"/>
        <v>2.63</v>
      </c>
      <c r="V24" s="65">
        <f t="shared" si="12"/>
        <v>0.450570342205323</v>
      </c>
      <c r="W24" s="65">
        <f t="shared" si="13"/>
        <v>1</v>
      </c>
      <c r="X24" s="65">
        <f t="shared" si="14"/>
        <v>1.00961956303914</v>
      </c>
      <c r="Y24" s="65">
        <f t="shared" si="15"/>
        <v>1.17370942816613</v>
      </c>
      <c r="Z24" s="65">
        <f t="shared" si="0"/>
        <v>0</v>
      </c>
      <c r="AA24" s="65">
        <f t="shared" si="16"/>
        <v>3.40929124237311</v>
      </c>
      <c r="AB24" s="65">
        <f t="shared" si="17"/>
        <v>0.347579574684607</v>
      </c>
      <c r="AC24" s="65">
        <f t="shared" si="1"/>
        <v>1</v>
      </c>
      <c r="AD24" s="65">
        <f t="shared" si="18"/>
        <v>1.10829232283464</v>
      </c>
      <c r="AE24" s="65">
        <f t="shared" si="19"/>
        <v>1.06921249528208</v>
      </c>
      <c r="AF24" s="65">
        <f t="shared" si="2"/>
        <v>0</v>
      </c>
      <c r="AG24" s="65">
        <f t="shared" si="20"/>
        <v>1.35697507490614</v>
      </c>
      <c r="AH24" s="65">
        <f t="shared" si="21"/>
        <v>0.873265855735753</v>
      </c>
      <c r="AI24" s="65">
        <f t="shared" si="3"/>
        <v>1</v>
      </c>
      <c r="AJ24" s="65">
        <f t="shared" si="22"/>
        <v>1.0650660907581</v>
      </c>
      <c r="AK24" s="65">
        <f t="shared" si="23"/>
        <v>1.11260701122926</v>
      </c>
      <c r="AL24" s="65">
        <f t="shared" si="4"/>
        <v>0</v>
      </c>
      <c r="AM24" s="65">
        <f t="shared" si="24"/>
        <v>1.64081104806384</v>
      </c>
      <c r="AN24" s="65">
        <f t="shared" si="25"/>
        <v>0.722203815849668</v>
      </c>
      <c r="AO24" s="65">
        <f t="shared" si="5"/>
        <v>1</v>
      </c>
      <c r="AP24" s="65">
        <f t="shared" si="26"/>
        <v>1.59422141639458</v>
      </c>
      <c r="AQ24" s="65">
        <f t="shared" si="27"/>
        <v>0.743309547728913</v>
      </c>
      <c r="AR24" s="65">
        <f t="shared" si="6"/>
        <v>1</v>
      </c>
      <c r="AS24" s="66">
        <f t="shared" si="28"/>
        <v>1.46752355869658</v>
      </c>
      <c r="AT24" s="66">
        <f t="shared" si="29"/>
        <v>0.807482778029465</v>
      </c>
      <c r="AU24" s="66">
        <f t="shared" si="7"/>
        <v>1</v>
      </c>
      <c r="AV24" s="65">
        <f t="shared" si="30"/>
        <v>1.16705003023446</v>
      </c>
      <c r="AW24" s="65">
        <f t="shared" si="31"/>
        <v>1.01538063433488</v>
      </c>
      <c r="AX24" s="65">
        <f t="shared" si="8"/>
        <v>0</v>
      </c>
    </row>
    <row r="25" spans="1:50">
      <c r="A25" s="63" t="s">
        <v>82</v>
      </c>
      <c r="B25" s="63">
        <v>45.625</v>
      </c>
      <c r="C25" s="63">
        <f t="shared" si="9"/>
        <v>36.5</v>
      </c>
      <c r="D25" s="64">
        <f t="shared" si="10"/>
        <v>2.79909622191725</v>
      </c>
      <c r="E25" s="64">
        <v>0.623</v>
      </c>
      <c r="F25" s="64">
        <f t="shared" ref="F25:F31" si="38">8580.628/P25/Q25*100</f>
        <v>4.23734716049383</v>
      </c>
      <c r="G25" s="63">
        <v>306</v>
      </c>
      <c r="H25" s="63">
        <v>306</v>
      </c>
      <c r="I25" s="64">
        <v>251.175</v>
      </c>
      <c r="J25" s="63">
        <v>123.4</v>
      </c>
      <c r="K25" s="64">
        <f t="shared" si="36"/>
        <v>0.491290932616701</v>
      </c>
      <c r="L25" s="64">
        <v>0.491290932616701</v>
      </c>
      <c r="M25" s="64">
        <f t="shared" ref="M25:M31" si="39">203.2/I25</f>
        <v>0.808997710759431</v>
      </c>
      <c r="N25" s="63">
        <v>1060</v>
      </c>
      <c r="O25" s="64">
        <f t="shared" si="37"/>
        <v>4.22016522344979</v>
      </c>
      <c r="P25" s="63">
        <v>450</v>
      </c>
      <c r="Q25" s="63">
        <v>450</v>
      </c>
      <c r="R25" s="64">
        <v>1.199</v>
      </c>
      <c r="S25" s="68"/>
      <c r="T25" s="68"/>
      <c r="U25" s="65">
        <f t="shared" si="11"/>
        <v>2.63</v>
      </c>
      <c r="V25" s="65">
        <f t="shared" si="12"/>
        <v>0.455893536121673</v>
      </c>
      <c r="W25" s="65">
        <f t="shared" si="13"/>
        <v>1</v>
      </c>
      <c r="X25" s="65">
        <f t="shared" si="14"/>
        <v>1.00961956303914</v>
      </c>
      <c r="Y25" s="65">
        <f t="shared" si="15"/>
        <v>1.18757603744404</v>
      </c>
      <c r="Z25" s="65">
        <f t="shared" si="0"/>
        <v>0</v>
      </c>
      <c r="AA25" s="65">
        <f t="shared" si="16"/>
        <v>3.40929124237311</v>
      </c>
      <c r="AB25" s="65">
        <f t="shared" si="17"/>
        <v>0.35168600003953</v>
      </c>
      <c r="AC25" s="65">
        <f t="shared" si="1"/>
        <v>1</v>
      </c>
      <c r="AD25" s="65">
        <f t="shared" si="18"/>
        <v>1.10829232283464</v>
      </c>
      <c r="AE25" s="65">
        <f t="shared" si="19"/>
        <v>1.08184454163984</v>
      </c>
      <c r="AF25" s="65">
        <f t="shared" si="2"/>
        <v>0</v>
      </c>
      <c r="AG25" s="65">
        <f t="shared" si="20"/>
        <v>1.35697507490614</v>
      </c>
      <c r="AH25" s="65">
        <f t="shared" si="21"/>
        <v>0.883582920698032</v>
      </c>
      <c r="AI25" s="65">
        <f t="shared" si="3"/>
        <v>1</v>
      </c>
      <c r="AJ25" s="65">
        <f t="shared" si="22"/>
        <v>1.0650660907581</v>
      </c>
      <c r="AK25" s="65">
        <f t="shared" si="23"/>
        <v>1.12575173541256</v>
      </c>
      <c r="AL25" s="65">
        <f t="shared" si="4"/>
        <v>0</v>
      </c>
      <c r="AM25" s="65">
        <f t="shared" si="24"/>
        <v>1.64081104806384</v>
      </c>
      <c r="AN25" s="65">
        <f t="shared" si="25"/>
        <v>0.730736181606542</v>
      </c>
      <c r="AO25" s="65">
        <f t="shared" si="5"/>
        <v>1</v>
      </c>
      <c r="AP25" s="65">
        <f t="shared" si="26"/>
        <v>1.59422141639458</v>
      </c>
      <c r="AQ25" s="65">
        <f t="shared" si="27"/>
        <v>0.752091263904613</v>
      </c>
      <c r="AR25" s="65">
        <f t="shared" si="6"/>
        <v>1</v>
      </c>
      <c r="AS25" s="66">
        <f t="shared" si="28"/>
        <v>1.46752355869658</v>
      </c>
      <c r="AT25" s="66">
        <f t="shared" si="29"/>
        <v>0.817022658951332</v>
      </c>
      <c r="AU25" s="66">
        <f t="shared" si="7"/>
        <v>1</v>
      </c>
      <c r="AV25" s="65">
        <f t="shared" si="30"/>
        <v>1.16705003023446</v>
      </c>
      <c r="AW25" s="65">
        <f t="shared" si="31"/>
        <v>1.02737669246204</v>
      </c>
      <c r="AX25" s="65">
        <f t="shared" si="8"/>
        <v>0</v>
      </c>
    </row>
    <row r="26" spans="1:50">
      <c r="A26" s="63" t="s">
        <v>82</v>
      </c>
      <c r="B26" s="63">
        <v>37</v>
      </c>
      <c r="C26" s="63">
        <f t="shared" si="9"/>
        <v>29.6</v>
      </c>
      <c r="D26" s="64">
        <f t="shared" si="10"/>
        <v>2.32678946523443</v>
      </c>
      <c r="E26" s="64">
        <v>0.623</v>
      </c>
      <c r="F26" s="64">
        <f t="shared" si="38"/>
        <v>4.23734716049383</v>
      </c>
      <c r="G26" s="63">
        <v>306</v>
      </c>
      <c r="H26" s="63">
        <v>306</v>
      </c>
      <c r="I26" s="64">
        <v>251.175</v>
      </c>
      <c r="J26" s="63">
        <v>123.4</v>
      </c>
      <c r="K26" s="64">
        <f t="shared" si="36"/>
        <v>0.491290932616701</v>
      </c>
      <c r="L26" s="64">
        <v>0.491290932616701</v>
      </c>
      <c r="M26" s="64">
        <f t="shared" si="39"/>
        <v>0.808997710759431</v>
      </c>
      <c r="N26" s="63">
        <v>1524</v>
      </c>
      <c r="O26" s="64">
        <f t="shared" si="37"/>
        <v>6.06748283069573</v>
      </c>
      <c r="P26" s="63">
        <v>450</v>
      </c>
      <c r="Q26" s="63">
        <v>450</v>
      </c>
      <c r="R26" s="64">
        <v>1.123</v>
      </c>
      <c r="S26" s="68"/>
      <c r="T26" s="68"/>
      <c r="U26" s="65">
        <f t="shared" si="11"/>
        <v>2.009</v>
      </c>
      <c r="V26" s="65">
        <f t="shared" si="12"/>
        <v>0.558984569437531</v>
      </c>
      <c r="W26" s="65">
        <f t="shared" si="13"/>
        <v>1</v>
      </c>
      <c r="X26" s="65">
        <f t="shared" si="14"/>
        <v>0.455424280865355</v>
      </c>
      <c r="Y26" s="65">
        <f t="shared" si="15"/>
        <v>2.46583251526726</v>
      </c>
      <c r="Z26" s="65">
        <f t="shared" si="0"/>
        <v>0</v>
      </c>
      <c r="AA26" s="65">
        <f t="shared" si="16"/>
        <v>2.83402295517953</v>
      </c>
      <c r="AB26" s="65">
        <f t="shared" si="17"/>
        <v>0.396256493952379</v>
      </c>
      <c r="AC26" s="65">
        <f t="shared" si="1"/>
        <v>1</v>
      </c>
      <c r="AD26" s="65">
        <f t="shared" si="18"/>
        <v>0.898779527559054</v>
      </c>
      <c r="AE26" s="65">
        <f t="shared" si="19"/>
        <v>1.2494721626002</v>
      </c>
      <c r="AF26" s="65">
        <f t="shared" si="2"/>
        <v>0</v>
      </c>
      <c r="AG26" s="65">
        <f t="shared" si="20"/>
        <v>1.09443540435953</v>
      </c>
      <c r="AH26" s="65">
        <f t="shared" si="21"/>
        <v>1.02609984611855</v>
      </c>
      <c r="AI26" s="65">
        <f t="shared" si="3"/>
        <v>0</v>
      </c>
      <c r="AJ26" s="65">
        <f t="shared" si="22"/>
        <v>1.01701174244592</v>
      </c>
      <c r="AK26" s="65">
        <f t="shared" si="23"/>
        <v>1.10421537247856</v>
      </c>
      <c r="AL26" s="65">
        <f t="shared" si="4"/>
        <v>0</v>
      </c>
      <c r="AM26" s="65">
        <f t="shared" si="24"/>
        <v>1.4284228470114</v>
      </c>
      <c r="AN26" s="65">
        <f t="shared" si="25"/>
        <v>0.786181768479539</v>
      </c>
      <c r="AO26" s="65">
        <f t="shared" si="5"/>
        <v>1</v>
      </c>
      <c r="AP26" s="65">
        <f t="shared" si="26"/>
        <v>1.32521975052978</v>
      </c>
      <c r="AQ26" s="65">
        <f t="shared" si="27"/>
        <v>0.847406627882706</v>
      </c>
      <c r="AR26" s="65">
        <f t="shared" si="6"/>
        <v>1</v>
      </c>
      <c r="AS26" s="66">
        <f t="shared" si="28"/>
        <v>1.34459557054994</v>
      </c>
      <c r="AT26" s="66">
        <f t="shared" si="29"/>
        <v>0.835195373684512</v>
      </c>
      <c r="AU26" s="66">
        <f t="shared" si="7"/>
        <v>1</v>
      </c>
      <c r="AV26" s="65">
        <f t="shared" si="30"/>
        <v>0.890178583699771</v>
      </c>
      <c r="AW26" s="65">
        <f t="shared" si="31"/>
        <v>1.26154461651119</v>
      </c>
      <c r="AX26" s="65">
        <f t="shared" si="8"/>
        <v>0</v>
      </c>
    </row>
    <row r="27" spans="1:50">
      <c r="A27" s="63" t="s">
        <v>82</v>
      </c>
      <c r="B27" s="63">
        <v>37</v>
      </c>
      <c r="C27" s="63">
        <f t="shared" si="9"/>
        <v>29.6</v>
      </c>
      <c r="D27" s="64">
        <f t="shared" si="10"/>
        <v>2.32678946523443</v>
      </c>
      <c r="E27" s="64">
        <v>0.623</v>
      </c>
      <c r="F27" s="64">
        <f t="shared" si="38"/>
        <v>4.23734716049383</v>
      </c>
      <c r="G27" s="63">
        <v>306</v>
      </c>
      <c r="H27" s="63">
        <v>306</v>
      </c>
      <c r="I27" s="64">
        <v>251.175</v>
      </c>
      <c r="J27" s="63">
        <v>123.4</v>
      </c>
      <c r="K27" s="64">
        <f t="shared" si="36"/>
        <v>0.491290932616701</v>
      </c>
      <c r="L27" s="64">
        <v>0.491290932616701</v>
      </c>
      <c r="M27" s="64">
        <f t="shared" si="39"/>
        <v>0.808997710759431</v>
      </c>
      <c r="N27" s="63">
        <v>1524</v>
      </c>
      <c r="O27" s="64">
        <f t="shared" si="37"/>
        <v>6.06748283069573</v>
      </c>
      <c r="P27" s="63">
        <v>450</v>
      </c>
      <c r="Q27" s="63">
        <v>450</v>
      </c>
      <c r="R27" s="64">
        <v>1.033</v>
      </c>
      <c r="S27" s="68"/>
      <c r="T27" s="68"/>
      <c r="U27" s="65">
        <f t="shared" si="11"/>
        <v>2.009</v>
      </c>
      <c r="V27" s="65">
        <f t="shared" si="12"/>
        <v>0.514186162269786</v>
      </c>
      <c r="W27" s="65">
        <f t="shared" si="13"/>
        <v>1</v>
      </c>
      <c r="X27" s="65">
        <f t="shared" si="14"/>
        <v>0.455424280865355</v>
      </c>
      <c r="Y27" s="65">
        <f t="shared" si="15"/>
        <v>2.26821459329571</v>
      </c>
      <c r="Z27" s="65">
        <f t="shared" si="0"/>
        <v>0</v>
      </c>
      <c r="AA27" s="65">
        <f t="shared" si="16"/>
        <v>2.83402295517953</v>
      </c>
      <c r="AB27" s="65">
        <f t="shared" si="17"/>
        <v>0.364499517589321</v>
      </c>
      <c r="AC27" s="65">
        <f t="shared" si="1"/>
        <v>1</v>
      </c>
      <c r="AD27" s="65">
        <f t="shared" si="18"/>
        <v>0.898779527559054</v>
      </c>
      <c r="AE27" s="65">
        <f t="shared" si="19"/>
        <v>1.14933637040606</v>
      </c>
      <c r="AF27" s="65">
        <f t="shared" si="2"/>
        <v>0</v>
      </c>
      <c r="AG27" s="65">
        <f t="shared" si="20"/>
        <v>1.09443540435953</v>
      </c>
      <c r="AH27" s="65">
        <f t="shared" si="21"/>
        <v>0.943865664328102</v>
      </c>
      <c r="AI27" s="65">
        <f t="shared" si="3"/>
        <v>1</v>
      </c>
      <c r="AJ27" s="65">
        <f t="shared" si="22"/>
        <v>1.01701174244592</v>
      </c>
      <c r="AK27" s="65">
        <f t="shared" si="23"/>
        <v>1.0157208190297</v>
      </c>
      <c r="AL27" s="65">
        <f t="shared" si="4"/>
        <v>0</v>
      </c>
      <c r="AM27" s="65">
        <f t="shared" si="24"/>
        <v>1.4284228470114</v>
      </c>
      <c r="AN27" s="65">
        <f t="shared" si="25"/>
        <v>0.72317521535117</v>
      </c>
      <c r="AO27" s="65">
        <f t="shared" si="5"/>
        <v>1</v>
      </c>
      <c r="AP27" s="65">
        <f t="shared" si="26"/>
        <v>1.32521975052978</v>
      </c>
      <c r="AQ27" s="65">
        <f t="shared" si="27"/>
        <v>0.779493362958891</v>
      </c>
      <c r="AR27" s="65">
        <f t="shared" si="6"/>
        <v>1</v>
      </c>
      <c r="AS27" s="66">
        <f t="shared" si="28"/>
        <v>1.34459557054994</v>
      </c>
      <c r="AT27" s="66">
        <f t="shared" si="29"/>
        <v>0.768260748901247</v>
      </c>
      <c r="AU27" s="66">
        <f t="shared" si="7"/>
        <v>1</v>
      </c>
      <c r="AV27" s="65">
        <f t="shared" si="30"/>
        <v>0.890178583699771</v>
      </c>
      <c r="AW27" s="65">
        <f t="shared" si="31"/>
        <v>1.16044130797512</v>
      </c>
      <c r="AX27" s="65">
        <f t="shared" si="8"/>
        <v>0</v>
      </c>
    </row>
    <row r="28" spans="1:50">
      <c r="A28" s="63" t="s">
        <v>82</v>
      </c>
      <c r="B28" s="63">
        <v>37</v>
      </c>
      <c r="C28" s="63">
        <f t="shared" si="9"/>
        <v>29.6</v>
      </c>
      <c r="D28" s="64">
        <f t="shared" si="10"/>
        <v>2.32678946523443</v>
      </c>
      <c r="E28" s="64">
        <v>0.158</v>
      </c>
      <c r="F28" s="64">
        <f t="shared" ref="F28:F33" si="40">4187.088/P28/Q28*100</f>
        <v>2.06769777777778</v>
      </c>
      <c r="G28" s="63">
        <v>306</v>
      </c>
      <c r="H28" s="63">
        <v>306</v>
      </c>
      <c r="I28" s="64">
        <v>251.175</v>
      </c>
      <c r="J28" s="63">
        <v>152</v>
      </c>
      <c r="K28" s="64">
        <f t="shared" si="36"/>
        <v>0.605155767890913</v>
      </c>
      <c r="L28" s="64">
        <v>0.605056235692246</v>
      </c>
      <c r="M28" s="64">
        <f t="shared" ref="M28:M33" si="41">146.05/I28</f>
        <v>0.581467104608341</v>
      </c>
      <c r="N28" s="63">
        <v>1060</v>
      </c>
      <c r="O28" s="64">
        <f t="shared" si="37"/>
        <v>4.22016522344979</v>
      </c>
      <c r="P28" s="63">
        <v>450</v>
      </c>
      <c r="Q28" s="63">
        <v>450</v>
      </c>
      <c r="R28" s="64">
        <v>0.854</v>
      </c>
      <c r="S28" s="68"/>
      <c r="T28" s="68"/>
      <c r="U28" s="65">
        <f t="shared" si="11"/>
        <v>2.009</v>
      </c>
      <c r="V28" s="65">
        <f t="shared" si="12"/>
        <v>0.425087108013937</v>
      </c>
      <c r="W28" s="65">
        <f t="shared" si="13"/>
        <v>1</v>
      </c>
      <c r="X28" s="65">
        <f t="shared" si="14"/>
        <v>1.33441607563173</v>
      </c>
      <c r="Y28" s="65">
        <f t="shared" si="15"/>
        <v>0.639980299694535</v>
      </c>
      <c r="Z28" s="65">
        <f t="shared" si="0"/>
        <v>1</v>
      </c>
      <c r="AA28" s="65">
        <f t="shared" si="16"/>
        <v>7.05251258376033</v>
      </c>
      <c r="AB28" s="65">
        <f t="shared" si="17"/>
        <v>0.121091595350923</v>
      </c>
      <c r="AC28" s="65">
        <f t="shared" si="1"/>
        <v>1</v>
      </c>
      <c r="AD28" s="65">
        <f t="shared" si="18"/>
        <v>1.184</v>
      </c>
      <c r="AE28" s="65">
        <f t="shared" si="19"/>
        <v>0.721283783783784</v>
      </c>
      <c r="AF28" s="65">
        <f t="shared" si="2"/>
        <v>1</v>
      </c>
      <c r="AG28" s="65">
        <f t="shared" si="20"/>
        <v>1.24492662122224</v>
      </c>
      <c r="AH28" s="65">
        <f t="shared" si="21"/>
        <v>0.68598420617077</v>
      </c>
      <c r="AI28" s="65">
        <f t="shared" si="3"/>
        <v>1</v>
      </c>
      <c r="AJ28" s="65">
        <f t="shared" si="22"/>
        <v>1.01701174244592</v>
      </c>
      <c r="AK28" s="65">
        <f t="shared" si="23"/>
        <v>0.83971498494808</v>
      </c>
      <c r="AL28" s="65">
        <f t="shared" si="4"/>
        <v>1</v>
      </c>
      <c r="AM28" s="65">
        <f t="shared" si="24"/>
        <v>1.2674248755874</v>
      </c>
      <c r="AN28" s="65">
        <f t="shared" si="25"/>
        <v>0.673807194769004</v>
      </c>
      <c r="AO28" s="65">
        <f t="shared" si="5"/>
        <v>1</v>
      </c>
      <c r="AP28" s="65">
        <f t="shared" si="26"/>
        <v>0.726371644663674</v>
      </c>
      <c r="AQ28" s="65">
        <f t="shared" si="27"/>
        <v>1.17570668716759</v>
      </c>
      <c r="AR28" s="65">
        <f t="shared" si="6"/>
        <v>0</v>
      </c>
      <c r="AS28" s="66">
        <f t="shared" si="28"/>
        <v>1.52625441385939</v>
      </c>
      <c r="AT28" s="66">
        <f t="shared" si="29"/>
        <v>0.559539741372814</v>
      </c>
      <c r="AU28" s="66">
        <f t="shared" si="7"/>
        <v>1</v>
      </c>
      <c r="AV28" s="65">
        <f t="shared" si="30"/>
        <v>1.04364803086447</v>
      </c>
      <c r="AW28" s="65">
        <f t="shared" si="31"/>
        <v>0.818283535008083</v>
      </c>
      <c r="AX28" s="65">
        <f t="shared" si="8"/>
        <v>1</v>
      </c>
    </row>
    <row r="29" spans="1:50">
      <c r="A29" s="63" t="s">
        <v>82</v>
      </c>
      <c r="B29" s="63">
        <v>37</v>
      </c>
      <c r="C29" s="63">
        <f t="shared" si="9"/>
        <v>29.6</v>
      </c>
      <c r="D29" s="64">
        <f t="shared" si="10"/>
        <v>2.32678946523443</v>
      </c>
      <c r="E29" s="64">
        <v>0.158</v>
      </c>
      <c r="F29" s="64">
        <f t="shared" si="40"/>
        <v>2.06769777777778</v>
      </c>
      <c r="G29" s="63">
        <v>306</v>
      </c>
      <c r="H29" s="63">
        <v>306</v>
      </c>
      <c r="I29" s="64">
        <v>251.175</v>
      </c>
      <c r="J29" s="63">
        <v>152</v>
      </c>
      <c r="K29" s="64">
        <f t="shared" si="36"/>
        <v>0.605155767890913</v>
      </c>
      <c r="L29" s="64">
        <v>0.605056235692246</v>
      </c>
      <c r="M29" s="64">
        <f t="shared" si="41"/>
        <v>0.581467104608341</v>
      </c>
      <c r="N29" s="63">
        <v>1060</v>
      </c>
      <c r="O29" s="64">
        <f t="shared" si="37"/>
        <v>4.22016522344979</v>
      </c>
      <c r="P29" s="63">
        <v>450</v>
      </c>
      <c r="Q29" s="63">
        <v>450</v>
      </c>
      <c r="R29" s="64">
        <v>0.903</v>
      </c>
      <c r="S29" s="68"/>
      <c r="T29" s="68"/>
      <c r="U29" s="65">
        <f t="shared" si="11"/>
        <v>2.009</v>
      </c>
      <c r="V29" s="65">
        <f t="shared" si="12"/>
        <v>0.449477351916376</v>
      </c>
      <c r="W29" s="65">
        <f t="shared" si="13"/>
        <v>1</v>
      </c>
      <c r="X29" s="65">
        <f t="shared" si="14"/>
        <v>1.33441607563173</v>
      </c>
      <c r="Y29" s="65">
        <f t="shared" si="15"/>
        <v>0.67670048082455</v>
      </c>
      <c r="Z29" s="65">
        <f t="shared" si="0"/>
        <v>1</v>
      </c>
      <c r="AA29" s="65">
        <f t="shared" si="16"/>
        <v>7.05251258376033</v>
      </c>
      <c r="AB29" s="65">
        <f t="shared" si="17"/>
        <v>0.128039473772698</v>
      </c>
      <c r="AC29" s="65">
        <f t="shared" si="1"/>
        <v>1</v>
      </c>
      <c r="AD29" s="65">
        <f t="shared" si="18"/>
        <v>1.184</v>
      </c>
      <c r="AE29" s="65">
        <f t="shared" si="19"/>
        <v>0.762668918918919</v>
      </c>
      <c r="AF29" s="65">
        <f t="shared" si="2"/>
        <v>1</v>
      </c>
      <c r="AG29" s="65">
        <f t="shared" si="20"/>
        <v>1.24492662122224</v>
      </c>
      <c r="AH29" s="65">
        <f t="shared" si="21"/>
        <v>0.725343955705158</v>
      </c>
      <c r="AI29" s="65">
        <f t="shared" si="3"/>
        <v>1</v>
      </c>
      <c r="AJ29" s="65">
        <f t="shared" si="22"/>
        <v>1.01701174244592</v>
      </c>
      <c r="AK29" s="65">
        <f t="shared" si="23"/>
        <v>0.887895352936905</v>
      </c>
      <c r="AL29" s="65">
        <f t="shared" si="4"/>
        <v>1</v>
      </c>
      <c r="AM29" s="65">
        <f t="shared" si="24"/>
        <v>1.2674248755874</v>
      </c>
      <c r="AN29" s="65">
        <f t="shared" si="25"/>
        <v>0.712468263321324</v>
      </c>
      <c r="AO29" s="65">
        <f t="shared" si="5"/>
        <v>1</v>
      </c>
      <c r="AP29" s="65">
        <f t="shared" si="26"/>
        <v>0.726371644663674</v>
      </c>
      <c r="AQ29" s="65">
        <f t="shared" si="27"/>
        <v>1.24316526757884</v>
      </c>
      <c r="AR29" s="65">
        <f t="shared" si="6"/>
        <v>0</v>
      </c>
      <c r="AS29" s="66">
        <f t="shared" si="28"/>
        <v>1.52625441385939</v>
      </c>
      <c r="AT29" s="66">
        <f t="shared" si="29"/>
        <v>0.59164448063191</v>
      </c>
      <c r="AU29" s="66">
        <f t="shared" si="7"/>
        <v>1</v>
      </c>
      <c r="AV29" s="65">
        <f t="shared" si="30"/>
        <v>1.04364803086447</v>
      </c>
      <c r="AW29" s="65">
        <f t="shared" si="31"/>
        <v>0.865234229639694</v>
      </c>
      <c r="AX29" s="65">
        <f t="shared" si="8"/>
        <v>1</v>
      </c>
    </row>
    <row r="30" spans="1:50">
      <c r="A30" s="63" t="s">
        <v>82</v>
      </c>
      <c r="B30" s="63">
        <v>45.625</v>
      </c>
      <c r="C30" s="63">
        <f t="shared" si="9"/>
        <v>36.5</v>
      </c>
      <c r="D30" s="64">
        <f t="shared" si="10"/>
        <v>2.79909622191725</v>
      </c>
      <c r="E30" s="64">
        <v>0.158</v>
      </c>
      <c r="F30" s="64">
        <f t="shared" si="38"/>
        <v>4.23734716049383</v>
      </c>
      <c r="G30" s="63">
        <v>306</v>
      </c>
      <c r="H30" s="63">
        <v>306</v>
      </c>
      <c r="I30" s="64">
        <v>251.175</v>
      </c>
      <c r="J30" s="63">
        <v>123.4</v>
      </c>
      <c r="K30" s="64">
        <f t="shared" si="36"/>
        <v>0.491290932616701</v>
      </c>
      <c r="L30" s="64">
        <v>0.491290932616701</v>
      </c>
      <c r="M30" s="64">
        <f t="shared" si="39"/>
        <v>0.808997710759431</v>
      </c>
      <c r="N30" s="63">
        <v>1060</v>
      </c>
      <c r="O30" s="64">
        <f t="shared" si="37"/>
        <v>4.22016522344979</v>
      </c>
      <c r="P30" s="63">
        <v>450</v>
      </c>
      <c r="Q30" s="63">
        <v>450</v>
      </c>
      <c r="R30" s="64">
        <v>1.061</v>
      </c>
      <c r="S30" s="68"/>
      <c r="T30" s="68"/>
      <c r="U30" s="65">
        <f t="shared" si="11"/>
        <v>2.63</v>
      </c>
      <c r="V30" s="65">
        <f t="shared" si="12"/>
        <v>0.403422053231939</v>
      </c>
      <c r="W30" s="65">
        <f t="shared" si="13"/>
        <v>1</v>
      </c>
      <c r="X30" s="65">
        <f t="shared" si="14"/>
        <v>1.00961956303914</v>
      </c>
      <c r="Y30" s="65">
        <f t="shared" si="15"/>
        <v>1.05089088884748</v>
      </c>
      <c r="Z30" s="65">
        <f t="shared" si="0"/>
        <v>0</v>
      </c>
      <c r="AA30" s="65">
        <f t="shared" si="16"/>
        <v>3.40929124237311</v>
      </c>
      <c r="AB30" s="65">
        <f t="shared" si="17"/>
        <v>0.311208378683855</v>
      </c>
      <c r="AC30" s="65">
        <f t="shared" si="1"/>
        <v>1</v>
      </c>
      <c r="AD30" s="65">
        <f t="shared" si="18"/>
        <v>1.10829232283464</v>
      </c>
      <c r="AE30" s="65">
        <f t="shared" si="19"/>
        <v>0.95732865611332</v>
      </c>
      <c r="AF30" s="65">
        <f t="shared" si="2"/>
        <v>1</v>
      </c>
      <c r="AG30" s="65">
        <f t="shared" si="20"/>
        <v>1.35697507490614</v>
      </c>
      <c r="AH30" s="65">
        <f t="shared" si="21"/>
        <v>0.781886137498425</v>
      </c>
      <c r="AI30" s="65">
        <f t="shared" si="3"/>
        <v>1</v>
      </c>
      <c r="AJ30" s="65">
        <f t="shared" si="22"/>
        <v>1.0650660907581</v>
      </c>
      <c r="AK30" s="65">
        <f t="shared" si="23"/>
        <v>0.996182311320037</v>
      </c>
      <c r="AL30" s="65">
        <f t="shared" si="4"/>
        <v>1</v>
      </c>
      <c r="AM30" s="65">
        <f t="shared" si="24"/>
        <v>1.63146570550773</v>
      </c>
      <c r="AN30" s="65">
        <f t="shared" si="25"/>
        <v>0.650335459959796</v>
      </c>
      <c r="AO30" s="65">
        <f t="shared" si="5"/>
        <v>1</v>
      </c>
      <c r="AP30" s="65">
        <f t="shared" si="26"/>
        <v>0.846724169879687</v>
      </c>
      <c r="AQ30" s="65">
        <f t="shared" si="27"/>
        <v>1.25306450169098</v>
      </c>
      <c r="AR30" s="65">
        <f t="shared" si="6"/>
        <v>0</v>
      </c>
      <c r="AS30" s="66">
        <f t="shared" si="28"/>
        <v>1.46711714869658</v>
      </c>
      <c r="AT30" s="66">
        <f t="shared" si="29"/>
        <v>0.723186966318686</v>
      </c>
      <c r="AU30" s="66">
        <f t="shared" si="7"/>
        <v>1</v>
      </c>
      <c r="AV30" s="65">
        <f t="shared" si="30"/>
        <v>1.16705003023446</v>
      </c>
      <c r="AW30" s="65">
        <f t="shared" si="31"/>
        <v>0.909129833780003</v>
      </c>
      <c r="AX30" s="65">
        <f t="shared" si="8"/>
        <v>1</v>
      </c>
    </row>
    <row r="31" spans="1:50">
      <c r="A31" s="63" t="s">
        <v>82</v>
      </c>
      <c r="B31" s="63">
        <v>37</v>
      </c>
      <c r="C31" s="63">
        <f t="shared" si="9"/>
        <v>29.6</v>
      </c>
      <c r="D31" s="64">
        <f t="shared" si="10"/>
        <v>2.32678946523443</v>
      </c>
      <c r="E31" s="64">
        <v>0.158</v>
      </c>
      <c r="F31" s="64">
        <f t="shared" si="38"/>
        <v>4.23734716049383</v>
      </c>
      <c r="G31" s="63">
        <v>306</v>
      </c>
      <c r="H31" s="63">
        <v>306</v>
      </c>
      <c r="I31" s="64">
        <v>251.175</v>
      </c>
      <c r="J31" s="63">
        <v>123.4</v>
      </c>
      <c r="K31" s="64">
        <f t="shared" si="36"/>
        <v>0.491290932616701</v>
      </c>
      <c r="L31" s="64">
        <v>0.491290932616701</v>
      </c>
      <c r="M31" s="64">
        <f t="shared" si="39"/>
        <v>0.808997710759431</v>
      </c>
      <c r="N31" s="63">
        <v>1060</v>
      </c>
      <c r="O31" s="64">
        <f t="shared" si="37"/>
        <v>4.22016522344979</v>
      </c>
      <c r="P31" s="63">
        <v>450</v>
      </c>
      <c r="Q31" s="63">
        <v>450</v>
      </c>
      <c r="R31" s="64">
        <v>0.992</v>
      </c>
      <c r="S31" s="68"/>
      <c r="T31" s="68"/>
      <c r="U31" s="65">
        <f t="shared" si="11"/>
        <v>2.009</v>
      </c>
      <c r="V31" s="65">
        <f t="shared" si="12"/>
        <v>0.49377799900448</v>
      </c>
      <c r="W31" s="65">
        <f t="shared" si="13"/>
        <v>1</v>
      </c>
      <c r="X31" s="65">
        <f t="shared" si="14"/>
        <v>1.00961956303914</v>
      </c>
      <c r="Y31" s="65">
        <f t="shared" si="15"/>
        <v>0.982548314549196</v>
      </c>
      <c r="Z31" s="65">
        <f t="shared" si="0"/>
        <v>1</v>
      </c>
      <c r="AA31" s="65">
        <f t="shared" si="16"/>
        <v>2.83402295517953</v>
      </c>
      <c r="AB31" s="65">
        <f t="shared" si="17"/>
        <v>0.350032450579484</v>
      </c>
      <c r="AC31" s="65">
        <f t="shared" si="1"/>
        <v>1</v>
      </c>
      <c r="AD31" s="65">
        <f t="shared" si="18"/>
        <v>0.898779527559054</v>
      </c>
      <c r="AE31" s="65">
        <f t="shared" si="19"/>
        <v>1.10371895396207</v>
      </c>
      <c r="AF31" s="65">
        <f t="shared" si="2"/>
        <v>0</v>
      </c>
      <c r="AG31" s="65">
        <f t="shared" si="20"/>
        <v>1.12800527690136</v>
      </c>
      <c r="AH31" s="65">
        <f t="shared" si="21"/>
        <v>0.879428510055407</v>
      </c>
      <c r="AI31" s="65">
        <f t="shared" si="3"/>
        <v>1</v>
      </c>
      <c r="AJ31" s="65">
        <f t="shared" si="22"/>
        <v>1.01701174244592</v>
      </c>
      <c r="AK31" s="65">
        <f t="shared" si="23"/>
        <v>0.975406633569667</v>
      </c>
      <c r="AL31" s="65">
        <f t="shared" si="4"/>
        <v>1</v>
      </c>
      <c r="AM31" s="65">
        <f t="shared" si="24"/>
        <v>1.35617960781159</v>
      </c>
      <c r="AN31" s="65">
        <f t="shared" si="25"/>
        <v>0.731466536059149</v>
      </c>
      <c r="AO31" s="65">
        <f t="shared" si="5"/>
        <v>1</v>
      </c>
      <c r="AP31" s="65">
        <f t="shared" si="26"/>
        <v>0.703851787233655</v>
      </c>
      <c r="AQ31" s="65">
        <f t="shared" si="27"/>
        <v>1.40938762675996</v>
      </c>
      <c r="AR31" s="65">
        <f t="shared" si="6"/>
        <v>0</v>
      </c>
      <c r="AS31" s="66">
        <f t="shared" si="28"/>
        <v>1.42805737991891</v>
      </c>
      <c r="AT31" s="66">
        <f t="shared" si="29"/>
        <v>0.694649958712674</v>
      </c>
      <c r="AU31" s="66">
        <f t="shared" si="7"/>
        <v>1</v>
      </c>
      <c r="AV31" s="65">
        <f t="shared" si="30"/>
        <v>0.970127319842935</v>
      </c>
      <c r="AW31" s="65">
        <f t="shared" si="31"/>
        <v>1.02254619544227</v>
      </c>
      <c r="AX31" s="65">
        <f t="shared" si="8"/>
        <v>0</v>
      </c>
    </row>
    <row r="32" spans="1:50">
      <c r="A32" s="63" t="s">
        <v>82</v>
      </c>
      <c r="B32" s="63">
        <v>45.625</v>
      </c>
      <c r="C32" s="63">
        <f t="shared" si="9"/>
        <v>36.5</v>
      </c>
      <c r="D32" s="64">
        <f t="shared" si="10"/>
        <v>2.79909622191725</v>
      </c>
      <c r="E32" s="64">
        <v>0.158</v>
      </c>
      <c r="F32" s="64">
        <f t="shared" si="40"/>
        <v>2.06769777777778</v>
      </c>
      <c r="G32" s="63">
        <v>306</v>
      </c>
      <c r="H32" s="63">
        <v>306</v>
      </c>
      <c r="I32" s="64">
        <v>251.175</v>
      </c>
      <c r="J32" s="63">
        <v>90.1</v>
      </c>
      <c r="K32" s="64">
        <f t="shared" si="36"/>
        <v>0.358714043993232</v>
      </c>
      <c r="L32" s="64">
        <v>0.605056235692246</v>
      </c>
      <c r="M32" s="64">
        <f t="shared" si="41"/>
        <v>0.581467104608341</v>
      </c>
      <c r="N32" s="63">
        <v>1060</v>
      </c>
      <c r="O32" s="64">
        <f t="shared" si="37"/>
        <v>4.22016522344979</v>
      </c>
      <c r="P32" s="63">
        <v>450</v>
      </c>
      <c r="Q32" s="63">
        <v>450</v>
      </c>
      <c r="R32" s="64">
        <v>0.951</v>
      </c>
      <c r="S32" s="68"/>
      <c r="T32" s="68"/>
      <c r="U32" s="65">
        <f t="shared" si="11"/>
        <v>2.63</v>
      </c>
      <c r="V32" s="65">
        <f t="shared" si="12"/>
        <v>0.361596958174905</v>
      </c>
      <c r="W32" s="65">
        <f t="shared" si="13"/>
        <v>1</v>
      </c>
      <c r="X32" s="65">
        <f t="shared" si="14"/>
        <v>1.33441607563173</v>
      </c>
      <c r="Y32" s="65">
        <f t="shared" si="15"/>
        <v>0.712671270502931</v>
      </c>
      <c r="Z32" s="65">
        <f t="shared" si="0"/>
        <v>1</v>
      </c>
      <c r="AA32" s="65">
        <f t="shared" si="16"/>
        <v>3.49302897397501</v>
      </c>
      <c r="AB32" s="65">
        <f t="shared" si="17"/>
        <v>0.27225654498874</v>
      </c>
      <c r="AC32" s="65">
        <f t="shared" si="1"/>
        <v>1</v>
      </c>
      <c r="AD32" s="65">
        <f t="shared" si="18"/>
        <v>1.12586442998973</v>
      </c>
      <c r="AE32" s="65">
        <f t="shared" si="19"/>
        <v>0.844684292946954</v>
      </c>
      <c r="AF32" s="65">
        <f t="shared" si="2"/>
        <v>1</v>
      </c>
      <c r="AG32" s="65">
        <f t="shared" si="20"/>
        <v>1.18653092642642</v>
      </c>
      <c r="AH32" s="65">
        <f t="shared" si="21"/>
        <v>0.801496175800672</v>
      </c>
      <c r="AI32" s="65">
        <f t="shared" si="3"/>
        <v>1</v>
      </c>
      <c r="AJ32" s="65">
        <f t="shared" si="22"/>
        <v>1.0650660907581</v>
      </c>
      <c r="AK32" s="65">
        <f t="shared" si="23"/>
        <v>0.892902335594114</v>
      </c>
      <c r="AL32" s="65">
        <f t="shared" si="4"/>
        <v>1</v>
      </c>
      <c r="AM32" s="65">
        <f t="shared" si="24"/>
        <v>1.75578268730766</v>
      </c>
      <c r="AN32" s="65">
        <f t="shared" si="25"/>
        <v>0.541638784158578</v>
      </c>
      <c r="AO32" s="65">
        <f t="shared" si="5"/>
        <v>1</v>
      </c>
      <c r="AP32" s="65">
        <f t="shared" si="26"/>
        <v>0.81518105509463</v>
      </c>
      <c r="AQ32" s="65">
        <f t="shared" si="27"/>
        <v>1.16661199871678</v>
      </c>
      <c r="AR32" s="65">
        <f t="shared" si="6"/>
        <v>0</v>
      </c>
      <c r="AS32" s="66">
        <f t="shared" si="28"/>
        <v>1.3527828399477</v>
      </c>
      <c r="AT32" s="66">
        <f t="shared" si="29"/>
        <v>0.702995315964214</v>
      </c>
      <c r="AU32" s="66">
        <f t="shared" si="7"/>
        <v>1</v>
      </c>
      <c r="AV32" s="65">
        <f t="shared" si="30"/>
        <v>1.06407103784795</v>
      </c>
      <c r="AW32" s="65">
        <f t="shared" si="31"/>
        <v>0.893737322203008</v>
      </c>
      <c r="AX32" s="65">
        <f t="shared" si="8"/>
        <v>1</v>
      </c>
    </row>
    <row r="33" spans="1:50">
      <c r="A33" s="63" t="s">
        <v>82</v>
      </c>
      <c r="B33" s="63">
        <v>45.625</v>
      </c>
      <c r="C33" s="63">
        <f t="shared" si="9"/>
        <v>36.5</v>
      </c>
      <c r="D33" s="64">
        <f t="shared" si="10"/>
        <v>2.79909622191725</v>
      </c>
      <c r="E33" s="64">
        <v>0.158</v>
      </c>
      <c r="F33" s="64">
        <f t="shared" si="40"/>
        <v>2.06769777777778</v>
      </c>
      <c r="G33" s="63">
        <v>306</v>
      </c>
      <c r="H33" s="63">
        <v>306</v>
      </c>
      <c r="I33" s="64">
        <v>251.175</v>
      </c>
      <c r="J33" s="63">
        <v>90.1</v>
      </c>
      <c r="K33" s="64">
        <f t="shared" si="36"/>
        <v>0.358714043993232</v>
      </c>
      <c r="L33" s="64">
        <v>0.605056235692246</v>
      </c>
      <c r="M33" s="64">
        <f t="shared" si="41"/>
        <v>0.581467104608341</v>
      </c>
      <c r="N33" s="63">
        <v>1060</v>
      </c>
      <c r="O33" s="64">
        <f t="shared" si="37"/>
        <v>4.22016522344979</v>
      </c>
      <c r="P33" s="63">
        <v>450</v>
      </c>
      <c r="Q33" s="63">
        <v>450</v>
      </c>
      <c r="R33" s="64">
        <v>0.888</v>
      </c>
      <c r="S33" s="68"/>
      <c r="T33" s="68"/>
      <c r="U33" s="65">
        <f t="shared" si="11"/>
        <v>2.63</v>
      </c>
      <c r="V33" s="65">
        <f t="shared" si="12"/>
        <v>0.337642585551331</v>
      </c>
      <c r="W33" s="65">
        <f t="shared" si="13"/>
        <v>1</v>
      </c>
      <c r="X33" s="65">
        <f t="shared" si="14"/>
        <v>1.33441607563173</v>
      </c>
      <c r="Y33" s="65">
        <f t="shared" si="15"/>
        <v>0.665459609050055</v>
      </c>
      <c r="Z33" s="65">
        <f t="shared" si="0"/>
        <v>1</v>
      </c>
      <c r="AA33" s="65">
        <f t="shared" si="16"/>
        <v>3.49302897397501</v>
      </c>
      <c r="AB33" s="65">
        <f t="shared" si="17"/>
        <v>0.254220622450054</v>
      </c>
      <c r="AC33" s="65">
        <f t="shared" si="1"/>
        <v>1</v>
      </c>
      <c r="AD33" s="65">
        <f t="shared" si="18"/>
        <v>1.12586442998973</v>
      </c>
      <c r="AE33" s="65">
        <f t="shared" si="19"/>
        <v>0.788727289313244</v>
      </c>
      <c r="AF33" s="65">
        <f t="shared" si="2"/>
        <v>1</v>
      </c>
      <c r="AG33" s="65">
        <f t="shared" si="20"/>
        <v>1.18653092642642</v>
      </c>
      <c r="AH33" s="65">
        <f t="shared" si="21"/>
        <v>0.748400214627756</v>
      </c>
      <c r="AI33" s="65">
        <f t="shared" si="3"/>
        <v>1</v>
      </c>
      <c r="AJ33" s="65">
        <f t="shared" si="22"/>
        <v>1.0650660907581</v>
      </c>
      <c r="AK33" s="65">
        <f t="shared" si="23"/>
        <v>0.833751076769267</v>
      </c>
      <c r="AL33" s="65">
        <f t="shared" si="4"/>
        <v>1</v>
      </c>
      <c r="AM33" s="65">
        <f t="shared" si="24"/>
        <v>1.75578268730766</v>
      </c>
      <c r="AN33" s="65">
        <f t="shared" si="25"/>
        <v>0.505757350507694</v>
      </c>
      <c r="AO33" s="65">
        <f t="shared" si="5"/>
        <v>1</v>
      </c>
      <c r="AP33" s="65">
        <f t="shared" si="26"/>
        <v>0.81518105509463</v>
      </c>
      <c r="AQ33" s="65">
        <f t="shared" si="27"/>
        <v>1.08932855400684</v>
      </c>
      <c r="AR33" s="65">
        <f t="shared" si="6"/>
        <v>0</v>
      </c>
      <c r="AS33" s="66">
        <f t="shared" si="28"/>
        <v>1.3527828399477</v>
      </c>
      <c r="AT33" s="66">
        <f t="shared" si="29"/>
        <v>0.656424648345134</v>
      </c>
      <c r="AU33" s="66">
        <f t="shared" si="7"/>
        <v>1</v>
      </c>
      <c r="AV33" s="65">
        <f t="shared" si="30"/>
        <v>1.06407103784795</v>
      </c>
      <c r="AW33" s="65">
        <f t="shared" si="31"/>
        <v>0.834530748807856</v>
      </c>
      <c r="AX33" s="65">
        <f t="shared" si="8"/>
        <v>1</v>
      </c>
    </row>
    <row r="34" spans="1:50">
      <c r="A34" s="62" t="s">
        <v>20</v>
      </c>
      <c r="B34" s="63">
        <v>29.9</v>
      </c>
      <c r="C34" s="63">
        <f t="shared" si="9"/>
        <v>23.92</v>
      </c>
      <c r="D34" s="64">
        <f t="shared" si="10"/>
        <v>1.89852635502419</v>
      </c>
      <c r="E34" s="64">
        <v>0.2</v>
      </c>
      <c r="F34" s="64">
        <v>7.87982156914196</v>
      </c>
      <c r="G34" s="63">
        <v>353</v>
      </c>
      <c r="H34" s="63">
        <v>310</v>
      </c>
      <c r="I34" s="64">
        <v>112</v>
      </c>
      <c r="J34" s="63">
        <v>55</v>
      </c>
      <c r="K34" s="64">
        <f t="shared" ref="K34:K97" si="42">J34/I34</f>
        <v>0.491071428571429</v>
      </c>
      <c r="L34" s="64">
        <v>0.491071428571429</v>
      </c>
      <c r="M34" s="64">
        <f t="shared" ref="M34:M42" si="43">96/112</f>
        <v>0.857142857142857</v>
      </c>
      <c r="N34" s="63">
        <v>740</v>
      </c>
      <c r="O34" s="64">
        <f t="shared" si="37"/>
        <v>6.60714285714286</v>
      </c>
      <c r="P34" s="63">
        <f t="shared" ref="P34:P42" si="44">96+2*J34</f>
        <v>206</v>
      </c>
      <c r="Q34" s="63">
        <f t="shared" ref="Q34:Q42" si="45">112+2*J34</f>
        <v>222</v>
      </c>
      <c r="R34" s="64">
        <v>1.426</v>
      </c>
      <c r="S34" s="68"/>
      <c r="T34" s="68"/>
      <c r="U34" s="65">
        <f t="shared" si="11"/>
        <v>1.4978</v>
      </c>
      <c r="V34" s="65">
        <f t="shared" si="12"/>
        <v>0.952063025771131</v>
      </c>
      <c r="W34" s="65">
        <f t="shared" si="13"/>
        <v>1</v>
      </c>
      <c r="X34" s="65">
        <f t="shared" si="14"/>
        <v>-0.251752146043409</v>
      </c>
      <c r="Y34" s="65">
        <f t="shared" si="15"/>
        <v>-5.66430126777992</v>
      </c>
      <c r="Z34" s="65">
        <f t="shared" si="0"/>
        <v>1</v>
      </c>
      <c r="AA34" s="65">
        <f t="shared" si="16"/>
        <v>2.1169644195713</v>
      </c>
      <c r="AB34" s="65">
        <f t="shared" si="17"/>
        <v>0.673606030794213</v>
      </c>
      <c r="AC34" s="65">
        <f t="shared" si="1"/>
        <v>1</v>
      </c>
      <c r="AD34" s="65">
        <f t="shared" si="18"/>
        <v>0.685208333333334</v>
      </c>
      <c r="AE34" s="65">
        <f t="shared" si="19"/>
        <v>2.08111888111888</v>
      </c>
      <c r="AF34" s="65">
        <f t="shared" si="2"/>
        <v>0</v>
      </c>
      <c r="AG34" s="65">
        <f t="shared" si="20"/>
        <v>0.884803122420573</v>
      </c>
      <c r="AH34" s="65">
        <f t="shared" si="21"/>
        <v>1.61165796533229</v>
      </c>
      <c r="AI34" s="65">
        <f t="shared" si="3"/>
        <v>0</v>
      </c>
      <c r="AJ34" s="65">
        <f t="shared" si="22"/>
        <v>0.938885392978495</v>
      </c>
      <c r="AK34" s="65">
        <f t="shared" si="23"/>
        <v>1.51882222331332</v>
      </c>
      <c r="AL34" s="65">
        <f t="shared" si="4"/>
        <v>0</v>
      </c>
      <c r="AM34" s="65">
        <f t="shared" si="24"/>
        <v>1.17525277048312</v>
      </c>
      <c r="AN34" s="65">
        <f t="shared" si="25"/>
        <v>1.21335599950452</v>
      </c>
      <c r="AO34" s="65">
        <f t="shared" si="5"/>
        <v>0</v>
      </c>
      <c r="AP34" s="65">
        <f t="shared" si="26"/>
        <v>0.620060741686281</v>
      </c>
      <c r="AQ34" s="65">
        <f t="shared" si="27"/>
        <v>2.29977469001171</v>
      </c>
      <c r="AR34" s="65">
        <f t="shared" si="6"/>
        <v>0</v>
      </c>
      <c r="AS34" s="66">
        <f t="shared" si="28"/>
        <v>1.28411864384621</v>
      </c>
      <c r="AT34" s="66">
        <f t="shared" si="29"/>
        <v>1.11048928915853</v>
      </c>
      <c r="AU34" s="66">
        <f t="shared" si="7"/>
        <v>0</v>
      </c>
      <c r="AV34" s="65">
        <f t="shared" si="30"/>
        <v>0.70716207965172</v>
      </c>
      <c r="AW34" s="65">
        <f t="shared" si="31"/>
        <v>2.01651084105402</v>
      </c>
      <c r="AX34" s="65">
        <f t="shared" si="8"/>
        <v>0</v>
      </c>
    </row>
    <row r="35" spans="1:50">
      <c r="A35" s="62" t="s">
        <v>20</v>
      </c>
      <c r="B35" s="63">
        <v>32.43</v>
      </c>
      <c r="C35" s="63">
        <f t="shared" si="9"/>
        <v>25.944</v>
      </c>
      <c r="D35" s="64">
        <f t="shared" si="10"/>
        <v>2.05620981774689</v>
      </c>
      <c r="E35" s="64">
        <v>0.2</v>
      </c>
      <c r="F35" s="64">
        <v>7.87982156914196</v>
      </c>
      <c r="G35" s="63">
        <v>353</v>
      </c>
      <c r="H35" s="63">
        <v>310</v>
      </c>
      <c r="I35" s="64">
        <v>112</v>
      </c>
      <c r="J35" s="63">
        <v>55</v>
      </c>
      <c r="K35" s="64">
        <f t="shared" si="42"/>
        <v>0.491071428571429</v>
      </c>
      <c r="L35" s="64">
        <v>0.491071428571429</v>
      </c>
      <c r="M35" s="64">
        <f t="shared" si="43"/>
        <v>0.857142857142857</v>
      </c>
      <c r="N35" s="63">
        <v>540</v>
      </c>
      <c r="O35" s="64">
        <f t="shared" si="37"/>
        <v>4.82142857142857</v>
      </c>
      <c r="P35" s="63">
        <f t="shared" si="44"/>
        <v>206</v>
      </c>
      <c r="Q35" s="63">
        <f t="shared" si="45"/>
        <v>222</v>
      </c>
      <c r="R35" s="64">
        <v>1.629</v>
      </c>
      <c r="S35" s="68"/>
      <c r="T35" s="68"/>
      <c r="U35" s="65">
        <f t="shared" ref="U35:U66" si="46">0.09*C35-0.655</f>
        <v>1.67996</v>
      </c>
      <c r="V35" s="65">
        <f t="shared" si="12"/>
        <v>0.969665944427248</v>
      </c>
      <c r="W35" s="65">
        <f t="shared" si="13"/>
        <v>1</v>
      </c>
      <c r="X35" s="65">
        <f t="shared" si="14"/>
        <v>0.283962139670878</v>
      </c>
      <c r="Y35" s="65">
        <f t="shared" si="15"/>
        <v>5.73668025564277</v>
      </c>
      <c r="Z35" s="65">
        <f t="shared" si="0"/>
        <v>0</v>
      </c>
      <c r="AA35" s="65">
        <f t="shared" si="16"/>
        <v>2.29279041179699</v>
      </c>
      <c r="AB35" s="65">
        <f t="shared" si="17"/>
        <v>0.71048796768269</v>
      </c>
      <c r="AC35" s="65">
        <f t="shared" si="1"/>
        <v>1</v>
      </c>
      <c r="AD35" s="65">
        <f t="shared" si="18"/>
        <v>0.743187500000001</v>
      </c>
      <c r="AE35" s="65">
        <f t="shared" si="19"/>
        <v>2.19190984778404</v>
      </c>
      <c r="AF35" s="65">
        <f t="shared" si="2"/>
        <v>0</v>
      </c>
      <c r="AG35" s="65">
        <f t="shared" si="20"/>
        <v>0.986967861207145</v>
      </c>
      <c r="AH35" s="65">
        <f t="shared" si="21"/>
        <v>1.65050967111289</v>
      </c>
      <c r="AI35" s="65">
        <f t="shared" si="3"/>
        <v>0</v>
      </c>
      <c r="AJ35" s="65">
        <f t="shared" si="22"/>
        <v>0.971491711254724</v>
      </c>
      <c r="AK35" s="65">
        <f t="shared" si="23"/>
        <v>1.67680277775718</v>
      </c>
      <c r="AL35" s="65">
        <f t="shared" si="4"/>
        <v>0</v>
      </c>
      <c r="AM35" s="65">
        <f t="shared" si="24"/>
        <v>1.21778718024587</v>
      </c>
      <c r="AN35" s="65">
        <f t="shared" si="25"/>
        <v>1.33767215357868</v>
      </c>
      <c r="AO35" s="65">
        <f t="shared" si="5"/>
        <v>0</v>
      </c>
      <c r="AP35" s="65">
        <f t="shared" si="26"/>
        <v>0.67156032955808</v>
      </c>
      <c r="AQ35" s="65">
        <f t="shared" si="27"/>
        <v>2.42569420542152</v>
      </c>
      <c r="AR35" s="65">
        <f t="shared" si="6"/>
        <v>0</v>
      </c>
      <c r="AS35" s="66">
        <f t="shared" si="28"/>
        <v>1.37823049478481</v>
      </c>
      <c r="AT35" s="66">
        <f t="shared" si="29"/>
        <v>1.18195033861469</v>
      </c>
      <c r="AU35" s="66">
        <f t="shared" si="7"/>
        <v>0</v>
      </c>
      <c r="AV35" s="65">
        <f t="shared" si="30"/>
        <v>0.834191471748551</v>
      </c>
      <c r="AW35" s="65">
        <f t="shared" si="31"/>
        <v>1.95278908400424</v>
      </c>
      <c r="AX35" s="65">
        <f t="shared" si="8"/>
        <v>0</v>
      </c>
    </row>
    <row r="36" spans="1:50">
      <c r="A36" s="62" t="s">
        <v>20</v>
      </c>
      <c r="B36" s="63">
        <v>32.43</v>
      </c>
      <c r="C36" s="63">
        <f t="shared" si="9"/>
        <v>25.944</v>
      </c>
      <c r="D36" s="64">
        <f t="shared" si="10"/>
        <v>2.05620981774689</v>
      </c>
      <c r="E36" s="64">
        <v>0.2</v>
      </c>
      <c r="F36" s="64">
        <v>10.6640625</v>
      </c>
      <c r="G36" s="63">
        <v>353</v>
      </c>
      <c r="H36" s="63">
        <v>310</v>
      </c>
      <c r="I36" s="64">
        <v>112</v>
      </c>
      <c r="J36" s="63">
        <v>40</v>
      </c>
      <c r="K36" s="64">
        <f t="shared" si="42"/>
        <v>0.357142857142857</v>
      </c>
      <c r="L36" s="64">
        <v>0.357142857142857</v>
      </c>
      <c r="M36" s="64">
        <f t="shared" si="43"/>
        <v>0.857142857142857</v>
      </c>
      <c r="N36" s="63">
        <v>740</v>
      </c>
      <c r="O36" s="64">
        <f t="shared" si="37"/>
        <v>6.60714285714286</v>
      </c>
      <c r="P36" s="63">
        <f t="shared" si="44"/>
        <v>176</v>
      </c>
      <c r="Q36" s="63">
        <f t="shared" si="45"/>
        <v>192</v>
      </c>
      <c r="R36" s="64">
        <v>1.202</v>
      </c>
      <c r="S36" s="68"/>
      <c r="T36" s="68"/>
      <c r="U36" s="65">
        <f t="shared" si="46"/>
        <v>1.67996</v>
      </c>
      <c r="V36" s="65">
        <f t="shared" si="12"/>
        <v>0.715493226029191</v>
      </c>
      <c r="W36" s="65">
        <f t="shared" si="13"/>
        <v>1</v>
      </c>
      <c r="X36" s="65">
        <f t="shared" si="14"/>
        <v>-0.668553013392858</v>
      </c>
      <c r="Y36" s="65">
        <f t="shared" si="15"/>
        <v>-1.79791276969935</v>
      </c>
      <c r="Z36" s="65">
        <f t="shared" si="0"/>
        <v>1</v>
      </c>
      <c r="AA36" s="65">
        <f t="shared" si="16"/>
        <v>1.48586861954934</v>
      </c>
      <c r="AB36" s="65">
        <f t="shared" si="17"/>
        <v>0.808954428531213</v>
      </c>
      <c r="AC36" s="65">
        <f t="shared" si="1"/>
        <v>1</v>
      </c>
      <c r="AD36" s="65">
        <f t="shared" si="18"/>
        <v>0.5405</v>
      </c>
      <c r="AE36" s="65">
        <f t="shared" si="19"/>
        <v>2.22386679000925</v>
      </c>
      <c r="AF36" s="65">
        <f t="shared" si="2"/>
        <v>0</v>
      </c>
      <c r="AG36" s="65">
        <f t="shared" si="20"/>
        <v>0.831806635540288</v>
      </c>
      <c r="AH36" s="65">
        <f t="shared" si="21"/>
        <v>1.44504738077649</v>
      </c>
      <c r="AI36" s="65">
        <f t="shared" si="3"/>
        <v>0</v>
      </c>
      <c r="AJ36" s="65">
        <f t="shared" si="22"/>
        <v>0.971491711254724</v>
      </c>
      <c r="AK36" s="65">
        <f t="shared" si="23"/>
        <v>1.23727252232298</v>
      </c>
      <c r="AL36" s="65">
        <f t="shared" si="4"/>
        <v>0</v>
      </c>
      <c r="AM36" s="65">
        <f t="shared" si="24"/>
        <v>1.36511828549068</v>
      </c>
      <c r="AN36" s="65">
        <f t="shared" si="25"/>
        <v>0.880509779097973</v>
      </c>
      <c r="AO36" s="65">
        <f t="shared" si="5"/>
        <v>1</v>
      </c>
      <c r="AP36" s="65">
        <f t="shared" si="26"/>
        <v>0.64815258386498</v>
      </c>
      <c r="AQ36" s="65">
        <f t="shared" si="27"/>
        <v>1.85450159410364</v>
      </c>
      <c r="AR36" s="65">
        <f t="shared" si="6"/>
        <v>0</v>
      </c>
      <c r="AS36" s="66">
        <f t="shared" si="28"/>
        <v>1.18165906621338</v>
      </c>
      <c r="AT36" s="66">
        <f t="shared" si="29"/>
        <v>1.01721387697028</v>
      </c>
      <c r="AU36" s="66">
        <f t="shared" si="7"/>
        <v>0</v>
      </c>
      <c r="AV36" s="65">
        <f t="shared" si="30"/>
        <v>0.689476526316498</v>
      </c>
      <c r="AW36" s="65">
        <f t="shared" si="31"/>
        <v>1.74335159228935</v>
      </c>
      <c r="AX36" s="65">
        <f t="shared" si="8"/>
        <v>0</v>
      </c>
    </row>
    <row r="37" spans="1:50">
      <c r="A37" s="62" t="s">
        <v>20</v>
      </c>
      <c r="B37" s="63">
        <v>32.43</v>
      </c>
      <c r="C37" s="63">
        <f t="shared" si="9"/>
        <v>25.944</v>
      </c>
      <c r="D37" s="64">
        <f t="shared" si="10"/>
        <v>2.05620981774689</v>
      </c>
      <c r="E37" s="64">
        <v>0.2</v>
      </c>
      <c r="F37" s="64">
        <v>6.0593220338983</v>
      </c>
      <c r="G37" s="63">
        <v>353</v>
      </c>
      <c r="H37" s="63">
        <v>310</v>
      </c>
      <c r="I37" s="64">
        <v>112</v>
      </c>
      <c r="J37" s="63">
        <v>70</v>
      </c>
      <c r="K37" s="64">
        <f t="shared" si="42"/>
        <v>0.625</v>
      </c>
      <c r="L37" s="64">
        <v>0.625</v>
      </c>
      <c r="M37" s="64">
        <f t="shared" si="43"/>
        <v>0.857142857142857</v>
      </c>
      <c r="N37" s="63">
        <v>740</v>
      </c>
      <c r="O37" s="64">
        <f t="shared" si="37"/>
        <v>6.60714285714286</v>
      </c>
      <c r="P37" s="63">
        <f t="shared" si="44"/>
        <v>236</v>
      </c>
      <c r="Q37" s="63">
        <f t="shared" si="45"/>
        <v>252</v>
      </c>
      <c r="R37" s="64">
        <v>1.684</v>
      </c>
      <c r="S37" s="68"/>
      <c r="T37" s="68"/>
      <c r="U37" s="65">
        <f t="shared" si="46"/>
        <v>1.67996</v>
      </c>
      <c r="V37" s="65">
        <f t="shared" si="12"/>
        <v>1.00240481916236</v>
      </c>
      <c r="W37" s="65">
        <f t="shared" si="13"/>
        <v>0</v>
      </c>
      <c r="X37" s="65">
        <f t="shared" si="14"/>
        <v>0.0207766343825665</v>
      </c>
      <c r="Y37" s="65">
        <f t="shared" si="15"/>
        <v>81.0525886431842</v>
      </c>
      <c r="Z37" s="65">
        <f t="shared" si="0"/>
        <v>0</v>
      </c>
      <c r="AA37" s="65">
        <f t="shared" si="16"/>
        <v>3.35452961212283</v>
      </c>
      <c r="AB37" s="65">
        <f t="shared" si="17"/>
        <v>0.502007790873046</v>
      </c>
      <c r="AC37" s="65">
        <f t="shared" si="1"/>
        <v>1</v>
      </c>
      <c r="AD37" s="65">
        <f t="shared" si="18"/>
        <v>0.945875</v>
      </c>
      <c r="AE37" s="65">
        <f t="shared" si="19"/>
        <v>1.78036209858596</v>
      </c>
      <c r="AF37" s="65">
        <f t="shared" si="2"/>
        <v>0</v>
      </c>
      <c r="AG37" s="65">
        <f t="shared" si="20"/>
        <v>1.06182307808125</v>
      </c>
      <c r="AH37" s="65">
        <f t="shared" si="21"/>
        <v>1.58595159095906</v>
      </c>
      <c r="AI37" s="65">
        <f t="shared" si="3"/>
        <v>0</v>
      </c>
      <c r="AJ37" s="65">
        <f t="shared" si="22"/>
        <v>0.971491711254724</v>
      </c>
      <c r="AK37" s="65">
        <f t="shared" si="23"/>
        <v>1.73341674508477</v>
      </c>
      <c r="AL37" s="65">
        <f t="shared" si="4"/>
        <v>0</v>
      </c>
      <c r="AM37" s="65">
        <f t="shared" si="24"/>
        <v>1.18061017238035</v>
      </c>
      <c r="AN37" s="65">
        <f t="shared" si="25"/>
        <v>1.42638106920992</v>
      </c>
      <c r="AO37" s="65">
        <f t="shared" si="5"/>
        <v>0</v>
      </c>
      <c r="AP37" s="65">
        <f t="shared" si="26"/>
        <v>0.694968075251181</v>
      </c>
      <c r="AQ37" s="65">
        <f t="shared" si="27"/>
        <v>2.42313288907747</v>
      </c>
      <c r="AR37" s="65">
        <f t="shared" si="6"/>
        <v>0</v>
      </c>
      <c r="AS37" s="66">
        <f t="shared" si="28"/>
        <v>1.41265906621338</v>
      </c>
      <c r="AT37" s="66">
        <f t="shared" si="29"/>
        <v>1.1920781455882</v>
      </c>
      <c r="AU37" s="66">
        <f t="shared" si="7"/>
        <v>0</v>
      </c>
      <c r="AV37" s="65">
        <f t="shared" si="30"/>
        <v>0.842315336430274</v>
      </c>
      <c r="AW37" s="65">
        <f t="shared" si="31"/>
        <v>1.9992512627596</v>
      </c>
      <c r="AX37" s="65">
        <f t="shared" si="8"/>
        <v>0</v>
      </c>
    </row>
    <row r="38" spans="1:50">
      <c r="A38" s="62" t="s">
        <v>20</v>
      </c>
      <c r="B38" s="63">
        <v>45.12</v>
      </c>
      <c r="C38" s="63">
        <f t="shared" si="9"/>
        <v>36.096</v>
      </c>
      <c r="D38" s="64">
        <f t="shared" si="10"/>
        <v>2.7725810517108</v>
      </c>
      <c r="E38" s="64">
        <v>0.2</v>
      </c>
      <c r="F38" s="64">
        <v>7.87982156914196</v>
      </c>
      <c r="G38" s="63">
        <v>353</v>
      </c>
      <c r="H38" s="63">
        <v>310</v>
      </c>
      <c r="I38" s="64">
        <v>112</v>
      </c>
      <c r="J38" s="63">
        <v>55</v>
      </c>
      <c r="K38" s="64">
        <f t="shared" si="42"/>
        <v>0.491071428571429</v>
      </c>
      <c r="L38" s="64">
        <v>0.491071428571429</v>
      </c>
      <c r="M38" s="64">
        <f t="shared" si="43"/>
        <v>0.857142857142857</v>
      </c>
      <c r="N38" s="63">
        <v>740</v>
      </c>
      <c r="O38" s="64">
        <f t="shared" si="37"/>
        <v>6.60714285714286</v>
      </c>
      <c r="P38" s="63">
        <f t="shared" si="44"/>
        <v>206</v>
      </c>
      <c r="Q38" s="63">
        <f t="shared" si="45"/>
        <v>222</v>
      </c>
      <c r="R38" s="64">
        <v>1.717</v>
      </c>
      <c r="S38" s="68"/>
      <c r="T38" s="68"/>
      <c r="U38" s="65">
        <f t="shared" si="46"/>
        <v>2.59364</v>
      </c>
      <c r="V38" s="65">
        <f t="shared" si="12"/>
        <v>0.662003978963927</v>
      </c>
      <c r="W38" s="65">
        <f t="shared" si="13"/>
        <v>1</v>
      </c>
      <c r="X38" s="65">
        <f t="shared" si="14"/>
        <v>-0.251752146043409</v>
      </c>
      <c r="Y38" s="65">
        <f t="shared" si="15"/>
        <v>-6.82020005384161</v>
      </c>
      <c r="Z38" s="65">
        <f t="shared" si="0"/>
        <v>1</v>
      </c>
      <c r="AA38" s="65">
        <f t="shared" si="16"/>
        <v>3.09158491338118</v>
      </c>
      <c r="AB38" s="65">
        <f t="shared" si="17"/>
        <v>0.555378567338837</v>
      </c>
      <c r="AC38" s="65">
        <f t="shared" si="1"/>
        <v>1</v>
      </c>
      <c r="AD38" s="65">
        <f t="shared" si="18"/>
        <v>1.034</v>
      </c>
      <c r="AE38" s="65">
        <f t="shared" si="19"/>
        <v>1.6605415860735</v>
      </c>
      <c r="AF38" s="65">
        <f t="shared" si="2"/>
        <v>0</v>
      </c>
      <c r="AG38" s="65">
        <f t="shared" si="20"/>
        <v>1.29215397259343</v>
      </c>
      <c r="AH38" s="65">
        <f t="shared" si="21"/>
        <v>1.32878901154007</v>
      </c>
      <c r="AI38" s="65">
        <f t="shared" si="3"/>
        <v>0</v>
      </c>
      <c r="AJ38" s="65">
        <f t="shared" si="22"/>
        <v>1.06341227163616</v>
      </c>
      <c r="AK38" s="65">
        <f t="shared" si="23"/>
        <v>1.61461367881173</v>
      </c>
      <c r="AL38" s="65">
        <f t="shared" si="4"/>
        <v>0</v>
      </c>
      <c r="AM38" s="65">
        <f t="shared" si="24"/>
        <v>1.71632253288925</v>
      </c>
      <c r="AN38" s="65">
        <f t="shared" si="25"/>
        <v>1.00039472016347</v>
      </c>
      <c r="AO38" s="65">
        <f t="shared" si="5"/>
        <v>0</v>
      </c>
      <c r="AP38" s="65">
        <f t="shared" si="26"/>
        <v>0.905527942111302</v>
      </c>
      <c r="AQ38" s="65">
        <f t="shared" si="27"/>
        <v>1.89613143907707</v>
      </c>
      <c r="AR38" s="65">
        <f t="shared" si="6"/>
        <v>0</v>
      </c>
      <c r="AS38" s="66">
        <f t="shared" si="28"/>
        <v>1.3564029672622</v>
      </c>
      <c r="AT38" s="66">
        <f t="shared" si="29"/>
        <v>1.26584801230982</v>
      </c>
      <c r="AU38" s="66">
        <f t="shared" si="7"/>
        <v>0</v>
      </c>
      <c r="AV38" s="65">
        <f t="shared" si="30"/>
        <v>1.03272950482996</v>
      </c>
      <c r="AW38" s="65">
        <f t="shared" si="31"/>
        <v>1.66258443471382</v>
      </c>
      <c r="AX38" s="65">
        <f t="shared" si="8"/>
        <v>0</v>
      </c>
    </row>
    <row r="39" spans="1:50">
      <c r="A39" s="62" t="s">
        <v>20</v>
      </c>
      <c r="B39" s="63">
        <v>21.6</v>
      </c>
      <c r="C39" s="63">
        <f t="shared" si="9"/>
        <v>17.28</v>
      </c>
      <c r="D39" s="64">
        <f t="shared" si="10"/>
        <v>1.32480890563222</v>
      </c>
      <c r="E39" s="64">
        <v>0.2</v>
      </c>
      <c r="F39" s="64">
        <v>7.87982156914196</v>
      </c>
      <c r="G39" s="63">
        <v>353</v>
      </c>
      <c r="H39" s="63">
        <v>310</v>
      </c>
      <c r="I39" s="64">
        <v>112</v>
      </c>
      <c r="J39" s="63">
        <v>55</v>
      </c>
      <c r="K39" s="64">
        <f t="shared" si="42"/>
        <v>0.491071428571429</v>
      </c>
      <c r="L39" s="64">
        <v>0.491071428571429</v>
      </c>
      <c r="M39" s="64">
        <f t="shared" si="43"/>
        <v>0.857142857142857</v>
      </c>
      <c r="N39" s="63">
        <v>740</v>
      </c>
      <c r="O39" s="64">
        <f t="shared" si="37"/>
        <v>6.60714285714286</v>
      </c>
      <c r="P39" s="63">
        <f t="shared" si="44"/>
        <v>206</v>
      </c>
      <c r="Q39" s="63">
        <f t="shared" si="45"/>
        <v>222</v>
      </c>
      <c r="R39" s="64">
        <v>1.268</v>
      </c>
      <c r="S39" s="68"/>
      <c r="T39" s="68"/>
      <c r="U39" s="65">
        <f t="shared" si="46"/>
        <v>0.9002</v>
      </c>
      <c r="V39" s="65">
        <f t="shared" si="12"/>
        <v>1.40857587202844</v>
      </c>
      <c r="W39" s="65">
        <f t="shared" si="13"/>
        <v>0</v>
      </c>
      <c r="X39" s="65">
        <f t="shared" si="14"/>
        <v>-0.251752146043409</v>
      </c>
      <c r="Y39" s="65">
        <f t="shared" si="15"/>
        <v>-5.03669986503853</v>
      </c>
      <c r="Z39" s="65">
        <f t="shared" si="0"/>
        <v>1</v>
      </c>
      <c r="AA39" s="65">
        <f t="shared" si="16"/>
        <v>1.47723696778434</v>
      </c>
      <c r="AB39" s="65">
        <f t="shared" si="17"/>
        <v>0.858359239345215</v>
      </c>
      <c r="AC39" s="65">
        <f t="shared" si="1"/>
        <v>1</v>
      </c>
      <c r="AD39" s="65">
        <f t="shared" si="18"/>
        <v>0.495000000000001</v>
      </c>
      <c r="AE39" s="65">
        <f t="shared" si="19"/>
        <v>2.56161616161616</v>
      </c>
      <c r="AF39" s="65">
        <f t="shared" si="2"/>
        <v>0</v>
      </c>
      <c r="AG39" s="65">
        <f t="shared" si="20"/>
        <v>0.617423641874611</v>
      </c>
      <c r="AH39" s="65">
        <f t="shared" si="21"/>
        <v>2.05369524910015</v>
      </c>
      <c r="AI39" s="65">
        <f t="shared" si="3"/>
        <v>0</v>
      </c>
      <c r="AJ39" s="65">
        <f t="shared" si="22"/>
        <v>0.783725356715714</v>
      </c>
      <c r="AK39" s="65">
        <f t="shared" si="23"/>
        <v>1.61791371063161</v>
      </c>
      <c r="AL39" s="65">
        <f t="shared" si="4"/>
        <v>0</v>
      </c>
      <c r="AM39" s="65">
        <f t="shared" si="24"/>
        <v>0.820102039976755</v>
      </c>
      <c r="AN39" s="65">
        <f t="shared" si="25"/>
        <v>1.5461490621776</v>
      </c>
      <c r="AO39" s="65">
        <f t="shared" si="5"/>
        <v>0</v>
      </c>
      <c r="AP39" s="65">
        <f t="shared" si="26"/>
        <v>0.432684008017595</v>
      </c>
      <c r="AQ39" s="65">
        <f t="shared" si="27"/>
        <v>2.93054510105314</v>
      </c>
      <c r="AR39" s="65">
        <f t="shared" si="6"/>
        <v>0</v>
      </c>
      <c r="AS39" s="66">
        <f t="shared" si="28"/>
        <v>1.2366722107815</v>
      </c>
      <c r="AT39" s="66">
        <f t="shared" si="29"/>
        <v>1.02533233054433</v>
      </c>
      <c r="AU39" s="66">
        <f t="shared" si="7"/>
        <v>0</v>
      </c>
      <c r="AV39" s="65">
        <f t="shared" si="30"/>
        <v>0.493464111450831</v>
      </c>
      <c r="AW39" s="65">
        <f t="shared" si="31"/>
        <v>2.56958909589587</v>
      </c>
      <c r="AX39" s="65">
        <f t="shared" si="8"/>
        <v>0</v>
      </c>
    </row>
    <row r="40" spans="1:50">
      <c r="A40" s="62" t="s">
        <v>20</v>
      </c>
      <c r="B40" s="63">
        <v>29.9</v>
      </c>
      <c r="C40" s="63">
        <f t="shared" si="9"/>
        <v>23.92</v>
      </c>
      <c r="D40" s="64">
        <f t="shared" si="10"/>
        <v>1.89852635502419</v>
      </c>
      <c r="E40" s="64">
        <v>0.25</v>
      </c>
      <c r="F40" s="64">
        <v>7.87982156914196</v>
      </c>
      <c r="G40" s="63">
        <v>353</v>
      </c>
      <c r="H40" s="63">
        <v>310</v>
      </c>
      <c r="I40" s="64">
        <v>112</v>
      </c>
      <c r="J40" s="63">
        <v>55</v>
      </c>
      <c r="K40" s="64">
        <f t="shared" si="42"/>
        <v>0.491071428571429</v>
      </c>
      <c r="L40" s="64">
        <v>0.491071428571429</v>
      </c>
      <c r="M40" s="64">
        <f t="shared" si="43"/>
        <v>0.857142857142857</v>
      </c>
      <c r="N40" s="63">
        <v>740</v>
      </c>
      <c r="O40" s="64">
        <f t="shared" si="37"/>
        <v>6.60714285714286</v>
      </c>
      <c r="P40" s="63">
        <f t="shared" si="44"/>
        <v>206</v>
      </c>
      <c r="Q40" s="63">
        <f t="shared" si="45"/>
        <v>222</v>
      </c>
      <c r="R40" s="64">
        <v>1.457</v>
      </c>
      <c r="S40" s="68"/>
      <c r="T40" s="68"/>
      <c r="U40" s="65">
        <f t="shared" si="46"/>
        <v>1.4978</v>
      </c>
      <c r="V40" s="65">
        <f t="shared" si="12"/>
        <v>0.972760048070503</v>
      </c>
      <c r="W40" s="65">
        <f t="shared" si="13"/>
        <v>1</v>
      </c>
      <c r="X40" s="65">
        <f t="shared" si="14"/>
        <v>-0.251752146043409</v>
      </c>
      <c r="Y40" s="65">
        <f t="shared" si="15"/>
        <v>-5.7874382518621</v>
      </c>
      <c r="Z40" s="65">
        <f t="shared" si="0"/>
        <v>1</v>
      </c>
      <c r="AA40" s="65">
        <f t="shared" si="16"/>
        <v>2.1169644195713</v>
      </c>
      <c r="AB40" s="65">
        <f t="shared" si="17"/>
        <v>0.688249640159305</v>
      </c>
      <c r="AC40" s="65">
        <f t="shared" si="1"/>
        <v>1</v>
      </c>
      <c r="AD40" s="65">
        <f t="shared" si="18"/>
        <v>0.685208333333334</v>
      </c>
      <c r="AE40" s="65">
        <f t="shared" si="19"/>
        <v>2.12636059592581</v>
      </c>
      <c r="AF40" s="65">
        <f t="shared" si="2"/>
        <v>0</v>
      </c>
      <c r="AG40" s="65">
        <f t="shared" si="20"/>
        <v>0.884803122420573</v>
      </c>
      <c r="AH40" s="65">
        <f t="shared" si="21"/>
        <v>1.64669400805691</v>
      </c>
      <c r="AI40" s="65">
        <f t="shared" si="3"/>
        <v>0</v>
      </c>
      <c r="AJ40" s="65">
        <f t="shared" si="22"/>
        <v>0.938885392978495</v>
      </c>
      <c r="AK40" s="65">
        <f t="shared" si="23"/>
        <v>1.55184009773318</v>
      </c>
      <c r="AL40" s="65">
        <f t="shared" si="4"/>
        <v>0</v>
      </c>
      <c r="AM40" s="65">
        <f t="shared" si="24"/>
        <v>1.17593434144457</v>
      </c>
      <c r="AN40" s="65">
        <f t="shared" si="25"/>
        <v>1.23901475503314</v>
      </c>
      <c r="AO40" s="65">
        <f t="shared" si="5"/>
        <v>0</v>
      </c>
      <c r="AP40" s="65">
        <f t="shared" si="26"/>
        <v>0.6745769259708</v>
      </c>
      <c r="AQ40" s="65">
        <f t="shared" si="27"/>
        <v>2.15987227535717</v>
      </c>
      <c r="AR40" s="65">
        <f t="shared" si="6"/>
        <v>0</v>
      </c>
      <c r="AS40" s="66">
        <f t="shared" si="28"/>
        <v>1.28416234384621</v>
      </c>
      <c r="AT40" s="66">
        <f t="shared" si="29"/>
        <v>1.13459174923018</v>
      </c>
      <c r="AU40" s="66">
        <f t="shared" si="7"/>
        <v>0</v>
      </c>
      <c r="AV40" s="65">
        <f t="shared" si="30"/>
        <v>0.70716207965172</v>
      </c>
      <c r="AW40" s="65">
        <f t="shared" si="31"/>
        <v>2.06034803325085</v>
      </c>
      <c r="AX40" s="65">
        <f t="shared" si="8"/>
        <v>0</v>
      </c>
    </row>
    <row r="41" spans="1:50">
      <c r="A41" s="62" t="s">
        <v>20</v>
      </c>
      <c r="B41" s="63">
        <v>29.9</v>
      </c>
      <c r="C41" s="63">
        <f t="shared" si="9"/>
        <v>23.92</v>
      </c>
      <c r="D41" s="64">
        <f t="shared" si="10"/>
        <v>1.89852635502419</v>
      </c>
      <c r="E41" s="64">
        <v>0.3</v>
      </c>
      <c r="F41" s="64">
        <v>7.87982156914196</v>
      </c>
      <c r="G41" s="63">
        <v>353</v>
      </c>
      <c r="H41" s="63">
        <v>310</v>
      </c>
      <c r="I41" s="64">
        <v>112</v>
      </c>
      <c r="J41" s="63">
        <v>55</v>
      </c>
      <c r="K41" s="64">
        <f t="shared" si="42"/>
        <v>0.491071428571429</v>
      </c>
      <c r="L41" s="64">
        <v>0.491071428571429</v>
      </c>
      <c r="M41" s="64">
        <f t="shared" si="43"/>
        <v>0.857142857142857</v>
      </c>
      <c r="N41" s="63">
        <v>740</v>
      </c>
      <c r="O41" s="64">
        <f t="shared" si="37"/>
        <v>6.60714285714286</v>
      </c>
      <c r="P41" s="63">
        <f t="shared" si="44"/>
        <v>206</v>
      </c>
      <c r="Q41" s="63">
        <f t="shared" si="45"/>
        <v>222</v>
      </c>
      <c r="R41" s="64">
        <v>1.472</v>
      </c>
      <c r="S41" s="68"/>
      <c r="T41" s="68"/>
      <c r="U41" s="65">
        <f t="shared" si="46"/>
        <v>1.4978</v>
      </c>
      <c r="V41" s="65">
        <f t="shared" si="12"/>
        <v>0.982774736279877</v>
      </c>
      <c r="W41" s="65">
        <f t="shared" si="13"/>
        <v>1</v>
      </c>
      <c r="X41" s="65">
        <f t="shared" si="14"/>
        <v>-0.251752146043409</v>
      </c>
      <c r="Y41" s="65">
        <f t="shared" si="15"/>
        <v>-5.84702066351476</v>
      </c>
      <c r="Z41" s="65">
        <f t="shared" si="0"/>
        <v>1</v>
      </c>
      <c r="AA41" s="65">
        <f t="shared" si="16"/>
        <v>2.1169644195713</v>
      </c>
      <c r="AB41" s="65">
        <f t="shared" si="17"/>
        <v>0.695335257594026</v>
      </c>
      <c r="AC41" s="65">
        <f t="shared" si="1"/>
        <v>1</v>
      </c>
      <c r="AD41" s="65">
        <f t="shared" si="18"/>
        <v>0.685208333333334</v>
      </c>
      <c r="AE41" s="65">
        <f t="shared" si="19"/>
        <v>2.14825174825175</v>
      </c>
      <c r="AF41" s="65">
        <f t="shared" si="2"/>
        <v>0</v>
      </c>
      <c r="AG41" s="65">
        <f t="shared" si="20"/>
        <v>0.884803122420573</v>
      </c>
      <c r="AH41" s="65">
        <f t="shared" si="21"/>
        <v>1.66364693195591</v>
      </c>
      <c r="AI41" s="65">
        <f t="shared" si="3"/>
        <v>0</v>
      </c>
      <c r="AJ41" s="65">
        <f t="shared" si="22"/>
        <v>0.938885392978495</v>
      </c>
      <c r="AK41" s="65">
        <f t="shared" si="23"/>
        <v>1.56781648858149</v>
      </c>
      <c r="AL41" s="65">
        <f t="shared" si="4"/>
        <v>0</v>
      </c>
      <c r="AM41" s="65">
        <f t="shared" si="24"/>
        <v>1.17661591240603</v>
      </c>
      <c r="AN41" s="65">
        <f t="shared" si="25"/>
        <v>1.25104546392709</v>
      </c>
      <c r="AO41" s="65">
        <f t="shared" si="5"/>
        <v>0</v>
      </c>
      <c r="AP41" s="65">
        <f t="shared" si="26"/>
        <v>0.72909311025532</v>
      </c>
      <c r="AQ41" s="65">
        <f t="shared" si="27"/>
        <v>2.01894652314644</v>
      </c>
      <c r="AR41" s="65">
        <f t="shared" si="6"/>
        <v>0</v>
      </c>
      <c r="AS41" s="66">
        <f t="shared" si="28"/>
        <v>1.28420604384622</v>
      </c>
      <c r="AT41" s="66">
        <f t="shared" si="29"/>
        <v>1.14623350906474</v>
      </c>
      <c r="AU41" s="66">
        <f t="shared" si="7"/>
        <v>0</v>
      </c>
      <c r="AV41" s="65">
        <f t="shared" si="30"/>
        <v>0.70716207965172</v>
      </c>
      <c r="AW41" s="65">
        <f t="shared" si="31"/>
        <v>2.08155957786221</v>
      </c>
      <c r="AX41" s="65">
        <f t="shared" si="8"/>
        <v>0</v>
      </c>
    </row>
    <row r="42" spans="1:50">
      <c r="A42" s="62" t="s">
        <v>20</v>
      </c>
      <c r="B42" s="63">
        <v>29.9</v>
      </c>
      <c r="C42" s="63">
        <f t="shared" si="9"/>
        <v>23.92</v>
      </c>
      <c r="D42" s="64">
        <f t="shared" si="10"/>
        <v>1.89852635502419</v>
      </c>
      <c r="E42" s="64">
        <v>0.2</v>
      </c>
      <c r="F42" s="64">
        <v>7.87982156914196</v>
      </c>
      <c r="G42" s="63">
        <v>353</v>
      </c>
      <c r="H42" s="63">
        <v>310</v>
      </c>
      <c r="I42" s="64">
        <v>112</v>
      </c>
      <c r="J42" s="63">
        <v>55</v>
      </c>
      <c r="K42" s="64">
        <f t="shared" si="42"/>
        <v>0.491071428571429</v>
      </c>
      <c r="L42" s="64">
        <v>0.491071428571429</v>
      </c>
      <c r="M42" s="64">
        <f t="shared" si="43"/>
        <v>0.857142857142857</v>
      </c>
      <c r="N42" s="63">
        <v>940</v>
      </c>
      <c r="O42" s="64">
        <f t="shared" si="37"/>
        <v>8.39285714285714</v>
      </c>
      <c r="P42" s="63">
        <f t="shared" si="44"/>
        <v>206</v>
      </c>
      <c r="Q42" s="63">
        <f t="shared" si="45"/>
        <v>222</v>
      </c>
      <c r="R42" s="64">
        <v>1.448</v>
      </c>
      <c r="S42" s="68"/>
      <c r="T42" s="68"/>
      <c r="U42" s="65">
        <f t="shared" si="46"/>
        <v>1.4978</v>
      </c>
      <c r="V42" s="65">
        <f t="shared" si="12"/>
        <v>0.966751235144879</v>
      </c>
      <c r="W42" s="65">
        <f t="shared" si="13"/>
        <v>1</v>
      </c>
      <c r="X42" s="65">
        <f t="shared" si="14"/>
        <v>-0.787466431757693</v>
      </c>
      <c r="Y42" s="65">
        <f t="shared" si="15"/>
        <v>-1.83880854040716</v>
      </c>
      <c r="Z42" s="65">
        <f t="shared" si="0"/>
        <v>1</v>
      </c>
      <c r="AA42" s="65">
        <f t="shared" si="16"/>
        <v>2.1169644195713</v>
      </c>
      <c r="AB42" s="65">
        <f t="shared" si="17"/>
        <v>0.683998269698472</v>
      </c>
      <c r="AC42" s="65">
        <f t="shared" si="1"/>
        <v>1</v>
      </c>
      <c r="AD42" s="65">
        <f t="shared" si="18"/>
        <v>0.685208333333334</v>
      </c>
      <c r="AE42" s="65">
        <f t="shared" si="19"/>
        <v>2.11322590453025</v>
      </c>
      <c r="AF42" s="65">
        <f t="shared" si="2"/>
        <v>0</v>
      </c>
      <c r="AG42" s="65">
        <f t="shared" si="20"/>
        <v>0.858325460219254</v>
      </c>
      <c r="AH42" s="65">
        <f t="shared" si="21"/>
        <v>1.6870057654239</v>
      </c>
      <c r="AI42" s="65">
        <f t="shared" si="3"/>
        <v>0</v>
      </c>
      <c r="AJ42" s="65">
        <f t="shared" si="22"/>
        <v>0.938885392978495</v>
      </c>
      <c r="AK42" s="65">
        <f t="shared" si="23"/>
        <v>1.54225426322419</v>
      </c>
      <c r="AL42" s="65">
        <f t="shared" si="4"/>
        <v>0</v>
      </c>
      <c r="AM42" s="65">
        <f t="shared" si="24"/>
        <v>1.2261061549927</v>
      </c>
      <c r="AN42" s="65">
        <f t="shared" si="25"/>
        <v>1.18097441571739</v>
      </c>
      <c r="AO42" s="65">
        <f t="shared" si="5"/>
        <v>0</v>
      </c>
      <c r="AP42" s="65">
        <f t="shared" si="26"/>
        <v>0.620060741686281</v>
      </c>
      <c r="AQ42" s="65">
        <f t="shared" si="27"/>
        <v>2.33525508494878</v>
      </c>
      <c r="AR42" s="65">
        <f t="shared" si="6"/>
        <v>0</v>
      </c>
      <c r="AS42" s="66">
        <f t="shared" si="28"/>
        <v>1.20304721527479</v>
      </c>
      <c r="AT42" s="66">
        <f t="shared" si="29"/>
        <v>1.20361028363235</v>
      </c>
      <c r="AU42" s="66">
        <f t="shared" si="7"/>
        <v>0</v>
      </c>
      <c r="AV42" s="65">
        <f t="shared" si="30"/>
        <v>0.644103882859846</v>
      </c>
      <c r="AW42" s="65">
        <f t="shared" si="31"/>
        <v>2.24808456917047</v>
      </c>
      <c r="AX42" s="65">
        <f t="shared" si="8"/>
        <v>0</v>
      </c>
    </row>
    <row r="43" spans="1:50">
      <c r="A43" s="62" t="s">
        <v>21</v>
      </c>
      <c r="B43" s="63">
        <v>31.5</v>
      </c>
      <c r="C43" s="63">
        <f t="shared" si="9"/>
        <v>25.2</v>
      </c>
      <c r="D43" s="64">
        <f t="shared" si="10"/>
        <v>1.99897280585975</v>
      </c>
      <c r="E43" s="64">
        <v>0.36</v>
      </c>
      <c r="F43" s="64">
        <v>3.5825</v>
      </c>
      <c r="G43" s="63">
        <v>328.4</v>
      </c>
      <c r="H43" s="63">
        <v>376.9</v>
      </c>
      <c r="I43" s="64">
        <v>100</v>
      </c>
      <c r="J43" s="63">
        <v>50</v>
      </c>
      <c r="K43" s="64">
        <f t="shared" si="42"/>
        <v>0.5</v>
      </c>
      <c r="L43" s="64">
        <v>0.66</v>
      </c>
      <c r="M43" s="64">
        <v>0.68</v>
      </c>
      <c r="N43" s="63">
        <v>400</v>
      </c>
      <c r="O43" s="64">
        <f t="shared" si="37"/>
        <v>4</v>
      </c>
      <c r="P43" s="63">
        <v>200</v>
      </c>
      <c r="Q43" s="63">
        <v>200</v>
      </c>
      <c r="R43" s="64">
        <v>1.724</v>
      </c>
      <c r="S43" s="68"/>
      <c r="T43" s="68"/>
      <c r="U43" s="65">
        <f t="shared" si="46"/>
        <v>1.613</v>
      </c>
      <c r="V43" s="65">
        <f t="shared" si="12"/>
        <v>1.06881587104774</v>
      </c>
      <c r="W43" s="65">
        <f t="shared" si="13"/>
        <v>0</v>
      </c>
      <c r="X43" s="65">
        <f t="shared" si="14"/>
        <v>1.17369975</v>
      </c>
      <c r="Y43" s="65">
        <f t="shared" si="15"/>
        <v>1.46885947619909</v>
      </c>
      <c r="Z43" s="65">
        <f t="shared" si="0"/>
        <v>0</v>
      </c>
      <c r="AA43" s="65">
        <f t="shared" si="16"/>
        <v>3.30667798981216</v>
      </c>
      <c r="AB43" s="65">
        <f t="shared" si="17"/>
        <v>0.521369182397447</v>
      </c>
      <c r="AC43" s="65">
        <f t="shared" si="1"/>
        <v>1</v>
      </c>
      <c r="AD43" s="65">
        <f t="shared" si="18"/>
        <v>0.926470588235294</v>
      </c>
      <c r="AE43" s="65">
        <f t="shared" si="19"/>
        <v>1.8608253968254</v>
      </c>
      <c r="AF43" s="65">
        <f t="shared" si="2"/>
        <v>0</v>
      </c>
      <c r="AG43" s="65">
        <f t="shared" si="20"/>
        <v>0.980516151002267</v>
      </c>
      <c r="AH43" s="65">
        <f t="shared" si="21"/>
        <v>1.75825762608577</v>
      </c>
      <c r="AI43" s="65">
        <f t="shared" si="3"/>
        <v>0</v>
      </c>
      <c r="AJ43" s="65">
        <f t="shared" si="22"/>
        <v>0.960172111443117</v>
      </c>
      <c r="AK43" s="65">
        <f t="shared" si="23"/>
        <v>1.79551142910084</v>
      </c>
      <c r="AL43" s="65">
        <f t="shared" si="4"/>
        <v>0</v>
      </c>
      <c r="AM43" s="65">
        <f t="shared" si="24"/>
        <v>1.15557579468087</v>
      </c>
      <c r="AN43" s="65">
        <f t="shared" si="25"/>
        <v>1.49189694690352</v>
      </c>
      <c r="AO43" s="65">
        <f t="shared" si="5"/>
        <v>0</v>
      </c>
      <c r="AP43" s="65">
        <f t="shared" si="26"/>
        <v>0.838065350911089</v>
      </c>
      <c r="AQ43" s="65">
        <f t="shared" si="27"/>
        <v>2.05711881314003</v>
      </c>
      <c r="AR43" s="65">
        <f t="shared" si="6"/>
        <v>0</v>
      </c>
      <c r="AS43" s="66">
        <f t="shared" si="28"/>
        <v>1.4186296910446</v>
      </c>
      <c r="AT43" s="66">
        <f t="shared" si="29"/>
        <v>1.21525723794103</v>
      </c>
      <c r="AU43" s="66">
        <f t="shared" si="7"/>
        <v>0</v>
      </c>
      <c r="AV43" s="65">
        <f t="shared" si="30"/>
        <v>0.846465034641312</v>
      </c>
      <c r="AW43" s="65">
        <f t="shared" si="31"/>
        <v>2.03670550990986</v>
      </c>
      <c r="AX43" s="65">
        <f t="shared" si="8"/>
        <v>0</v>
      </c>
    </row>
    <row r="44" spans="1:50">
      <c r="A44" s="62" t="s">
        <v>21</v>
      </c>
      <c r="B44" s="63">
        <v>33.1</v>
      </c>
      <c r="C44" s="63">
        <f t="shared" si="9"/>
        <v>26.48</v>
      </c>
      <c r="D44" s="64">
        <f t="shared" si="10"/>
        <v>2.09695558858954</v>
      </c>
      <c r="E44" s="64">
        <v>0.36</v>
      </c>
      <c r="F44" s="64">
        <v>3.5825</v>
      </c>
      <c r="G44" s="63">
        <v>328.4</v>
      </c>
      <c r="H44" s="63">
        <v>376.9</v>
      </c>
      <c r="I44" s="64">
        <v>100</v>
      </c>
      <c r="J44" s="63">
        <v>50</v>
      </c>
      <c r="K44" s="64">
        <f t="shared" si="42"/>
        <v>0.5</v>
      </c>
      <c r="L44" s="64">
        <v>0.66</v>
      </c>
      <c r="M44" s="64">
        <v>0.68</v>
      </c>
      <c r="N44" s="63">
        <v>400</v>
      </c>
      <c r="O44" s="64">
        <f t="shared" si="37"/>
        <v>4</v>
      </c>
      <c r="P44" s="63">
        <v>200</v>
      </c>
      <c r="Q44" s="63">
        <v>200</v>
      </c>
      <c r="R44" s="64">
        <v>1.905</v>
      </c>
      <c r="S44" s="68"/>
      <c r="T44" s="68"/>
      <c r="U44" s="65">
        <f t="shared" si="46"/>
        <v>1.7282</v>
      </c>
      <c r="V44" s="65">
        <f t="shared" si="12"/>
        <v>1.1023029741928</v>
      </c>
      <c r="W44" s="65">
        <f t="shared" si="13"/>
        <v>0</v>
      </c>
      <c r="X44" s="65">
        <f t="shared" si="14"/>
        <v>1.17369975</v>
      </c>
      <c r="Y44" s="65">
        <f t="shared" si="15"/>
        <v>1.62307268106686</v>
      </c>
      <c r="Z44" s="65">
        <f t="shared" si="0"/>
        <v>0</v>
      </c>
      <c r="AA44" s="65">
        <f t="shared" si="16"/>
        <v>3.46875999016925</v>
      </c>
      <c r="AB44" s="65">
        <f t="shared" si="17"/>
        <v>0.549187607502084</v>
      </c>
      <c r="AC44" s="65">
        <f t="shared" si="1"/>
        <v>1</v>
      </c>
      <c r="AD44" s="65">
        <f t="shared" si="18"/>
        <v>0.973529411764706</v>
      </c>
      <c r="AE44" s="65">
        <f t="shared" si="19"/>
        <v>1.95679758308157</v>
      </c>
      <c r="AF44" s="65">
        <f t="shared" si="2"/>
        <v>0</v>
      </c>
      <c r="AG44" s="65">
        <f t="shared" si="20"/>
        <v>1.02857768575906</v>
      </c>
      <c r="AH44" s="65">
        <f t="shared" si="21"/>
        <v>1.85207206648098</v>
      </c>
      <c r="AI44" s="65">
        <f t="shared" si="3"/>
        <v>0</v>
      </c>
      <c r="AJ44" s="65">
        <f t="shared" si="22"/>
        <v>0.97919049247521</v>
      </c>
      <c r="AK44" s="65">
        <f t="shared" si="23"/>
        <v>1.94548457592201</v>
      </c>
      <c r="AL44" s="65">
        <f t="shared" si="4"/>
        <v>0</v>
      </c>
      <c r="AM44" s="65">
        <f t="shared" si="24"/>
        <v>1.21221815203867</v>
      </c>
      <c r="AN44" s="65">
        <f t="shared" si="25"/>
        <v>1.57149931866326</v>
      </c>
      <c r="AO44" s="65">
        <f t="shared" si="5"/>
        <v>0</v>
      </c>
      <c r="AP44" s="65">
        <f t="shared" si="26"/>
        <v>0.87914443660499</v>
      </c>
      <c r="AQ44" s="65">
        <f t="shared" si="27"/>
        <v>2.16687943491581</v>
      </c>
      <c r="AR44" s="65">
        <f t="shared" si="6"/>
        <v>0</v>
      </c>
      <c r="AS44" s="66">
        <f t="shared" si="28"/>
        <v>1.42673286717636</v>
      </c>
      <c r="AT44" s="66">
        <f t="shared" si="29"/>
        <v>1.33521841672449</v>
      </c>
      <c r="AU44" s="66">
        <f t="shared" si="7"/>
        <v>0</v>
      </c>
      <c r="AV44" s="65">
        <f t="shared" si="30"/>
        <v>0.887955843988243</v>
      </c>
      <c r="AW44" s="65">
        <f t="shared" si="31"/>
        <v>2.14537694965069</v>
      </c>
      <c r="AX44" s="65">
        <f t="shared" si="8"/>
        <v>0</v>
      </c>
    </row>
    <row r="45" spans="1:50">
      <c r="A45" s="62" t="s">
        <v>21</v>
      </c>
      <c r="B45" s="63">
        <v>34.1</v>
      </c>
      <c r="C45" s="63">
        <f t="shared" si="9"/>
        <v>27.28</v>
      </c>
      <c r="D45" s="64">
        <f t="shared" si="10"/>
        <v>2.15704534289288</v>
      </c>
      <c r="E45" s="64">
        <v>0.36</v>
      </c>
      <c r="F45" s="64">
        <v>3.5825</v>
      </c>
      <c r="G45" s="63">
        <v>328.4</v>
      </c>
      <c r="H45" s="63">
        <v>376.9</v>
      </c>
      <c r="I45" s="64">
        <v>100</v>
      </c>
      <c r="J45" s="63">
        <v>50</v>
      </c>
      <c r="K45" s="64">
        <f t="shared" si="42"/>
        <v>0.5</v>
      </c>
      <c r="L45" s="64">
        <v>0.66</v>
      </c>
      <c r="M45" s="64">
        <v>0.68</v>
      </c>
      <c r="N45" s="63">
        <v>400</v>
      </c>
      <c r="O45" s="64">
        <f t="shared" si="37"/>
        <v>4</v>
      </c>
      <c r="P45" s="63">
        <v>200</v>
      </c>
      <c r="Q45" s="63">
        <v>200</v>
      </c>
      <c r="R45" s="64">
        <v>1.739</v>
      </c>
      <c r="S45" s="68"/>
      <c r="T45" s="68"/>
      <c r="U45" s="65">
        <f t="shared" si="46"/>
        <v>1.8002</v>
      </c>
      <c r="V45" s="65">
        <f t="shared" si="12"/>
        <v>0.966003777358071</v>
      </c>
      <c r="W45" s="65">
        <f t="shared" si="13"/>
        <v>1</v>
      </c>
      <c r="X45" s="65">
        <f t="shared" si="14"/>
        <v>1.17369975</v>
      </c>
      <c r="Y45" s="65">
        <f t="shared" si="15"/>
        <v>1.48163957605001</v>
      </c>
      <c r="Z45" s="65">
        <f t="shared" si="0"/>
        <v>0</v>
      </c>
      <c r="AA45" s="65">
        <f t="shared" si="16"/>
        <v>3.56815977559184</v>
      </c>
      <c r="AB45" s="65">
        <f t="shared" si="17"/>
        <v>0.487366068048776</v>
      </c>
      <c r="AC45" s="65">
        <f t="shared" si="1"/>
        <v>1</v>
      </c>
      <c r="AD45" s="65">
        <f t="shared" si="18"/>
        <v>1.00294117647059</v>
      </c>
      <c r="AE45" s="65">
        <f t="shared" si="19"/>
        <v>1.73390029325513</v>
      </c>
      <c r="AF45" s="65">
        <f t="shared" si="2"/>
        <v>0</v>
      </c>
      <c r="AG45" s="65">
        <f t="shared" si="20"/>
        <v>1.05805231114239</v>
      </c>
      <c r="AH45" s="65">
        <f t="shared" si="21"/>
        <v>1.64358603226563</v>
      </c>
      <c r="AI45" s="65">
        <f t="shared" si="3"/>
        <v>0</v>
      </c>
      <c r="AJ45" s="65">
        <f t="shared" si="22"/>
        <v>0.989998160016167</v>
      </c>
      <c r="AK45" s="65">
        <f t="shared" si="23"/>
        <v>1.75656892127113</v>
      </c>
      <c r="AL45" s="65">
        <f t="shared" si="4"/>
        <v>0</v>
      </c>
      <c r="AM45" s="65">
        <f t="shared" si="24"/>
        <v>1.24695512563716</v>
      </c>
      <c r="AN45" s="65">
        <f t="shared" si="25"/>
        <v>1.39459709836103</v>
      </c>
      <c r="AO45" s="65">
        <f t="shared" si="5"/>
        <v>0</v>
      </c>
      <c r="AP45" s="65">
        <f t="shared" si="26"/>
        <v>0.904336945917155</v>
      </c>
      <c r="AQ45" s="65">
        <f t="shared" si="27"/>
        <v>1.92295582730655</v>
      </c>
      <c r="AR45" s="65">
        <f t="shared" si="6"/>
        <v>0</v>
      </c>
      <c r="AS45" s="66">
        <f t="shared" si="28"/>
        <v>1.43170228985724</v>
      </c>
      <c r="AT45" s="66">
        <f t="shared" si="29"/>
        <v>1.21463799584577</v>
      </c>
      <c r="AU45" s="66">
        <f t="shared" si="7"/>
        <v>0</v>
      </c>
      <c r="AV45" s="65">
        <f t="shared" si="30"/>
        <v>0.913400850447991</v>
      </c>
      <c r="AW45" s="65">
        <f t="shared" si="31"/>
        <v>1.90387385685823</v>
      </c>
      <c r="AX45" s="65">
        <f t="shared" si="8"/>
        <v>0</v>
      </c>
    </row>
    <row r="46" spans="1:50">
      <c r="A46" s="62" t="s">
        <v>21</v>
      </c>
      <c r="B46" s="63">
        <v>33.1</v>
      </c>
      <c r="C46" s="63">
        <f t="shared" si="9"/>
        <v>26.48</v>
      </c>
      <c r="D46" s="64">
        <f t="shared" si="10"/>
        <v>2.09695558858954</v>
      </c>
      <c r="E46" s="64">
        <v>0.36</v>
      </c>
      <c r="F46" s="64">
        <v>3.5825</v>
      </c>
      <c r="G46" s="63">
        <v>328.4</v>
      </c>
      <c r="H46" s="63">
        <v>376.9</v>
      </c>
      <c r="I46" s="64">
        <v>100</v>
      </c>
      <c r="J46" s="63">
        <v>50</v>
      </c>
      <c r="K46" s="64">
        <f t="shared" si="42"/>
        <v>0.5</v>
      </c>
      <c r="L46" s="64">
        <v>0.66</v>
      </c>
      <c r="M46" s="64">
        <v>0.68</v>
      </c>
      <c r="N46" s="63">
        <v>400</v>
      </c>
      <c r="O46" s="64">
        <f t="shared" si="37"/>
        <v>4</v>
      </c>
      <c r="P46" s="63">
        <v>200</v>
      </c>
      <c r="Q46" s="63">
        <v>200</v>
      </c>
      <c r="R46" s="64">
        <v>1.799</v>
      </c>
      <c r="S46" s="68"/>
      <c r="T46" s="68"/>
      <c r="U46" s="65">
        <f t="shared" si="46"/>
        <v>1.7282</v>
      </c>
      <c r="V46" s="65">
        <f t="shared" si="12"/>
        <v>1.04096748061567</v>
      </c>
      <c r="W46" s="65">
        <f t="shared" si="13"/>
        <v>0</v>
      </c>
      <c r="X46" s="65">
        <f t="shared" si="14"/>
        <v>1.17369975</v>
      </c>
      <c r="Y46" s="65">
        <f t="shared" si="15"/>
        <v>1.53275997545369</v>
      </c>
      <c r="Z46" s="65">
        <f t="shared" si="0"/>
        <v>0</v>
      </c>
      <c r="AA46" s="65">
        <f t="shared" si="16"/>
        <v>3.46875999016925</v>
      </c>
      <c r="AB46" s="65">
        <f t="shared" si="17"/>
        <v>0.518629136953412</v>
      </c>
      <c r="AC46" s="65">
        <f t="shared" si="1"/>
        <v>1</v>
      </c>
      <c r="AD46" s="65">
        <f t="shared" si="18"/>
        <v>0.973529411764706</v>
      </c>
      <c r="AE46" s="65">
        <f t="shared" si="19"/>
        <v>1.84791540785498</v>
      </c>
      <c r="AF46" s="65">
        <f t="shared" si="2"/>
        <v>0</v>
      </c>
      <c r="AG46" s="65">
        <f t="shared" si="20"/>
        <v>1.02857768575906</v>
      </c>
      <c r="AH46" s="65">
        <f t="shared" si="21"/>
        <v>1.74901713784739</v>
      </c>
      <c r="AI46" s="65">
        <f t="shared" si="3"/>
        <v>0</v>
      </c>
      <c r="AJ46" s="65">
        <f t="shared" si="22"/>
        <v>0.97919049247521</v>
      </c>
      <c r="AK46" s="65">
        <f t="shared" si="23"/>
        <v>1.83723189085759</v>
      </c>
      <c r="AL46" s="65">
        <f t="shared" si="4"/>
        <v>0</v>
      </c>
      <c r="AM46" s="65">
        <f t="shared" si="24"/>
        <v>1.21221815203867</v>
      </c>
      <c r="AN46" s="65">
        <f t="shared" si="25"/>
        <v>1.48405631195548</v>
      </c>
      <c r="AO46" s="65">
        <f t="shared" si="5"/>
        <v>0</v>
      </c>
      <c r="AP46" s="65">
        <f t="shared" si="26"/>
        <v>0.87914443660499</v>
      </c>
      <c r="AQ46" s="65">
        <f t="shared" si="27"/>
        <v>2.04630766583388</v>
      </c>
      <c r="AR46" s="65">
        <f t="shared" si="6"/>
        <v>0</v>
      </c>
      <c r="AS46" s="66">
        <f t="shared" si="28"/>
        <v>1.42673286717636</v>
      </c>
      <c r="AT46" s="66">
        <f t="shared" si="29"/>
        <v>1.26092279878601</v>
      </c>
      <c r="AU46" s="66">
        <f t="shared" si="7"/>
        <v>0</v>
      </c>
      <c r="AV46" s="65">
        <f t="shared" si="30"/>
        <v>0.887955843988243</v>
      </c>
      <c r="AW46" s="65">
        <f t="shared" si="31"/>
        <v>2.0260016443158</v>
      </c>
      <c r="AX46" s="65">
        <f t="shared" si="8"/>
        <v>0</v>
      </c>
    </row>
    <row r="47" spans="1:50">
      <c r="A47" s="62" t="s">
        <v>21</v>
      </c>
      <c r="B47" s="63">
        <v>36</v>
      </c>
      <c r="C47" s="63">
        <f t="shared" si="9"/>
        <v>28.8</v>
      </c>
      <c r="D47" s="64">
        <f t="shared" si="10"/>
        <v>2.26897726703587</v>
      </c>
      <c r="E47" s="64">
        <v>0.36</v>
      </c>
      <c r="F47" s="64">
        <v>3.5825</v>
      </c>
      <c r="G47" s="63">
        <v>328.4</v>
      </c>
      <c r="H47" s="63">
        <v>376.9</v>
      </c>
      <c r="I47" s="64">
        <v>100</v>
      </c>
      <c r="J47" s="63">
        <v>50</v>
      </c>
      <c r="K47" s="64">
        <f t="shared" si="42"/>
        <v>0.5</v>
      </c>
      <c r="L47" s="64">
        <v>0.66</v>
      </c>
      <c r="M47" s="64">
        <v>0.68</v>
      </c>
      <c r="N47" s="63">
        <v>400</v>
      </c>
      <c r="O47" s="64">
        <f t="shared" si="37"/>
        <v>4</v>
      </c>
      <c r="P47" s="63">
        <v>200</v>
      </c>
      <c r="Q47" s="63">
        <v>200</v>
      </c>
      <c r="R47" s="64">
        <v>1.736</v>
      </c>
      <c r="S47" s="68"/>
      <c r="T47" s="68"/>
      <c r="U47" s="65">
        <f t="shared" si="46"/>
        <v>1.937</v>
      </c>
      <c r="V47" s="65">
        <f t="shared" si="12"/>
        <v>0.89623128549303</v>
      </c>
      <c r="W47" s="65">
        <f t="shared" si="13"/>
        <v>1</v>
      </c>
      <c r="X47" s="65">
        <f t="shared" si="14"/>
        <v>1.17369975</v>
      </c>
      <c r="Y47" s="65">
        <f t="shared" si="15"/>
        <v>1.47908355607982</v>
      </c>
      <c r="Z47" s="65">
        <f t="shared" si="0"/>
        <v>0</v>
      </c>
      <c r="AA47" s="65">
        <f t="shared" si="16"/>
        <v>3.75331628639378</v>
      </c>
      <c r="AB47" s="65">
        <f t="shared" si="17"/>
        <v>0.462524303185747</v>
      </c>
      <c r="AC47" s="65">
        <f t="shared" si="1"/>
        <v>1</v>
      </c>
      <c r="AD47" s="65">
        <f t="shared" si="18"/>
        <v>1.05882352941176</v>
      </c>
      <c r="AE47" s="65">
        <f t="shared" si="19"/>
        <v>1.63955555555556</v>
      </c>
      <c r="AF47" s="65">
        <f t="shared" si="2"/>
        <v>0</v>
      </c>
      <c r="AG47" s="65">
        <f t="shared" si="20"/>
        <v>1.11295603925377</v>
      </c>
      <c r="AH47" s="65">
        <f t="shared" si="21"/>
        <v>1.55981003631013</v>
      </c>
      <c r="AI47" s="65">
        <f t="shared" si="3"/>
        <v>0</v>
      </c>
      <c r="AJ47" s="65">
        <f t="shared" si="22"/>
        <v>1.00839420219965</v>
      </c>
      <c r="AK47" s="65">
        <f t="shared" si="23"/>
        <v>1.72154896985048</v>
      </c>
      <c r="AL47" s="65">
        <f t="shared" si="4"/>
        <v>0</v>
      </c>
      <c r="AM47" s="65">
        <f t="shared" si="24"/>
        <v>1.31166126961898</v>
      </c>
      <c r="AN47" s="65">
        <f t="shared" si="25"/>
        <v>1.32351243435303</v>
      </c>
      <c r="AO47" s="65">
        <f t="shared" si="5"/>
        <v>0</v>
      </c>
      <c r="AP47" s="65">
        <f t="shared" si="26"/>
        <v>0.951264181250256</v>
      </c>
      <c r="AQ47" s="65">
        <f t="shared" si="27"/>
        <v>1.8249399422549</v>
      </c>
      <c r="AR47" s="65">
        <f t="shared" si="6"/>
        <v>0</v>
      </c>
      <c r="AS47" s="66">
        <f t="shared" si="28"/>
        <v>1.44095905998387</v>
      </c>
      <c r="AT47" s="66">
        <f t="shared" si="29"/>
        <v>1.204753173223</v>
      </c>
      <c r="AU47" s="66">
        <f t="shared" si="7"/>
        <v>0</v>
      </c>
      <c r="AV47" s="65">
        <f t="shared" si="30"/>
        <v>0.960798423726341</v>
      </c>
      <c r="AW47" s="65">
        <f t="shared" si="31"/>
        <v>1.80683060788873</v>
      </c>
      <c r="AX47" s="65">
        <f t="shared" si="8"/>
        <v>0</v>
      </c>
    </row>
    <row r="48" spans="1:50">
      <c r="A48" s="62" t="s">
        <v>21</v>
      </c>
      <c r="B48" s="63">
        <v>35.7</v>
      </c>
      <c r="C48" s="63">
        <f t="shared" si="9"/>
        <v>28.56</v>
      </c>
      <c r="D48" s="64">
        <f t="shared" si="10"/>
        <v>2.25148985770404</v>
      </c>
      <c r="E48" s="64">
        <v>0.36</v>
      </c>
      <c r="F48" s="64">
        <v>3.5825</v>
      </c>
      <c r="G48" s="63">
        <v>328.4</v>
      </c>
      <c r="H48" s="63">
        <v>376.9</v>
      </c>
      <c r="I48" s="64">
        <v>100</v>
      </c>
      <c r="J48" s="63">
        <v>50</v>
      </c>
      <c r="K48" s="64">
        <f t="shared" si="42"/>
        <v>0.5</v>
      </c>
      <c r="L48" s="64">
        <v>0.66</v>
      </c>
      <c r="M48" s="64">
        <v>0.68</v>
      </c>
      <c r="N48" s="63">
        <v>400</v>
      </c>
      <c r="O48" s="64">
        <f t="shared" si="37"/>
        <v>4</v>
      </c>
      <c r="P48" s="63">
        <v>200</v>
      </c>
      <c r="Q48" s="63">
        <v>200</v>
      </c>
      <c r="R48" s="64">
        <v>1.938</v>
      </c>
      <c r="S48" s="68"/>
      <c r="T48" s="68"/>
      <c r="U48" s="65">
        <f t="shared" si="46"/>
        <v>1.9154</v>
      </c>
      <c r="V48" s="65">
        <f t="shared" si="12"/>
        <v>1.01179910201524</v>
      </c>
      <c r="W48" s="65">
        <f t="shared" si="13"/>
        <v>0</v>
      </c>
      <c r="X48" s="65">
        <f t="shared" si="14"/>
        <v>1.17369975</v>
      </c>
      <c r="Y48" s="65">
        <f t="shared" si="15"/>
        <v>1.65118890073888</v>
      </c>
      <c r="Z48" s="65">
        <f t="shared" si="0"/>
        <v>0</v>
      </c>
      <c r="AA48" s="65">
        <f t="shared" si="16"/>
        <v>3.72438881356029</v>
      </c>
      <c r="AB48" s="65">
        <f t="shared" si="17"/>
        <v>0.520353834418107</v>
      </c>
      <c r="AC48" s="65">
        <f t="shared" si="1"/>
        <v>1</v>
      </c>
      <c r="AD48" s="65">
        <f t="shared" si="18"/>
        <v>1.05</v>
      </c>
      <c r="AE48" s="65">
        <f t="shared" si="19"/>
        <v>1.84571428571429</v>
      </c>
      <c r="AF48" s="65">
        <f t="shared" si="2"/>
        <v>0</v>
      </c>
      <c r="AG48" s="65">
        <f t="shared" si="20"/>
        <v>1.10437829010241</v>
      </c>
      <c r="AH48" s="65">
        <f t="shared" si="21"/>
        <v>1.75483348175949</v>
      </c>
      <c r="AI48" s="65">
        <f t="shared" si="3"/>
        <v>0</v>
      </c>
      <c r="AJ48" s="65">
        <f t="shared" si="22"/>
        <v>1.00566898044847</v>
      </c>
      <c r="AK48" s="65">
        <f t="shared" si="23"/>
        <v>1.92707544696841</v>
      </c>
      <c r="AL48" s="65">
        <f t="shared" si="4"/>
        <v>0</v>
      </c>
      <c r="AM48" s="65">
        <f t="shared" si="24"/>
        <v>1.30155206409287</v>
      </c>
      <c r="AN48" s="65">
        <f t="shared" si="25"/>
        <v>1.48899153054681</v>
      </c>
      <c r="AO48" s="65">
        <f t="shared" si="5"/>
        <v>0</v>
      </c>
      <c r="AP48" s="65">
        <f t="shared" si="26"/>
        <v>0.943932619862704</v>
      </c>
      <c r="AQ48" s="65">
        <f t="shared" si="27"/>
        <v>2.05311264725853</v>
      </c>
      <c r="AR48" s="65">
        <f t="shared" si="6"/>
        <v>0</v>
      </c>
      <c r="AS48" s="66">
        <f t="shared" si="28"/>
        <v>1.43951285123212</v>
      </c>
      <c r="AT48" s="66">
        <f t="shared" si="29"/>
        <v>1.34628877980575</v>
      </c>
      <c r="AU48" s="66">
        <f t="shared" si="7"/>
        <v>0</v>
      </c>
      <c r="AV48" s="65">
        <f t="shared" si="30"/>
        <v>0.953393380244777</v>
      </c>
      <c r="AW48" s="65">
        <f t="shared" si="31"/>
        <v>2.03273909821194</v>
      </c>
      <c r="AX48" s="65">
        <f t="shared" si="8"/>
        <v>0</v>
      </c>
    </row>
    <row r="49" spans="1:50">
      <c r="A49" s="62" t="s">
        <v>21</v>
      </c>
      <c r="B49" s="63">
        <v>37</v>
      </c>
      <c r="C49" s="63">
        <f t="shared" si="9"/>
        <v>29.6</v>
      </c>
      <c r="D49" s="64">
        <f t="shared" si="10"/>
        <v>2.32678946523443</v>
      </c>
      <c r="E49" s="64">
        <v>0.36</v>
      </c>
      <c r="F49" s="64">
        <v>3.5825</v>
      </c>
      <c r="G49" s="63">
        <v>328.4</v>
      </c>
      <c r="H49" s="63">
        <v>376.9</v>
      </c>
      <c r="I49" s="64">
        <v>100</v>
      </c>
      <c r="J49" s="63">
        <v>50</v>
      </c>
      <c r="K49" s="64">
        <f t="shared" si="42"/>
        <v>0.5</v>
      </c>
      <c r="L49" s="64">
        <v>0.66</v>
      </c>
      <c r="M49" s="64">
        <v>0.68</v>
      </c>
      <c r="N49" s="63">
        <v>400</v>
      </c>
      <c r="O49" s="64">
        <f t="shared" si="37"/>
        <v>4</v>
      </c>
      <c r="P49" s="63">
        <v>200</v>
      </c>
      <c r="Q49" s="63">
        <v>200</v>
      </c>
      <c r="R49" s="64">
        <v>2.057</v>
      </c>
      <c r="S49" s="68"/>
      <c r="T49" s="68"/>
      <c r="U49" s="65">
        <f t="shared" si="46"/>
        <v>2.009</v>
      </c>
      <c r="V49" s="65">
        <f t="shared" si="12"/>
        <v>1.0238924838228</v>
      </c>
      <c r="W49" s="65">
        <f t="shared" si="13"/>
        <v>0</v>
      </c>
      <c r="X49" s="65">
        <f t="shared" si="14"/>
        <v>1.17369975</v>
      </c>
      <c r="Y49" s="65">
        <f t="shared" si="15"/>
        <v>1.75257769288951</v>
      </c>
      <c r="Z49" s="65">
        <f t="shared" si="0"/>
        <v>0</v>
      </c>
      <c r="AA49" s="65">
        <f t="shared" si="16"/>
        <v>3.84894856451455</v>
      </c>
      <c r="AB49" s="65">
        <f t="shared" si="17"/>
        <v>0.534431667641534</v>
      </c>
      <c r="AC49" s="65">
        <f t="shared" si="1"/>
        <v>1</v>
      </c>
      <c r="AD49" s="65">
        <f t="shared" si="18"/>
        <v>1.08823529411765</v>
      </c>
      <c r="AE49" s="65">
        <f t="shared" si="19"/>
        <v>1.89021621621622</v>
      </c>
      <c r="AF49" s="65">
        <f t="shared" si="2"/>
        <v>0</v>
      </c>
      <c r="AG49" s="65">
        <f t="shared" si="20"/>
        <v>1.14131350059214</v>
      </c>
      <c r="AH49" s="65">
        <f t="shared" si="21"/>
        <v>1.80230935578417</v>
      </c>
      <c r="AI49" s="65">
        <f t="shared" si="3"/>
        <v>0</v>
      </c>
      <c r="AJ49" s="65">
        <f t="shared" si="22"/>
        <v>1.01701174244592</v>
      </c>
      <c r="AK49" s="65">
        <f t="shared" si="23"/>
        <v>2.02259218271452</v>
      </c>
      <c r="AL49" s="65">
        <f t="shared" si="4"/>
        <v>0</v>
      </c>
      <c r="AM49" s="65">
        <f t="shared" si="24"/>
        <v>1.34508162265216</v>
      </c>
      <c r="AN49" s="65">
        <f t="shared" si="25"/>
        <v>1.52927522416381</v>
      </c>
      <c r="AO49" s="65">
        <f t="shared" si="5"/>
        <v>0</v>
      </c>
      <c r="AP49" s="65">
        <f t="shared" si="26"/>
        <v>0.975501829720606</v>
      </c>
      <c r="AQ49" s="65">
        <f t="shared" si="27"/>
        <v>2.10865826934343</v>
      </c>
      <c r="AR49" s="65">
        <f t="shared" si="6"/>
        <v>0</v>
      </c>
      <c r="AS49" s="66">
        <f t="shared" si="28"/>
        <v>1.44574012877489</v>
      </c>
      <c r="AT49" s="66">
        <f t="shared" si="29"/>
        <v>1.42280065349164</v>
      </c>
      <c r="AU49" s="66">
        <f t="shared" si="7"/>
        <v>0</v>
      </c>
      <c r="AV49" s="65">
        <f t="shared" si="30"/>
        <v>0.985278999053521</v>
      </c>
      <c r="AW49" s="65">
        <f t="shared" si="31"/>
        <v>2.08773352723035</v>
      </c>
      <c r="AX49" s="65">
        <f t="shared" si="8"/>
        <v>0</v>
      </c>
    </row>
    <row r="50" spans="1:50">
      <c r="A50" s="62" t="s">
        <v>21</v>
      </c>
      <c r="B50" s="63">
        <v>39.6</v>
      </c>
      <c r="C50" s="63">
        <f t="shared" si="9"/>
        <v>31.68</v>
      </c>
      <c r="D50" s="64">
        <f t="shared" si="10"/>
        <v>2.47386342671765</v>
      </c>
      <c r="E50" s="64">
        <v>0.36</v>
      </c>
      <c r="F50" s="64">
        <v>3.5825</v>
      </c>
      <c r="G50" s="63">
        <v>328.4</v>
      </c>
      <c r="H50" s="63">
        <v>376.9</v>
      </c>
      <c r="I50" s="64">
        <v>100</v>
      </c>
      <c r="J50" s="63">
        <v>50</v>
      </c>
      <c r="K50" s="64">
        <f t="shared" si="42"/>
        <v>0.5</v>
      </c>
      <c r="L50" s="64">
        <v>0.66</v>
      </c>
      <c r="M50" s="64">
        <v>0.68</v>
      </c>
      <c r="N50" s="63">
        <v>400</v>
      </c>
      <c r="O50" s="64">
        <f t="shared" si="37"/>
        <v>4</v>
      </c>
      <c r="P50" s="63">
        <v>200</v>
      </c>
      <c r="Q50" s="63">
        <v>200</v>
      </c>
      <c r="R50" s="64">
        <v>1.939</v>
      </c>
      <c r="S50" s="68"/>
      <c r="T50" s="68"/>
      <c r="U50" s="65">
        <f t="shared" si="46"/>
        <v>2.1962</v>
      </c>
      <c r="V50" s="65">
        <f t="shared" si="12"/>
        <v>0.882888625808214</v>
      </c>
      <c r="W50" s="65">
        <f t="shared" si="13"/>
        <v>1</v>
      </c>
      <c r="X50" s="65">
        <f t="shared" si="14"/>
        <v>1.17369975</v>
      </c>
      <c r="Y50" s="65">
        <f t="shared" si="15"/>
        <v>1.65204090739561</v>
      </c>
      <c r="Z50" s="65">
        <f t="shared" si="0"/>
        <v>0</v>
      </c>
      <c r="AA50" s="65">
        <f t="shared" si="16"/>
        <v>4.09223663220884</v>
      </c>
      <c r="AB50" s="65">
        <f t="shared" si="17"/>
        <v>0.473824017100741</v>
      </c>
      <c r="AC50" s="65">
        <f t="shared" si="1"/>
        <v>1</v>
      </c>
      <c r="AD50" s="65">
        <f t="shared" si="18"/>
        <v>1.16470588235294</v>
      </c>
      <c r="AE50" s="65">
        <f t="shared" si="19"/>
        <v>1.66479797979798</v>
      </c>
      <c r="AF50" s="65">
        <f t="shared" si="2"/>
        <v>0</v>
      </c>
      <c r="AG50" s="65">
        <f t="shared" si="20"/>
        <v>1.21345474943928</v>
      </c>
      <c r="AH50" s="65">
        <f t="shared" si="21"/>
        <v>1.59791702236609</v>
      </c>
      <c r="AI50" s="65">
        <f t="shared" si="3"/>
        <v>0</v>
      </c>
      <c r="AJ50" s="65">
        <f t="shared" si="22"/>
        <v>1.03622923825168</v>
      </c>
      <c r="AK50" s="65">
        <f t="shared" si="23"/>
        <v>1.87120757494883</v>
      </c>
      <c r="AL50" s="65">
        <f t="shared" si="4"/>
        <v>0</v>
      </c>
      <c r="AM50" s="65">
        <f t="shared" si="24"/>
        <v>1.43010284426139</v>
      </c>
      <c r="AN50" s="65">
        <f t="shared" si="25"/>
        <v>1.35584654472976</v>
      </c>
      <c r="AO50" s="65">
        <f t="shared" si="5"/>
        <v>0</v>
      </c>
      <c r="AP50" s="65">
        <f t="shared" si="26"/>
        <v>1.03716229392452</v>
      </c>
      <c r="AQ50" s="65">
        <f t="shared" si="27"/>
        <v>1.86952419246077</v>
      </c>
      <c r="AR50" s="65">
        <f t="shared" si="6"/>
        <v>0</v>
      </c>
      <c r="AS50" s="66">
        <f t="shared" si="28"/>
        <v>1.45790314538955</v>
      </c>
      <c r="AT50" s="66">
        <f t="shared" si="29"/>
        <v>1.32999232914193</v>
      </c>
      <c r="AU50" s="66">
        <f t="shared" si="7"/>
        <v>0</v>
      </c>
      <c r="AV50" s="65">
        <f t="shared" si="30"/>
        <v>1.04755746804359</v>
      </c>
      <c r="AW50" s="65">
        <f t="shared" si="31"/>
        <v>1.85097243745612</v>
      </c>
      <c r="AX50" s="65">
        <f t="shared" si="8"/>
        <v>0</v>
      </c>
    </row>
    <row r="51" spans="1:50">
      <c r="A51" s="62" t="s">
        <v>21</v>
      </c>
      <c r="B51" s="63">
        <v>40.8</v>
      </c>
      <c r="C51" s="63">
        <f t="shared" si="9"/>
        <v>32.64</v>
      </c>
      <c r="D51" s="64">
        <f t="shared" si="10"/>
        <v>2.540280788187</v>
      </c>
      <c r="E51" s="64">
        <v>0.36</v>
      </c>
      <c r="F51" s="64">
        <v>3.5825</v>
      </c>
      <c r="G51" s="63">
        <v>328.4</v>
      </c>
      <c r="H51" s="63">
        <v>376.9</v>
      </c>
      <c r="I51" s="64">
        <v>100</v>
      </c>
      <c r="J51" s="63">
        <v>50</v>
      </c>
      <c r="K51" s="64">
        <f t="shared" si="42"/>
        <v>0.5</v>
      </c>
      <c r="L51" s="64">
        <v>0.66</v>
      </c>
      <c r="M51" s="64">
        <v>0.68</v>
      </c>
      <c r="N51" s="63">
        <v>400</v>
      </c>
      <c r="O51" s="64">
        <f t="shared" si="37"/>
        <v>4</v>
      </c>
      <c r="P51" s="63">
        <v>200</v>
      </c>
      <c r="Q51" s="63">
        <v>200</v>
      </c>
      <c r="R51" s="64">
        <v>1.905</v>
      </c>
      <c r="S51" s="68"/>
      <c r="T51" s="68"/>
      <c r="U51" s="65">
        <f t="shared" si="46"/>
        <v>2.2826</v>
      </c>
      <c r="V51" s="65">
        <f t="shared" si="12"/>
        <v>0.834574607903268</v>
      </c>
      <c r="W51" s="65">
        <f t="shared" si="13"/>
        <v>1</v>
      </c>
      <c r="X51" s="65">
        <f t="shared" si="14"/>
        <v>1.17369975</v>
      </c>
      <c r="Y51" s="65">
        <f t="shared" si="15"/>
        <v>1.62307268106686</v>
      </c>
      <c r="Z51" s="65">
        <f t="shared" si="0"/>
        <v>0</v>
      </c>
      <c r="AA51" s="65">
        <f t="shared" si="16"/>
        <v>4.2021034731525</v>
      </c>
      <c r="AB51" s="65">
        <f t="shared" si="17"/>
        <v>0.453344381491595</v>
      </c>
      <c r="AC51" s="65">
        <f t="shared" si="1"/>
        <v>1</v>
      </c>
      <c r="AD51" s="65">
        <f t="shared" si="18"/>
        <v>1.2</v>
      </c>
      <c r="AE51" s="65">
        <f t="shared" si="19"/>
        <v>1.5875</v>
      </c>
      <c r="AF51" s="65">
        <f t="shared" si="2"/>
        <v>0</v>
      </c>
      <c r="AG51" s="65">
        <f t="shared" si="20"/>
        <v>1.24603312941361</v>
      </c>
      <c r="AH51" s="65">
        <f t="shared" si="21"/>
        <v>1.52885180580753</v>
      </c>
      <c r="AI51" s="65">
        <f t="shared" si="3"/>
        <v>0</v>
      </c>
      <c r="AJ51" s="65">
        <f t="shared" si="22"/>
        <v>1.043639919984</v>
      </c>
      <c r="AK51" s="65">
        <f t="shared" si="23"/>
        <v>1.82534221192805</v>
      </c>
      <c r="AL51" s="65">
        <f t="shared" si="4"/>
        <v>0</v>
      </c>
      <c r="AM51" s="65">
        <f t="shared" si="24"/>
        <v>1.46849771138293</v>
      </c>
      <c r="AN51" s="65">
        <f t="shared" si="25"/>
        <v>1.29724410547839</v>
      </c>
      <c r="AO51" s="65">
        <f t="shared" si="5"/>
        <v>0</v>
      </c>
      <c r="AP51" s="65">
        <f t="shared" si="26"/>
        <v>1.06500763988582</v>
      </c>
      <c r="AQ51" s="65">
        <f t="shared" si="27"/>
        <v>1.78871956280448</v>
      </c>
      <c r="AR51" s="65">
        <f t="shared" si="6"/>
        <v>0</v>
      </c>
      <c r="AS51" s="66">
        <f t="shared" si="28"/>
        <v>1.46339586118307</v>
      </c>
      <c r="AT51" s="66">
        <f t="shared" si="29"/>
        <v>1.3017666993126</v>
      </c>
      <c r="AU51" s="66">
        <f t="shared" si="7"/>
        <v>0</v>
      </c>
      <c r="AV51" s="65">
        <f t="shared" si="30"/>
        <v>1.07568189975779</v>
      </c>
      <c r="AW51" s="65">
        <f t="shared" si="31"/>
        <v>1.77096965230051</v>
      </c>
      <c r="AX51" s="65">
        <f t="shared" si="8"/>
        <v>0</v>
      </c>
    </row>
    <row r="52" spans="1:50">
      <c r="A52" s="62" t="s">
        <v>21</v>
      </c>
      <c r="B52" s="63">
        <v>39.3</v>
      </c>
      <c r="C52" s="63">
        <f t="shared" si="9"/>
        <v>31.44</v>
      </c>
      <c r="D52" s="64">
        <f t="shared" si="10"/>
        <v>2.45711977005787</v>
      </c>
      <c r="E52" s="64">
        <v>0.36</v>
      </c>
      <c r="F52" s="64">
        <v>3.5825</v>
      </c>
      <c r="G52" s="63">
        <v>328.4</v>
      </c>
      <c r="H52" s="63">
        <v>376.9</v>
      </c>
      <c r="I52" s="64">
        <v>100</v>
      </c>
      <c r="J52" s="63">
        <v>50</v>
      </c>
      <c r="K52" s="64">
        <f t="shared" si="42"/>
        <v>0.5</v>
      </c>
      <c r="L52" s="64">
        <v>0.66</v>
      </c>
      <c r="M52" s="64">
        <v>0.68</v>
      </c>
      <c r="N52" s="63">
        <v>400</v>
      </c>
      <c r="O52" s="64">
        <f t="shared" si="37"/>
        <v>4</v>
      </c>
      <c r="P52" s="63">
        <v>200</v>
      </c>
      <c r="Q52" s="63">
        <v>200</v>
      </c>
      <c r="R52" s="64">
        <v>2.078</v>
      </c>
      <c r="S52" s="68"/>
      <c r="T52" s="68"/>
      <c r="U52" s="65">
        <f t="shared" si="46"/>
        <v>2.1746</v>
      </c>
      <c r="V52" s="65">
        <f t="shared" si="12"/>
        <v>0.955578037340201</v>
      </c>
      <c r="W52" s="65">
        <f t="shared" si="13"/>
        <v>1</v>
      </c>
      <c r="X52" s="65">
        <f t="shared" si="14"/>
        <v>1.17369975</v>
      </c>
      <c r="Y52" s="65">
        <f t="shared" si="15"/>
        <v>1.7704698326808</v>
      </c>
      <c r="Z52" s="65">
        <f t="shared" si="0"/>
        <v>0</v>
      </c>
      <c r="AA52" s="65">
        <f t="shared" si="16"/>
        <v>4.06453946655277</v>
      </c>
      <c r="AB52" s="65">
        <f t="shared" si="17"/>
        <v>0.511251032767656</v>
      </c>
      <c r="AC52" s="65">
        <f t="shared" si="1"/>
        <v>1</v>
      </c>
      <c r="AD52" s="65">
        <f t="shared" si="18"/>
        <v>1.15588235294118</v>
      </c>
      <c r="AE52" s="65">
        <f t="shared" si="19"/>
        <v>1.79776081424936</v>
      </c>
      <c r="AF52" s="65">
        <f t="shared" si="2"/>
        <v>0</v>
      </c>
      <c r="AG52" s="65">
        <f t="shared" si="20"/>
        <v>1.20524181841109</v>
      </c>
      <c r="AH52" s="65">
        <f t="shared" si="21"/>
        <v>1.72413532973781</v>
      </c>
      <c r="AI52" s="65">
        <f t="shared" si="3"/>
        <v>0</v>
      </c>
      <c r="AJ52" s="65">
        <f t="shared" si="22"/>
        <v>1.03423681528533</v>
      </c>
      <c r="AK52" s="65">
        <f t="shared" si="23"/>
        <v>2.0092110136562</v>
      </c>
      <c r="AL52" s="65">
        <f t="shared" si="4"/>
        <v>0</v>
      </c>
      <c r="AM52" s="65">
        <f t="shared" si="24"/>
        <v>1.42042359084995</v>
      </c>
      <c r="AN52" s="65">
        <f t="shared" si="25"/>
        <v>1.46294388053395</v>
      </c>
      <c r="AO52" s="65">
        <f t="shared" si="5"/>
        <v>0</v>
      </c>
      <c r="AP52" s="65">
        <f t="shared" si="26"/>
        <v>1.03014254935722</v>
      </c>
      <c r="AQ52" s="65">
        <f t="shared" si="27"/>
        <v>2.01719655332809</v>
      </c>
      <c r="AR52" s="65">
        <f t="shared" si="6"/>
        <v>0</v>
      </c>
      <c r="AS52" s="66">
        <f t="shared" si="28"/>
        <v>1.45651844498379</v>
      </c>
      <c r="AT52" s="66">
        <f t="shared" si="29"/>
        <v>1.42668979384132</v>
      </c>
      <c r="AU52" s="66">
        <f t="shared" si="7"/>
        <v>0</v>
      </c>
      <c r="AV52" s="65">
        <f t="shared" si="30"/>
        <v>1.04046736663101</v>
      </c>
      <c r="AW52" s="65">
        <f t="shared" si="31"/>
        <v>1.99717940864257</v>
      </c>
      <c r="AX52" s="65">
        <f t="shared" si="8"/>
        <v>0</v>
      </c>
    </row>
    <row r="53" spans="1:50">
      <c r="A53" s="62" t="s">
        <v>21</v>
      </c>
      <c r="B53" s="63">
        <v>38.5</v>
      </c>
      <c r="C53" s="63">
        <f t="shared" si="9"/>
        <v>30.8</v>
      </c>
      <c r="D53" s="64">
        <f t="shared" si="10"/>
        <v>2.41218800049428</v>
      </c>
      <c r="E53" s="64">
        <v>0.36</v>
      </c>
      <c r="F53" s="64">
        <v>3.5825</v>
      </c>
      <c r="G53" s="63">
        <v>328.4</v>
      </c>
      <c r="H53" s="63">
        <v>376.9</v>
      </c>
      <c r="I53" s="64">
        <v>100</v>
      </c>
      <c r="J53" s="63">
        <v>50</v>
      </c>
      <c r="K53" s="64">
        <f t="shared" si="42"/>
        <v>0.5</v>
      </c>
      <c r="L53" s="64">
        <v>0.66</v>
      </c>
      <c r="M53" s="64">
        <v>0.68</v>
      </c>
      <c r="N53" s="63">
        <v>400</v>
      </c>
      <c r="O53" s="64">
        <f t="shared" si="37"/>
        <v>4</v>
      </c>
      <c r="P53" s="63">
        <v>200</v>
      </c>
      <c r="Q53" s="63">
        <v>200</v>
      </c>
      <c r="R53" s="64">
        <v>1.96</v>
      </c>
      <c r="S53" s="68"/>
      <c r="T53" s="68"/>
      <c r="U53" s="65">
        <f t="shared" si="46"/>
        <v>2.117</v>
      </c>
      <c r="V53" s="65">
        <f t="shared" si="12"/>
        <v>0.925838450637695</v>
      </c>
      <c r="W53" s="65">
        <f t="shared" si="13"/>
        <v>1</v>
      </c>
      <c r="X53" s="65">
        <f t="shared" si="14"/>
        <v>1.17369975</v>
      </c>
      <c r="Y53" s="65">
        <f t="shared" si="15"/>
        <v>1.6699330471869</v>
      </c>
      <c r="Z53" s="65">
        <f t="shared" si="0"/>
        <v>0</v>
      </c>
      <c r="AA53" s="65">
        <f t="shared" si="16"/>
        <v>3.99021384640241</v>
      </c>
      <c r="AB53" s="65">
        <f t="shared" si="17"/>
        <v>0.491201743928372</v>
      </c>
      <c r="AC53" s="65">
        <f t="shared" si="1"/>
        <v>1</v>
      </c>
      <c r="AD53" s="65">
        <f t="shared" si="18"/>
        <v>1.13235294117647</v>
      </c>
      <c r="AE53" s="65">
        <f t="shared" si="19"/>
        <v>1.73090909090909</v>
      </c>
      <c r="AF53" s="65">
        <f t="shared" si="2"/>
        <v>0</v>
      </c>
      <c r="AG53" s="65">
        <f t="shared" si="20"/>
        <v>1.18320233612245</v>
      </c>
      <c r="AH53" s="65">
        <f t="shared" si="21"/>
        <v>1.65652140818386</v>
      </c>
      <c r="AI53" s="65">
        <f t="shared" si="3"/>
        <v>0</v>
      </c>
      <c r="AJ53" s="65">
        <f t="shared" si="22"/>
        <v>1.02864233914325</v>
      </c>
      <c r="AK53" s="65">
        <f t="shared" si="23"/>
        <v>1.90542419402304</v>
      </c>
      <c r="AL53" s="65">
        <f t="shared" si="4"/>
        <v>0</v>
      </c>
      <c r="AM53" s="65">
        <f t="shared" si="24"/>
        <v>1.39444921782814</v>
      </c>
      <c r="AN53" s="65">
        <f t="shared" si="25"/>
        <v>1.40557287776511</v>
      </c>
      <c r="AO53" s="65">
        <f t="shared" si="5"/>
        <v>0</v>
      </c>
      <c r="AP53" s="65">
        <f t="shared" si="26"/>
        <v>1.01130499483123</v>
      </c>
      <c r="AQ53" s="65">
        <f t="shared" si="27"/>
        <v>1.93808990365671</v>
      </c>
      <c r="AR53" s="65">
        <f t="shared" si="6"/>
        <v>0</v>
      </c>
      <c r="AS53" s="66">
        <f t="shared" si="28"/>
        <v>1.45280258764088</v>
      </c>
      <c r="AT53" s="66">
        <f t="shared" si="29"/>
        <v>1.34911653976521</v>
      </c>
      <c r="AU53" s="66">
        <f t="shared" si="7"/>
        <v>0</v>
      </c>
      <c r="AV53" s="65">
        <f t="shared" si="30"/>
        <v>1.0214410088093</v>
      </c>
      <c r="AW53" s="65">
        <f t="shared" si="31"/>
        <v>1.91885775399284</v>
      </c>
      <c r="AX53" s="65">
        <f t="shared" si="8"/>
        <v>0</v>
      </c>
    </row>
    <row r="54" spans="1:50">
      <c r="A54" s="62" t="s">
        <v>21</v>
      </c>
      <c r="B54" s="63">
        <v>39.6</v>
      </c>
      <c r="C54" s="63">
        <f t="shared" si="9"/>
        <v>31.68</v>
      </c>
      <c r="D54" s="64">
        <f t="shared" si="10"/>
        <v>2.47386342671765</v>
      </c>
      <c r="E54" s="64">
        <v>0.48</v>
      </c>
      <c r="F54" s="64">
        <v>4.42283950617284</v>
      </c>
      <c r="G54" s="63">
        <v>328.4</v>
      </c>
      <c r="H54" s="63">
        <v>376.9</v>
      </c>
      <c r="I54" s="64">
        <v>100</v>
      </c>
      <c r="J54" s="63">
        <v>40</v>
      </c>
      <c r="K54" s="64">
        <f t="shared" si="42"/>
        <v>0.4</v>
      </c>
      <c r="L54" s="64">
        <v>0.56</v>
      </c>
      <c r="M54" s="64">
        <v>0.68</v>
      </c>
      <c r="N54" s="63">
        <v>400</v>
      </c>
      <c r="O54" s="64">
        <f t="shared" si="37"/>
        <v>4</v>
      </c>
      <c r="P54" s="63">
        <v>180</v>
      </c>
      <c r="Q54" s="63">
        <v>180</v>
      </c>
      <c r="R54" s="64">
        <v>1.302</v>
      </c>
      <c r="S54" s="68"/>
      <c r="T54" s="68"/>
      <c r="U54" s="65">
        <f t="shared" si="46"/>
        <v>2.1962</v>
      </c>
      <c r="V54" s="65">
        <f t="shared" si="12"/>
        <v>0.592842181950642</v>
      </c>
      <c r="W54" s="65">
        <f t="shared" si="13"/>
        <v>1</v>
      </c>
      <c r="X54" s="65">
        <f t="shared" si="14"/>
        <v>1.04790092592593</v>
      </c>
      <c r="Y54" s="65">
        <f t="shared" si="15"/>
        <v>1.24248387207937</v>
      </c>
      <c r="Z54" s="65">
        <f t="shared" si="0"/>
        <v>0</v>
      </c>
      <c r="AA54" s="65">
        <f t="shared" si="16"/>
        <v>2.87017805969403</v>
      </c>
      <c r="AB54" s="65">
        <f t="shared" si="17"/>
        <v>0.453630392582262</v>
      </c>
      <c r="AC54" s="65">
        <f t="shared" si="1"/>
        <v>1</v>
      </c>
      <c r="AD54" s="65">
        <f t="shared" si="18"/>
        <v>0.931764705882353</v>
      </c>
      <c r="AE54" s="65">
        <f t="shared" si="19"/>
        <v>1.39734848484848</v>
      </c>
      <c r="AF54" s="65">
        <f t="shared" si="2"/>
        <v>0</v>
      </c>
      <c r="AG54" s="65">
        <f t="shared" si="20"/>
        <v>1.09983020225013</v>
      </c>
      <c r="AH54" s="65">
        <f t="shared" si="21"/>
        <v>1.18381909983582</v>
      </c>
      <c r="AI54" s="65">
        <f t="shared" si="3"/>
        <v>0</v>
      </c>
      <c r="AJ54" s="65">
        <f t="shared" si="22"/>
        <v>1.03622923825168</v>
      </c>
      <c r="AK54" s="65">
        <f t="shared" si="23"/>
        <v>1.25647873263712</v>
      </c>
      <c r="AL54" s="65">
        <f t="shared" si="4"/>
        <v>0</v>
      </c>
      <c r="AM54" s="65">
        <f t="shared" si="24"/>
        <v>1.51510874978489</v>
      </c>
      <c r="AN54" s="65">
        <f t="shared" si="25"/>
        <v>0.859344255113604</v>
      </c>
      <c r="AO54" s="65">
        <f t="shared" si="5"/>
        <v>1</v>
      </c>
      <c r="AP54" s="65">
        <f t="shared" si="26"/>
        <v>1.1866232267131</v>
      </c>
      <c r="AQ54" s="65">
        <f t="shared" si="27"/>
        <v>1.09723117725118</v>
      </c>
      <c r="AR54" s="65">
        <f t="shared" si="6"/>
        <v>0</v>
      </c>
      <c r="AS54" s="66">
        <f t="shared" si="28"/>
        <v>1.37176802538955</v>
      </c>
      <c r="AT54" s="66">
        <f t="shared" si="29"/>
        <v>0.949140070260978</v>
      </c>
      <c r="AU54" s="66">
        <f t="shared" si="7"/>
        <v>1</v>
      </c>
      <c r="AV54" s="65">
        <f t="shared" si="30"/>
        <v>0.978907757952175</v>
      </c>
      <c r="AW54" s="65">
        <f t="shared" si="31"/>
        <v>1.33005381704576</v>
      </c>
      <c r="AX54" s="65">
        <f t="shared" si="8"/>
        <v>0</v>
      </c>
    </row>
    <row r="55" spans="1:50">
      <c r="A55" s="62" t="s">
        <v>21</v>
      </c>
      <c r="B55" s="63">
        <v>39.6</v>
      </c>
      <c r="C55" s="63">
        <f t="shared" si="9"/>
        <v>31.68</v>
      </c>
      <c r="D55" s="64">
        <f t="shared" si="10"/>
        <v>2.47386342671765</v>
      </c>
      <c r="E55" s="64">
        <v>0.48</v>
      </c>
      <c r="F55" s="64">
        <v>2.96074380165289</v>
      </c>
      <c r="G55" s="63">
        <v>328.4</v>
      </c>
      <c r="H55" s="63">
        <v>376.9</v>
      </c>
      <c r="I55" s="64">
        <v>100</v>
      </c>
      <c r="J55" s="63">
        <v>60</v>
      </c>
      <c r="K55" s="64">
        <f t="shared" si="42"/>
        <v>0.6</v>
      </c>
      <c r="L55" s="64">
        <v>0.76</v>
      </c>
      <c r="M55" s="64">
        <v>0.68</v>
      </c>
      <c r="N55" s="63">
        <v>400</v>
      </c>
      <c r="O55" s="64">
        <f t="shared" si="37"/>
        <v>4</v>
      </c>
      <c r="P55" s="63">
        <v>220</v>
      </c>
      <c r="Q55" s="63">
        <v>220</v>
      </c>
      <c r="R55" s="64">
        <v>1.981</v>
      </c>
      <c r="S55" s="68"/>
      <c r="T55" s="68"/>
      <c r="U55" s="65">
        <f t="shared" si="46"/>
        <v>2.1962</v>
      </c>
      <c r="V55" s="65">
        <f t="shared" si="12"/>
        <v>0.902012567161461</v>
      </c>
      <c r="W55" s="65">
        <f t="shared" si="13"/>
        <v>1</v>
      </c>
      <c r="X55" s="65">
        <f t="shared" si="14"/>
        <v>1.26677665289256</v>
      </c>
      <c r="Y55" s="65">
        <f t="shared" si="15"/>
        <v>1.56381158073649</v>
      </c>
      <c r="Z55" s="65">
        <f t="shared" si="0"/>
        <v>0</v>
      </c>
      <c r="AA55" s="65">
        <f t="shared" si="16"/>
        <v>5.5858637763936</v>
      </c>
      <c r="AB55" s="65">
        <f t="shared" si="17"/>
        <v>0.354645240074042</v>
      </c>
      <c r="AC55" s="65">
        <f t="shared" si="1"/>
        <v>1</v>
      </c>
      <c r="AD55" s="65">
        <f t="shared" si="18"/>
        <v>1.2672</v>
      </c>
      <c r="AE55" s="65">
        <f t="shared" si="19"/>
        <v>1.56328914141414</v>
      </c>
      <c r="AF55" s="65">
        <f t="shared" si="2"/>
        <v>0</v>
      </c>
      <c r="AG55" s="65">
        <f t="shared" si="20"/>
        <v>1.32787093292497</v>
      </c>
      <c r="AH55" s="65">
        <f t="shared" si="21"/>
        <v>1.49186186012548</v>
      </c>
      <c r="AI55" s="65">
        <f t="shared" si="3"/>
        <v>0</v>
      </c>
      <c r="AJ55" s="65">
        <f t="shared" si="22"/>
        <v>1.03622923825168</v>
      </c>
      <c r="AK55" s="65">
        <f t="shared" si="23"/>
        <v>1.91173914696938</v>
      </c>
      <c r="AL55" s="65">
        <f t="shared" si="4"/>
        <v>0</v>
      </c>
      <c r="AM55" s="65">
        <f t="shared" si="24"/>
        <v>1.34935990019481</v>
      </c>
      <c r="AN55" s="65">
        <f t="shared" si="25"/>
        <v>1.4681035057541</v>
      </c>
      <c r="AO55" s="65">
        <f t="shared" si="5"/>
        <v>0</v>
      </c>
      <c r="AP55" s="65">
        <f t="shared" si="26"/>
        <v>1.2286789049673</v>
      </c>
      <c r="AQ55" s="65">
        <f t="shared" si="27"/>
        <v>1.61230081512039</v>
      </c>
      <c r="AR55" s="65">
        <f t="shared" si="6"/>
        <v>0</v>
      </c>
      <c r="AS55" s="66">
        <f t="shared" si="28"/>
        <v>1.54424802538955</v>
      </c>
      <c r="AT55" s="66">
        <f t="shared" si="29"/>
        <v>1.28282501737393</v>
      </c>
      <c r="AU55" s="66">
        <f t="shared" si="7"/>
        <v>0</v>
      </c>
      <c r="AV55" s="65">
        <f t="shared" si="30"/>
        <v>1.116207178135</v>
      </c>
      <c r="AW55" s="65">
        <f t="shared" si="31"/>
        <v>1.77476013306949</v>
      </c>
      <c r="AX55" s="65">
        <f t="shared" si="8"/>
        <v>0</v>
      </c>
    </row>
    <row r="56" spans="1:50">
      <c r="A56" s="62" t="s">
        <v>21</v>
      </c>
      <c r="B56" s="63">
        <v>39.6</v>
      </c>
      <c r="C56" s="63">
        <f t="shared" si="9"/>
        <v>31.68</v>
      </c>
      <c r="D56" s="64">
        <f t="shared" si="10"/>
        <v>2.47386342671765</v>
      </c>
      <c r="E56" s="64">
        <v>0.48</v>
      </c>
      <c r="F56" s="64">
        <v>2.48784722222222</v>
      </c>
      <c r="G56" s="63">
        <v>328.4</v>
      </c>
      <c r="H56" s="63">
        <v>376.9</v>
      </c>
      <c r="I56" s="64">
        <v>100</v>
      </c>
      <c r="J56" s="63">
        <v>70</v>
      </c>
      <c r="K56" s="64">
        <f t="shared" si="42"/>
        <v>0.7</v>
      </c>
      <c r="L56" s="64">
        <v>0.86</v>
      </c>
      <c r="M56" s="64">
        <v>0.68</v>
      </c>
      <c r="N56" s="63">
        <v>400</v>
      </c>
      <c r="O56" s="64">
        <f t="shared" si="37"/>
        <v>4</v>
      </c>
      <c r="P56" s="63">
        <v>240</v>
      </c>
      <c r="Q56" s="63">
        <v>240</v>
      </c>
      <c r="R56" s="64">
        <v>2.125</v>
      </c>
      <c r="S56" s="68"/>
      <c r="T56" s="68"/>
      <c r="U56" s="65">
        <f t="shared" si="46"/>
        <v>2.1962</v>
      </c>
      <c r="V56" s="65">
        <f t="shared" si="12"/>
        <v>0.967580366086877</v>
      </c>
      <c r="W56" s="65">
        <f t="shared" si="13"/>
        <v>1</v>
      </c>
      <c r="X56" s="65">
        <f t="shared" si="14"/>
        <v>1.33756927083333</v>
      </c>
      <c r="Y56" s="65">
        <f t="shared" si="15"/>
        <v>1.58870276578355</v>
      </c>
      <c r="Z56" s="65">
        <f t="shared" si="0"/>
        <v>0</v>
      </c>
      <c r="AA56" s="65">
        <f t="shared" si="16"/>
        <v>7.35105949224832</v>
      </c>
      <c r="AB56" s="65">
        <f t="shared" si="17"/>
        <v>0.289073976647966</v>
      </c>
      <c r="AC56" s="65">
        <f t="shared" si="1"/>
        <v>1</v>
      </c>
      <c r="AD56" s="65">
        <f t="shared" si="18"/>
        <v>1.2672</v>
      </c>
      <c r="AE56" s="65">
        <f t="shared" si="19"/>
        <v>1.6769255050505</v>
      </c>
      <c r="AF56" s="65">
        <f t="shared" si="2"/>
        <v>0</v>
      </c>
      <c r="AG56" s="65">
        <f t="shared" si="20"/>
        <v>1.32787093292497</v>
      </c>
      <c r="AH56" s="65">
        <f t="shared" si="21"/>
        <v>1.60030613466262</v>
      </c>
      <c r="AI56" s="65">
        <f t="shared" si="3"/>
        <v>0</v>
      </c>
      <c r="AJ56" s="65">
        <f t="shared" si="22"/>
        <v>1.03622923825168</v>
      </c>
      <c r="AK56" s="65">
        <f t="shared" si="23"/>
        <v>2.05070453675413</v>
      </c>
      <c r="AL56" s="65">
        <f t="shared" si="4"/>
        <v>0</v>
      </c>
      <c r="AM56" s="65">
        <f t="shared" si="24"/>
        <v>1.26648547539977</v>
      </c>
      <c r="AN56" s="65">
        <f t="shared" si="25"/>
        <v>1.67787159132579</v>
      </c>
      <c r="AO56" s="65">
        <f t="shared" si="5"/>
        <v>0</v>
      </c>
      <c r="AP56" s="65">
        <f t="shared" si="26"/>
        <v>1.2497067440944</v>
      </c>
      <c r="AQ56" s="65">
        <f t="shared" si="27"/>
        <v>1.70039892162052</v>
      </c>
      <c r="AR56" s="65">
        <f t="shared" si="6"/>
        <v>0</v>
      </c>
      <c r="AS56" s="66">
        <f t="shared" si="28"/>
        <v>1.63048802538955</v>
      </c>
      <c r="AT56" s="66">
        <f t="shared" si="29"/>
        <v>1.3032907736273</v>
      </c>
      <c r="AU56" s="66">
        <f t="shared" si="7"/>
        <v>0</v>
      </c>
      <c r="AV56" s="65">
        <f t="shared" si="30"/>
        <v>1.18485688822642</v>
      </c>
      <c r="AW56" s="65">
        <f t="shared" si="31"/>
        <v>1.79346554095732</v>
      </c>
      <c r="AX56" s="65">
        <f t="shared" si="8"/>
        <v>0</v>
      </c>
    </row>
    <row r="57" spans="1:50">
      <c r="A57" s="62" t="s">
        <v>21</v>
      </c>
      <c r="B57" s="63">
        <v>39.6</v>
      </c>
      <c r="C57" s="63">
        <f t="shared" si="9"/>
        <v>31.68</v>
      </c>
      <c r="D57" s="64">
        <f t="shared" si="10"/>
        <v>2.47386342671765</v>
      </c>
      <c r="E57" s="64">
        <v>0.48</v>
      </c>
      <c r="F57" s="64">
        <v>3.5825</v>
      </c>
      <c r="G57" s="63">
        <v>328.4</v>
      </c>
      <c r="H57" s="63">
        <v>376.9</v>
      </c>
      <c r="I57" s="64">
        <v>100</v>
      </c>
      <c r="J57" s="63">
        <v>50</v>
      </c>
      <c r="K57" s="64">
        <f t="shared" si="42"/>
        <v>0.5</v>
      </c>
      <c r="L57" s="64">
        <v>0.66</v>
      </c>
      <c r="M57" s="64">
        <v>0.68</v>
      </c>
      <c r="N57" s="63">
        <v>400</v>
      </c>
      <c r="O57" s="64">
        <f t="shared" si="37"/>
        <v>4</v>
      </c>
      <c r="P57" s="63">
        <v>200</v>
      </c>
      <c r="Q57" s="63">
        <v>200</v>
      </c>
      <c r="R57" s="64">
        <v>2.078</v>
      </c>
      <c r="S57" s="68"/>
      <c r="T57" s="68"/>
      <c r="U57" s="65">
        <f t="shared" si="46"/>
        <v>2.1962</v>
      </c>
      <c r="V57" s="65">
        <f t="shared" si="12"/>
        <v>0.94617976504872</v>
      </c>
      <c r="W57" s="65">
        <f t="shared" si="13"/>
        <v>1</v>
      </c>
      <c r="X57" s="65">
        <f t="shared" si="14"/>
        <v>1.17369975</v>
      </c>
      <c r="Y57" s="65">
        <f t="shared" si="15"/>
        <v>1.7704698326808</v>
      </c>
      <c r="Z57" s="65">
        <f t="shared" si="0"/>
        <v>0</v>
      </c>
      <c r="AA57" s="65">
        <f t="shared" si="16"/>
        <v>4.09223663220884</v>
      </c>
      <c r="AB57" s="65">
        <f t="shared" si="17"/>
        <v>0.507790772323538</v>
      </c>
      <c r="AC57" s="65">
        <f t="shared" si="1"/>
        <v>1</v>
      </c>
      <c r="AD57" s="65">
        <f t="shared" si="18"/>
        <v>1.16470588235294</v>
      </c>
      <c r="AE57" s="65">
        <f t="shared" si="19"/>
        <v>1.78414141414141</v>
      </c>
      <c r="AF57" s="65">
        <f t="shared" si="2"/>
        <v>0</v>
      </c>
      <c r="AG57" s="65">
        <f t="shared" si="20"/>
        <v>1.21345474943928</v>
      </c>
      <c r="AH57" s="65">
        <f t="shared" si="21"/>
        <v>1.71246599921441</v>
      </c>
      <c r="AI57" s="65">
        <f t="shared" si="3"/>
        <v>0</v>
      </c>
      <c r="AJ57" s="65">
        <f t="shared" si="22"/>
        <v>1.03622923825168</v>
      </c>
      <c r="AK57" s="65">
        <f t="shared" si="23"/>
        <v>2.00534777758828</v>
      </c>
      <c r="AL57" s="65">
        <f t="shared" si="4"/>
        <v>0</v>
      </c>
      <c r="AM57" s="65">
        <f t="shared" si="24"/>
        <v>1.43223432498985</v>
      </c>
      <c r="AN57" s="65">
        <f t="shared" si="25"/>
        <v>1.45087990403716</v>
      </c>
      <c r="AO57" s="65">
        <f t="shared" si="5"/>
        <v>0</v>
      </c>
      <c r="AP57" s="65">
        <f t="shared" si="26"/>
        <v>1.2076510658402</v>
      </c>
      <c r="AQ57" s="65">
        <f t="shared" si="27"/>
        <v>1.72069570323633</v>
      </c>
      <c r="AR57" s="65">
        <f t="shared" si="6"/>
        <v>0</v>
      </c>
      <c r="AS57" s="66">
        <f t="shared" si="28"/>
        <v>1.45800802538955</v>
      </c>
      <c r="AT57" s="66">
        <f t="shared" si="29"/>
        <v>1.42523220984658</v>
      </c>
      <c r="AU57" s="66">
        <f t="shared" si="7"/>
        <v>0</v>
      </c>
      <c r="AV57" s="65">
        <f t="shared" si="30"/>
        <v>1.04755746804359</v>
      </c>
      <c r="AW57" s="65">
        <f t="shared" si="31"/>
        <v>1.98366205520052</v>
      </c>
      <c r="AX57" s="65">
        <f t="shared" si="8"/>
        <v>0</v>
      </c>
    </row>
    <row r="58" spans="1:50">
      <c r="A58" s="62" t="s">
        <v>21</v>
      </c>
      <c r="B58" s="63">
        <v>39.6</v>
      </c>
      <c r="C58" s="63">
        <f t="shared" si="9"/>
        <v>31.68</v>
      </c>
      <c r="D58" s="64">
        <f t="shared" si="10"/>
        <v>2.47386342671765</v>
      </c>
      <c r="E58" s="64">
        <v>0.6</v>
      </c>
      <c r="F58" s="64">
        <v>3.5825</v>
      </c>
      <c r="G58" s="63">
        <v>328.4</v>
      </c>
      <c r="H58" s="63">
        <v>376.9</v>
      </c>
      <c r="I58" s="64">
        <v>100</v>
      </c>
      <c r="J58" s="63">
        <v>50</v>
      </c>
      <c r="K58" s="64">
        <f t="shared" si="42"/>
        <v>0.5</v>
      </c>
      <c r="L58" s="64">
        <v>0.66</v>
      </c>
      <c r="M58" s="64">
        <v>0.68</v>
      </c>
      <c r="N58" s="63">
        <v>400</v>
      </c>
      <c r="O58" s="64">
        <f t="shared" si="37"/>
        <v>4</v>
      </c>
      <c r="P58" s="63">
        <v>200</v>
      </c>
      <c r="Q58" s="63">
        <v>200</v>
      </c>
      <c r="R58" s="64">
        <v>2.137</v>
      </c>
      <c r="S58" s="68"/>
      <c r="T58" s="68"/>
      <c r="U58" s="65">
        <f t="shared" si="46"/>
        <v>2.1962</v>
      </c>
      <c r="V58" s="65">
        <f t="shared" si="12"/>
        <v>0.973044349330662</v>
      </c>
      <c r="W58" s="65">
        <f t="shared" si="13"/>
        <v>1</v>
      </c>
      <c r="X58" s="65">
        <f t="shared" si="14"/>
        <v>1.17369975</v>
      </c>
      <c r="Y58" s="65">
        <f t="shared" si="15"/>
        <v>1.82073822542776</v>
      </c>
      <c r="Z58" s="65">
        <f t="shared" si="0"/>
        <v>0</v>
      </c>
      <c r="AA58" s="65">
        <f t="shared" si="16"/>
        <v>4.09223663220884</v>
      </c>
      <c r="AB58" s="65">
        <f t="shared" si="17"/>
        <v>0.522208315907315</v>
      </c>
      <c r="AC58" s="65">
        <f t="shared" si="1"/>
        <v>1</v>
      </c>
      <c r="AD58" s="65">
        <f t="shared" si="18"/>
        <v>1.16470588235294</v>
      </c>
      <c r="AE58" s="65">
        <f t="shared" si="19"/>
        <v>1.83479797979798</v>
      </c>
      <c r="AF58" s="65">
        <f t="shared" si="2"/>
        <v>0</v>
      </c>
      <c r="AG58" s="65">
        <f t="shared" si="20"/>
        <v>1.21345474943928</v>
      </c>
      <c r="AH58" s="65">
        <f t="shared" si="21"/>
        <v>1.76108750737305</v>
      </c>
      <c r="AI58" s="65">
        <f t="shared" si="3"/>
        <v>0</v>
      </c>
      <c r="AJ58" s="65">
        <f t="shared" si="22"/>
        <v>1.03622923825168</v>
      </c>
      <c r="AK58" s="65">
        <f t="shared" si="23"/>
        <v>2.06228498590286</v>
      </c>
      <c r="AL58" s="65">
        <f t="shared" si="4"/>
        <v>0</v>
      </c>
      <c r="AM58" s="65">
        <f t="shared" si="24"/>
        <v>1.43436580571831</v>
      </c>
      <c r="AN58" s="65">
        <f t="shared" si="25"/>
        <v>1.48985704447257</v>
      </c>
      <c r="AO58" s="65">
        <f t="shared" si="5"/>
        <v>0</v>
      </c>
      <c r="AP58" s="65">
        <f t="shared" si="26"/>
        <v>1.37813983775587</v>
      </c>
      <c r="AQ58" s="65">
        <f t="shared" si="27"/>
        <v>1.5506409012019</v>
      </c>
      <c r="AR58" s="65">
        <f t="shared" si="6"/>
        <v>0</v>
      </c>
      <c r="AS58" s="66">
        <f t="shared" si="28"/>
        <v>1.45811290538955</v>
      </c>
      <c r="AT58" s="66">
        <f t="shared" si="29"/>
        <v>1.46559295381113</v>
      </c>
      <c r="AU58" s="66">
        <f t="shared" si="7"/>
        <v>0</v>
      </c>
      <c r="AV58" s="65">
        <f t="shared" si="30"/>
        <v>1.04755746804359</v>
      </c>
      <c r="AW58" s="65">
        <f t="shared" si="31"/>
        <v>2.0399835476244</v>
      </c>
      <c r="AX58" s="65">
        <f t="shared" si="8"/>
        <v>0</v>
      </c>
    </row>
    <row r="59" spans="1:50">
      <c r="A59" s="62" t="s">
        <v>21</v>
      </c>
      <c r="B59" s="63">
        <v>39.6</v>
      </c>
      <c r="C59" s="63">
        <f t="shared" si="9"/>
        <v>31.68</v>
      </c>
      <c r="D59" s="64">
        <f t="shared" si="10"/>
        <v>2.47386342671765</v>
      </c>
      <c r="E59" s="64">
        <v>0.72</v>
      </c>
      <c r="F59" s="64">
        <v>3.5825</v>
      </c>
      <c r="G59" s="63">
        <v>328.4</v>
      </c>
      <c r="H59" s="63">
        <v>376.9</v>
      </c>
      <c r="I59" s="64">
        <v>100</v>
      </c>
      <c r="J59" s="63">
        <v>50</v>
      </c>
      <c r="K59" s="64">
        <f t="shared" si="42"/>
        <v>0.5</v>
      </c>
      <c r="L59" s="64">
        <v>0.66</v>
      </c>
      <c r="M59" s="64">
        <v>0.68</v>
      </c>
      <c r="N59" s="63">
        <v>400</v>
      </c>
      <c r="O59" s="64">
        <f t="shared" si="37"/>
        <v>4</v>
      </c>
      <c r="P59" s="63">
        <v>200</v>
      </c>
      <c r="Q59" s="63">
        <v>200</v>
      </c>
      <c r="R59" s="64">
        <v>2.224</v>
      </c>
      <c r="S59" s="68"/>
      <c r="T59" s="68"/>
      <c r="U59" s="65">
        <f t="shared" si="46"/>
        <v>2.1962</v>
      </c>
      <c r="V59" s="65">
        <f t="shared" si="12"/>
        <v>1.0126582278481</v>
      </c>
      <c r="W59" s="65">
        <f t="shared" si="13"/>
        <v>0</v>
      </c>
      <c r="X59" s="65">
        <f t="shared" si="14"/>
        <v>1.17369975</v>
      </c>
      <c r="Y59" s="65">
        <f t="shared" si="15"/>
        <v>1.89486280456309</v>
      </c>
      <c r="Z59" s="65">
        <f t="shared" si="0"/>
        <v>0</v>
      </c>
      <c r="AA59" s="65">
        <f t="shared" si="16"/>
        <v>4.09223663220884</v>
      </c>
      <c r="AB59" s="65">
        <f t="shared" si="17"/>
        <v>0.543468083564749</v>
      </c>
      <c r="AC59" s="65">
        <f t="shared" si="1"/>
        <v>1</v>
      </c>
      <c r="AD59" s="65">
        <f t="shared" si="18"/>
        <v>1.16470588235294</v>
      </c>
      <c r="AE59" s="65">
        <f t="shared" si="19"/>
        <v>1.90949494949495</v>
      </c>
      <c r="AF59" s="65">
        <f t="shared" si="2"/>
        <v>0</v>
      </c>
      <c r="AG59" s="65">
        <f t="shared" si="20"/>
        <v>1.21345474943928</v>
      </c>
      <c r="AH59" s="65">
        <f t="shared" si="21"/>
        <v>1.83278362957307</v>
      </c>
      <c r="AI59" s="65">
        <f t="shared" si="3"/>
        <v>0</v>
      </c>
      <c r="AJ59" s="65">
        <f t="shared" si="22"/>
        <v>1.03622923825168</v>
      </c>
      <c r="AK59" s="65">
        <f t="shared" si="23"/>
        <v>2.14624324223115</v>
      </c>
      <c r="AL59" s="65">
        <f t="shared" si="4"/>
        <v>0</v>
      </c>
      <c r="AM59" s="65">
        <f t="shared" si="24"/>
        <v>1.43649728644677</v>
      </c>
      <c r="AN59" s="65">
        <f t="shared" si="25"/>
        <v>1.54821037323443</v>
      </c>
      <c r="AO59" s="65">
        <f t="shared" si="5"/>
        <v>0</v>
      </c>
      <c r="AP59" s="65">
        <f t="shared" si="26"/>
        <v>1.54862860967154</v>
      </c>
      <c r="AQ59" s="65">
        <f t="shared" si="27"/>
        <v>1.43610933319364</v>
      </c>
      <c r="AR59" s="65">
        <f t="shared" si="6"/>
        <v>0</v>
      </c>
      <c r="AS59" s="66">
        <f t="shared" si="28"/>
        <v>1.45821778538955</v>
      </c>
      <c r="AT59" s="66">
        <f t="shared" si="29"/>
        <v>1.52514941340252</v>
      </c>
      <c r="AU59" s="66">
        <f t="shared" si="7"/>
        <v>0</v>
      </c>
      <c r="AV59" s="65">
        <f t="shared" si="30"/>
        <v>1.04755746804359</v>
      </c>
      <c r="AW59" s="65">
        <f t="shared" si="31"/>
        <v>2.12303388391047</v>
      </c>
      <c r="AX59" s="65">
        <f t="shared" si="8"/>
        <v>0</v>
      </c>
    </row>
    <row r="60" spans="1:50">
      <c r="A60" s="62" t="s">
        <v>21</v>
      </c>
      <c r="B60" s="63">
        <v>34.7</v>
      </c>
      <c r="C60" s="63">
        <f t="shared" si="9"/>
        <v>27.76</v>
      </c>
      <c r="D60" s="64">
        <f t="shared" si="10"/>
        <v>2.19269999133495</v>
      </c>
      <c r="E60" s="64">
        <v>0.36</v>
      </c>
      <c r="F60" s="64">
        <v>3.5825</v>
      </c>
      <c r="G60" s="63">
        <v>328.4</v>
      </c>
      <c r="H60" s="63">
        <v>376.9</v>
      </c>
      <c r="I60" s="64">
        <v>100</v>
      </c>
      <c r="J60" s="63">
        <v>50</v>
      </c>
      <c r="K60" s="64">
        <f t="shared" si="42"/>
        <v>0.5</v>
      </c>
      <c r="L60" s="64">
        <v>0.66</v>
      </c>
      <c r="M60" s="64">
        <v>0.68</v>
      </c>
      <c r="N60" s="63">
        <v>400</v>
      </c>
      <c r="O60" s="64">
        <f t="shared" si="37"/>
        <v>4</v>
      </c>
      <c r="P60" s="63">
        <v>200</v>
      </c>
      <c r="Q60" s="63">
        <v>200</v>
      </c>
      <c r="R60" s="64">
        <v>1.871</v>
      </c>
      <c r="S60" s="68"/>
      <c r="T60" s="68"/>
      <c r="U60" s="65">
        <f t="shared" si="46"/>
        <v>1.8434</v>
      </c>
      <c r="V60" s="65">
        <f t="shared" si="12"/>
        <v>1.01497233373115</v>
      </c>
      <c r="W60" s="65">
        <f t="shared" si="13"/>
        <v>0</v>
      </c>
      <c r="X60" s="65">
        <f t="shared" si="14"/>
        <v>1.17369975</v>
      </c>
      <c r="Y60" s="65">
        <f t="shared" si="15"/>
        <v>1.5941044547381</v>
      </c>
      <c r="Z60" s="65">
        <f t="shared" si="0"/>
        <v>0</v>
      </c>
      <c r="AA60" s="65">
        <f t="shared" si="16"/>
        <v>3.6271392879155</v>
      </c>
      <c r="AB60" s="65">
        <f t="shared" si="17"/>
        <v>0.515833512717195</v>
      </c>
      <c r="AC60" s="65">
        <f t="shared" si="1"/>
        <v>1</v>
      </c>
      <c r="AD60" s="65">
        <f t="shared" si="18"/>
        <v>1.02058823529412</v>
      </c>
      <c r="AE60" s="65">
        <f t="shared" si="19"/>
        <v>1.83325648414986</v>
      </c>
      <c r="AF60" s="65">
        <f t="shared" si="2"/>
        <v>0</v>
      </c>
      <c r="AG60" s="65">
        <f t="shared" si="20"/>
        <v>1.0755412727497</v>
      </c>
      <c r="AH60" s="65">
        <f t="shared" si="21"/>
        <v>1.73958921652225</v>
      </c>
      <c r="AI60" s="65">
        <f t="shared" si="3"/>
        <v>0</v>
      </c>
      <c r="AJ60" s="65">
        <f t="shared" si="22"/>
        <v>0.996103164249457</v>
      </c>
      <c r="AK60" s="65">
        <f t="shared" si="23"/>
        <v>1.87831950258863</v>
      </c>
      <c r="AL60" s="65">
        <f t="shared" si="4"/>
        <v>0</v>
      </c>
      <c r="AM60" s="65">
        <f t="shared" si="24"/>
        <v>1.26756653595086</v>
      </c>
      <c r="AN60" s="65">
        <f t="shared" si="25"/>
        <v>1.47605663839687</v>
      </c>
      <c r="AO60" s="65">
        <f t="shared" si="5"/>
        <v>0</v>
      </c>
      <c r="AP60" s="65">
        <f t="shared" si="26"/>
        <v>0.919285085967194</v>
      </c>
      <c r="AQ60" s="65">
        <f t="shared" si="27"/>
        <v>2.03527722635845</v>
      </c>
      <c r="AR60" s="65">
        <f t="shared" si="6"/>
        <v>0</v>
      </c>
      <c r="AS60" s="66">
        <f t="shared" si="28"/>
        <v>1.4346509292834</v>
      </c>
      <c r="AT60" s="66">
        <f t="shared" si="29"/>
        <v>1.30414999343049</v>
      </c>
      <c r="AU60" s="66">
        <f t="shared" si="7"/>
        <v>0</v>
      </c>
      <c r="AV60" s="65">
        <f t="shared" si="30"/>
        <v>0.928498811330783</v>
      </c>
      <c r="AW60" s="65">
        <f t="shared" si="31"/>
        <v>2.01508066264335</v>
      </c>
      <c r="AX60" s="65">
        <f t="shared" si="8"/>
        <v>0</v>
      </c>
    </row>
    <row r="61" spans="1:50">
      <c r="A61" s="62" t="s">
        <v>21</v>
      </c>
      <c r="B61" s="63">
        <v>33.8</v>
      </c>
      <c r="C61" s="63">
        <f t="shared" si="9"/>
        <v>27.04</v>
      </c>
      <c r="D61" s="64">
        <f t="shared" si="10"/>
        <v>2.13910720612078</v>
      </c>
      <c r="E61" s="64">
        <v>0.36</v>
      </c>
      <c r="F61" s="64">
        <v>3.5825</v>
      </c>
      <c r="G61" s="63">
        <v>328.4</v>
      </c>
      <c r="H61" s="63">
        <v>376.9</v>
      </c>
      <c r="I61" s="64">
        <v>100</v>
      </c>
      <c r="J61" s="63">
        <v>50</v>
      </c>
      <c r="K61" s="64">
        <f t="shared" si="42"/>
        <v>0.5</v>
      </c>
      <c r="L61" s="64">
        <v>0.66</v>
      </c>
      <c r="M61" s="64">
        <v>0.68</v>
      </c>
      <c r="N61" s="63">
        <v>400</v>
      </c>
      <c r="O61" s="64">
        <f t="shared" si="37"/>
        <v>4</v>
      </c>
      <c r="P61" s="63">
        <v>200</v>
      </c>
      <c r="Q61" s="63">
        <v>200</v>
      </c>
      <c r="R61" s="64">
        <v>1.519</v>
      </c>
      <c r="S61" s="68"/>
      <c r="T61" s="68"/>
      <c r="U61" s="65">
        <f t="shared" si="46"/>
        <v>1.7786</v>
      </c>
      <c r="V61" s="65">
        <f t="shared" si="12"/>
        <v>0.85404250534128</v>
      </c>
      <c r="W61" s="65">
        <f t="shared" si="13"/>
        <v>1</v>
      </c>
      <c r="X61" s="65">
        <f t="shared" si="14"/>
        <v>1.17369975</v>
      </c>
      <c r="Y61" s="65">
        <f t="shared" si="15"/>
        <v>1.29419811156985</v>
      </c>
      <c r="Z61" s="65">
        <f t="shared" si="0"/>
        <v>0</v>
      </c>
      <c r="AA61" s="65">
        <f t="shared" si="16"/>
        <v>3.53848671457337</v>
      </c>
      <c r="AB61" s="65">
        <f t="shared" si="17"/>
        <v>0.42927955437672</v>
      </c>
      <c r="AC61" s="65">
        <f t="shared" si="1"/>
        <v>1</v>
      </c>
      <c r="AD61" s="65">
        <f t="shared" si="18"/>
        <v>0.994117647058824</v>
      </c>
      <c r="AE61" s="65">
        <f t="shared" si="19"/>
        <v>1.52798816568047</v>
      </c>
      <c r="AF61" s="65">
        <f t="shared" si="2"/>
        <v>0</v>
      </c>
      <c r="AG61" s="65">
        <f t="shared" si="20"/>
        <v>1.0492534756743</v>
      </c>
      <c r="AH61" s="65">
        <f t="shared" si="21"/>
        <v>1.44769594308355</v>
      </c>
      <c r="AI61" s="65">
        <f t="shared" si="3"/>
        <v>0</v>
      </c>
      <c r="AJ61" s="65">
        <f t="shared" si="22"/>
        <v>0.986839999999999</v>
      </c>
      <c r="AK61" s="65">
        <f t="shared" si="23"/>
        <v>1.53925661708078</v>
      </c>
      <c r="AL61" s="65">
        <f t="shared" si="4"/>
        <v>0</v>
      </c>
      <c r="AM61" s="65">
        <f t="shared" si="24"/>
        <v>1.23658536142889</v>
      </c>
      <c r="AN61" s="65">
        <f t="shared" si="25"/>
        <v>1.22838264739344</v>
      </c>
      <c r="AO61" s="65">
        <f t="shared" si="5"/>
        <v>0</v>
      </c>
      <c r="AP61" s="65">
        <f t="shared" si="26"/>
        <v>0.896816417951725</v>
      </c>
      <c r="AQ61" s="65">
        <f t="shared" si="27"/>
        <v>1.69376917013775</v>
      </c>
      <c r="AR61" s="65">
        <f t="shared" si="6"/>
        <v>0</v>
      </c>
      <c r="AS61" s="66">
        <f t="shared" si="28"/>
        <v>1.43021880594619</v>
      </c>
      <c r="AT61" s="66">
        <f t="shared" si="29"/>
        <v>1.06207525288068</v>
      </c>
      <c r="AU61" s="66">
        <f t="shared" si="7"/>
        <v>0</v>
      </c>
      <c r="AV61" s="65">
        <f t="shared" si="30"/>
        <v>0.905804946431845</v>
      </c>
      <c r="AW61" s="65">
        <f t="shared" si="31"/>
        <v>1.67696147607016</v>
      </c>
      <c r="AX61" s="65">
        <f t="shared" si="8"/>
        <v>0</v>
      </c>
    </row>
    <row r="62" spans="1:50">
      <c r="A62" s="62" t="s">
        <v>22</v>
      </c>
      <c r="B62" s="63">
        <v>49.49</v>
      </c>
      <c r="C62" s="63">
        <f t="shared" si="9"/>
        <v>39.592</v>
      </c>
      <c r="D62" s="64">
        <f t="shared" si="10"/>
        <v>2.99805320093107</v>
      </c>
      <c r="E62" s="64">
        <v>0.71</v>
      </c>
      <c r="F62" s="64">
        <v>1.13</v>
      </c>
      <c r="G62" s="63">
        <v>422</v>
      </c>
      <c r="H62" s="63">
        <v>372</v>
      </c>
      <c r="I62" s="64">
        <v>100</v>
      </c>
      <c r="J62" s="63">
        <v>50</v>
      </c>
      <c r="K62" s="64">
        <f t="shared" si="42"/>
        <v>0.5</v>
      </c>
      <c r="L62" s="64">
        <f>50/I62</f>
        <v>0.5</v>
      </c>
      <c r="M62" s="64">
        <v>1</v>
      </c>
      <c r="N62" s="63">
        <v>540</v>
      </c>
      <c r="O62" s="64">
        <f t="shared" si="37"/>
        <v>5.4</v>
      </c>
      <c r="P62" s="63">
        <f t="shared" ref="P62:P104" si="47">100+2*100*L62</f>
        <v>200</v>
      </c>
      <c r="Q62" s="63">
        <f t="shared" ref="Q62:Q104" si="48">100+2*J62</f>
        <v>200</v>
      </c>
      <c r="R62" s="64">
        <v>1.02</v>
      </c>
      <c r="S62" s="68"/>
      <c r="T62" s="68"/>
      <c r="U62" s="65">
        <f t="shared" si="46"/>
        <v>2.90828</v>
      </c>
      <c r="V62" s="65">
        <f t="shared" si="12"/>
        <v>0.350722763970457</v>
      </c>
      <c r="W62" s="65">
        <f t="shared" si="13"/>
        <v>1</v>
      </c>
      <c r="X62" s="65">
        <f t="shared" si="14"/>
        <v>1.120839</v>
      </c>
      <c r="Y62" s="65">
        <f t="shared" si="15"/>
        <v>0.91003257381301</v>
      </c>
      <c r="Z62" s="65">
        <f t="shared" si="0"/>
        <v>1</v>
      </c>
      <c r="AA62" s="65">
        <f t="shared" si="16"/>
        <v>2.74771575865332</v>
      </c>
      <c r="AB62" s="65">
        <f t="shared" si="17"/>
        <v>0.37121743644252</v>
      </c>
      <c r="AC62" s="65">
        <f t="shared" si="1"/>
        <v>1</v>
      </c>
      <c r="AD62" s="65">
        <f t="shared" si="18"/>
        <v>0.9898</v>
      </c>
      <c r="AE62" s="65">
        <f t="shared" si="19"/>
        <v>1.03051121438674</v>
      </c>
      <c r="AF62" s="65">
        <f t="shared" si="2"/>
        <v>0</v>
      </c>
      <c r="AG62" s="65">
        <f t="shared" si="20"/>
        <v>1.43779436188972</v>
      </c>
      <c r="AH62" s="65">
        <f t="shared" si="21"/>
        <v>0.709419946993947</v>
      </c>
      <c r="AI62" s="65">
        <f t="shared" si="3"/>
        <v>1</v>
      </c>
      <c r="AJ62" s="65">
        <f t="shared" si="22"/>
        <v>1.07358419063187</v>
      </c>
      <c r="AK62" s="65">
        <f t="shared" si="23"/>
        <v>0.95008850623971</v>
      </c>
      <c r="AL62" s="65">
        <f t="shared" si="4"/>
        <v>1</v>
      </c>
      <c r="AM62" s="65">
        <f t="shared" si="24"/>
        <v>1.80362220996309</v>
      </c>
      <c r="AN62" s="65">
        <f t="shared" si="25"/>
        <v>0.565528631420476</v>
      </c>
      <c r="AO62" s="65">
        <f t="shared" si="5"/>
        <v>1</v>
      </c>
      <c r="AP62" s="65">
        <f t="shared" si="26"/>
        <v>1.8595514920371</v>
      </c>
      <c r="AQ62" s="65">
        <f t="shared" si="27"/>
        <v>0.548519363065667</v>
      </c>
      <c r="AR62" s="65">
        <f t="shared" si="6"/>
        <v>1</v>
      </c>
      <c r="AS62" s="66">
        <f t="shared" si="28"/>
        <v>1.437999539717</v>
      </c>
      <c r="AT62" s="66">
        <f t="shared" si="29"/>
        <v>0.709318724956433</v>
      </c>
      <c r="AU62" s="66">
        <f t="shared" si="7"/>
        <v>1</v>
      </c>
      <c r="AV62" s="65">
        <f t="shared" si="30"/>
        <v>1.19145632258202</v>
      </c>
      <c r="AW62" s="65">
        <f t="shared" si="31"/>
        <v>0.856095167458215</v>
      </c>
      <c r="AX62" s="65">
        <f t="shared" si="8"/>
        <v>1</v>
      </c>
    </row>
    <row r="63" spans="1:50">
      <c r="A63" s="62" t="s">
        <v>22</v>
      </c>
      <c r="B63" s="63">
        <v>48.75</v>
      </c>
      <c r="C63" s="63">
        <f t="shared" si="9"/>
        <v>39</v>
      </c>
      <c r="D63" s="64">
        <f t="shared" si="10"/>
        <v>2.96048172096569</v>
      </c>
      <c r="E63" s="64">
        <v>0.71</v>
      </c>
      <c r="F63" s="64">
        <v>1.13</v>
      </c>
      <c r="G63" s="63">
        <v>422</v>
      </c>
      <c r="H63" s="63">
        <v>372</v>
      </c>
      <c r="I63" s="64">
        <v>100</v>
      </c>
      <c r="J63" s="63">
        <v>50</v>
      </c>
      <c r="K63" s="64">
        <f t="shared" si="42"/>
        <v>0.5</v>
      </c>
      <c r="L63" s="64">
        <f t="shared" ref="L63:L104" si="49">50/I63</f>
        <v>0.5</v>
      </c>
      <c r="M63" s="64">
        <v>1</v>
      </c>
      <c r="N63" s="63">
        <v>540</v>
      </c>
      <c r="O63" s="64">
        <f t="shared" ref="O63:O104" si="50">N63/I63</f>
        <v>5.4</v>
      </c>
      <c r="P63" s="63">
        <f t="shared" si="47"/>
        <v>200</v>
      </c>
      <c r="Q63" s="63">
        <f t="shared" si="48"/>
        <v>200</v>
      </c>
      <c r="R63" s="64">
        <v>0.942</v>
      </c>
      <c r="S63" s="68"/>
      <c r="T63" s="68"/>
      <c r="U63" s="65">
        <f t="shared" si="46"/>
        <v>2.855</v>
      </c>
      <c r="V63" s="65">
        <f t="shared" si="12"/>
        <v>0.329947460595447</v>
      </c>
      <c r="W63" s="65">
        <f t="shared" si="13"/>
        <v>1</v>
      </c>
      <c r="X63" s="65">
        <f t="shared" si="14"/>
        <v>1.120839</v>
      </c>
      <c r="Y63" s="65">
        <f t="shared" si="15"/>
        <v>0.84044184758025</v>
      </c>
      <c r="Z63" s="65">
        <f t="shared" si="0"/>
        <v>1</v>
      </c>
      <c r="AA63" s="65">
        <f t="shared" si="16"/>
        <v>2.71328149726506</v>
      </c>
      <c r="AB63" s="65">
        <f t="shared" si="17"/>
        <v>0.34718107979195</v>
      </c>
      <c r="AC63" s="65">
        <f t="shared" si="1"/>
        <v>1</v>
      </c>
      <c r="AD63" s="65">
        <f t="shared" si="18"/>
        <v>0.975</v>
      </c>
      <c r="AE63" s="65">
        <f t="shared" si="19"/>
        <v>0.966153846153846</v>
      </c>
      <c r="AF63" s="65">
        <f t="shared" si="2"/>
        <v>1</v>
      </c>
      <c r="AG63" s="65">
        <f t="shared" si="20"/>
        <v>1.41977598181384</v>
      </c>
      <c r="AH63" s="65">
        <f t="shared" si="21"/>
        <v>0.663484952602553</v>
      </c>
      <c r="AI63" s="65">
        <f t="shared" si="3"/>
        <v>1</v>
      </c>
      <c r="AJ63" s="65">
        <f t="shared" si="22"/>
        <v>1.07249859887888</v>
      </c>
      <c r="AK63" s="65">
        <f t="shared" si="23"/>
        <v>0.87832282576845</v>
      </c>
      <c r="AL63" s="65">
        <f t="shared" si="4"/>
        <v>1</v>
      </c>
      <c r="AM63" s="65">
        <f t="shared" si="24"/>
        <v>1.78101929027317</v>
      </c>
      <c r="AN63" s="65">
        <f t="shared" si="25"/>
        <v>0.528910610426637</v>
      </c>
      <c r="AO63" s="65">
        <f t="shared" si="5"/>
        <v>1</v>
      </c>
      <c r="AP63" s="65">
        <f t="shared" si="26"/>
        <v>1.83624766887413</v>
      </c>
      <c r="AQ63" s="65">
        <f t="shared" si="27"/>
        <v>0.513002693464315</v>
      </c>
      <c r="AR63" s="65">
        <f t="shared" si="6"/>
        <v>1</v>
      </c>
      <c r="AS63" s="66">
        <f t="shared" si="28"/>
        <v>1.43489237832386</v>
      </c>
      <c r="AT63" s="66">
        <f t="shared" si="29"/>
        <v>0.656495228652881</v>
      </c>
      <c r="AU63" s="66">
        <f t="shared" si="7"/>
        <v>1</v>
      </c>
      <c r="AV63" s="65">
        <f t="shared" si="30"/>
        <v>1.17652504072898</v>
      </c>
      <c r="AW63" s="65">
        <f t="shared" si="31"/>
        <v>0.800662941620296</v>
      </c>
      <c r="AX63" s="65">
        <f t="shared" si="8"/>
        <v>1</v>
      </c>
    </row>
    <row r="64" spans="1:50">
      <c r="A64" s="62" t="s">
        <v>22</v>
      </c>
      <c r="B64" s="63">
        <v>47.97</v>
      </c>
      <c r="C64" s="63">
        <f t="shared" si="9"/>
        <v>38.376</v>
      </c>
      <c r="D64" s="64">
        <f t="shared" si="10"/>
        <v>2.92061947950169</v>
      </c>
      <c r="E64" s="64">
        <v>0.71</v>
      </c>
      <c r="F64" s="64">
        <v>1.13</v>
      </c>
      <c r="G64" s="63">
        <v>422</v>
      </c>
      <c r="H64" s="63">
        <v>372</v>
      </c>
      <c r="I64" s="64">
        <v>100</v>
      </c>
      <c r="J64" s="63">
        <v>50</v>
      </c>
      <c r="K64" s="64">
        <f t="shared" si="42"/>
        <v>0.5</v>
      </c>
      <c r="L64" s="64">
        <f t="shared" si="49"/>
        <v>0.5</v>
      </c>
      <c r="M64" s="64">
        <v>1</v>
      </c>
      <c r="N64" s="63">
        <v>540</v>
      </c>
      <c r="O64" s="64">
        <f t="shared" si="50"/>
        <v>5.4</v>
      </c>
      <c r="P64" s="63">
        <f t="shared" si="47"/>
        <v>200</v>
      </c>
      <c r="Q64" s="63">
        <f t="shared" si="48"/>
        <v>200</v>
      </c>
      <c r="R64" s="64">
        <v>0.962</v>
      </c>
      <c r="S64" s="68"/>
      <c r="T64" s="68"/>
      <c r="U64" s="65">
        <f t="shared" si="46"/>
        <v>2.79884</v>
      </c>
      <c r="V64" s="65">
        <f t="shared" si="12"/>
        <v>0.343713824298638</v>
      </c>
      <c r="W64" s="65">
        <f t="shared" si="13"/>
        <v>1</v>
      </c>
      <c r="X64" s="65">
        <f t="shared" si="14"/>
        <v>1.120839</v>
      </c>
      <c r="Y64" s="65">
        <f t="shared" si="15"/>
        <v>0.858285623537368</v>
      </c>
      <c r="Z64" s="65">
        <f t="shared" si="0"/>
        <v>1</v>
      </c>
      <c r="AA64" s="65">
        <f t="shared" si="16"/>
        <v>2.6767477529633</v>
      </c>
      <c r="AB64" s="65">
        <f t="shared" si="17"/>
        <v>0.359391354278719</v>
      </c>
      <c r="AC64" s="65">
        <f t="shared" si="1"/>
        <v>1</v>
      </c>
      <c r="AD64" s="65">
        <f t="shared" si="18"/>
        <v>0.9594</v>
      </c>
      <c r="AE64" s="65">
        <f t="shared" si="19"/>
        <v>1.00271002710027</v>
      </c>
      <c r="AF64" s="65">
        <f t="shared" si="2"/>
        <v>0</v>
      </c>
      <c r="AG64" s="65">
        <f t="shared" si="20"/>
        <v>1.4006590075015</v>
      </c>
      <c r="AH64" s="65">
        <f t="shared" si="21"/>
        <v>0.686819557685218</v>
      </c>
      <c r="AI64" s="65">
        <f t="shared" si="3"/>
        <v>1</v>
      </c>
      <c r="AJ64" s="65">
        <f t="shared" si="22"/>
        <v>1.07108159171114</v>
      </c>
      <c r="AK64" s="65">
        <f t="shared" si="23"/>
        <v>0.898157532950524</v>
      </c>
      <c r="AL64" s="65">
        <f t="shared" si="4"/>
        <v>1</v>
      </c>
      <c r="AM64" s="65">
        <f t="shared" si="24"/>
        <v>1.75703825350536</v>
      </c>
      <c r="AN64" s="65">
        <f t="shared" si="25"/>
        <v>0.547512268489755</v>
      </c>
      <c r="AO64" s="65">
        <f t="shared" si="5"/>
        <v>1</v>
      </c>
      <c r="AP64" s="65">
        <f t="shared" si="26"/>
        <v>1.81152299401936</v>
      </c>
      <c r="AQ64" s="65">
        <f t="shared" si="27"/>
        <v>0.53104487394087</v>
      </c>
      <c r="AR64" s="65">
        <f t="shared" si="6"/>
        <v>1</v>
      </c>
      <c r="AS64" s="66">
        <f t="shared" si="28"/>
        <v>1.43159577095479</v>
      </c>
      <c r="AT64" s="66">
        <f t="shared" si="29"/>
        <v>0.671977397193904</v>
      </c>
      <c r="AU64" s="66">
        <f t="shared" si="7"/>
        <v>1</v>
      </c>
      <c r="AV64" s="65">
        <f t="shared" si="30"/>
        <v>1.16068338734877</v>
      </c>
      <c r="AW64" s="65">
        <f t="shared" si="31"/>
        <v>0.828822063351315</v>
      </c>
      <c r="AX64" s="65">
        <f t="shared" si="8"/>
        <v>1</v>
      </c>
    </row>
    <row r="65" spans="1:50">
      <c r="A65" s="62" t="s">
        <v>22</v>
      </c>
      <c r="B65" s="63">
        <v>46.85</v>
      </c>
      <c r="C65" s="63">
        <f t="shared" si="9"/>
        <v>37.48</v>
      </c>
      <c r="D65" s="64">
        <f t="shared" si="10"/>
        <v>2.86290041067055</v>
      </c>
      <c r="E65" s="64">
        <v>0.71</v>
      </c>
      <c r="F65" s="64">
        <v>1.13</v>
      </c>
      <c r="G65" s="63">
        <v>422</v>
      </c>
      <c r="H65" s="63">
        <v>372</v>
      </c>
      <c r="I65" s="64">
        <v>100</v>
      </c>
      <c r="J65" s="63">
        <v>50</v>
      </c>
      <c r="K65" s="64">
        <f t="shared" si="42"/>
        <v>0.5</v>
      </c>
      <c r="L65" s="64">
        <f t="shared" si="49"/>
        <v>0.5</v>
      </c>
      <c r="M65" s="64">
        <v>1</v>
      </c>
      <c r="N65" s="63">
        <v>540</v>
      </c>
      <c r="O65" s="64">
        <f t="shared" si="50"/>
        <v>5.4</v>
      </c>
      <c r="P65" s="63">
        <f t="shared" si="47"/>
        <v>200</v>
      </c>
      <c r="Q65" s="63">
        <f t="shared" si="48"/>
        <v>200</v>
      </c>
      <c r="R65" s="64">
        <v>0.819</v>
      </c>
      <c r="S65" s="68"/>
      <c r="T65" s="68"/>
      <c r="U65" s="65">
        <f t="shared" si="46"/>
        <v>2.7182</v>
      </c>
      <c r="V65" s="65">
        <f t="shared" si="12"/>
        <v>0.30130233242587</v>
      </c>
      <c r="W65" s="65">
        <f t="shared" si="13"/>
        <v>1</v>
      </c>
      <c r="X65" s="65">
        <f t="shared" si="14"/>
        <v>1.120839</v>
      </c>
      <c r="Y65" s="65">
        <f t="shared" si="15"/>
        <v>0.730702625443975</v>
      </c>
      <c r="Z65" s="65">
        <f t="shared" si="0"/>
        <v>1</v>
      </c>
      <c r="AA65" s="65">
        <f t="shared" si="16"/>
        <v>2.62384822637956</v>
      </c>
      <c r="AB65" s="65">
        <f t="shared" si="17"/>
        <v>0.312136956614321</v>
      </c>
      <c r="AC65" s="65">
        <f t="shared" si="1"/>
        <v>1</v>
      </c>
      <c r="AD65" s="65">
        <f t="shared" si="18"/>
        <v>0.937</v>
      </c>
      <c r="AE65" s="65">
        <f t="shared" si="19"/>
        <v>0.874066168623266</v>
      </c>
      <c r="AF65" s="65">
        <f t="shared" si="2"/>
        <v>1</v>
      </c>
      <c r="AG65" s="65">
        <f t="shared" si="20"/>
        <v>1.37297832734774</v>
      </c>
      <c r="AH65" s="65">
        <f t="shared" si="21"/>
        <v>0.596513421724659</v>
      </c>
      <c r="AI65" s="65">
        <f t="shared" si="3"/>
        <v>1</v>
      </c>
      <c r="AJ65" s="65">
        <f t="shared" si="22"/>
        <v>1.06854380220391</v>
      </c>
      <c r="AK65" s="65">
        <f t="shared" si="23"/>
        <v>0.766463666076003</v>
      </c>
      <c r="AL65" s="65">
        <f t="shared" si="4"/>
        <v>1</v>
      </c>
      <c r="AM65" s="65">
        <f t="shared" si="24"/>
        <v>1.7223145886785</v>
      </c>
      <c r="AN65" s="65">
        <f t="shared" si="25"/>
        <v>0.475522883788845</v>
      </c>
      <c r="AO65" s="65">
        <f t="shared" si="5"/>
        <v>1</v>
      </c>
      <c r="AP65" s="65">
        <f t="shared" si="26"/>
        <v>1.77572256841964</v>
      </c>
      <c r="AQ65" s="65">
        <f t="shared" si="27"/>
        <v>0.461220696614164</v>
      </c>
      <c r="AR65" s="65">
        <f t="shared" si="6"/>
        <v>1</v>
      </c>
      <c r="AS65" s="66">
        <f t="shared" si="28"/>
        <v>1.42682240396245</v>
      </c>
      <c r="AT65" s="66">
        <f t="shared" si="29"/>
        <v>0.574002761468799</v>
      </c>
      <c r="AU65" s="66">
        <f t="shared" si="7"/>
        <v>1</v>
      </c>
      <c r="AV65" s="65">
        <f t="shared" si="30"/>
        <v>1.13774525220458</v>
      </c>
      <c r="AW65" s="65">
        <f t="shared" si="31"/>
        <v>0.719844796902506</v>
      </c>
      <c r="AX65" s="65">
        <f t="shared" si="8"/>
        <v>1</v>
      </c>
    </row>
    <row r="66" spans="1:50">
      <c r="A66" s="62" t="s">
        <v>22</v>
      </c>
      <c r="B66" s="63">
        <v>47.19</v>
      </c>
      <c r="C66" s="63">
        <f t="shared" si="9"/>
        <v>37.752</v>
      </c>
      <c r="D66" s="64">
        <f t="shared" si="10"/>
        <v>2.88048332166219</v>
      </c>
      <c r="E66" s="64">
        <v>0.71</v>
      </c>
      <c r="F66" s="64">
        <v>1.13</v>
      </c>
      <c r="G66" s="63">
        <v>422</v>
      </c>
      <c r="H66" s="63">
        <v>372</v>
      </c>
      <c r="I66" s="64">
        <v>100</v>
      </c>
      <c r="J66" s="63">
        <v>50</v>
      </c>
      <c r="K66" s="64">
        <f t="shared" si="42"/>
        <v>0.5</v>
      </c>
      <c r="L66" s="64">
        <f t="shared" si="49"/>
        <v>0.5</v>
      </c>
      <c r="M66" s="64">
        <v>1</v>
      </c>
      <c r="N66" s="63">
        <v>540</v>
      </c>
      <c r="O66" s="64">
        <f t="shared" si="50"/>
        <v>5.4</v>
      </c>
      <c r="P66" s="63">
        <f t="shared" si="47"/>
        <v>200</v>
      </c>
      <c r="Q66" s="63">
        <f t="shared" si="48"/>
        <v>200</v>
      </c>
      <c r="R66" s="64">
        <v>0.876</v>
      </c>
      <c r="S66" s="68"/>
      <c r="T66" s="68"/>
      <c r="U66" s="65">
        <f t="shared" si="46"/>
        <v>2.74268</v>
      </c>
      <c r="V66" s="65">
        <f t="shared" si="12"/>
        <v>0.319395627634285</v>
      </c>
      <c r="W66" s="65">
        <f t="shared" si="13"/>
        <v>1</v>
      </c>
      <c r="X66" s="65">
        <f t="shared" si="14"/>
        <v>1.120839</v>
      </c>
      <c r="Y66" s="65">
        <f t="shared" si="15"/>
        <v>0.781557386921761</v>
      </c>
      <c r="Z66" s="65">
        <f t="shared" ref="Z66:Z129" si="51">IF(Y66&gt;=1,0,1)</f>
        <v>1</v>
      </c>
      <c r="AA66" s="65">
        <f t="shared" si="16"/>
        <v>2.6399629643034</v>
      </c>
      <c r="AB66" s="65">
        <f t="shared" si="17"/>
        <v>0.331822836852239</v>
      </c>
      <c r="AC66" s="65">
        <f t="shared" ref="AC66:AC129" si="52">IF(AB66&gt;=1,0,1)</f>
        <v>1</v>
      </c>
      <c r="AD66" s="65">
        <f t="shared" si="18"/>
        <v>0.9438</v>
      </c>
      <c r="AE66" s="65">
        <f t="shared" si="19"/>
        <v>0.928162746344564</v>
      </c>
      <c r="AF66" s="65">
        <f t="shared" ref="AF66:AF129" si="53">IF(AE66&gt;=1,0,1)</f>
        <v>1</v>
      </c>
      <c r="AG66" s="65">
        <f t="shared" si="20"/>
        <v>1.38141066946947</v>
      </c>
      <c r="AH66" s="65">
        <f t="shared" si="21"/>
        <v>0.634134381151428</v>
      </c>
      <c r="AI66" s="65">
        <f t="shared" ref="AI66:AI129" si="54">IF(AH66&gt;=1,0,1)</f>
        <v>1</v>
      </c>
      <c r="AJ66" s="65">
        <f t="shared" si="22"/>
        <v>1.06937793348083</v>
      </c>
      <c r="AK66" s="65">
        <f t="shared" si="23"/>
        <v>0.819167828859731</v>
      </c>
      <c r="AL66" s="65">
        <f t="shared" ref="AL66:AL129" si="55">IF(AK66&gt;=1,0,1)</f>
        <v>1</v>
      </c>
      <c r="AM66" s="65">
        <f t="shared" si="24"/>
        <v>1.73289242924867</v>
      </c>
      <c r="AN66" s="65">
        <f t="shared" si="25"/>
        <v>0.505513201635839</v>
      </c>
      <c r="AO66" s="65">
        <f t="shared" ref="AO66:AO129" si="56">IF(AN66&gt;=1,0,1)</f>
        <v>1</v>
      </c>
      <c r="AP66" s="65">
        <f t="shared" si="26"/>
        <v>1.78662842171094</v>
      </c>
      <c r="AQ66" s="65">
        <f t="shared" si="27"/>
        <v>0.490309002898942</v>
      </c>
      <c r="AR66" s="65">
        <f t="shared" ref="AR66:AR129" si="57">IF(AQ66&gt;=1,0,1)</f>
        <v>1</v>
      </c>
      <c r="AS66" s="66">
        <f t="shared" si="28"/>
        <v>1.42827651070146</v>
      </c>
      <c r="AT66" s="66">
        <f t="shared" si="29"/>
        <v>0.61332661668557</v>
      </c>
      <c r="AU66" s="66">
        <f t="shared" ref="AU66:AU129" si="58">IF(AT66&gt;=1,0,1)</f>
        <v>1</v>
      </c>
      <c r="AV66" s="65">
        <f t="shared" si="30"/>
        <v>1.14473287686177</v>
      </c>
      <c r="AW66" s="65">
        <f t="shared" si="31"/>
        <v>0.765244030032152</v>
      </c>
      <c r="AX66" s="65">
        <f t="shared" ref="AX66:AX129" si="59">IF(AW66&gt;=1,0,1)</f>
        <v>1</v>
      </c>
    </row>
    <row r="67" spans="1:50">
      <c r="A67" s="62" t="s">
        <v>22</v>
      </c>
      <c r="B67" s="63">
        <v>42.16</v>
      </c>
      <c r="C67" s="63">
        <f t="shared" ref="C67:C130" si="60">B67*0.8</f>
        <v>33.728</v>
      </c>
      <c r="D67" s="64">
        <f t="shared" ref="D67:D130" si="61">(C67-8)^(2/3)*0.3</f>
        <v>2.61451982589591</v>
      </c>
      <c r="E67" s="64">
        <v>0.71</v>
      </c>
      <c r="F67" s="64">
        <v>1.13</v>
      </c>
      <c r="G67" s="63">
        <v>422</v>
      </c>
      <c r="H67" s="63">
        <v>372</v>
      </c>
      <c r="I67" s="64">
        <v>100</v>
      </c>
      <c r="J67" s="63">
        <v>50</v>
      </c>
      <c r="K67" s="64">
        <f t="shared" si="42"/>
        <v>0.5</v>
      </c>
      <c r="L67" s="64">
        <f t="shared" si="49"/>
        <v>0.5</v>
      </c>
      <c r="M67" s="64">
        <v>1</v>
      </c>
      <c r="N67" s="63">
        <v>540</v>
      </c>
      <c r="O67" s="64">
        <f t="shared" si="50"/>
        <v>5.4</v>
      </c>
      <c r="P67" s="63">
        <f t="shared" si="47"/>
        <v>200</v>
      </c>
      <c r="Q67" s="63">
        <f t="shared" si="48"/>
        <v>200</v>
      </c>
      <c r="R67" s="64">
        <v>0.773</v>
      </c>
      <c r="S67" s="68"/>
      <c r="T67" s="68"/>
      <c r="U67" s="65">
        <f t="shared" ref="U67:U84" si="62">0.09*C67-0.655</f>
        <v>2.38052</v>
      </c>
      <c r="V67" s="65">
        <f t="shared" ref="V67:V130" si="63">R67/U67</f>
        <v>0.324718968964764</v>
      </c>
      <c r="W67" s="65">
        <f t="shared" ref="W67:W130" si="64">IF(V67&gt;=1,0,1)</f>
        <v>1</v>
      </c>
      <c r="X67" s="65">
        <f t="shared" ref="X67:X130" si="65">2.91-0.3*O67-14.97*F67/100</f>
        <v>1.120839</v>
      </c>
      <c r="Y67" s="65">
        <f t="shared" ref="Y67:Y130" si="66">R67/X67</f>
        <v>0.689661940742604</v>
      </c>
      <c r="Z67" s="65">
        <f t="shared" si="51"/>
        <v>1</v>
      </c>
      <c r="AA67" s="65">
        <f t="shared" ref="AA67:AA130" si="67">IF(K67/M67&lt;0.33,0.564*D67,0.282*D67*(1+9*(K67/M67)^2))</f>
        <v>2.3962074204336</v>
      </c>
      <c r="AB67" s="65">
        <f t="shared" ref="AB67:AB130" si="68">R67/AA67</f>
        <v>0.322593108346239</v>
      </c>
      <c r="AC67" s="65">
        <f t="shared" si="52"/>
        <v>1</v>
      </c>
      <c r="AD67" s="65">
        <f t="shared" ref="AD67:AD130" si="69">IF(K67/M67&lt;0.8,0.05*C67*K67/M67,0.04*C67)</f>
        <v>0.8432</v>
      </c>
      <c r="AE67" s="65">
        <f t="shared" ref="AE67:AE130" si="70">R67/AD67</f>
        <v>0.916745730550285</v>
      </c>
      <c r="AF67" s="65">
        <f t="shared" si="53"/>
        <v>1</v>
      </c>
      <c r="AG67" s="65">
        <f t="shared" ref="AG67:AG130" si="71">IF(K67&lt;0.6,(0.2921+0.4593*K67-0.00781*O67)*D67,(0.568-0.00781*O67)*D67)</f>
        <v>1.25386096002386</v>
      </c>
      <c r="AH67" s="65">
        <f t="shared" ref="AH67:AH130" si="72">R67/AG67</f>
        <v>0.616495787527583</v>
      </c>
      <c r="AI67" s="65">
        <f t="shared" si="54"/>
        <v>1</v>
      </c>
      <c r="AJ67" s="65">
        <f t="shared" ref="AJ67:AJ130" si="73">-0.054*C67+0.7*C67^0.5-1.193</f>
        <v>1.05099487648546</v>
      </c>
      <c r="AK67" s="65">
        <f t="shared" ref="AK67:AK130" si="74">R67/AJ67</f>
        <v>0.73549359496872</v>
      </c>
      <c r="AL67" s="65">
        <f t="shared" si="55"/>
        <v>1</v>
      </c>
      <c r="AM67" s="65">
        <f t="shared" ref="AM67:AM130" si="75">(0.683-0.335*K67+0.015*O67+0.718*E67/100)*D67</f>
        <v>1.57288937531536</v>
      </c>
      <c r="AN67" s="65">
        <f t="shared" ref="AN67:AN130" si="76">R67/AM67</f>
        <v>0.491452235695224</v>
      </c>
      <c r="AO67" s="65">
        <f t="shared" si="56"/>
        <v>1</v>
      </c>
      <c r="AP67" s="65">
        <f t="shared" ref="AP67:AP130" si="77">(0.17+0.085*K67+57.43*E67/100)*D67</f>
        <v>1.62166376557142</v>
      </c>
      <c r="AQ67" s="65">
        <f t="shared" ref="AQ67:AQ130" si="78">R67/AP67</f>
        <v>0.476670945242229</v>
      </c>
      <c r="AR67" s="65">
        <f t="shared" si="57"/>
        <v>1</v>
      </c>
      <c r="AS67" s="66">
        <f t="shared" ref="AS67:AS130" si="79">1.0034+0.0827*D67+0.0874*E67/100+0.8624*K67-0.0454*O67</f>
        <v>1.40628132960159</v>
      </c>
      <c r="AT67" s="66">
        <f t="shared" ref="AT67:AT130" si="80">R67/AS67</f>
        <v>0.54967664273762</v>
      </c>
      <c r="AU67" s="66">
        <f t="shared" si="58"/>
        <v>1</v>
      </c>
      <c r="AV67" s="65">
        <f t="shared" ref="AV67:AV130" si="81">(0.3591+0.2775*K67-0.0186*O67)*D67</f>
        <v>1.0390363240093</v>
      </c>
      <c r="AW67" s="65">
        <f t="shared" ref="AW67:AW130" si="82">R67/AV67</f>
        <v>0.74395859137749</v>
      </c>
      <c r="AX67" s="65">
        <f t="shared" si="59"/>
        <v>1</v>
      </c>
    </row>
    <row r="68" spans="1:50">
      <c r="A68" s="62" t="s">
        <v>22</v>
      </c>
      <c r="B68" s="63">
        <v>38.21</v>
      </c>
      <c r="C68" s="63">
        <f t="shared" si="60"/>
        <v>30.568</v>
      </c>
      <c r="D68" s="64">
        <f t="shared" si="61"/>
        <v>2.39579674289319</v>
      </c>
      <c r="E68" s="64">
        <v>0.71</v>
      </c>
      <c r="F68" s="64">
        <v>1.13</v>
      </c>
      <c r="G68" s="63">
        <v>422</v>
      </c>
      <c r="H68" s="63">
        <v>372</v>
      </c>
      <c r="I68" s="64">
        <v>100</v>
      </c>
      <c r="J68" s="63">
        <v>50</v>
      </c>
      <c r="K68" s="64">
        <f t="shared" si="42"/>
        <v>0.5</v>
      </c>
      <c r="L68" s="64">
        <f t="shared" si="49"/>
        <v>0.5</v>
      </c>
      <c r="M68" s="64">
        <v>1</v>
      </c>
      <c r="N68" s="63">
        <v>540</v>
      </c>
      <c r="O68" s="64">
        <f t="shared" si="50"/>
        <v>5.4</v>
      </c>
      <c r="P68" s="63">
        <f t="shared" si="47"/>
        <v>200</v>
      </c>
      <c r="Q68" s="63">
        <f t="shared" si="48"/>
        <v>200</v>
      </c>
      <c r="R68" s="64">
        <v>0.743</v>
      </c>
      <c r="S68" s="68"/>
      <c r="T68" s="68"/>
      <c r="U68" s="65">
        <f t="shared" si="62"/>
        <v>2.09612</v>
      </c>
      <c r="V68" s="65">
        <f t="shared" si="63"/>
        <v>0.354464439058833</v>
      </c>
      <c r="W68" s="65">
        <f t="shared" si="64"/>
        <v>1</v>
      </c>
      <c r="X68" s="65">
        <f t="shared" si="65"/>
        <v>1.120839</v>
      </c>
      <c r="Y68" s="65">
        <f t="shared" si="66"/>
        <v>0.662896276806928</v>
      </c>
      <c r="Z68" s="65">
        <f t="shared" si="51"/>
        <v>1</v>
      </c>
      <c r="AA68" s="65">
        <f t="shared" si="67"/>
        <v>2.19574771486161</v>
      </c>
      <c r="AB68" s="65">
        <f t="shared" si="68"/>
        <v>0.338381315381139</v>
      </c>
      <c r="AC68" s="65">
        <f t="shared" si="52"/>
        <v>1</v>
      </c>
      <c r="AD68" s="65">
        <f t="shared" si="69"/>
        <v>0.7642</v>
      </c>
      <c r="AE68" s="65">
        <f t="shared" si="70"/>
        <v>0.972258571054698</v>
      </c>
      <c r="AF68" s="65">
        <f t="shared" si="53"/>
        <v>1</v>
      </c>
      <c r="AG68" s="65">
        <f t="shared" si="71"/>
        <v>1.14896661876974</v>
      </c>
      <c r="AH68" s="65">
        <f t="shared" si="72"/>
        <v>0.646668047497818</v>
      </c>
      <c r="AI68" s="65">
        <f t="shared" si="54"/>
        <v>1</v>
      </c>
      <c r="AJ68" s="65">
        <f t="shared" si="73"/>
        <v>1.02651145818386</v>
      </c>
      <c r="AK68" s="65">
        <f t="shared" si="74"/>
        <v>0.723810722302642</v>
      </c>
      <c r="AL68" s="65">
        <f t="shared" si="55"/>
        <v>1</v>
      </c>
      <c r="AM68" s="65">
        <f t="shared" si="75"/>
        <v>1.44130604977171</v>
      </c>
      <c r="AN68" s="65">
        <f t="shared" si="76"/>
        <v>0.51550467030766</v>
      </c>
      <c r="AO68" s="65">
        <f t="shared" si="56"/>
        <v>1</v>
      </c>
      <c r="AP68" s="65">
        <f t="shared" si="77"/>
        <v>1.48600011716973</v>
      </c>
      <c r="AQ68" s="65">
        <f t="shared" si="78"/>
        <v>0.499999960575465</v>
      </c>
      <c r="AR68" s="65">
        <f t="shared" si="57"/>
        <v>1</v>
      </c>
      <c r="AS68" s="66">
        <f t="shared" si="79"/>
        <v>1.38819293063727</v>
      </c>
      <c r="AT68" s="66">
        <f t="shared" si="80"/>
        <v>0.53522819746598</v>
      </c>
      <c r="AU68" s="66">
        <f t="shared" si="58"/>
        <v>1</v>
      </c>
      <c r="AV68" s="65">
        <f t="shared" si="81"/>
        <v>0.952113583593182</v>
      </c>
      <c r="AW68" s="65">
        <f t="shared" si="82"/>
        <v>0.780369078651301</v>
      </c>
      <c r="AX68" s="65">
        <f t="shared" si="59"/>
        <v>1</v>
      </c>
    </row>
    <row r="69" spans="1:50">
      <c r="A69" s="62" t="s">
        <v>22</v>
      </c>
      <c r="B69" s="63">
        <v>36.75</v>
      </c>
      <c r="C69" s="63">
        <f t="shared" si="60"/>
        <v>29.4</v>
      </c>
      <c r="D69" s="64">
        <f t="shared" si="61"/>
        <v>2.31240431062536</v>
      </c>
      <c r="E69" s="64">
        <v>0.71</v>
      </c>
      <c r="F69" s="64">
        <v>1.13</v>
      </c>
      <c r="G69" s="63">
        <v>422</v>
      </c>
      <c r="H69" s="63">
        <v>372</v>
      </c>
      <c r="I69" s="64">
        <v>100</v>
      </c>
      <c r="J69" s="63">
        <v>50</v>
      </c>
      <c r="K69" s="64">
        <f t="shared" si="42"/>
        <v>0.5</v>
      </c>
      <c r="L69" s="64">
        <f t="shared" si="49"/>
        <v>0.5</v>
      </c>
      <c r="M69" s="64">
        <v>1</v>
      </c>
      <c r="N69" s="63">
        <v>540</v>
      </c>
      <c r="O69" s="64">
        <f t="shared" si="50"/>
        <v>5.4</v>
      </c>
      <c r="P69" s="63">
        <f t="shared" si="47"/>
        <v>200</v>
      </c>
      <c r="Q69" s="63">
        <f t="shared" si="48"/>
        <v>200</v>
      </c>
      <c r="R69" s="64">
        <v>0.848</v>
      </c>
      <c r="S69" s="68"/>
      <c r="T69" s="68"/>
      <c r="U69" s="65">
        <f t="shared" si="62"/>
        <v>1.991</v>
      </c>
      <c r="V69" s="65">
        <f t="shared" si="63"/>
        <v>0.425916624811652</v>
      </c>
      <c r="W69" s="65">
        <f t="shared" si="64"/>
        <v>1</v>
      </c>
      <c r="X69" s="65">
        <f t="shared" si="65"/>
        <v>1.120839</v>
      </c>
      <c r="Y69" s="65">
        <f t="shared" si="66"/>
        <v>0.756576100581796</v>
      </c>
      <c r="Z69" s="65">
        <f t="shared" si="51"/>
        <v>1</v>
      </c>
      <c r="AA69" s="65">
        <f t="shared" si="67"/>
        <v>2.11931855068814</v>
      </c>
      <c r="AB69" s="65">
        <f t="shared" si="68"/>
        <v>0.400128616684195</v>
      </c>
      <c r="AC69" s="65">
        <f t="shared" si="52"/>
        <v>1</v>
      </c>
      <c r="AD69" s="65">
        <f t="shared" si="69"/>
        <v>0.735</v>
      </c>
      <c r="AE69" s="65">
        <f t="shared" si="70"/>
        <v>1.15374149659864</v>
      </c>
      <c r="AF69" s="65">
        <f t="shared" si="53"/>
        <v>0</v>
      </c>
      <c r="AG69" s="65">
        <f t="shared" si="71"/>
        <v>1.10897360967247</v>
      </c>
      <c r="AH69" s="65">
        <f t="shared" si="72"/>
        <v>0.764671036897311</v>
      </c>
      <c r="AI69" s="65">
        <f t="shared" si="54"/>
        <v>1</v>
      </c>
      <c r="AJ69" s="65">
        <f t="shared" si="73"/>
        <v>1.01492367928327</v>
      </c>
      <c r="AK69" s="65">
        <f t="shared" si="74"/>
        <v>0.835530806216731</v>
      </c>
      <c r="AL69" s="65">
        <f t="shared" si="55"/>
        <v>1</v>
      </c>
      <c r="AM69" s="65">
        <f t="shared" si="75"/>
        <v>1.39113734598273</v>
      </c>
      <c r="AN69" s="65">
        <f t="shared" si="76"/>
        <v>0.609573168637028</v>
      </c>
      <c r="AO69" s="65">
        <f t="shared" si="56"/>
        <v>1</v>
      </c>
      <c r="AP69" s="65">
        <f t="shared" si="77"/>
        <v>1.43427571087831</v>
      </c>
      <c r="AQ69" s="65">
        <f t="shared" si="78"/>
        <v>0.591239183351092</v>
      </c>
      <c r="AR69" s="65">
        <f t="shared" si="57"/>
        <v>1</v>
      </c>
      <c r="AS69" s="66">
        <f t="shared" si="79"/>
        <v>1.38129637648872</v>
      </c>
      <c r="AT69" s="66">
        <f t="shared" si="80"/>
        <v>0.613916038899366</v>
      </c>
      <c r="AU69" s="66">
        <f t="shared" si="58"/>
        <v>1</v>
      </c>
      <c r="AV69" s="65">
        <f t="shared" si="81"/>
        <v>0.918972597085625</v>
      </c>
      <c r="AW69" s="65">
        <f t="shared" si="82"/>
        <v>0.922769626308006</v>
      </c>
      <c r="AX69" s="65">
        <f t="shared" si="59"/>
        <v>1</v>
      </c>
    </row>
    <row r="70" spans="1:50">
      <c r="A70" s="62" t="s">
        <v>22</v>
      </c>
      <c r="B70" s="63">
        <v>35.35</v>
      </c>
      <c r="C70" s="63">
        <f t="shared" si="60"/>
        <v>28.28</v>
      </c>
      <c r="D70" s="64">
        <f t="shared" si="61"/>
        <v>2.23100163466692</v>
      </c>
      <c r="E70" s="64">
        <v>0.71</v>
      </c>
      <c r="F70" s="64">
        <v>1.13</v>
      </c>
      <c r="G70" s="63">
        <v>422</v>
      </c>
      <c r="H70" s="63">
        <v>372</v>
      </c>
      <c r="I70" s="64">
        <v>100</v>
      </c>
      <c r="J70" s="63">
        <v>50</v>
      </c>
      <c r="K70" s="64">
        <f t="shared" si="42"/>
        <v>0.5</v>
      </c>
      <c r="L70" s="64">
        <f t="shared" si="49"/>
        <v>0.5</v>
      </c>
      <c r="M70" s="64">
        <v>1</v>
      </c>
      <c r="N70" s="63">
        <v>540</v>
      </c>
      <c r="O70" s="64">
        <f t="shared" si="50"/>
        <v>5.4</v>
      </c>
      <c r="P70" s="63">
        <f t="shared" si="47"/>
        <v>200</v>
      </c>
      <c r="Q70" s="63">
        <f t="shared" si="48"/>
        <v>200</v>
      </c>
      <c r="R70" s="64">
        <v>0.727</v>
      </c>
      <c r="S70" s="68"/>
      <c r="T70" s="68"/>
      <c r="U70" s="65">
        <f t="shared" si="62"/>
        <v>1.8902</v>
      </c>
      <c r="V70" s="65">
        <f t="shared" si="63"/>
        <v>0.384615384615385</v>
      </c>
      <c r="W70" s="65">
        <f t="shared" si="64"/>
        <v>1</v>
      </c>
      <c r="X70" s="65">
        <f t="shared" si="65"/>
        <v>1.120839</v>
      </c>
      <c r="Y70" s="65">
        <f t="shared" si="66"/>
        <v>0.648621256041233</v>
      </c>
      <c r="Z70" s="65">
        <f t="shared" si="51"/>
        <v>1</v>
      </c>
      <c r="AA70" s="65">
        <f t="shared" si="67"/>
        <v>2.04471299817223</v>
      </c>
      <c r="AB70" s="65">
        <f t="shared" si="68"/>
        <v>0.355551121673245</v>
      </c>
      <c r="AC70" s="65">
        <f t="shared" si="52"/>
        <v>1</v>
      </c>
      <c r="AD70" s="65">
        <f t="shared" si="69"/>
        <v>0.707</v>
      </c>
      <c r="AE70" s="65">
        <f t="shared" si="70"/>
        <v>1.02828854314003</v>
      </c>
      <c r="AF70" s="65">
        <f t="shared" si="53"/>
        <v>0</v>
      </c>
      <c r="AG70" s="65">
        <f t="shared" si="71"/>
        <v>1.06993483994702</v>
      </c>
      <c r="AH70" s="65">
        <f t="shared" si="72"/>
        <v>0.679480630835423</v>
      </c>
      <c r="AI70" s="65">
        <f t="shared" si="54"/>
        <v>1</v>
      </c>
      <c r="AJ70" s="65">
        <f t="shared" si="73"/>
        <v>1.00240602408633</v>
      </c>
      <c r="AK70" s="65">
        <f t="shared" si="74"/>
        <v>0.725255018955659</v>
      </c>
      <c r="AL70" s="65">
        <f t="shared" si="55"/>
        <v>1</v>
      </c>
      <c r="AM70" s="65">
        <f t="shared" si="75"/>
        <v>1.34216567521202</v>
      </c>
      <c r="AN70" s="65">
        <f t="shared" si="76"/>
        <v>0.541661892735527</v>
      </c>
      <c r="AO70" s="65">
        <f t="shared" si="56"/>
        <v>1</v>
      </c>
      <c r="AP70" s="65">
        <f t="shared" si="77"/>
        <v>1.38378545690706</v>
      </c>
      <c r="AQ70" s="65">
        <f t="shared" si="78"/>
        <v>0.52537045852826</v>
      </c>
      <c r="AR70" s="65">
        <f t="shared" si="57"/>
        <v>1</v>
      </c>
      <c r="AS70" s="66">
        <f t="shared" si="79"/>
        <v>1.37456437518695</v>
      </c>
      <c r="AT70" s="66">
        <f t="shared" si="80"/>
        <v>0.528894836155725</v>
      </c>
      <c r="AU70" s="66">
        <f t="shared" si="58"/>
        <v>1</v>
      </c>
      <c r="AV70" s="65">
        <f t="shared" si="81"/>
        <v>0.88662235963298</v>
      </c>
      <c r="AW70" s="65">
        <f t="shared" si="82"/>
        <v>0.81996578599816</v>
      </c>
      <c r="AX70" s="65">
        <f t="shared" si="59"/>
        <v>1</v>
      </c>
    </row>
    <row r="71" spans="1:50">
      <c r="A71" s="62" t="s">
        <v>22</v>
      </c>
      <c r="B71" s="63">
        <v>34.92</v>
      </c>
      <c r="C71" s="63">
        <f t="shared" si="60"/>
        <v>27.936</v>
      </c>
      <c r="D71" s="64">
        <f t="shared" si="61"/>
        <v>2.20570082031694</v>
      </c>
      <c r="E71" s="64">
        <v>0.71</v>
      </c>
      <c r="F71" s="64">
        <v>1.13</v>
      </c>
      <c r="G71" s="63">
        <v>422</v>
      </c>
      <c r="H71" s="63">
        <v>372</v>
      </c>
      <c r="I71" s="64">
        <v>100</v>
      </c>
      <c r="J71" s="63">
        <v>50</v>
      </c>
      <c r="K71" s="64">
        <f t="shared" si="42"/>
        <v>0.5</v>
      </c>
      <c r="L71" s="64">
        <f t="shared" si="49"/>
        <v>0.5</v>
      </c>
      <c r="M71" s="64">
        <v>1</v>
      </c>
      <c r="N71" s="63">
        <v>540</v>
      </c>
      <c r="O71" s="64">
        <f t="shared" si="50"/>
        <v>5.4</v>
      </c>
      <c r="P71" s="63">
        <f t="shared" si="47"/>
        <v>200</v>
      </c>
      <c r="Q71" s="63">
        <f t="shared" si="48"/>
        <v>200</v>
      </c>
      <c r="R71" s="64">
        <v>0.632</v>
      </c>
      <c r="S71" s="68"/>
      <c r="T71" s="68"/>
      <c r="U71" s="65">
        <f t="shared" si="62"/>
        <v>1.85924</v>
      </c>
      <c r="V71" s="65">
        <f t="shared" si="63"/>
        <v>0.33992383984854</v>
      </c>
      <c r="W71" s="65">
        <f t="shared" si="64"/>
        <v>1</v>
      </c>
      <c r="X71" s="65">
        <f t="shared" si="65"/>
        <v>1.120839</v>
      </c>
      <c r="Y71" s="65">
        <f t="shared" si="66"/>
        <v>0.563863320244924</v>
      </c>
      <c r="Z71" s="65">
        <f t="shared" si="51"/>
        <v>1</v>
      </c>
      <c r="AA71" s="65">
        <f t="shared" si="67"/>
        <v>2.02152480182047</v>
      </c>
      <c r="AB71" s="65">
        <f t="shared" si="68"/>
        <v>0.312635293631251</v>
      </c>
      <c r="AC71" s="65">
        <f t="shared" si="52"/>
        <v>1</v>
      </c>
      <c r="AD71" s="65">
        <f t="shared" si="69"/>
        <v>0.6984</v>
      </c>
      <c r="AE71" s="65">
        <f t="shared" si="70"/>
        <v>0.904925544100802</v>
      </c>
      <c r="AF71" s="65">
        <f t="shared" si="53"/>
        <v>1</v>
      </c>
      <c r="AG71" s="65">
        <f t="shared" si="71"/>
        <v>1.05780117660432</v>
      </c>
      <c r="AH71" s="65">
        <f t="shared" si="72"/>
        <v>0.59746577521194</v>
      </c>
      <c r="AI71" s="65">
        <f t="shared" si="54"/>
        <v>1</v>
      </c>
      <c r="AJ71" s="65">
        <f t="shared" si="73"/>
        <v>0.9982722116516</v>
      </c>
      <c r="AK71" s="65">
        <f t="shared" si="74"/>
        <v>0.633093852181242</v>
      </c>
      <c r="AL71" s="65">
        <f t="shared" si="55"/>
        <v>1</v>
      </c>
      <c r="AM71" s="65">
        <f t="shared" si="75"/>
        <v>1.32694476096087</v>
      </c>
      <c r="AN71" s="65">
        <f t="shared" si="76"/>
        <v>0.476282071864361</v>
      </c>
      <c r="AO71" s="65">
        <f t="shared" si="56"/>
        <v>1</v>
      </c>
      <c r="AP71" s="65">
        <f t="shared" si="77"/>
        <v>1.36809255090404</v>
      </c>
      <c r="AQ71" s="65">
        <f t="shared" si="78"/>
        <v>0.461957050772897</v>
      </c>
      <c r="AR71" s="65">
        <f t="shared" si="57"/>
        <v>1</v>
      </c>
      <c r="AS71" s="66">
        <f t="shared" si="79"/>
        <v>1.37247199784021</v>
      </c>
      <c r="AT71" s="66">
        <f t="shared" si="80"/>
        <v>0.46048298325543</v>
      </c>
      <c r="AU71" s="66">
        <f t="shared" si="58"/>
        <v>1</v>
      </c>
      <c r="AV71" s="65">
        <f t="shared" si="81"/>
        <v>0.876567563002154</v>
      </c>
      <c r="AW71" s="65">
        <f t="shared" si="82"/>
        <v>0.720994053025946</v>
      </c>
      <c r="AX71" s="65">
        <f t="shared" si="59"/>
        <v>1</v>
      </c>
    </row>
    <row r="72" spans="1:50">
      <c r="A72" s="62" t="s">
        <v>22</v>
      </c>
      <c r="B72" s="63">
        <v>31.1</v>
      </c>
      <c r="C72" s="63">
        <f t="shared" si="60"/>
        <v>24.88</v>
      </c>
      <c r="D72" s="64">
        <f t="shared" si="61"/>
        <v>1.97410182307519</v>
      </c>
      <c r="E72" s="64">
        <v>0.71</v>
      </c>
      <c r="F72" s="64">
        <v>1.13</v>
      </c>
      <c r="G72" s="63">
        <v>422</v>
      </c>
      <c r="H72" s="63">
        <v>372</v>
      </c>
      <c r="I72" s="64">
        <v>100</v>
      </c>
      <c r="J72" s="63">
        <v>50</v>
      </c>
      <c r="K72" s="64">
        <f t="shared" si="42"/>
        <v>0.5</v>
      </c>
      <c r="L72" s="64">
        <f t="shared" si="49"/>
        <v>0.5</v>
      </c>
      <c r="M72" s="64">
        <v>1</v>
      </c>
      <c r="N72" s="63">
        <v>540</v>
      </c>
      <c r="O72" s="64">
        <f t="shared" si="50"/>
        <v>5.4</v>
      </c>
      <c r="P72" s="63">
        <f t="shared" si="47"/>
        <v>200</v>
      </c>
      <c r="Q72" s="63">
        <f t="shared" si="48"/>
        <v>200</v>
      </c>
      <c r="R72" s="64">
        <v>0.694</v>
      </c>
      <c r="S72" s="68"/>
      <c r="T72" s="68"/>
      <c r="U72" s="65">
        <f t="shared" si="62"/>
        <v>1.5842</v>
      </c>
      <c r="V72" s="65">
        <f t="shared" si="63"/>
        <v>0.438076000504987</v>
      </c>
      <c r="W72" s="65">
        <f t="shared" si="64"/>
        <v>1</v>
      </c>
      <c r="X72" s="65">
        <f t="shared" si="65"/>
        <v>1.120839</v>
      </c>
      <c r="Y72" s="65">
        <f t="shared" si="66"/>
        <v>0.619179025711989</v>
      </c>
      <c r="Z72" s="65">
        <f t="shared" si="51"/>
        <v>1</v>
      </c>
      <c r="AA72" s="65">
        <f t="shared" si="67"/>
        <v>1.80926432084841</v>
      </c>
      <c r="AB72" s="65">
        <f t="shared" si="68"/>
        <v>0.38358132197874</v>
      </c>
      <c r="AC72" s="65">
        <f t="shared" si="52"/>
        <v>1</v>
      </c>
      <c r="AD72" s="65">
        <f t="shared" si="69"/>
        <v>0.622</v>
      </c>
      <c r="AE72" s="65">
        <f t="shared" si="70"/>
        <v>1.11575562700965</v>
      </c>
      <c r="AF72" s="65">
        <f t="shared" si="53"/>
        <v>0</v>
      </c>
      <c r="AG72" s="65">
        <f t="shared" si="71"/>
        <v>0.946731855903107</v>
      </c>
      <c r="AH72" s="65">
        <f t="shared" si="72"/>
        <v>0.733048112485852</v>
      </c>
      <c r="AI72" s="65">
        <f t="shared" si="54"/>
        <v>1</v>
      </c>
      <c r="AJ72" s="65">
        <f t="shared" si="73"/>
        <v>0.95506989573518</v>
      </c>
      <c r="AK72" s="65">
        <f t="shared" si="74"/>
        <v>0.726648387829021</v>
      </c>
      <c r="AL72" s="65">
        <f t="shared" si="55"/>
        <v>1</v>
      </c>
      <c r="AM72" s="65">
        <f t="shared" si="75"/>
        <v>1.18761531373802</v>
      </c>
      <c r="AN72" s="65">
        <f t="shared" si="76"/>
        <v>0.584364307172524</v>
      </c>
      <c r="AO72" s="65">
        <f t="shared" si="56"/>
        <v>1</v>
      </c>
      <c r="AP72" s="65">
        <f t="shared" si="77"/>
        <v>1.22444257806786</v>
      </c>
      <c r="AQ72" s="65">
        <f t="shared" si="78"/>
        <v>0.56678852273752</v>
      </c>
      <c r="AR72" s="65">
        <f t="shared" si="57"/>
        <v>1</v>
      </c>
      <c r="AS72" s="66">
        <f t="shared" si="79"/>
        <v>1.35331876076832</v>
      </c>
      <c r="AT72" s="66">
        <f t="shared" si="80"/>
        <v>0.512813403699507</v>
      </c>
      <c r="AU72" s="66">
        <f t="shared" si="58"/>
        <v>1</v>
      </c>
      <c r="AV72" s="65">
        <f t="shared" si="81"/>
        <v>0.784527805508311</v>
      </c>
      <c r="AW72" s="65">
        <f t="shared" si="82"/>
        <v>0.884608544308182</v>
      </c>
      <c r="AX72" s="65">
        <f t="shared" si="59"/>
        <v>1</v>
      </c>
    </row>
    <row r="73" spans="1:50">
      <c r="A73" s="62" t="s">
        <v>22</v>
      </c>
      <c r="B73" s="63">
        <v>21.17</v>
      </c>
      <c r="C73" s="63">
        <f t="shared" si="60"/>
        <v>16.936</v>
      </c>
      <c r="D73" s="64">
        <f t="shared" si="61"/>
        <v>1.2918636988106</v>
      </c>
      <c r="E73" s="64">
        <v>0.71</v>
      </c>
      <c r="F73" s="64">
        <v>1.13</v>
      </c>
      <c r="G73" s="63">
        <v>422</v>
      </c>
      <c r="H73" s="63">
        <v>372</v>
      </c>
      <c r="I73" s="64">
        <v>100</v>
      </c>
      <c r="J73" s="63">
        <v>50</v>
      </c>
      <c r="K73" s="64">
        <f t="shared" si="42"/>
        <v>0.5</v>
      </c>
      <c r="L73" s="64">
        <f t="shared" si="49"/>
        <v>0.5</v>
      </c>
      <c r="M73" s="64">
        <v>1</v>
      </c>
      <c r="N73" s="63">
        <v>540</v>
      </c>
      <c r="O73" s="64">
        <f t="shared" si="50"/>
        <v>5.4</v>
      </c>
      <c r="P73" s="63">
        <f t="shared" si="47"/>
        <v>200</v>
      </c>
      <c r="Q73" s="63">
        <f t="shared" si="48"/>
        <v>200</v>
      </c>
      <c r="R73" s="64">
        <v>0.536</v>
      </c>
      <c r="S73" s="68"/>
      <c r="T73" s="68"/>
      <c r="U73" s="65">
        <f t="shared" si="62"/>
        <v>0.86924</v>
      </c>
      <c r="V73" s="65">
        <f t="shared" si="63"/>
        <v>0.616630619851824</v>
      </c>
      <c r="W73" s="65">
        <f t="shared" si="64"/>
        <v>1</v>
      </c>
      <c r="X73" s="65">
        <f t="shared" si="65"/>
        <v>1.120839</v>
      </c>
      <c r="Y73" s="65">
        <f t="shared" si="66"/>
        <v>0.478213195650758</v>
      </c>
      <c r="Z73" s="65">
        <f t="shared" si="51"/>
        <v>1</v>
      </c>
      <c r="AA73" s="65">
        <f t="shared" si="67"/>
        <v>1.18399307995992</v>
      </c>
      <c r="AB73" s="65">
        <f t="shared" si="68"/>
        <v>0.452705348597262</v>
      </c>
      <c r="AC73" s="65">
        <f t="shared" si="52"/>
        <v>1</v>
      </c>
      <c r="AD73" s="65">
        <f t="shared" si="69"/>
        <v>0.4234</v>
      </c>
      <c r="AE73" s="65">
        <f t="shared" si="70"/>
        <v>1.26594237128011</v>
      </c>
      <c r="AF73" s="65">
        <f t="shared" si="53"/>
        <v>0</v>
      </c>
      <c r="AG73" s="65">
        <f t="shared" si="71"/>
        <v>0.619546825220794</v>
      </c>
      <c r="AH73" s="65">
        <f t="shared" si="72"/>
        <v>0.865148489476934</v>
      </c>
      <c r="AI73" s="65">
        <f t="shared" si="54"/>
        <v>1</v>
      </c>
      <c r="AJ73" s="65">
        <f t="shared" si="73"/>
        <v>0.773192017062306</v>
      </c>
      <c r="AK73" s="65">
        <f t="shared" si="74"/>
        <v>0.693230126762687</v>
      </c>
      <c r="AL73" s="65">
        <f t="shared" si="55"/>
        <v>1</v>
      </c>
      <c r="AM73" s="65">
        <f t="shared" si="75"/>
        <v>0.777182359104322</v>
      </c>
      <c r="AN73" s="65">
        <f t="shared" si="76"/>
        <v>0.689670826571158</v>
      </c>
      <c r="AO73" s="65">
        <f t="shared" si="56"/>
        <v>1</v>
      </c>
      <c r="AP73" s="65">
        <f t="shared" si="77"/>
        <v>0.801282334778373</v>
      </c>
      <c r="AQ73" s="65">
        <f t="shared" si="78"/>
        <v>0.668927763331077</v>
      </c>
      <c r="AR73" s="65">
        <f t="shared" si="57"/>
        <v>1</v>
      </c>
      <c r="AS73" s="66">
        <f t="shared" si="79"/>
        <v>1.29689766789164</v>
      </c>
      <c r="AT73" s="66">
        <f t="shared" si="80"/>
        <v>0.413293980913216</v>
      </c>
      <c r="AU73" s="66">
        <f t="shared" si="58"/>
        <v>1</v>
      </c>
      <c r="AV73" s="65">
        <f t="shared" si="81"/>
        <v>0.513399552544322</v>
      </c>
      <c r="AW73" s="65">
        <f t="shared" si="82"/>
        <v>1.04402116702999</v>
      </c>
      <c r="AX73" s="65">
        <f t="shared" si="59"/>
        <v>0</v>
      </c>
    </row>
    <row r="74" spans="1:50">
      <c r="A74" s="62" t="s">
        <v>22</v>
      </c>
      <c r="B74" s="63">
        <v>23.37</v>
      </c>
      <c r="C74" s="63">
        <f t="shared" si="60"/>
        <v>18.696</v>
      </c>
      <c r="D74" s="64">
        <f t="shared" si="61"/>
        <v>1.45636036445025</v>
      </c>
      <c r="E74" s="64">
        <v>0.71</v>
      </c>
      <c r="F74" s="64">
        <v>1.13</v>
      </c>
      <c r="G74" s="63">
        <v>422</v>
      </c>
      <c r="H74" s="63">
        <v>372</v>
      </c>
      <c r="I74" s="64">
        <v>100</v>
      </c>
      <c r="J74" s="63">
        <v>50</v>
      </c>
      <c r="K74" s="64">
        <f t="shared" si="42"/>
        <v>0.5</v>
      </c>
      <c r="L74" s="64">
        <f t="shared" si="49"/>
        <v>0.5</v>
      </c>
      <c r="M74" s="64">
        <v>1</v>
      </c>
      <c r="N74" s="63">
        <v>540</v>
      </c>
      <c r="O74" s="64">
        <f t="shared" si="50"/>
        <v>5.4</v>
      </c>
      <c r="P74" s="63">
        <f t="shared" si="47"/>
        <v>200</v>
      </c>
      <c r="Q74" s="63">
        <f t="shared" si="48"/>
        <v>200</v>
      </c>
      <c r="R74" s="64">
        <v>0.604</v>
      </c>
      <c r="S74" s="68"/>
      <c r="T74" s="68"/>
      <c r="U74" s="65">
        <f t="shared" si="62"/>
        <v>1.02764</v>
      </c>
      <c r="V74" s="65">
        <f t="shared" si="63"/>
        <v>0.587754466544704</v>
      </c>
      <c r="W74" s="65">
        <f t="shared" si="64"/>
        <v>1</v>
      </c>
      <c r="X74" s="65">
        <f t="shared" si="65"/>
        <v>1.120839</v>
      </c>
      <c r="Y74" s="65">
        <f t="shared" si="66"/>
        <v>0.538882033904959</v>
      </c>
      <c r="Z74" s="65">
        <f t="shared" si="51"/>
        <v>1</v>
      </c>
      <c r="AA74" s="65">
        <f t="shared" si="67"/>
        <v>1.33475427401866</v>
      </c>
      <c r="AB74" s="65">
        <f t="shared" si="68"/>
        <v>0.452517749339349</v>
      </c>
      <c r="AC74" s="65">
        <f t="shared" si="52"/>
        <v>1</v>
      </c>
      <c r="AD74" s="65">
        <f t="shared" si="69"/>
        <v>0.4674</v>
      </c>
      <c r="AE74" s="65">
        <f t="shared" si="70"/>
        <v>1.29225502781344</v>
      </c>
      <c r="AF74" s="65">
        <f t="shared" si="53"/>
        <v>0</v>
      </c>
      <c r="AG74" s="65">
        <f t="shared" si="71"/>
        <v>0.698435478141595</v>
      </c>
      <c r="AH74" s="65">
        <f t="shared" si="72"/>
        <v>0.864789975456473</v>
      </c>
      <c r="AI74" s="65">
        <f t="shared" si="54"/>
        <v>1</v>
      </c>
      <c r="AJ74" s="65">
        <f t="shared" si="73"/>
        <v>0.824136998043923</v>
      </c>
      <c r="AK74" s="65">
        <f t="shared" si="74"/>
        <v>0.732887858976827</v>
      </c>
      <c r="AL74" s="65">
        <f t="shared" si="55"/>
        <v>1</v>
      </c>
      <c r="AM74" s="65">
        <f t="shared" si="75"/>
        <v>0.876143191260471</v>
      </c>
      <c r="AN74" s="65">
        <f t="shared" si="76"/>
        <v>0.689385029781548</v>
      </c>
      <c r="AO74" s="65">
        <f t="shared" si="56"/>
        <v>1</v>
      </c>
      <c r="AP74" s="65">
        <f t="shared" si="77"/>
        <v>0.903311885131363</v>
      </c>
      <c r="AQ74" s="65">
        <f t="shared" si="78"/>
        <v>0.66865056238263</v>
      </c>
      <c r="AR74" s="65">
        <f t="shared" si="57"/>
        <v>1</v>
      </c>
      <c r="AS74" s="66">
        <f t="shared" si="79"/>
        <v>1.31050154214004</v>
      </c>
      <c r="AT74" s="66">
        <f t="shared" si="80"/>
        <v>0.460892246653654</v>
      </c>
      <c r="AU74" s="66">
        <f t="shared" si="58"/>
        <v>1</v>
      </c>
      <c r="AV74" s="65">
        <f t="shared" si="81"/>
        <v>0.578772172436175</v>
      </c>
      <c r="AW74" s="65">
        <f t="shared" si="82"/>
        <v>1.0435885288984</v>
      </c>
      <c r="AX74" s="65">
        <f t="shared" si="59"/>
        <v>0</v>
      </c>
    </row>
    <row r="75" spans="1:50">
      <c r="A75" s="62" t="s">
        <v>22</v>
      </c>
      <c r="B75" s="63">
        <v>24.03</v>
      </c>
      <c r="C75" s="63">
        <f t="shared" si="60"/>
        <v>19.224</v>
      </c>
      <c r="D75" s="64">
        <f t="shared" si="61"/>
        <v>1.50390254197224</v>
      </c>
      <c r="E75" s="64">
        <v>0.71</v>
      </c>
      <c r="F75" s="64">
        <v>1.13</v>
      </c>
      <c r="G75" s="63">
        <v>422</v>
      </c>
      <c r="H75" s="63">
        <v>372</v>
      </c>
      <c r="I75" s="64">
        <v>100</v>
      </c>
      <c r="J75" s="63">
        <v>50</v>
      </c>
      <c r="K75" s="64">
        <f t="shared" si="42"/>
        <v>0.5</v>
      </c>
      <c r="L75" s="64">
        <f t="shared" si="49"/>
        <v>0.5</v>
      </c>
      <c r="M75" s="64">
        <v>1</v>
      </c>
      <c r="N75" s="63">
        <v>540</v>
      </c>
      <c r="O75" s="64">
        <f t="shared" si="50"/>
        <v>5.4</v>
      </c>
      <c r="P75" s="63">
        <f t="shared" si="47"/>
        <v>200</v>
      </c>
      <c r="Q75" s="63">
        <f t="shared" si="48"/>
        <v>200</v>
      </c>
      <c r="R75" s="64">
        <v>0.64</v>
      </c>
      <c r="S75" s="68"/>
      <c r="T75" s="68"/>
      <c r="U75" s="65">
        <f t="shared" si="62"/>
        <v>1.07516</v>
      </c>
      <c r="V75" s="65">
        <f t="shared" si="63"/>
        <v>0.595260240336322</v>
      </c>
      <c r="W75" s="65">
        <f t="shared" si="64"/>
        <v>1</v>
      </c>
      <c r="X75" s="65">
        <f t="shared" si="65"/>
        <v>1.120839</v>
      </c>
      <c r="Y75" s="65">
        <f t="shared" si="66"/>
        <v>0.571000830627771</v>
      </c>
      <c r="Z75" s="65">
        <f t="shared" si="51"/>
        <v>1</v>
      </c>
      <c r="AA75" s="65">
        <f t="shared" si="67"/>
        <v>1.37832667971756</v>
      </c>
      <c r="AB75" s="65">
        <f t="shared" si="68"/>
        <v>0.464331141098673</v>
      </c>
      <c r="AC75" s="65">
        <f t="shared" si="52"/>
        <v>1</v>
      </c>
      <c r="AD75" s="65">
        <f t="shared" si="69"/>
        <v>0.4806</v>
      </c>
      <c r="AE75" s="65">
        <f t="shared" si="70"/>
        <v>1.33166874739908</v>
      </c>
      <c r="AF75" s="65">
        <f t="shared" si="53"/>
        <v>0</v>
      </c>
      <c r="AG75" s="65">
        <f t="shared" si="71"/>
        <v>0.72123556546888</v>
      </c>
      <c r="AH75" s="65">
        <f t="shared" si="72"/>
        <v>0.887366112601411</v>
      </c>
      <c r="AI75" s="65">
        <f t="shared" si="54"/>
        <v>1</v>
      </c>
      <c r="AJ75" s="65">
        <f t="shared" si="73"/>
        <v>0.838066752282778</v>
      </c>
      <c r="AK75" s="65">
        <f t="shared" si="74"/>
        <v>0.763662319566703</v>
      </c>
      <c r="AL75" s="65">
        <f t="shared" si="55"/>
        <v>1</v>
      </c>
      <c r="AM75" s="65">
        <f t="shared" si="75"/>
        <v>0.904744460664908</v>
      </c>
      <c r="AN75" s="65">
        <f t="shared" si="76"/>
        <v>0.707382059603499</v>
      </c>
      <c r="AO75" s="65">
        <f t="shared" si="56"/>
        <v>1</v>
      </c>
      <c r="AP75" s="65">
        <f t="shared" si="77"/>
        <v>0.932800063365909</v>
      </c>
      <c r="AQ75" s="65">
        <f t="shared" si="78"/>
        <v>0.686106299875912</v>
      </c>
      <c r="AR75" s="65">
        <f t="shared" si="57"/>
        <v>1</v>
      </c>
      <c r="AS75" s="66">
        <f t="shared" si="79"/>
        <v>1.3144332802211</v>
      </c>
      <c r="AT75" s="66">
        <f t="shared" si="80"/>
        <v>0.486901853163931</v>
      </c>
      <c r="AU75" s="66">
        <f t="shared" si="58"/>
        <v>1</v>
      </c>
      <c r="AV75" s="65">
        <f t="shared" si="81"/>
        <v>0.597665909205189</v>
      </c>
      <c r="AW75" s="65">
        <f t="shared" si="82"/>
        <v>1.07083236661617</v>
      </c>
      <c r="AX75" s="65">
        <f t="shared" si="59"/>
        <v>0</v>
      </c>
    </row>
    <row r="76" spans="1:50">
      <c r="A76" s="62" t="s">
        <v>22</v>
      </c>
      <c r="B76" s="63">
        <v>36.13</v>
      </c>
      <c r="C76" s="63">
        <f t="shared" si="60"/>
        <v>28.904</v>
      </c>
      <c r="D76" s="64">
        <f t="shared" si="61"/>
        <v>2.27653423584335</v>
      </c>
      <c r="E76" s="64">
        <v>0.71</v>
      </c>
      <c r="F76" s="64">
        <v>1.13</v>
      </c>
      <c r="G76" s="63">
        <v>422</v>
      </c>
      <c r="H76" s="63">
        <v>372</v>
      </c>
      <c r="I76" s="64">
        <v>100</v>
      </c>
      <c r="J76" s="63">
        <v>50</v>
      </c>
      <c r="K76" s="64">
        <f t="shared" si="42"/>
        <v>0.5</v>
      </c>
      <c r="L76" s="64">
        <f t="shared" si="49"/>
        <v>0.5</v>
      </c>
      <c r="M76" s="64">
        <v>1</v>
      </c>
      <c r="N76" s="63">
        <v>540</v>
      </c>
      <c r="O76" s="64">
        <f t="shared" si="50"/>
        <v>5.4</v>
      </c>
      <c r="P76" s="63">
        <f t="shared" si="47"/>
        <v>200</v>
      </c>
      <c r="Q76" s="63">
        <f t="shared" si="48"/>
        <v>200</v>
      </c>
      <c r="R76" s="64">
        <v>0.877</v>
      </c>
      <c r="S76" s="68"/>
      <c r="T76" s="68"/>
      <c r="U76" s="65">
        <f t="shared" si="62"/>
        <v>1.94636</v>
      </c>
      <c r="V76" s="65">
        <f t="shared" si="63"/>
        <v>0.4505846811484</v>
      </c>
      <c r="W76" s="65">
        <f t="shared" si="64"/>
        <v>1</v>
      </c>
      <c r="X76" s="65">
        <f t="shared" si="65"/>
        <v>1.120839</v>
      </c>
      <c r="Y76" s="65">
        <f t="shared" si="66"/>
        <v>0.782449575719617</v>
      </c>
      <c r="Z76" s="65">
        <f t="shared" si="51"/>
        <v>1</v>
      </c>
      <c r="AA76" s="65">
        <f t="shared" si="67"/>
        <v>2.08644362715043</v>
      </c>
      <c r="AB76" s="65">
        <f t="shared" si="68"/>
        <v>0.420332468410742</v>
      </c>
      <c r="AC76" s="65">
        <f t="shared" si="52"/>
        <v>1</v>
      </c>
      <c r="AD76" s="65">
        <f t="shared" si="69"/>
        <v>0.7226</v>
      </c>
      <c r="AE76" s="65">
        <f t="shared" si="70"/>
        <v>1.21367284804871</v>
      </c>
      <c r="AF76" s="65">
        <f t="shared" si="53"/>
        <v>0</v>
      </c>
      <c r="AG76" s="65">
        <f t="shared" si="71"/>
        <v>1.09177118268881</v>
      </c>
      <c r="AH76" s="65">
        <f t="shared" si="72"/>
        <v>0.803281872525824</v>
      </c>
      <c r="AI76" s="65">
        <f t="shared" si="54"/>
        <v>1</v>
      </c>
      <c r="AJ76" s="65">
        <f t="shared" si="73"/>
        <v>1.00955482945595</v>
      </c>
      <c r="AK76" s="65">
        <f t="shared" si="74"/>
        <v>0.868699722304941</v>
      </c>
      <c r="AL76" s="65">
        <f t="shared" si="55"/>
        <v>1</v>
      </c>
      <c r="AM76" s="65">
        <f t="shared" si="75"/>
        <v>1.36955798790804</v>
      </c>
      <c r="AN76" s="65">
        <f t="shared" si="76"/>
        <v>0.6403525865594</v>
      </c>
      <c r="AO76" s="65">
        <f t="shared" si="56"/>
        <v>1</v>
      </c>
      <c r="AP76" s="65">
        <f t="shared" si="77"/>
        <v>1.41202718938454</v>
      </c>
      <c r="AQ76" s="65">
        <f t="shared" si="78"/>
        <v>0.621092856138454</v>
      </c>
      <c r="AR76" s="65">
        <f t="shared" si="57"/>
        <v>1</v>
      </c>
      <c r="AS76" s="66">
        <f t="shared" si="79"/>
        <v>1.37832992130424</v>
      </c>
      <c r="AT76" s="66">
        <f t="shared" si="80"/>
        <v>0.636277270372349</v>
      </c>
      <c r="AU76" s="66">
        <f t="shared" si="58"/>
        <v>1</v>
      </c>
      <c r="AV76" s="65">
        <f t="shared" si="81"/>
        <v>0.904717470666505</v>
      </c>
      <c r="AW76" s="65">
        <f t="shared" si="82"/>
        <v>0.969363396236744</v>
      </c>
      <c r="AX76" s="65">
        <f t="shared" si="59"/>
        <v>1</v>
      </c>
    </row>
    <row r="77" spans="1:50">
      <c r="A77" s="62" t="s">
        <v>22</v>
      </c>
      <c r="B77" s="63">
        <v>43.89</v>
      </c>
      <c r="C77" s="63">
        <f t="shared" si="60"/>
        <v>35.112</v>
      </c>
      <c r="D77" s="64">
        <f t="shared" si="61"/>
        <v>2.70746151402081</v>
      </c>
      <c r="E77" s="64">
        <v>0.71</v>
      </c>
      <c r="F77" s="64">
        <v>1.13</v>
      </c>
      <c r="G77" s="63">
        <v>422</v>
      </c>
      <c r="H77" s="63">
        <v>372</v>
      </c>
      <c r="I77" s="64">
        <v>100</v>
      </c>
      <c r="J77" s="63">
        <v>50</v>
      </c>
      <c r="K77" s="64">
        <f t="shared" si="42"/>
        <v>0.5</v>
      </c>
      <c r="L77" s="64">
        <f t="shared" si="49"/>
        <v>0.5</v>
      </c>
      <c r="M77" s="64">
        <v>1</v>
      </c>
      <c r="N77" s="63">
        <v>540</v>
      </c>
      <c r="O77" s="64">
        <f t="shared" si="50"/>
        <v>5.4</v>
      </c>
      <c r="P77" s="63">
        <f t="shared" si="47"/>
        <v>200</v>
      </c>
      <c r="Q77" s="63">
        <f t="shared" si="48"/>
        <v>200</v>
      </c>
      <c r="R77" s="64">
        <v>1.146</v>
      </c>
      <c r="S77" s="68"/>
      <c r="T77" s="68"/>
      <c r="U77" s="65">
        <f t="shared" si="62"/>
        <v>2.50508</v>
      </c>
      <c r="V77" s="65">
        <f t="shared" si="63"/>
        <v>0.457470420106344</v>
      </c>
      <c r="W77" s="65">
        <f t="shared" si="64"/>
        <v>1</v>
      </c>
      <c r="X77" s="65">
        <f t="shared" si="65"/>
        <v>1.120839</v>
      </c>
      <c r="Y77" s="65">
        <f t="shared" si="66"/>
        <v>1.02244836234285</v>
      </c>
      <c r="Z77" s="65">
        <f t="shared" si="51"/>
        <v>0</v>
      </c>
      <c r="AA77" s="65">
        <f t="shared" si="67"/>
        <v>2.48138847760008</v>
      </c>
      <c r="AB77" s="65">
        <f t="shared" si="68"/>
        <v>0.461838204837792</v>
      </c>
      <c r="AC77" s="65">
        <f t="shared" si="52"/>
        <v>1</v>
      </c>
      <c r="AD77" s="65">
        <f t="shared" si="69"/>
        <v>0.8778</v>
      </c>
      <c r="AE77" s="65">
        <f t="shared" si="70"/>
        <v>1.30553656869446</v>
      </c>
      <c r="AF77" s="65">
        <f t="shared" si="53"/>
        <v>0</v>
      </c>
      <c r="AG77" s="65">
        <f t="shared" si="71"/>
        <v>1.29843356304805</v>
      </c>
      <c r="AH77" s="65">
        <f t="shared" si="72"/>
        <v>0.882601954088269</v>
      </c>
      <c r="AI77" s="65">
        <f t="shared" si="54"/>
        <v>1</v>
      </c>
      <c r="AJ77" s="65">
        <f t="shared" si="73"/>
        <v>1.05882856518368</v>
      </c>
      <c r="AK77" s="65">
        <f t="shared" si="74"/>
        <v>1.08232818577311</v>
      </c>
      <c r="AL77" s="65">
        <f t="shared" si="55"/>
        <v>0</v>
      </c>
      <c r="AM77" s="65">
        <f t="shared" si="75"/>
        <v>1.62880289041959</v>
      </c>
      <c r="AN77" s="65">
        <f t="shared" si="76"/>
        <v>0.703584213130161</v>
      </c>
      <c r="AO77" s="65">
        <f t="shared" si="56"/>
        <v>1</v>
      </c>
      <c r="AP77" s="65">
        <f t="shared" si="77"/>
        <v>1.67931112645595</v>
      </c>
      <c r="AQ77" s="65">
        <f t="shared" si="78"/>
        <v>0.682422680315671</v>
      </c>
      <c r="AR77" s="65">
        <f t="shared" si="57"/>
        <v>1</v>
      </c>
      <c r="AS77" s="66">
        <f t="shared" si="79"/>
        <v>1.41396760720952</v>
      </c>
      <c r="AT77" s="66">
        <f t="shared" si="80"/>
        <v>0.810485328063238</v>
      </c>
      <c r="AU77" s="66">
        <f t="shared" si="58"/>
        <v>1</v>
      </c>
      <c r="AV77" s="65">
        <f t="shared" si="81"/>
        <v>1.07597228028701</v>
      </c>
      <c r="AW77" s="65">
        <f t="shared" si="82"/>
        <v>1.0650832005582</v>
      </c>
      <c r="AX77" s="65">
        <f t="shared" si="59"/>
        <v>0</v>
      </c>
    </row>
    <row r="78" spans="1:50">
      <c r="A78" s="62" t="s">
        <v>22</v>
      </c>
      <c r="B78" s="63">
        <v>32.11</v>
      </c>
      <c r="C78" s="63">
        <f t="shared" si="60"/>
        <v>25.688</v>
      </c>
      <c r="D78" s="64">
        <f t="shared" si="61"/>
        <v>2.03660626042719</v>
      </c>
      <c r="E78" s="64">
        <v>0.71</v>
      </c>
      <c r="F78" s="64">
        <v>1.13</v>
      </c>
      <c r="G78" s="63">
        <v>422</v>
      </c>
      <c r="H78" s="63">
        <v>372</v>
      </c>
      <c r="I78" s="64">
        <v>100</v>
      </c>
      <c r="J78" s="63">
        <v>60</v>
      </c>
      <c r="K78" s="64">
        <f t="shared" si="42"/>
        <v>0.6</v>
      </c>
      <c r="L78" s="64">
        <f t="shared" si="49"/>
        <v>0.5</v>
      </c>
      <c r="M78" s="64">
        <v>1</v>
      </c>
      <c r="N78" s="63">
        <v>540</v>
      </c>
      <c r="O78" s="64">
        <f t="shared" si="50"/>
        <v>5.4</v>
      </c>
      <c r="P78" s="63">
        <f t="shared" si="47"/>
        <v>200</v>
      </c>
      <c r="Q78" s="63">
        <f t="shared" si="48"/>
        <v>220</v>
      </c>
      <c r="R78" s="64">
        <v>0.687</v>
      </c>
      <c r="S78" s="68"/>
      <c r="T78" s="68"/>
      <c r="U78" s="65">
        <f t="shared" si="62"/>
        <v>1.65692</v>
      </c>
      <c r="V78" s="65">
        <f t="shared" si="63"/>
        <v>0.414624725394105</v>
      </c>
      <c r="W78" s="65">
        <f t="shared" si="64"/>
        <v>1</v>
      </c>
      <c r="X78" s="65">
        <f t="shared" si="65"/>
        <v>1.120839</v>
      </c>
      <c r="Y78" s="65">
        <f t="shared" si="66"/>
        <v>0.612933704126998</v>
      </c>
      <c r="Z78" s="65">
        <f t="shared" si="51"/>
        <v>1</v>
      </c>
      <c r="AA78" s="65">
        <f t="shared" si="67"/>
        <v>2.43512937346758</v>
      </c>
      <c r="AB78" s="65">
        <f t="shared" si="68"/>
        <v>0.282120534327802</v>
      </c>
      <c r="AC78" s="65">
        <f t="shared" si="52"/>
        <v>1</v>
      </c>
      <c r="AD78" s="65">
        <f t="shared" si="69"/>
        <v>0.77064</v>
      </c>
      <c r="AE78" s="65">
        <f t="shared" si="70"/>
        <v>0.891466832762379</v>
      </c>
      <c r="AF78" s="65">
        <f t="shared" si="53"/>
        <v>1</v>
      </c>
      <c r="AG78" s="65">
        <f t="shared" si="71"/>
        <v>1.07090052349539</v>
      </c>
      <c r="AH78" s="65">
        <f t="shared" si="72"/>
        <v>0.641516167867444</v>
      </c>
      <c r="AI78" s="65">
        <f t="shared" si="54"/>
        <v>1</v>
      </c>
      <c r="AJ78" s="65">
        <f t="shared" si="73"/>
        <v>0.967681141510462</v>
      </c>
      <c r="AK78" s="65">
        <f t="shared" si="74"/>
        <v>0.709944599031511</v>
      </c>
      <c r="AL78" s="65">
        <f t="shared" si="55"/>
        <v>1</v>
      </c>
      <c r="AM78" s="65">
        <f t="shared" si="75"/>
        <v>1.15699153601491</v>
      </c>
      <c r="AN78" s="65">
        <f t="shared" si="76"/>
        <v>0.593781353289991</v>
      </c>
      <c r="AO78" s="65">
        <f t="shared" si="56"/>
        <v>1</v>
      </c>
      <c r="AP78" s="65">
        <f t="shared" si="77"/>
        <v>1.28052229606238</v>
      </c>
      <c r="AQ78" s="65">
        <f t="shared" si="78"/>
        <v>0.536499834569484</v>
      </c>
      <c r="AR78" s="65">
        <f t="shared" si="57"/>
        <v>1</v>
      </c>
      <c r="AS78" s="66">
        <f t="shared" si="79"/>
        <v>1.44472787773733</v>
      </c>
      <c r="AT78" s="66">
        <f t="shared" si="80"/>
        <v>0.475522076223759</v>
      </c>
      <c r="AU78" s="66">
        <f t="shared" si="58"/>
        <v>1</v>
      </c>
      <c r="AV78" s="65">
        <f t="shared" si="81"/>
        <v>0.865883517683223</v>
      </c>
      <c r="AW78" s="65">
        <f t="shared" si="82"/>
        <v>0.793409258832126</v>
      </c>
      <c r="AX78" s="65">
        <f t="shared" si="59"/>
        <v>1</v>
      </c>
    </row>
    <row r="79" spans="1:50">
      <c r="A79" s="62" t="s">
        <v>22</v>
      </c>
      <c r="B79" s="63">
        <v>32.11</v>
      </c>
      <c r="C79" s="63">
        <f t="shared" si="60"/>
        <v>25.688</v>
      </c>
      <c r="D79" s="64">
        <f t="shared" si="61"/>
        <v>2.03660626042719</v>
      </c>
      <c r="E79" s="64">
        <v>0.71</v>
      </c>
      <c r="F79" s="64">
        <v>1.13</v>
      </c>
      <c r="G79" s="63">
        <v>422</v>
      </c>
      <c r="H79" s="63">
        <v>372</v>
      </c>
      <c r="I79" s="64">
        <v>100</v>
      </c>
      <c r="J79" s="63">
        <v>70</v>
      </c>
      <c r="K79" s="64">
        <f t="shared" si="42"/>
        <v>0.7</v>
      </c>
      <c r="L79" s="64">
        <f t="shared" si="49"/>
        <v>0.5</v>
      </c>
      <c r="M79" s="64">
        <v>1</v>
      </c>
      <c r="N79" s="63">
        <v>540</v>
      </c>
      <c r="O79" s="64">
        <f t="shared" si="50"/>
        <v>5.4</v>
      </c>
      <c r="P79" s="63">
        <f t="shared" si="47"/>
        <v>200</v>
      </c>
      <c r="Q79" s="63">
        <f t="shared" si="48"/>
        <v>240</v>
      </c>
      <c r="R79" s="64">
        <v>0.772</v>
      </c>
      <c r="S79" s="68"/>
      <c r="T79" s="68"/>
      <c r="U79" s="65">
        <f t="shared" si="62"/>
        <v>1.65692</v>
      </c>
      <c r="V79" s="65">
        <f t="shared" si="63"/>
        <v>0.465924727808222</v>
      </c>
      <c r="W79" s="65">
        <f t="shared" si="64"/>
        <v>1</v>
      </c>
      <c r="X79" s="65">
        <f t="shared" si="65"/>
        <v>1.120839</v>
      </c>
      <c r="Y79" s="65">
        <f t="shared" si="66"/>
        <v>0.688769751944748</v>
      </c>
      <c r="Z79" s="65">
        <f t="shared" si="51"/>
        <v>1</v>
      </c>
      <c r="AA79" s="65">
        <f t="shared" si="67"/>
        <v>3.10708724303293</v>
      </c>
      <c r="AB79" s="65">
        <f t="shared" si="68"/>
        <v>0.248464217324785</v>
      </c>
      <c r="AC79" s="65">
        <f t="shared" si="52"/>
        <v>1</v>
      </c>
      <c r="AD79" s="65">
        <f t="shared" si="69"/>
        <v>0.89908</v>
      </c>
      <c r="AE79" s="65">
        <f t="shared" si="70"/>
        <v>0.85865551452596</v>
      </c>
      <c r="AF79" s="65">
        <f t="shared" si="53"/>
        <v>1</v>
      </c>
      <c r="AG79" s="65">
        <f t="shared" si="71"/>
        <v>1.07090052349539</v>
      </c>
      <c r="AH79" s="65">
        <f t="shared" si="72"/>
        <v>0.720888619495876</v>
      </c>
      <c r="AI79" s="65">
        <f t="shared" si="54"/>
        <v>1</v>
      </c>
      <c r="AJ79" s="65">
        <f t="shared" si="73"/>
        <v>0.967681141510462</v>
      </c>
      <c r="AK79" s="65">
        <f t="shared" si="74"/>
        <v>0.797783450440068</v>
      </c>
      <c r="AL79" s="65">
        <f t="shared" si="55"/>
        <v>1</v>
      </c>
      <c r="AM79" s="65">
        <f t="shared" si="75"/>
        <v>1.0887652262906</v>
      </c>
      <c r="AN79" s="65">
        <f t="shared" si="76"/>
        <v>0.709060118158059</v>
      </c>
      <c r="AO79" s="65">
        <f t="shared" si="56"/>
        <v>1</v>
      </c>
      <c r="AP79" s="65">
        <f t="shared" si="77"/>
        <v>1.29783344927601</v>
      </c>
      <c r="AQ79" s="65">
        <f t="shared" si="78"/>
        <v>0.594837496622281</v>
      </c>
      <c r="AR79" s="65">
        <f t="shared" si="57"/>
        <v>1</v>
      </c>
      <c r="AS79" s="66">
        <f t="shared" si="79"/>
        <v>1.53096787773733</v>
      </c>
      <c r="AT79" s="66">
        <f t="shared" si="80"/>
        <v>0.504256171031469</v>
      </c>
      <c r="AU79" s="66">
        <f t="shared" si="58"/>
        <v>1</v>
      </c>
      <c r="AV79" s="65">
        <f t="shared" si="81"/>
        <v>0.922399341410078</v>
      </c>
      <c r="AW79" s="65">
        <f t="shared" si="82"/>
        <v>0.836947692113308</v>
      </c>
      <c r="AX79" s="65">
        <f t="shared" si="59"/>
        <v>1</v>
      </c>
    </row>
    <row r="80" spans="1:50">
      <c r="A80" s="62" t="s">
        <v>22</v>
      </c>
      <c r="B80" s="63">
        <v>32.11</v>
      </c>
      <c r="C80" s="63">
        <f t="shared" si="60"/>
        <v>25.688</v>
      </c>
      <c r="D80" s="64">
        <f t="shared" si="61"/>
        <v>2.03660626042719</v>
      </c>
      <c r="E80" s="64">
        <v>0.71</v>
      </c>
      <c r="F80" s="64">
        <v>1.13</v>
      </c>
      <c r="G80" s="63">
        <v>422</v>
      </c>
      <c r="H80" s="63">
        <v>372</v>
      </c>
      <c r="I80" s="64">
        <v>100</v>
      </c>
      <c r="J80" s="63">
        <v>80</v>
      </c>
      <c r="K80" s="64">
        <f t="shared" si="42"/>
        <v>0.8</v>
      </c>
      <c r="L80" s="64">
        <f t="shared" si="49"/>
        <v>0.5</v>
      </c>
      <c r="M80" s="64">
        <v>1</v>
      </c>
      <c r="N80" s="63">
        <v>540</v>
      </c>
      <c r="O80" s="64">
        <f t="shared" si="50"/>
        <v>5.4</v>
      </c>
      <c r="P80" s="63">
        <f t="shared" si="47"/>
        <v>200</v>
      </c>
      <c r="Q80" s="63">
        <f t="shared" si="48"/>
        <v>260</v>
      </c>
      <c r="R80" s="64">
        <v>0.805</v>
      </c>
      <c r="S80" s="68"/>
      <c r="T80" s="68"/>
      <c r="U80" s="65">
        <f t="shared" si="62"/>
        <v>1.65692</v>
      </c>
      <c r="V80" s="65">
        <f t="shared" si="63"/>
        <v>0.485841199333703</v>
      </c>
      <c r="W80" s="65">
        <f t="shared" si="64"/>
        <v>1</v>
      </c>
      <c r="X80" s="65">
        <f t="shared" si="65"/>
        <v>1.120839</v>
      </c>
      <c r="Y80" s="65">
        <f t="shared" si="66"/>
        <v>0.718211982273993</v>
      </c>
      <c r="Z80" s="65">
        <f t="shared" si="51"/>
        <v>1</v>
      </c>
      <c r="AA80" s="65">
        <f t="shared" si="67"/>
        <v>3.88242324637756</v>
      </c>
      <c r="AB80" s="65">
        <f t="shared" si="68"/>
        <v>0.207344730060303</v>
      </c>
      <c r="AC80" s="65">
        <f t="shared" si="52"/>
        <v>1</v>
      </c>
      <c r="AD80" s="65">
        <f t="shared" si="69"/>
        <v>1.02752</v>
      </c>
      <c r="AE80" s="65">
        <f t="shared" si="70"/>
        <v>0.783439738399252</v>
      </c>
      <c r="AF80" s="65">
        <f t="shared" si="53"/>
        <v>1</v>
      </c>
      <c r="AG80" s="65">
        <f t="shared" si="71"/>
        <v>1.07090052349539</v>
      </c>
      <c r="AH80" s="65">
        <f t="shared" si="72"/>
        <v>0.751703806598679</v>
      </c>
      <c r="AI80" s="65">
        <f t="shared" si="54"/>
        <v>1</v>
      </c>
      <c r="AJ80" s="65">
        <f t="shared" si="73"/>
        <v>0.967681141510462</v>
      </c>
      <c r="AK80" s="65">
        <f t="shared" si="74"/>
        <v>0.831885592751625</v>
      </c>
      <c r="AL80" s="65">
        <f t="shared" si="55"/>
        <v>1</v>
      </c>
      <c r="AM80" s="65">
        <f t="shared" si="75"/>
        <v>1.02053891656629</v>
      </c>
      <c r="AN80" s="65">
        <f t="shared" si="76"/>
        <v>0.788798924698047</v>
      </c>
      <c r="AO80" s="65">
        <f t="shared" si="56"/>
        <v>1</v>
      </c>
      <c r="AP80" s="65">
        <f t="shared" si="77"/>
        <v>1.31514460248964</v>
      </c>
      <c r="AQ80" s="65">
        <f t="shared" si="78"/>
        <v>0.612099991496063</v>
      </c>
      <c r="AR80" s="65">
        <f t="shared" si="57"/>
        <v>1</v>
      </c>
      <c r="AS80" s="66">
        <f t="shared" si="79"/>
        <v>1.61720787773733</v>
      </c>
      <c r="AT80" s="66">
        <f t="shared" si="80"/>
        <v>0.497771505495195</v>
      </c>
      <c r="AU80" s="66">
        <f t="shared" si="58"/>
        <v>1</v>
      </c>
      <c r="AV80" s="65">
        <f t="shared" si="81"/>
        <v>0.978915165136932</v>
      </c>
      <c r="AW80" s="65">
        <f t="shared" si="82"/>
        <v>0.822338879475215</v>
      </c>
      <c r="AX80" s="65">
        <f t="shared" si="59"/>
        <v>1</v>
      </c>
    </row>
    <row r="81" spans="1:50">
      <c r="A81" s="62" t="s">
        <v>22</v>
      </c>
      <c r="B81" s="63">
        <v>32.11</v>
      </c>
      <c r="C81" s="63">
        <f t="shared" si="60"/>
        <v>25.688</v>
      </c>
      <c r="D81" s="64">
        <f t="shared" si="61"/>
        <v>2.03660626042719</v>
      </c>
      <c r="E81" s="64">
        <v>0.71</v>
      </c>
      <c r="F81" s="64">
        <v>1.13</v>
      </c>
      <c r="G81" s="63">
        <v>422</v>
      </c>
      <c r="H81" s="63">
        <v>372</v>
      </c>
      <c r="I81" s="64">
        <v>100</v>
      </c>
      <c r="J81" s="63">
        <v>90</v>
      </c>
      <c r="K81" s="64">
        <f t="shared" si="42"/>
        <v>0.9</v>
      </c>
      <c r="L81" s="64">
        <f t="shared" si="49"/>
        <v>0.5</v>
      </c>
      <c r="M81" s="64">
        <v>1</v>
      </c>
      <c r="N81" s="63">
        <v>540</v>
      </c>
      <c r="O81" s="64">
        <f t="shared" si="50"/>
        <v>5.4</v>
      </c>
      <c r="P81" s="63">
        <f t="shared" si="47"/>
        <v>200</v>
      </c>
      <c r="Q81" s="63">
        <f t="shared" si="48"/>
        <v>280</v>
      </c>
      <c r="R81" s="64">
        <v>0.834</v>
      </c>
      <c r="S81" s="68"/>
      <c r="T81" s="68"/>
      <c r="U81" s="65">
        <f t="shared" si="62"/>
        <v>1.65692</v>
      </c>
      <c r="V81" s="65">
        <f t="shared" si="63"/>
        <v>0.50334355309852</v>
      </c>
      <c r="W81" s="65">
        <f t="shared" si="64"/>
        <v>1</v>
      </c>
      <c r="X81" s="65">
        <f t="shared" si="65"/>
        <v>1.120839</v>
      </c>
      <c r="Y81" s="65">
        <f t="shared" si="66"/>
        <v>0.744085457411814</v>
      </c>
      <c r="Z81" s="65">
        <f t="shared" si="51"/>
        <v>1</v>
      </c>
      <c r="AA81" s="65">
        <f t="shared" si="67"/>
        <v>4.76113738350147</v>
      </c>
      <c r="AB81" s="65">
        <f t="shared" si="68"/>
        <v>0.175168228266216</v>
      </c>
      <c r="AC81" s="65">
        <f t="shared" si="52"/>
        <v>1</v>
      </c>
      <c r="AD81" s="65">
        <f t="shared" si="69"/>
        <v>1.02752</v>
      </c>
      <c r="AE81" s="65">
        <f t="shared" si="70"/>
        <v>0.811663033322952</v>
      </c>
      <c r="AF81" s="65">
        <f t="shared" si="53"/>
        <v>1</v>
      </c>
      <c r="AG81" s="65">
        <f t="shared" si="71"/>
        <v>1.07090052349539</v>
      </c>
      <c r="AH81" s="65">
        <f t="shared" si="72"/>
        <v>0.778783819507203</v>
      </c>
      <c r="AI81" s="65">
        <f t="shared" si="54"/>
        <v>1</v>
      </c>
      <c r="AJ81" s="65">
        <f t="shared" si="73"/>
        <v>0.967681141510462</v>
      </c>
      <c r="AK81" s="65">
        <f t="shared" si="74"/>
        <v>0.861854142055721</v>
      </c>
      <c r="AL81" s="65">
        <f t="shared" si="55"/>
        <v>1</v>
      </c>
      <c r="AM81" s="65">
        <f t="shared" si="75"/>
        <v>0.95231260684198</v>
      </c>
      <c r="AN81" s="65">
        <f t="shared" si="76"/>
        <v>0.875762847207994</v>
      </c>
      <c r="AO81" s="65">
        <f t="shared" si="56"/>
        <v>1</v>
      </c>
      <c r="AP81" s="65">
        <f t="shared" si="77"/>
        <v>1.33245575570327</v>
      </c>
      <c r="AQ81" s="65">
        <f t="shared" si="78"/>
        <v>0.625911964753993</v>
      </c>
      <c r="AR81" s="65">
        <f t="shared" si="57"/>
        <v>1</v>
      </c>
      <c r="AS81" s="66">
        <f t="shared" si="79"/>
        <v>1.70344787773733</v>
      </c>
      <c r="AT81" s="66">
        <f t="shared" si="80"/>
        <v>0.489595256127116</v>
      </c>
      <c r="AU81" s="66">
        <f t="shared" si="58"/>
        <v>1</v>
      </c>
      <c r="AV81" s="65">
        <f t="shared" si="81"/>
        <v>1.03543098886379</v>
      </c>
      <c r="AW81" s="65">
        <f t="shared" si="82"/>
        <v>0.805461695631861</v>
      </c>
      <c r="AX81" s="65">
        <f t="shared" si="59"/>
        <v>1</v>
      </c>
    </row>
    <row r="82" spans="1:50">
      <c r="A82" s="62" t="s">
        <v>22</v>
      </c>
      <c r="B82" s="63">
        <v>32.11</v>
      </c>
      <c r="C82" s="63">
        <f t="shared" si="60"/>
        <v>25.688</v>
      </c>
      <c r="D82" s="64">
        <f t="shared" si="61"/>
        <v>2.03660626042719</v>
      </c>
      <c r="E82" s="64">
        <v>0.71</v>
      </c>
      <c r="F82" s="64">
        <v>1.13</v>
      </c>
      <c r="G82" s="63">
        <v>422</v>
      </c>
      <c r="H82" s="63">
        <v>372</v>
      </c>
      <c r="I82" s="64">
        <v>100</v>
      </c>
      <c r="J82" s="63">
        <v>100</v>
      </c>
      <c r="K82" s="64">
        <f t="shared" si="42"/>
        <v>1</v>
      </c>
      <c r="L82" s="64">
        <f t="shared" si="49"/>
        <v>0.5</v>
      </c>
      <c r="M82" s="64">
        <v>1</v>
      </c>
      <c r="N82" s="63">
        <v>540</v>
      </c>
      <c r="O82" s="64">
        <f t="shared" si="50"/>
        <v>5.4</v>
      </c>
      <c r="P82" s="63">
        <f t="shared" si="47"/>
        <v>200</v>
      </c>
      <c r="Q82" s="63">
        <f t="shared" si="48"/>
        <v>300</v>
      </c>
      <c r="R82" s="64">
        <v>0.974</v>
      </c>
      <c r="S82" s="68"/>
      <c r="T82" s="68"/>
      <c r="U82" s="65">
        <f t="shared" si="62"/>
        <v>1.65692</v>
      </c>
      <c r="V82" s="65">
        <f t="shared" si="63"/>
        <v>0.587837674721773</v>
      </c>
      <c r="W82" s="65">
        <f t="shared" si="64"/>
        <v>1</v>
      </c>
      <c r="X82" s="65">
        <f t="shared" si="65"/>
        <v>1.120839</v>
      </c>
      <c r="Y82" s="65">
        <f t="shared" si="66"/>
        <v>0.868991889111639</v>
      </c>
      <c r="Z82" s="65">
        <f t="shared" si="51"/>
        <v>1</v>
      </c>
      <c r="AA82" s="65">
        <f t="shared" si="67"/>
        <v>5.74322965440467</v>
      </c>
      <c r="AB82" s="65">
        <f t="shared" si="68"/>
        <v>0.169590989497174</v>
      </c>
      <c r="AC82" s="65">
        <f t="shared" si="52"/>
        <v>1</v>
      </c>
      <c r="AD82" s="65">
        <f t="shared" si="69"/>
        <v>1.02752</v>
      </c>
      <c r="AE82" s="65">
        <f t="shared" si="70"/>
        <v>0.947913422609779</v>
      </c>
      <c r="AF82" s="65">
        <f t="shared" si="53"/>
        <v>1</v>
      </c>
      <c r="AG82" s="65">
        <f t="shared" si="71"/>
        <v>1.07090052349539</v>
      </c>
      <c r="AH82" s="65">
        <f t="shared" si="72"/>
        <v>0.909514916306973</v>
      </c>
      <c r="AI82" s="65">
        <f t="shared" si="54"/>
        <v>1</v>
      </c>
      <c r="AJ82" s="65">
        <f t="shared" si="73"/>
        <v>0.967681141510462</v>
      </c>
      <c r="AK82" s="65">
        <f t="shared" si="74"/>
        <v>1.00652989731687</v>
      </c>
      <c r="AL82" s="65">
        <f t="shared" si="55"/>
        <v>0</v>
      </c>
      <c r="AM82" s="65">
        <f t="shared" si="75"/>
        <v>0.88408629711767</v>
      </c>
      <c r="AN82" s="65">
        <f t="shared" si="76"/>
        <v>1.10170240526911</v>
      </c>
      <c r="AO82" s="65">
        <f t="shared" si="56"/>
        <v>0</v>
      </c>
      <c r="AP82" s="65">
        <f t="shared" si="77"/>
        <v>1.3497669089169</v>
      </c>
      <c r="AQ82" s="65">
        <f t="shared" si="78"/>
        <v>0.721606074030642</v>
      </c>
      <c r="AR82" s="65">
        <f t="shared" si="57"/>
        <v>1</v>
      </c>
      <c r="AS82" s="66">
        <f t="shared" si="79"/>
        <v>1.78968787773733</v>
      </c>
      <c r="AT82" s="66">
        <f t="shared" si="80"/>
        <v>0.544228975407383</v>
      </c>
      <c r="AU82" s="66">
        <f t="shared" si="58"/>
        <v>1</v>
      </c>
      <c r="AV82" s="65">
        <f t="shared" si="81"/>
        <v>1.09194681259064</v>
      </c>
      <c r="AW82" s="65">
        <f t="shared" si="82"/>
        <v>0.891984837328466</v>
      </c>
      <c r="AX82" s="65">
        <f t="shared" si="59"/>
        <v>1</v>
      </c>
    </row>
    <row r="83" spans="1:50">
      <c r="A83" s="62" t="s">
        <v>22</v>
      </c>
      <c r="B83" s="63">
        <v>31.75</v>
      </c>
      <c r="C83" s="63">
        <f t="shared" si="60"/>
        <v>25.4</v>
      </c>
      <c r="D83" s="64">
        <f t="shared" si="61"/>
        <v>2.01443884239742</v>
      </c>
      <c r="E83" s="64">
        <v>0.71</v>
      </c>
      <c r="F83" s="64">
        <v>1.13</v>
      </c>
      <c r="G83" s="63">
        <v>422</v>
      </c>
      <c r="H83" s="63">
        <v>372</v>
      </c>
      <c r="I83" s="64">
        <v>100</v>
      </c>
      <c r="J83" s="63">
        <v>100</v>
      </c>
      <c r="K83" s="64">
        <f t="shared" si="42"/>
        <v>1</v>
      </c>
      <c r="L83" s="64">
        <f>100/I83</f>
        <v>1</v>
      </c>
      <c r="M83" s="64">
        <v>1</v>
      </c>
      <c r="N83" s="63">
        <v>540</v>
      </c>
      <c r="O83" s="64">
        <f t="shared" si="50"/>
        <v>5.4</v>
      </c>
      <c r="P83" s="63">
        <f t="shared" si="47"/>
        <v>300</v>
      </c>
      <c r="Q83" s="63">
        <f t="shared" si="48"/>
        <v>300</v>
      </c>
      <c r="R83" s="64">
        <v>1.207</v>
      </c>
      <c r="S83" s="68"/>
      <c r="T83" s="68"/>
      <c r="U83" s="65">
        <f t="shared" si="62"/>
        <v>1.631</v>
      </c>
      <c r="V83" s="65">
        <f t="shared" si="63"/>
        <v>0.740036787247088</v>
      </c>
      <c r="W83" s="65">
        <f t="shared" si="64"/>
        <v>1</v>
      </c>
      <c r="X83" s="65">
        <f t="shared" si="65"/>
        <v>1.120839</v>
      </c>
      <c r="Y83" s="65">
        <f t="shared" si="66"/>
        <v>1.07687187901206</v>
      </c>
      <c r="Z83" s="65">
        <f t="shared" si="51"/>
        <v>0</v>
      </c>
      <c r="AA83" s="65">
        <f t="shared" si="67"/>
        <v>5.68071753556072</v>
      </c>
      <c r="AB83" s="65">
        <f t="shared" si="68"/>
        <v>0.212473158970553</v>
      </c>
      <c r="AC83" s="65">
        <f t="shared" si="52"/>
        <v>1</v>
      </c>
      <c r="AD83" s="65">
        <f t="shared" si="69"/>
        <v>1.016</v>
      </c>
      <c r="AE83" s="65">
        <f t="shared" si="70"/>
        <v>1.18799212598425</v>
      </c>
      <c r="AF83" s="65">
        <f t="shared" si="53"/>
        <v>0</v>
      </c>
      <c r="AG83" s="65">
        <f t="shared" si="71"/>
        <v>1.05924431874246</v>
      </c>
      <c r="AH83" s="65">
        <f t="shared" si="72"/>
        <v>1.13949159664406</v>
      </c>
      <c r="AI83" s="65">
        <f t="shared" si="54"/>
        <v>0</v>
      </c>
      <c r="AJ83" s="65">
        <f t="shared" si="73"/>
        <v>0.963288887139162</v>
      </c>
      <c r="AK83" s="65">
        <f t="shared" si="74"/>
        <v>1.2529989872349</v>
      </c>
      <c r="AL83" s="65">
        <f t="shared" si="55"/>
        <v>0</v>
      </c>
      <c r="AM83" s="65">
        <f t="shared" si="75"/>
        <v>0.874463469719266</v>
      </c>
      <c r="AN83" s="65">
        <f t="shared" si="76"/>
        <v>1.38027492490623</v>
      </c>
      <c r="AO83" s="65">
        <f t="shared" si="56"/>
        <v>0</v>
      </c>
      <c r="AP83" s="65">
        <f t="shared" si="77"/>
        <v>1.33507538611542</v>
      </c>
      <c r="AQ83" s="65">
        <f t="shared" si="78"/>
        <v>0.904068798326012</v>
      </c>
      <c r="AR83" s="65">
        <f t="shared" si="57"/>
        <v>1</v>
      </c>
      <c r="AS83" s="66">
        <f t="shared" si="79"/>
        <v>1.78785463226627</v>
      </c>
      <c r="AT83" s="66">
        <f t="shared" si="80"/>
        <v>0.675110816179736</v>
      </c>
      <c r="AU83" s="66">
        <f t="shared" si="58"/>
        <v>1</v>
      </c>
      <c r="AV83" s="65">
        <f t="shared" si="81"/>
        <v>1.0800615297398</v>
      </c>
      <c r="AW83" s="65">
        <f t="shared" si="82"/>
        <v>1.11752892475559</v>
      </c>
      <c r="AX83" s="65">
        <f t="shared" si="59"/>
        <v>0</v>
      </c>
    </row>
    <row r="84" spans="1:50">
      <c r="A84" s="62" t="s">
        <v>22</v>
      </c>
      <c r="B84" s="63">
        <v>31.75</v>
      </c>
      <c r="C84" s="63">
        <f t="shared" si="60"/>
        <v>25.4</v>
      </c>
      <c r="D84" s="64">
        <f t="shared" si="61"/>
        <v>2.01443884239742</v>
      </c>
      <c r="E84" s="64">
        <v>0.71</v>
      </c>
      <c r="F84" s="64">
        <v>1.13</v>
      </c>
      <c r="G84" s="63">
        <v>422</v>
      </c>
      <c r="H84" s="63">
        <v>372</v>
      </c>
      <c r="I84" s="64">
        <v>100</v>
      </c>
      <c r="J84" s="63">
        <v>100</v>
      </c>
      <c r="K84" s="64">
        <f t="shared" si="42"/>
        <v>1</v>
      </c>
      <c r="L84" s="64">
        <f>90/I84</f>
        <v>0.9</v>
      </c>
      <c r="M84" s="64">
        <v>1</v>
      </c>
      <c r="N84" s="63">
        <v>540</v>
      </c>
      <c r="O84" s="64">
        <f t="shared" si="50"/>
        <v>5.4</v>
      </c>
      <c r="P84" s="63">
        <f t="shared" si="47"/>
        <v>280</v>
      </c>
      <c r="Q84" s="63">
        <f t="shared" si="48"/>
        <v>300</v>
      </c>
      <c r="R84" s="64">
        <v>1.161</v>
      </c>
      <c r="S84" s="68"/>
      <c r="T84" s="68"/>
      <c r="U84" s="65">
        <f t="shared" si="62"/>
        <v>1.631</v>
      </c>
      <c r="V84" s="65">
        <f t="shared" si="63"/>
        <v>0.711833231146536</v>
      </c>
      <c r="W84" s="65">
        <f t="shared" si="64"/>
        <v>1</v>
      </c>
      <c r="X84" s="65">
        <f t="shared" si="65"/>
        <v>1.120839</v>
      </c>
      <c r="Y84" s="65">
        <f t="shared" si="66"/>
        <v>1.03583119431069</v>
      </c>
      <c r="Z84" s="65">
        <f t="shared" si="51"/>
        <v>0</v>
      </c>
      <c r="AA84" s="65">
        <f t="shared" si="67"/>
        <v>5.68071753556072</v>
      </c>
      <c r="AB84" s="65">
        <f t="shared" si="68"/>
        <v>0.204375590360242</v>
      </c>
      <c r="AC84" s="65">
        <f t="shared" si="52"/>
        <v>1</v>
      </c>
      <c r="AD84" s="65">
        <f t="shared" si="69"/>
        <v>1.016</v>
      </c>
      <c r="AE84" s="65">
        <f t="shared" si="70"/>
        <v>1.14271653543307</v>
      </c>
      <c r="AF84" s="65">
        <f t="shared" si="53"/>
        <v>0</v>
      </c>
      <c r="AG84" s="65">
        <f t="shared" si="71"/>
        <v>1.05924431874246</v>
      </c>
      <c r="AH84" s="65">
        <f t="shared" si="72"/>
        <v>1.09606441069076</v>
      </c>
      <c r="AI84" s="65">
        <f t="shared" si="54"/>
        <v>0</v>
      </c>
      <c r="AJ84" s="65">
        <f t="shared" si="73"/>
        <v>0.963288887139162</v>
      </c>
      <c r="AK84" s="65">
        <f t="shared" si="74"/>
        <v>1.20524591895585</v>
      </c>
      <c r="AL84" s="65">
        <f t="shared" si="55"/>
        <v>0</v>
      </c>
      <c r="AM84" s="65">
        <f t="shared" si="75"/>
        <v>0.874463469719266</v>
      </c>
      <c r="AN84" s="65">
        <f t="shared" si="76"/>
        <v>1.32767124094129</v>
      </c>
      <c r="AO84" s="65">
        <f t="shared" si="56"/>
        <v>0</v>
      </c>
      <c r="AP84" s="65">
        <f t="shared" si="77"/>
        <v>1.33507538611542</v>
      </c>
      <c r="AQ84" s="65">
        <f t="shared" si="78"/>
        <v>0.869613815125517</v>
      </c>
      <c r="AR84" s="65">
        <f t="shared" si="57"/>
        <v>1</v>
      </c>
      <c r="AS84" s="66">
        <f t="shared" si="79"/>
        <v>1.78785463226627</v>
      </c>
      <c r="AT84" s="66">
        <f t="shared" si="80"/>
        <v>0.649381654999729</v>
      </c>
      <c r="AU84" s="66">
        <f t="shared" si="58"/>
        <v>1</v>
      </c>
      <c r="AV84" s="65">
        <f t="shared" si="81"/>
        <v>1.0800615297398</v>
      </c>
      <c r="AW84" s="65">
        <f t="shared" si="82"/>
        <v>1.07493875860915</v>
      </c>
      <c r="AX84" s="65">
        <f t="shared" si="59"/>
        <v>0</v>
      </c>
    </row>
    <row r="85" spans="1:50">
      <c r="A85" s="62" t="s">
        <v>22</v>
      </c>
      <c r="B85" s="63">
        <v>31.75</v>
      </c>
      <c r="C85" s="63">
        <f t="shared" si="60"/>
        <v>25.4</v>
      </c>
      <c r="D85" s="64">
        <f t="shared" si="61"/>
        <v>2.01443884239742</v>
      </c>
      <c r="E85" s="64">
        <v>0.71</v>
      </c>
      <c r="F85" s="64">
        <v>1.13</v>
      </c>
      <c r="G85" s="63">
        <v>422</v>
      </c>
      <c r="H85" s="63">
        <v>372</v>
      </c>
      <c r="I85" s="64">
        <v>100</v>
      </c>
      <c r="J85" s="63">
        <v>100</v>
      </c>
      <c r="K85" s="64">
        <f t="shared" si="42"/>
        <v>1</v>
      </c>
      <c r="L85" s="64">
        <f>80/I85</f>
        <v>0.8</v>
      </c>
      <c r="M85" s="64">
        <v>1</v>
      </c>
      <c r="N85" s="63">
        <v>540</v>
      </c>
      <c r="O85" s="64">
        <f t="shared" si="50"/>
        <v>5.4</v>
      </c>
      <c r="P85" s="63">
        <f t="shared" si="47"/>
        <v>260</v>
      </c>
      <c r="Q85" s="63">
        <f t="shared" si="48"/>
        <v>300</v>
      </c>
      <c r="R85" s="64">
        <v>0.972</v>
      </c>
      <c r="S85" s="68"/>
      <c r="T85" s="68"/>
      <c r="U85" s="65">
        <f t="shared" ref="U85:U116" si="83">0.09*C85-0.655</f>
        <v>1.631</v>
      </c>
      <c r="V85" s="65">
        <f t="shared" si="63"/>
        <v>0.595953402820356</v>
      </c>
      <c r="W85" s="65">
        <f t="shared" si="64"/>
        <v>1</v>
      </c>
      <c r="X85" s="65">
        <f t="shared" si="65"/>
        <v>1.120839</v>
      </c>
      <c r="Y85" s="65">
        <f t="shared" si="66"/>
        <v>0.867207511515927</v>
      </c>
      <c r="Z85" s="65">
        <f t="shared" si="51"/>
        <v>1</v>
      </c>
      <c r="AA85" s="65">
        <f t="shared" si="67"/>
        <v>5.68071753556072</v>
      </c>
      <c r="AB85" s="65">
        <f t="shared" si="68"/>
        <v>0.171105145417877</v>
      </c>
      <c r="AC85" s="65">
        <f t="shared" si="52"/>
        <v>1</v>
      </c>
      <c r="AD85" s="65">
        <f t="shared" si="69"/>
        <v>1.016</v>
      </c>
      <c r="AE85" s="65">
        <f t="shared" si="70"/>
        <v>0.956692913385827</v>
      </c>
      <c r="AF85" s="65">
        <f t="shared" si="53"/>
        <v>1</v>
      </c>
      <c r="AG85" s="65">
        <f t="shared" si="71"/>
        <v>1.05924431874246</v>
      </c>
      <c r="AH85" s="65">
        <f t="shared" si="72"/>
        <v>0.917635320578315</v>
      </c>
      <c r="AI85" s="65">
        <f t="shared" si="54"/>
        <v>1</v>
      </c>
      <c r="AJ85" s="65">
        <f t="shared" si="73"/>
        <v>0.963288887139162</v>
      </c>
      <c r="AK85" s="65">
        <f t="shared" si="74"/>
        <v>1.00904309493978</v>
      </c>
      <c r="AL85" s="65">
        <f t="shared" si="55"/>
        <v>0</v>
      </c>
      <c r="AM85" s="65">
        <f t="shared" si="75"/>
        <v>0.874463469719266</v>
      </c>
      <c r="AN85" s="65">
        <f t="shared" si="76"/>
        <v>1.11153871334619</v>
      </c>
      <c r="AO85" s="65">
        <f t="shared" si="56"/>
        <v>0</v>
      </c>
      <c r="AP85" s="65">
        <f t="shared" si="77"/>
        <v>1.33507538611542</v>
      </c>
      <c r="AQ85" s="65">
        <f t="shared" si="78"/>
        <v>0.728048775453922</v>
      </c>
      <c r="AR85" s="65">
        <f t="shared" si="57"/>
        <v>1</v>
      </c>
      <c r="AS85" s="66">
        <f t="shared" si="79"/>
        <v>1.78785463226627</v>
      </c>
      <c r="AT85" s="66">
        <f t="shared" si="80"/>
        <v>0.543668362325354</v>
      </c>
      <c r="AU85" s="66">
        <f t="shared" si="58"/>
        <v>1</v>
      </c>
      <c r="AV85" s="65">
        <f t="shared" si="81"/>
        <v>1.0800615297398</v>
      </c>
      <c r="AW85" s="65">
        <f t="shared" si="82"/>
        <v>0.899948728137893</v>
      </c>
      <c r="AX85" s="65">
        <f t="shared" si="59"/>
        <v>1</v>
      </c>
    </row>
    <row r="86" spans="1:50">
      <c r="A86" s="62" t="s">
        <v>22</v>
      </c>
      <c r="B86" s="63">
        <v>31.75</v>
      </c>
      <c r="C86" s="63">
        <f t="shared" si="60"/>
        <v>25.4</v>
      </c>
      <c r="D86" s="64">
        <f t="shared" si="61"/>
        <v>2.01443884239742</v>
      </c>
      <c r="E86" s="64">
        <v>0.71</v>
      </c>
      <c r="F86" s="64">
        <v>1.13</v>
      </c>
      <c r="G86" s="63">
        <v>422</v>
      </c>
      <c r="H86" s="63">
        <v>372</v>
      </c>
      <c r="I86" s="64">
        <v>100</v>
      </c>
      <c r="J86" s="63">
        <v>100</v>
      </c>
      <c r="K86" s="64">
        <f t="shared" si="42"/>
        <v>1</v>
      </c>
      <c r="L86" s="64">
        <f>70/I86</f>
        <v>0.7</v>
      </c>
      <c r="M86" s="64">
        <v>1</v>
      </c>
      <c r="N86" s="63">
        <v>540</v>
      </c>
      <c r="O86" s="64">
        <f t="shared" si="50"/>
        <v>5.4</v>
      </c>
      <c r="P86" s="63">
        <f t="shared" si="47"/>
        <v>240</v>
      </c>
      <c r="Q86" s="63">
        <f t="shared" si="48"/>
        <v>300</v>
      </c>
      <c r="R86" s="64">
        <v>1.035</v>
      </c>
      <c r="S86" s="68"/>
      <c r="T86" s="68"/>
      <c r="U86" s="65">
        <f t="shared" si="83"/>
        <v>1.631</v>
      </c>
      <c r="V86" s="65">
        <f t="shared" si="63"/>
        <v>0.634580012262416</v>
      </c>
      <c r="W86" s="65">
        <f t="shared" si="64"/>
        <v>1</v>
      </c>
      <c r="X86" s="65">
        <f t="shared" si="65"/>
        <v>1.120839</v>
      </c>
      <c r="Y86" s="65">
        <f t="shared" si="66"/>
        <v>0.923415405780848</v>
      </c>
      <c r="Z86" s="65">
        <f t="shared" si="51"/>
        <v>1</v>
      </c>
      <c r="AA86" s="65">
        <f t="shared" si="67"/>
        <v>5.68071753556072</v>
      </c>
      <c r="AB86" s="65">
        <f t="shared" si="68"/>
        <v>0.182195293731999</v>
      </c>
      <c r="AC86" s="65">
        <f t="shared" si="52"/>
        <v>1</v>
      </c>
      <c r="AD86" s="65">
        <f t="shared" si="69"/>
        <v>1.016</v>
      </c>
      <c r="AE86" s="65">
        <f t="shared" si="70"/>
        <v>1.01870078740157</v>
      </c>
      <c r="AF86" s="65">
        <f t="shared" si="53"/>
        <v>0</v>
      </c>
      <c r="AG86" s="65">
        <f t="shared" si="71"/>
        <v>1.05924431874246</v>
      </c>
      <c r="AH86" s="65">
        <f t="shared" si="72"/>
        <v>0.977111683949131</v>
      </c>
      <c r="AI86" s="65">
        <f t="shared" si="54"/>
        <v>1</v>
      </c>
      <c r="AJ86" s="65">
        <f t="shared" si="73"/>
        <v>0.963288887139162</v>
      </c>
      <c r="AK86" s="65">
        <f t="shared" si="74"/>
        <v>1.07444403627847</v>
      </c>
      <c r="AL86" s="65">
        <f t="shared" si="55"/>
        <v>0</v>
      </c>
      <c r="AM86" s="65">
        <f t="shared" si="75"/>
        <v>0.874463469719266</v>
      </c>
      <c r="AN86" s="65">
        <f t="shared" si="76"/>
        <v>1.18358288921122</v>
      </c>
      <c r="AO86" s="65">
        <f t="shared" si="56"/>
        <v>0</v>
      </c>
      <c r="AP86" s="65">
        <f t="shared" si="77"/>
        <v>1.33507538611542</v>
      </c>
      <c r="AQ86" s="65">
        <f t="shared" si="78"/>
        <v>0.77523712201112</v>
      </c>
      <c r="AR86" s="65">
        <f t="shared" si="57"/>
        <v>1</v>
      </c>
      <c r="AS86" s="66">
        <f t="shared" si="79"/>
        <v>1.78785463226627</v>
      </c>
      <c r="AT86" s="66">
        <f t="shared" si="80"/>
        <v>0.578906126550146</v>
      </c>
      <c r="AU86" s="66">
        <f t="shared" si="58"/>
        <v>1</v>
      </c>
      <c r="AV86" s="65">
        <f t="shared" si="81"/>
        <v>1.0800615297398</v>
      </c>
      <c r="AW86" s="65">
        <f t="shared" si="82"/>
        <v>0.958278738294979</v>
      </c>
      <c r="AX86" s="65">
        <f t="shared" si="59"/>
        <v>1</v>
      </c>
    </row>
    <row r="87" spans="1:50">
      <c r="A87" s="62" t="s">
        <v>22</v>
      </c>
      <c r="B87" s="63">
        <v>31.75</v>
      </c>
      <c r="C87" s="63">
        <f t="shared" si="60"/>
        <v>25.4</v>
      </c>
      <c r="D87" s="64">
        <f t="shared" si="61"/>
        <v>2.01443884239742</v>
      </c>
      <c r="E87" s="64">
        <v>0.71</v>
      </c>
      <c r="F87" s="64">
        <v>1.13</v>
      </c>
      <c r="G87" s="63">
        <v>422</v>
      </c>
      <c r="H87" s="63">
        <v>372</v>
      </c>
      <c r="I87" s="64">
        <v>100</v>
      </c>
      <c r="J87" s="63">
        <v>50</v>
      </c>
      <c r="K87" s="64">
        <f t="shared" si="42"/>
        <v>0.5</v>
      </c>
      <c r="L87" s="64">
        <f>60/I87</f>
        <v>0.6</v>
      </c>
      <c r="M87" s="64">
        <v>1</v>
      </c>
      <c r="N87" s="63">
        <v>440</v>
      </c>
      <c r="O87" s="64">
        <f t="shared" si="50"/>
        <v>4.4</v>
      </c>
      <c r="P87" s="63">
        <f t="shared" si="47"/>
        <v>220</v>
      </c>
      <c r="Q87" s="63">
        <f t="shared" si="48"/>
        <v>200</v>
      </c>
      <c r="R87" s="64">
        <v>0.893</v>
      </c>
      <c r="S87" s="68"/>
      <c r="T87" s="68"/>
      <c r="U87" s="65">
        <f t="shared" si="83"/>
        <v>1.631</v>
      </c>
      <c r="V87" s="65">
        <f t="shared" si="63"/>
        <v>0.547516860821582</v>
      </c>
      <c r="W87" s="65">
        <f t="shared" si="64"/>
        <v>1</v>
      </c>
      <c r="X87" s="65">
        <f t="shared" si="65"/>
        <v>1.420839</v>
      </c>
      <c r="Y87" s="65">
        <f t="shared" si="66"/>
        <v>0.628501892191867</v>
      </c>
      <c r="Z87" s="65">
        <f t="shared" si="51"/>
        <v>1</v>
      </c>
      <c r="AA87" s="65">
        <f t="shared" si="67"/>
        <v>1.84623319905723</v>
      </c>
      <c r="AB87" s="65">
        <f t="shared" si="68"/>
        <v>0.483687543077442</v>
      </c>
      <c r="AC87" s="65">
        <f t="shared" si="52"/>
        <v>1</v>
      </c>
      <c r="AD87" s="65">
        <f t="shared" si="69"/>
        <v>0.635</v>
      </c>
      <c r="AE87" s="65">
        <f t="shared" si="70"/>
        <v>1.40629921259843</v>
      </c>
      <c r="AF87" s="65">
        <f t="shared" si="53"/>
        <v>0</v>
      </c>
      <c r="AG87" s="65">
        <f t="shared" si="71"/>
        <v>0.981809289640708</v>
      </c>
      <c r="AH87" s="65">
        <f t="shared" si="72"/>
        <v>0.909545274649817</v>
      </c>
      <c r="AI87" s="65">
        <f t="shared" si="54"/>
        <v>1</v>
      </c>
      <c r="AJ87" s="65">
        <f t="shared" si="73"/>
        <v>0.963288887139162</v>
      </c>
      <c r="AK87" s="65">
        <f t="shared" si="74"/>
        <v>0.927032390721427</v>
      </c>
      <c r="AL87" s="65">
        <f t="shared" si="55"/>
        <v>1</v>
      </c>
      <c r="AM87" s="65">
        <f t="shared" si="75"/>
        <v>1.18166539318487</v>
      </c>
      <c r="AN87" s="65">
        <f t="shared" si="76"/>
        <v>0.755713085235703</v>
      </c>
      <c r="AO87" s="65">
        <f t="shared" si="56"/>
        <v>1</v>
      </c>
      <c r="AP87" s="65">
        <f t="shared" si="77"/>
        <v>1.24946173531353</v>
      </c>
      <c r="AQ87" s="65">
        <f t="shared" si="78"/>
        <v>0.714707761559357</v>
      </c>
      <c r="AR87" s="65">
        <f t="shared" si="57"/>
        <v>1</v>
      </c>
      <c r="AS87" s="66">
        <f t="shared" si="79"/>
        <v>1.40205463226627</v>
      </c>
      <c r="AT87" s="66">
        <f t="shared" si="80"/>
        <v>0.636922399062698</v>
      </c>
      <c r="AU87" s="66">
        <f t="shared" si="58"/>
        <v>1</v>
      </c>
      <c r="AV87" s="65">
        <f t="shared" si="81"/>
        <v>0.83802670282575</v>
      </c>
      <c r="AW87" s="65">
        <f t="shared" si="82"/>
        <v>1.06559850299386</v>
      </c>
      <c r="AX87" s="65">
        <f t="shared" si="59"/>
        <v>0</v>
      </c>
    </row>
    <row r="88" spans="1:50">
      <c r="A88" s="62" t="s">
        <v>22</v>
      </c>
      <c r="B88" s="63">
        <v>32.9</v>
      </c>
      <c r="C88" s="63">
        <f t="shared" si="60"/>
        <v>26.32</v>
      </c>
      <c r="D88" s="64">
        <f t="shared" si="61"/>
        <v>2.08483441570994</v>
      </c>
      <c r="E88" s="64">
        <v>0.71</v>
      </c>
      <c r="F88" s="64">
        <v>1.13</v>
      </c>
      <c r="G88" s="63">
        <v>422</v>
      </c>
      <c r="H88" s="63">
        <v>372</v>
      </c>
      <c r="I88" s="64">
        <v>100</v>
      </c>
      <c r="J88" s="63">
        <v>50</v>
      </c>
      <c r="K88" s="64">
        <f t="shared" si="42"/>
        <v>0.5</v>
      </c>
      <c r="L88" s="64">
        <f t="shared" si="49"/>
        <v>0.5</v>
      </c>
      <c r="M88" s="64">
        <v>1</v>
      </c>
      <c r="N88" s="63">
        <v>640</v>
      </c>
      <c r="O88" s="64">
        <f t="shared" si="50"/>
        <v>6.4</v>
      </c>
      <c r="P88" s="63">
        <f t="shared" si="47"/>
        <v>200</v>
      </c>
      <c r="Q88" s="63">
        <f t="shared" si="48"/>
        <v>200</v>
      </c>
      <c r="R88" s="64">
        <v>0.757</v>
      </c>
      <c r="S88" s="68"/>
      <c r="T88" s="68"/>
      <c r="U88" s="65">
        <f t="shared" si="83"/>
        <v>1.7138</v>
      </c>
      <c r="V88" s="65">
        <f t="shared" si="63"/>
        <v>0.441708484070487</v>
      </c>
      <c r="W88" s="65">
        <f t="shared" si="64"/>
        <v>1</v>
      </c>
      <c r="X88" s="65">
        <f t="shared" si="65"/>
        <v>0.820839</v>
      </c>
      <c r="Y88" s="65">
        <f t="shared" si="66"/>
        <v>0.922227135893884</v>
      </c>
      <c r="Z88" s="65">
        <f t="shared" si="51"/>
        <v>1</v>
      </c>
      <c r="AA88" s="65">
        <f t="shared" si="67"/>
        <v>1.91075074199816</v>
      </c>
      <c r="AB88" s="65">
        <f t="shared" si="68"/>
        <v>0.396179356815724</v>
      </c>
      <c r="AC88" s="65">
        <f t="shared" si="52"/>
        <v>1</v>
      </c>
      <c r="AD88" s="65">
        <f t="shared" si="69"/>
        <v>0.658</v>
      </c>
      <c r="AE88" s="65">
        <f t="shared" si="70"/>
        <v>1.15045592705167</v>
      </c>
      <c r="AF88" s="65">
        <f t="shared" si="53"/>
        <v>0</v>
      </c>
      <c r="AG88" s="65">
        <f t="shared" si="71"/>
        <v>0.983553992961817</v>
      </c>
      <c r="AH88" s="65">
        <f t="shared" si="72"/>
        <v>0.769657797555592</v>
      </c>
      <c r="AI88" s="65">
        <f t="shared" si="54"/>
        <v>1</v>
      </c>
      <c r="AJ88" s="65">
        <f t="shared" si="73"/>
        <v>0.976931494746584</v>
      </c>
      <c r="AK88" s="65">
        <f t="shared" si="74"/>
        <v>0.774875212919986</v>
      </c>
      <c r="AL88" s="65">
        <f t="shared" si="55"/>
        <v>1</v>
      </c>
      <c r="AM88" s="65">
        <f t="shared" si="75"/>
        <v>1.28550431409104</v>
      </c>
      <c r="AN88" s="65">
        <f t="shared" si="76"/>
        <v>0.588873947525618</v>
      </c>
      <c r="AO88" s="65">
        <f t="shared" si="56"/>
        <v>1</v>
      </c>
      <c r="AP88" s="65">
        <f t="shared" si="77"/>
        <v>1.29312480084734</v>
      </c>
      <c r="AQ88" s="65">
        <f t="shared" si="78"/>
        <v>0.585403666764387</v>
      </c>
      <c r="AR88" s="65">
        <f t="shared" si="57"/>
        <v>1</v>
      </c>
      <c r="AS88" s="66">
        <f t="shared" si="79"/>
        <v>1.31707634617921</v>
      </c>
      <c r="AT88" s="66">
        <f t="shared" si="80"/>
        <v>0.574757873524969</v>
      </c>
      <c r="AU88" s="66">
        <f t="shared" si="58"/>
        <v>1</v>
      </c>
      <c r="AV88" s="65">
        <f t="shared" si="81"/>
        <v>0.789756125015083</v>
      </c>
      <c r="AW88" s="65">
        <f t="shared" si="82"/>
        <v>0.958523746790241</v>
      </c>
      <c r="AX88" s="65">
        <f t="shared" si="59"/>
        <v>1</v>
      </c>
    </row>
    <row r="89" spans="1:50">
      <c r="A89" s="62" t="s">
        <v>22</v>
      </c>
      <c r="B89" s="63">
        <v>32.9</v>
      </c>
      <c r="C89" s="63">
        <f t="shared" si="60"/>
        <v>26.32</v>
      </c>
      <c r="D89" s="64">
        <f t="shared" si="61"/>
        <v>2.08483441570994</v>
      </c>
      <c r="E89" s="64">
        <v>0.71</v>
      </c>
      <c r="F89" s="64">
        <v>1.13</v>
      </c>
      <c r="G89" s="63">
        <v>422</v>
      </c>
      <c r="H89" s="63">
        <v>372</v>
      </c>
      <c r="I89" s="64">
        <v>100</v>
      </c>
      <c r="J89" s="63">
        <v>50</v>
      </c>
      <c r="K89" s="64">
        <f t="shared" si="42"/>
        <v>0.5</v>
      </c>
      <c r="L89" s="64">
        <f t="shared" si="49"/>
        <v>0.5</v>
      </c>
      <c r="M89" s="64">
        <v>1</v>
      </c>
      <c r="N89" s="63">
        <v>740</v>
      </c>
      <c r="O89" s="64">
        <f t="shared" si="50"/>
        <v>7.4</v>
      </c>
      <c r="P89" s="63">
        <f t="shared" si="47"/>
        <v>200</v>
      </c>
      <c r="Q89" s="63">
        <f t="shared" si="48"/>
        <v>200</v>
      </c>
      <c r="R89" s="64">
        <v>0.718</v>
      </c>
      <c r="S89" s="68"/>
      <c r="T89" s="68"/>
      <c r="U89" s="65">
        <f t="shared" si="83"/>
        <v>1.7138</v>
      </c>
      <c r="V89" s="65">
        <f t="shared" si="63"/>
        <v>0.418952036410316</v>
      </c>
      <c r="W89" s="65">
        <f t="shared" si="64"/>
        <v>1</v>
      </c>
      <c r="X89" s="65">
        <f t="shared" si="65"/>
        <v>0.520839</v>
      </c>
      <c r="Y89" s="65">
        <f t="shared" si="66"/>
        <v>1.37854500143038</v>
      </c>
      <c r="Z89" s="65">
        <f t="shared" si="51"/>
        <v>0</v>
      </c>
      <c r="AA89" s="65">
        <f t="shared" si="67"/>
        <v>1.91075074199816</v>
      </c>
      <c r="AB89" s="65">
        <f t="shared" si="68"/>
        <v>0.375768531299459</v>
      </c>
      <c r="AC89" s="65">
        <f t="shared" si="52"/>
        <v>1</v>
      </c>
      <c r="AD89" s="65">
        <f t="shared" si="69"/>
        <v>0.658</v>
      </c>
      <c r="AE89" s="65">
        <f t="shared" si="70"/>
        <v>1.09118541033435</v>
      </c>
      <c r="AF89" s="65">
        <f t="shared" si="53"/>
        <v>0</v>
      </c>
      <c r="AG89" s="65">
        <f t="shared" si="71"/>
        <v>0.967271436175122</v>
      </c>
      <c r="AH89" s="65">
        <f t="shared" si="72"/>
        <v>0.742294223883199</v>
      </c>
      <c r="AI89" s="65">
        <f t="shared" si="54"/>
        <v>1</v>
      </c>
      <c r="AJ89" s="65">
        <f t="shared" si="73"/>
        <v>0.976931494746584</v>
      </c>
      <c r="AK89" s="65">
        <f t="shared" si="74"/>
        <v>0.734954297062814</v>
      </c>
      <c r="AL89" s="65">
        <f t="shared" si="55"/>
        <v>1</v>
      </c>
      <c r="AM89" s="65">
        <f t="shared" si="75"/>
        <v>1.31677683032669</v>
      </c>
      <c r="AN89" s="65">
        <f t="shared" si="76"/>
        <v>0.545270833647542</v>
      </c>
      <c r="AO89" s="65">
        <f t="shared" si="56"/>
        <v>1</v>
      </c>
      <c r="AP89" s="65">
        <f t="shared" si="77"/>
        <v>1.29312480084734</v>
      </c>
      <c r="AQ89" s="65">
        <f t="shared" si="78"/>
        <v>0.555244164777847</v>
      </c>
      <c r="AR89" s="65">
        <f t="shared" si="57"/>
        <v>1</v>
      </c>
      <c r="AS89" s="66">
        <f t="shared" si="79"/>
        <v>1.27167634617921</v>
      </c>
      <c r="AT89" s="66">
        <f t="shared" si="80"/>
        <v>0.564609070662713</v>
      </c>
      <c r="AU89" s="66">
        <f t="shared" si="58"/>
        <v>1</v>
      </c>
      <c r="AV89" s="65">
        <f t="shared" si="81"/>
        <v>0.750978204882878</v>
      </c>
      <c r="AW89" s="65">
        <f t="shared" si="82"/>
        <v>0.956086335570788</v>
      </c>
      <c r="AX89" s="65">
        <f t="shared" si="59"/>
        <v>1</v>
      </c>
    </row>
    <row r="90" spans="1:50">
      <c r="A90" s="62" t="s">
        <v>22</v>
      </c>
      <c r="B90" s="63">
        <v>32.9</v>
      </c>
      <c r="C90" s="63">
        <f t="shared" si="60"/>
        <v>26.32</v>
      </c>
      <c r="D90" s="64">
        <f t="shared" si="61"/>
        <v>2.08483441570994</v>
      </c>
      <c r="E90" s="64">
        <v>0.71</v>
      </c>
      <c r="F90" s="64">
        <v>1.13</v>
      </c>
      <c r="G90" s="63">
        <v>422</v>
      </c>
      <c r="H90" s="63">
        <v>372</v>
      </c>
      <c r="I90" s="64">
        <v>100</v>
      </c>
      <c r="J90" s="63">
        <v>50</v>
      </c>
      <c r="K90" s="64">
        <f t="shared" si="42"/>
        <v>0.5</v>
      </c>
      <c r="L90" s="64">
        <f t="shared" si="49"/>
        <v>0.5</v>
      </c>
      <c r="M90" s="64">
        <v>1</v>
      </c>
      <c r="N90" s="63">
        <v>840</v>
      </c>
      <c r="O90" s="64">
        <f t="shared" si="50"/>
        <v>8.4</v>
      </c>
      <c r="P90" s="63">
        <f t="shared" si="47"/>
        <v>200</v>
      </c>
      <c r="Q90" s="63">
        <f t="shared" si="48"/>
        <v>200</v>
      </c>
      <c r="R90" s="64">
        <v>0.644</v>
      </c>
      <c r="S90" s="68"/>
      <c r="T90" s="68"/>
      <c r="U90" s="65">
        <f t="shared" si="83"/>
        <v>1.7138</v>
      </c>
      <c r="V90" s="65">
        <f t="shared" si="63"/>
        <v>0.375773135721788</v>
      </c>
      <c r="W90" s="65">
        <f t="shared" si="64"/>
        <v>1</v>
      </c>
      <c r="X90" s="65">
        <f t="shared" si="65"/>
        <v>0.220839</v>
      </c>
      <c r="Y90" s="65">
        <f t="shared" si="66"/>
        <v>2.91615158554422</v>
      </c>
      <c r="Z90" s="65">
        <f t="shared" si="51"/>
        <v>0</v>
      </c>
      <c r="AA90" s="65">
        <f t="shared" si="67"/>
        <v>1.91075074199816</v>
      </c>
      <c r="AB90" s="65">
        <f t="shared" si="68"/>
        <v>0.337040298268595</v>
      </c>
      <c r="AC90" s="65">
        <f t="shared" si="52"/>
        <v>1</v>
      </c>
      <c r="AD90" s="65">
        <f t="shared" si="69"/>
        <v>0.658</v>
      </c>
      <c r="AE90" s="65">
        <f t="shared" si="70"/>
        <v>0.978723404255319</v>
      </c>
      <c r="AF90" s="65">
        <f t="shared" si="53"/>
        <v>1</v>
      </c>
      <c r="AG90" s="65">
        <f t="shared" si="71"/>
        <v>0.950988879388427</v>
      </c>
      <c r="AH90" s="65">
        <f t="shared" si="72"/>
        <v>0.677189832560556</v>
      </c>
      <c r="AI90" s="65">
        <f t="shared" si="54"/>
        <v>1</v>
      </c>
      <c r="AJ90" s="65">
        <f t="shared" si="73"/>
        <v>0.976931494746584</v>
      </c>
      <c r="AK90" s="65">
        <f t="shared" si="74"/>
        <v>0.659206918256897</v>
      </c>
      <c r="AL90" s="65">
        <f t="shared" si="55"/>
        <v>1</v>
      </c>
      <c r="AM90" s="65">
        <f t="shared" si="75"/>
        <v>1.34804934656233</v>
      </c>
      <c r="AN90" s="65">
        <f t="shared" si="76"/>
        <v>0.477727318842049</v>
      </c>
      <c r="AO90" s="65">
        <f t="shared" si="56"/>
        <v>1</v>
      </c>
      <c r="AP90" s="65">
        <f t="shared" si="77"/>
        <v>1.29312480084734</v>
      </c>
      <c r="AQ90" s="65">
        <f t="shared" si="78"/>
        <v>0.498018443059796</v>
      </c>
      <c r="AR90" s="65">
        <f t="shared" si="57"/>
        <v>1</v>
      </c>
      <c r="AS90" s="66">
        <f t="shared" si="79"/>
        <v>1.22627634617921</v>
      </c>
      <c r="AT90" s="66">
        <f t="shared" si="80"/>
        <v>0.525167106098517</v>
      </c>
      <c r="AU90" s="66">
        <f t="shared" si="58"/>
        <v>1</v>
      </c>
      <c r="AV90" s="65">
        <f t="shared" si="81"/>
        <v>0.712200284750673</v>
      </c>
      <c r="AW90" s="65">
        <f t="shared" si="82"/>
        <v>0.904240020383383</v>
      </c>
      <c r="AX90" s="65">
        <f t="shared" si="59"/>
        <v>1</v>
      </c>
    </row>
    <row r="91" spans="1:50">
      <c r="A91" s="62" t="s">
        <v>22</v>
      </c>
      <c r="B91" s="63">
        <v>32.9</v>
      </c>
      <c r="C91" s="63">
        <f t="shared" si="60"/>
        <v>26.32</v>
      </c>
      <c r="D91" s="64">
        <f t="shared" si="61"/>
        <v>2.08483441570994</v>
      </c>
      <c r="E91" s="64">
        <v>0.71</v>
      </c>
      <c r="F91" s="64">
        <v>1.13</v>
      </c>
      <c r="G91" s="63">
        <v>422</v>
      </c>
      <c r="H91" s="63">
        <v>372</v>
      </c>
      <c r="I91" s="64">
        <v>100</v>
      </c>
      <c r="J91" s="63">
        <v>50</v>
      </c>
      <c r="K91" s="64">
        <f t="shared" si="42"/>
        <v>0.5</v>
      </c>
      <c r="L91" s="64">
        <f t="shared" si="49"/>
        <v>0.5</v>
      </c>
      <c r="M91" s="64">
        <v>1</v>
      </c>
      <c r="N91" s="63">
        <v>940</v>
      </c>
      <c r="O91" s="64">
        <f t="shared" si="50"/>
        <v>9.4</v>
      </c>
      <c r="P91" s="63">
        <f t="shared" si="47"/>
        <v>200</v>
      </c>
      <c r="Q91" s="63">
        <f t="shared" si="48"/>
        <v>200</v>
      </c>
      <c r="R91" s="64">
        <v>0.676</v>
      </c>
      <c r="S91" s="68"/>
      <c r="T91" s="68"/>
      <c r="U91" s="65">
        <f t="shared" si="83"/>
        <v>1.7138</v>
      </c>
      <c r="V91" s="65">
        <f t="shared" si="63"/>
        <v>0.394445092776287</v>
      </c>
      <c r="W91" s="65">
        <f t="shared" si="64"/>
        <v>1</v>
      </c>
      <c r="X91" s="65">
        <f t="shared" si="65"/>
        <v>-0.0791609999999997</v>
      </c>
      <c r="Y91" s="65">
        <f t="shared" si="66"/>
        <v>-8.53955862103817</v>
      </c>
      <c r="Z91" s="65">
        <f t="shared" si="51"/>
        <v>1</v>
      </c>
      <c r="AA91" s="65">
        <f t="shared" si="67"/>
        <v>1.91075074199816</v>
      </c>
      <c r="AB91" s="65">
        <f t="shared" si="68"/>
        <v>0.353787642281942</v>
      </c>
      <c r="AC91" s="65">
        <f t="shared" si="52"/>
        <v>1</v>
      </c>
      <c r="AD91" s="65">
        <f t="shared" si="69"/>
        <v>0.658</v>
      </c>
      <c r="AE91" s="65">
        <f t="shared" si="70"/>
        <v>1.0273556231003</v>
      </c>
      <c r="AF91" s="65">
        <f t="shared" si="53"/>
        <v>0</v>
      </c>
      <c r="AG91" s="65">
        <f t="shared" si="71"/>
        <v>0.934706322601733</v>
      </c>
      <c r="AH91" s="65">
        <f t="shared" si="72"/>
        <v>0.723221811657773</v>
      </c>
      <c r="AI91" s="65">
        <f t="shared" si="54"/>
        <v>1</v>
      </c>
      <c r="AJ91" s="65">
        <f t="shared" si="73"/>
        <v>0.976931494746584</v>
      </c>
      <c r="AK91" s="65">
        <f t="shared" si="74"/>
        <v>0.691962541524321</v>
      </c>
      <c r="AL91" s="65">
        <f t="shared" si="55"/>
        <v>1</v>
      </c>
      <c r="AM91" s="65">
        <f t="shared" si="75"/>
        <v>1.37932186279798</v>
      </c>
      <c r="AN91" s="65">
        <f t="shared" si="76"/>
        <v>0.490095907440139</v>
      </c>
      <c r="AO91" s="65">
        <f t="shared" si="56"/>
        <v>1</v>
      </c>
      <c r="AP91" s="65">
        <f t="shared" si="77"/>
        <v>1.29312480084734</v>
      </c>
      <c r="AQ91" s="65">
        <f t="shared" si="78"/>
        <v>0.522764701100034</v>
      </c>
      <c r="AR91" s="65">
        <f t="shared" si="57"/>
        <v>1</v>
      </c>
      <c r="AS91" s="66">
        <f t="shared" si="79"/>
        <v>1.18087634617921</v>
      </c>
      <c r="AT91" s="66">
        <f t="shared" si="80"/>
        <v>0.572456212021888</v>
      </c>
      <c r="AU91" s="66">
        <f t="shared" si="58"/>
        <v>1</v>
      </c>
      <c r="AV91" s="65">
        <f t="shared" si="81"/>
        <v>0.673422364618468</v>
      </c>
      <c r="AW91" s="65">
        <f t="shared" si="82"/>
        <v>1.00382766524689</v>
      </c>
      <c r="AX91" s="65">
        <f t="shared" si="59"/>
        <v>0</v>
      </c>
    </row>
    <row r="92" spans="1:50">
      <c r="A92" s="62" t="s">
        <v>22</v>
      </c>
      <c r="B92" s="63">
        <v>32.9</v>
      </c>
      <c r="C92" s="63">
        <f t="shared" si="60"/>
        <v>26.32</v>
      </c>
      <c r="D92" s="64">
        <f t="shared" si="61"/>
        <v>2.08483441570994</v>
      </c>
      <c r="E92" s="64">
        <v>0.71</v>
      </c>
      <c r="F92" s="64">
        <v>1.13</v>
      </c>
      <c r="G92" s="63">
        <v>422</v>
      </c>
      <c r="H92" s="63">
        <v>372</v>
      </c>
      <c r="I92" s="64">
        <v>100</v>
      </c>
      <c r="J92" s="63">
        <v>50</v>
      </c>
      <c r="K92" s="64">
        <f t="shared" si="42"/>
        <v>0.5</v>
      </c>
      <c r="L92" s="64">
        <f t="shared" si="49"/>
        <v>0.5</v>
      </c>
      <c r="M92" s="64">
        <v>1</v>
      </c>
      <c r="N92" s="63">
        <v>540</v>
      </c>
      <c r="O92" s="64">
        <f t="shared" si="50"/>
        <v>5.4</v>
      </c>
      <c r="P92" s="63">
        <f t="shared" si="47"/>
        <v>200</v>
      </c>
      <c r="Q92" s="63">
        <f t="shared" si="48"/>
        <v>200</v>
      </c>
      <c r="R92" s="64">
        <v>0.719</v>
      </c>
      <c r="S92" s="68"/>
      <c r="T92" s="68"/>
      <c r="U92" s="65">
        <f t="shared" si="83"/>
        <v>1.7138</v>
      </c>
      <c r="V92" s="65">
        <f t="shared" si="63"/>
        <v>0.419535535068269</v>
      </c>
      <c r="W92" s="65">
        <f t="shared" si="64"/>
        <v>1</v>
      </c>
      <c r="X92" s="65">
        <f t="shared" si="65"/>
        <v>1.120839</v>
      </c>
      <c r="Y92" s="65">
        <f t="shared" si="66"/>
        <v>0.641483745658386</v>
      </c>
      <c r="Z92" s="65">
        <f t="shared" si="51"/>
        <v>1</v>
      </c>
      <c r="AA92" s="65">
        <f t="shared" si="67"/>
        <v>1.91075074199816</v>
      </c>
      <c r="AB92" s="65">
        <f t="shared" si="68"/>
        <v>0.376291885799876</v>
      </c>
      <c r="AC92" s="65">
        <f t="shared" si="52"/>
        <v>1</v>
      </c>
      <c r="AD92" s="65">
        <f t="shared" si="69"/>
        <v>0.658</v>
      </c>
      <c r="AE92" s="65">
        <f t="shared" si="70"/>
        <v>1.09270516717325</v>
      </c>
      <c r="AF92" s="65">
        <f t="shared" si="53"/>
        <v>0</v>
      </c>
      <c r="AG92" s="65">
        <f t="shared" si="71"/>
        <v>0.999836549748511</v>
      </c>
      <c r="AH92" s="65">
        <f t="shared" si="72"/>
        <v>0.719117539942753</v>
      </c>
      <c r="AI92" s="65">
        <f t="shared" si="54"/>
        <v>1</v>
      </c>
      <c r="AJ92" s="65">
        <f t="shared" si="73"/>
        <v>0.976931494746584</v>
      </c>
      <c r="AK92" s="65">
        <f t="shared" si="74"/>
        <v>0.735977910289921</v>
      </c>
      <c r="AL92" s="65">
        <f t="shared" si="55"/>
        <v>1</v>
      </c>
      <c r="AM92" s="65">
        <f t="shared" si="75"/>
        <v>1.25423179785539</v>
      </c>
      <c r="AN92" s="65">
        <f t="shared" si="76"/>
        <v>0.573259266133596</v>
      </c>
      <c r="AO92" s="65">
        <f t="shared" si="56"/>
        <v>1</v>
      </c>
      <c r="AP92" s="65">
        <f t="shared" si="77"/>
        <v>1.29312480084734</v>
      </c>
      <c r="AQ92" s="65">
        <f t="shared" si="78"/>
        <v>0.556017485341604</v>
      </c>
      <c r="AR92" s="65">
        <f t="shared" si="57"/>
        <v>1</v>
      </c>
      <c r="AS92" s="66">
        <f t="shared" si="79"/>
        <v>1.36247634617921</v>
      </c>
      <c r="AT92" s="66">
        <f t="shared" si="80"/>
        <v>0.527715583478781</v>
      </c>
      <c r="AU92" s="66">
        <f t="shared" si="58"/>
        <v>1</v>
      </c>
      <c r="AV92" s="65">
        <f t="shared" si="81"/>
        <v>0.828534045147288</v>
      </c>
      <c r="AW92" s="65">
        <f t="shared" si="82"/>
        <v>0.86779777392513</v>
      </c>
      <c r="AX92" s="65">
        <f t="shared" si="59"/>
        <v>1</v>
      </c>
    </row>
    <row r="93" spans="1:50">
      <c r="A93" s="62" t="s">
        <v>22</v>
      </c>
      <c r="B93" s="63">
        <v>41.1</v>
      </c>
      <c r="C93" s="63">
        <f t="shared" si="60"/>
        <v>32.88</v>
      </c>
      <c r="D93" s="64">
        <f t="shared" si="61"/>
        <v>2.55674945511589</v>
      </c>
      <c r="E93" s="64">
        <v>0.43</v>
      </c>
      <c r="F93" s="64">
        <v>1.13</v>
      </c>
      <c r="G93" s="63">
        <v>422</v>
      </c>
      <c r="H93" s="63">
        <v>372</v>
      </c>
      <c r="I93" s="64">
        <v>100</v>
      </c>
      <c r="J93" s="63">
        <v>50</v>
      </c>
      <c r="K93" s="64">
        <f t="shared" si="42"/>
        <v>0.5</v>
      </c>
      <c r="L93" s="64">
        <f t="shared" si="49"/>
        <v>0.5</v>
      </c>
      <c r="M93" s="64">
        <v>1</v>
      </c>
      <c r="N93" s="63">
        <v>540</v>
      </c>
      <c r="O93" s="64">
        <f t="shared" si="50"/>
        <v>5.4</v>
      </c>
      <c r="P93" s="63">
        <f t="shared" si="47"/>
        <v>200</v>
      </c>
      <c r="Q93" s="63">
        <f t="shared" si="48"/>
        <v>200</v>
      </c>
      <c r="R93" s="64">
        <v>1.016</v>
      </c>
      <c r="S93" s="68"/>
      <c r="T93" s="68"/>
      <c r="U93" s="65">
        <f t="shared" si="83"/>
        <v>2.3042</v>
      </c>
      <c r="V93" s="65">
        <f t="shared" si="63"/>
        <v>0.440933946706015</v>
      </c>
      <c r="W93" s="65">
        <f t="shared" si="64"/>
        <v>1</v>
      </c>
      <c r="X93" s="65">
        <f t="shared" si="65"/>
        <v>1.120839</v>
      </c>
      <c r="Y93" s="65">
        <f t="shared" si="66"/>
        <v>0.906463818621586</v>
      </c>
      <c r="Z93" s="65">
        <f t="shared" si="51"/>
        <v>1</v>
      </c>
      <c r="AA93" s="65">
        <f t="shared" si="67"/>
        <v>2.34326087561371</v>
      </c>
      <c r="AB93" s="65">
        <f t="shared" si="68"/>
        <v>0.433583819272322</v>
      </c>
      <c r="AC93" s="65">
        <f t="shared" si="52"/>
        <v>1</v>
      </c>
      <c r="AD93" s="65">
        <f t="shared" si="69"/>
        <v>0.822</v>
      </c>
      <c r="AE93" s="65">
        <f t="shared" si="70"/>
        <v>1.2360097323601</v>
      </c>
      <c r="AF93" s="65">
        <f t="shared" si="53"/>
        <v>0</v>
      </c>
      <c r="AG93" s="65">
        <f t="shared" si="71"/>
        <v>1.22615567668666</v>
      </c>
      <c r="AH93" s="65">
        <f t="shared" si="72"/>
        <v>0.828606040258652</v>
      </c>
      <c r="AI93" s="65">
        <f t="shared" si="54"/>
        <v>1</v>
      </c>
      <c r="AJ93" s="65">
        <f t="shared" si="73"/>
        <v>1.04535593231281</v>
      </c>
      <c r="AK93" s="65">
        <f t="shared" si="74"/>
        <v>0.971917763696182</v>
      </c>
      <c r="AL93" s="65">
        <f t="shared" si="55"/>
        <v>1</v>
      </c>
      <c r="AM93" s="65">
        <f t="shared" si="75"/>
        <v>1.53299475824435</v>
      </c>
      <c r="AN93" s="65">
        <f t="shared" si="76"/>
        <v>0.662755038486605</v>
      </c>
      <c r="AO93" s="65">
        <f t="shared" si="56"/>
        <v>1</v>
      </c>
      <c r="AP93" s="65">
        <f t="shared" si="77"/>
        <v>1.17469598040354</v>
      </c>
      <c r="AQ93" s="65">
        <f t="shared" si="78"/>
        <v>0.864904636560496</v>
      </c>
      <c r="AR93" s="65">
        <f t="shared" si="57"/>
        <v>1</v>
      </c>
      <c r="AS93" s="66">
        <f t="shared" si="79"/>
        <v>1.40125899993808</v>
      </c>
      <c r="AT93" s="66">
        <f t="shared" si="80"/>
        <v>0.725062247625095</v>
      </c>
      <c r="AU93" s="66">
        <f t="shared" si="58"/>
        <v>1</v>
      </c>
      <c r="AV93" s="65">
        <f t="shared" si="81"/>
        <v>1.01607780095761</v>
      </c>
      <c r="AW93" s="65">
        <f t="shared" si="82"/>
        <v>0.999923430117721</v>
      </c>
      <c r="AX93" s="65">
        <f t="shared" si="59"/>
        <v>1</v>
      </c>
    </row>
    <row r="94" spans="1:50">
      <c r="A94" s="62" t="s">
        <v>22</v>
      </c>
      <c r="B94" s="63">
        <v>41.1</v>
      </c>
      <c r="C94" s="63">
        <f t="shared" si="60"/>
        <v>32.88</v>
      </c>
      <c r="D94" s="64">
        <f t="shared" si="61"/>
        <v>2.55674945511589</v>
      </c>
      <c r="E94" s="64">
        <v>0.57</v>
      </c>
      <c r="F94" s="64">
        <v>1.13</v>
      </c>
      <c r="G94" s="63">
        <v>422</v>
      </c>
      <c r="H94" s="63">
        <v>372</v>
      </c>
      <c r="I94" s="64">
        <v>100</v>
      </c>
      <c r="J94" s="63">
        <v>50</v>
      </c>
      <c r="K94" s="64">
        <f t="shared" si="42"/>
        <v>0.5</v>
      </c>
      <c r="L94" s="64">
        <f t="shared" si="49"/>
        <v>0.5</v>
      </c>
      <c r="M94" s="64">
        <v>1</v>
      </c>
      <c r="N94" s="63">
        <v>540</v>
      </c>
      <c r="O94" s="64">
        <f t="shared" si="50"/>
        <v>5.4</v>
      </c>
      <c r="P94" s="63">
        <f t="shared" si="47"/>
        <v>200</v>
      </c>
      <c r="Q94" s="63">
        <f t="shared" si="48"/>
        <v>200</v>
      </c>
      <c r="R94" s="64">
        <v>1.054</v>
      </c>
      <c r="S94" s="68"/>
      <c r="T94" s="68"/>
      <c r="U94" s="65">
        <f t="shared" si="83"/>
        <v>2.3042</v>
      </c>
      <c r="V94" s="65">
        <f t="shared" si="63"/>
        <v>0.457425570696988</v>
      </c>
      <c r="W94" s="65">
        <f t="shared" si="64"/>
        <v>1</v>
      </c>
      <c r="X94" s="65">
        <f t="shared" si="65"/>
        <v>1.120839</v>
      </c>
      <c r="Y94" s="65">
        <f t="shared" si="66"/>
        <v>0.94036699294011</v>
      </c>
      <c r="Z94" s="65">
        <f t="shared" si="51"/>
        <v>1</v>
      </c>
      <c r="AA94" s="65">
        <f t="shared" si="67"/>
        <v>2.34326087561371</v>
      </c>
      <c r="AB94" s="65">
        <f t="shared" si="68"/>
        <v>0.449800536922271</v>
      </c>
      <c r="AC94" s="65">
        <f t="shared" si="52"/>
        <v>1</v>
      </c>
      <c r="AD94" s="65">
        <f t="shared" si="69"/>
        <v>0.822</v>
      </c>
      <c r="AE94" s="65">
        <f t="shared" si="70"/>
        <v>1.28223844282238</v>
      </c>
      <c r="AF94" s="65">
        <f t="shared" si="53"/>
        <v>0</v>
      </c>
      <c r="AG94" s="65">
        <f t="shared" si="71"/>
        <v>1.22615567668666</v>
      </c>
      <c r="AH94" s="65">
        <f t="shared" si="72"/>
        <v>0.859597211055728</v>
      </c>
      <c r="AI94" s="65">
        <f t="shared" si="54"/>
        <v>1</v>
      </c>
      <c r="AJ94" s="65">
        <f t="shared" si="73"/>
        <v>1.04535593231281</v>
      </c>
      <c r="AK94" s="65">
        <f t="shared" si="74"/>
        <v>1.00826901863757</v>
      </c>
      <c r="AL94" s="65">
        <f t="shared" si="55"/>
        <v>0</v>
      </c>
      <c r="AM94" s="65">
        <f t="shared" si="75"/>
        <v>1.53556480279664</v>
      </c>
      <c r="AN94" s="65">
        <f t="shared" si="76"/>
        <v>0.686392393261691</v>
      </c>
      <c r="AO94" s="65">
        <f t="shared" si="56"/>
        <v>1</v>
      </c>
      <c r="AP94" s="65">
        <f t="shared" si="77"/>
        <v>1.38026375009377</v>
      </c>
      <c r="AQ94" s="65">
        <f t="shared" si="78"/>
        <v>0.763622169986277</v>
      </c>
      <c r="AR94" s="65">
        <f t="shared" si="57"/>
        <v>1</v>
      </c>
      <c r="AS94" s="66">
        <f t="shared" si="79"/>
        <v>1.40138135993808</v>
      </c>
      <c r="AT94" s="66">
        <f t="shared" si="80"/>
        <v>0.752115041723238</v>
      </c>
      <c r="AU94" s="66">
        <f t="shared" si="58"/>
        <v>1</v>
      </c>
      <c r="AV94" s="65">
        <f t="shared" si="81"/>
        <v>1.01607780095761</v>
      </c>
      <c r="AW94" s="65">
        <f t="shared" si="82"/>
        <v>1.03732214108669</v>
      </c>
      <c r="AX94" s="65">
        <f t="shared" si="59"/>
        <v>0</v>
      </c>
    </row>
    <row r="95" spans="1:50">
      <c r="A95" s="62" t="s">
        <v>22</v>
      </c>
      <c r="B95" s="63">
        <v>41.1</v>
      </c>
      <c r="C95" s="63">
        <f t="shared" si="60"/>
        <v>32.88</v>
      </c>
      <c r="D95" s="64">
        <f t="shared" si="61"/>
        <v>2.55674945511589</v>
      </c>
      <c r="E95" s="64">
        <v>0.85</v>
      </c>
      <c r="F95" s="64">
        <v>1.13</v>
      </c>
      <c r="G95" s="63">
        <v>422</v>
      </c>
      <c r="H95" s="63">
        <v>372</v>
      </c>
      <c r="I95" s="64">
        <v>100</v>
      </c>
      <c r="J95" s="63">
        <v>50</v>
      </c>
      <c r="K95" s="64">
        <f t="shared" si="42"/>
        <v>0.5</v>
      </c>
      <c r="L95" s="64">
        <f t="shared" si="49"/>
        <v>0.5</v>
      </c>
      <c r="M95" s="64">
        <v>1</v>
      </c>
      <c r="N95" s="63">
        <v>540</v>
      </c>
      <c r="O95" s="64">
        <f t="shared" si="50"/>
        <v>5.4</v>
      </c>
      <c r="P95" s="63">
        <f t="shared" si="47"/>
        <v>200</v>
      </c>
      <c r="Q95" s="63">
        <f t="shared" si="48"/>
        <v>200</v>
      </c>
      <c r="R95" s="64">
        <v>1.083</v>
      </c>
      <c r="S95" s="68"/>
      <c r="T95" s="68"/>
      <c r="U95" s="65">
        <f t="shared" si="83"/>
        <v>2.3042</v>
      </c>
      <c r="V95" s="65">
        <f t="shared" si="63"/>
        <v>0.470011283742731</v>
      </c>
      <c r="W95" s="65">
        <f t="shared" si="64"/>
        <v>1</v>
      </c>
      <c r="X95" s="65">
        <f t="shared" si="65"/>
        <v>1.120839</v>
      </c>
      <c r="Y95" s="65">
        <f t="shared" si="66"/>
        <v>0.966240468077931</v>
      </c>
      <c r="Z95" s="65">
        <f t="shared" si="51"/>
        <v>1</v>
      </c>
      <c r="AA95" s="65">
        <f t="shared" si="67"/>
        <v>2.34326087561371</v>
      </c>
      <c r="AB95" s="65">
        <f t="shared" si="68"/>
        <v>0.462176453023548</v>
      </c>
      <c r="AC95" s="65">
        <f t="shared" si="52"/>
        <v>1</v>
      </c>
      <c r="AD95" s="65">
        <f t="shared" si="69"/>
        <v>0.822</v>
      </c>
      <c r="AE95" s="65">
        <f t="shared" si="70"/>
        <v>1.31751824817518</v>
      </c>
      <c r="AF95" s="65">
        <f t="shared" si="53"/>
        <v>0</v>
      </c>
      <c r="AG95" s="65">
        <f t="shared" si="71"/>
        <v>1.22615567668666</v>
      </c>
      <c r="AH95" s="65">
        <f t="shared" si="72"/>
        <v>0.883248367716654</v>
      </c>
      <c r="AI95" s="65">
        <f t="shared" si="54"/>
        <v>1</v>
      </c>
      <c r="AJ95" s="65">
        <f t="shared" si="73"/>
        <v>1.04535593231281</v>
      </c>
      <c r="AK95" s="65">
        <f t="shared" si="74"/>
        <v>1.03601076582969</v>
      </c>
      <c r="AL95" s="65">
        <f t="shared" si="55"/>
        <v>0</v>
      </c>
      <c r="AM95" s="65">
        <f t="shared" si="75"/>
        <v>1.5407048919012</v>
      </c>
      <c r="AN95" s="65">
        <f t="shared" si="76"/>
        <v>0.702925008996109</v>
      </c>
      <c r="AO95" s="65">
        <f t="shared" si="56"/>
        <v>1</v>
      </c>
      <c r="AP95" s="65">
        <f t="shared" si="77"/>
        <v>1.79139928947422</v>
      </c>
      <c r="AQ95" s="65">
        <f t="shared" si="78"/>
        <v>0.604555336358239</v>
      </c>
      <c r="AR95" s="65">
        <f t="shared" si="57"/>
        <v>1</v>
      </c>
      <c r="AS95" s="66">
        <f t="shared" si="79"/>
        <v>1.40162607993808</v>
      </c>
      <c r="AT95" s="66">
        <f t="shared" si="80"/>
        <v>0.772673978817404</v>
      </c>
      <c r="AU95" s="66">
        <f t="shared" si="58"/>
        <v>1</v>
      </c>
      <c r="AV95" s="65">
        <f t="shared" si="81"/>
        <v>1.01607780095761</v>
      </c>
      <c r="AW95" s="65">
        <f t="shared" si="82"/>
        <v>1.06586326261564</v>
      </c>
      <c r="AX95" s="65">
        <f t="shared" si="59"/>
        <v>0</v>
      </c>
    </row>
    <row r="96" spans="1:50">
      <c r="A96" s="62" t="s">
        <v>22</v>
      </c>
      <c r="B96" s="63">
        <v>41.1</v>
      </c>
      <c r="C96" s="63">
        <f t="shared" si="60"/>
        <v>32.88</v>
      </c>
      <c r="D96" s="64">
        <f t="shared" si="61"/>
        <v>2.55674945511589</v>
      </c>
      <c r="E96" s="64">
        <v>1</v>
      </c>
      <c r="F96" s="64">
        <v>1.13</v>
      </c>
      <c r="G96" s="63">
        <v>422</v>
      </c>
      <c r="H96" s="63">
        <v>372</v>
      </c>
      <c r="I96" s="64">
        <v>100</v>
      </c>
      <c r="J96" s="63">
        <v>50</v>
      </c>
      <c r="K96" s="64">
        <f t="shared" si="42"/>
        <v>0.5</v>
      </c>
      <c r="L96" s="64">
        <f t="shared" si="49"/>
        <v>0.5</v>
      </c>
      <c r="M96" s="64">
        <v>1</v>
      </c>
      <c r="N96" s="63">
        <v>540</v>
      </c>
      <c r="O96" s="64">
        <f t="shared" si="50"/>
        <v>5.4</v>
      </c>
      <c r="P96" s="63">
        <f t="shared" si="47"/>
        <v>200</v>
      </c>
      <c r="Q96" s="63">
        <f t="shared" si="48"/>
        <v>200</v>
      </c>
      <c r="R96" s="64">
        <v>1.108</v>
      </c>
      <c r="S96" s="68"/>
      <c r="T96" s="68"/>
      <c r="U96" s="65">
        <f t="shared" si="83"/>
        <v>2.3042</v>
      </c>
      <c r="V96" s="65">
        <f t="shared" si="63"/>
        <v>0.480861036368371</v>
      </c>
      <c r="W96" s="65">
        <f t="shared" si="64"/>
        <v>1</v>
      </c>
      <c r="X96" s="65">
        <f t="shared" si="65"/>
        <v>1.120839</v>
      </c>
      <c r="Y96" s="65">
        <f t="shared" si="66"/>
        <v>0.988545188024328</v>
      </c>
      <c r="Z96" s="65">
        <f t="shared" si="51"/>
        <v>1</v>
      </c>
      <c r="AA96" s="65">
        <f t="shared" si="67"/>
        <v>2.34326087561371</v>
      </c>
      <c r="AB96" s="65">
        <f t="shared" si="68"/>
        <v>0.472845346214304</v>
      </c>
      <c r="AC96" s="65">
        <f t="shared" si="52"/>
        <v>1</v>
      </c>
      <c r="AD96" s="65">
        <f t="shared" si="69"/>
        <v>0.822</v>
      </c>
      <c r="AE96" s="65">
        <f t="shared" si="70"/>
        <v>1.34793187347932</v>
      </c>
      <c r="AF96" s="65">
        <f t="shared" si="53"/>
        <v>0</v>
      </c>
      <c r="AG96" s="65">
        <f t="shared" si="71"/>
        <v>1.22615567668666</v>
      </c>
      <c r="AH96" s="65">
        <f t="shared" si="72"/>
        <v>0.903637295872625</v>
      </c>
      <c r="AI96" s="65">
        <f t="shared" si="54"/>
        <v>1</v>
      </c>
      <c r="AJ96" s="65">
        <f t="shared" si="73"/>
        <v>1.04535593231281</v>
      </c>
      <c r="AK96" s="65">
        <f t="shared" si="74"/>
        <v>1.05992606513324</v>
      </c>
      <c r="AL96" s="65">
        <f t="shared" si="55"/>
        <v>0</v>
      </c>
      <c r="AM96" s="65">
        <f t="shared" si="75"/>
        <v>1.54345851106436</v>
      </c>
      <c r="AN96" s="65">
        <f t="shared" si="76"/>
        <v>0.717868340520491</v>
      </c>
      <c r="AO96" s="65">
        <f t="shared" si="56"/>
        <v>1</v>
      </c>
      <c r="AP96" s="65">
        <f t="shared" si="77"/>
        <v>2.01165047128518</v>
      </c>
      <c r="AQ96" s="65">
        <f t="shared" si="78"/>
        <v>0.550791509666256</v>
      </c>
      <c r="AR96" s="65">
        <f t="shared" si="57"/>
        <v>1</v>
      </c>
      <c r="AS96" s="66">
        <f t="shared" si="79"/>
        <v>1.40175717993808</v>
      </c>
      <c r="AT96" s="66">
        <f t="shared" si="80"/>
        <v>0.790436472063543</v>
      </c>
      <c r="AU96" s="66">
        <f t="shared" si="58"/>
        <v>1</v>
      </c>
      <c r="AV96" s="65">
        <f t="shared" si="81"/>
        <v>1.01607780095761</v>
      </c>
      <c r="AW96" s="65">
        <f t="shared" si="82"/>
        <v>1.09046767772681</v>
      </c>
      <c r="AX96" s="65">
        <f t="shared" si="59"/>
        <v>0</v>
      </c>
    </row>
    <row r="97" spans="1:50">
      <c r="A97" s="62" t="s">
        <v>22</v>
      </c>
      <c r="B97" s="63">
        <v>41.1</v>
      </c>
      <c r="C97" s="63">
        <f t="shared" si="60"/>
        <v>32.88</v>
      </c>
      <c r="D97" s="64">
        <f t="shared" si="61"/>
        <v>2.55674945511589</v>
      </c>
      <c r="E97" s="64">
        <v>1.13</v>
      </c>
      <c r="F97" s="64">
        <v>1.13</v>
      </c>
      <c r="G97" s="63">
        <v>422</v>
      </c>
      <c r="H97" s="63">
        <v>372</v>
      </c>
      <c r="I97" s="64">
        <v>100</v>
      </c>
      <c r="J97" s="63">
        <v>50</v>
      </c>
      <c r="K97" s="64">
        <f t="shared" si="42"/>
        <v>0.5</v>
      </c>
      <c r="L97" s="64">
        <f t="shared" si="49"/>
        <v>0.5</v>
      </c>
      <c r="M97" s="64">
        <v>1</v>
      </c>
      <c r="N97" s="63">
        <v>540</v>
      </c>
      <c r="O97" s="64">
        <f t="shared" si="50"/>
        <v>5.4</v>
      </c>
      <c r="P97" s="63">
        <f t="shared" si="47"/>
        <v>200</v>
      </c>
      <c r="Q97" s="63">
        <f t="shared" si="48"/>
        <v>200</v>
      </c>
      <c r="R97" s="64">
        <v>1.064</v>
      </c>
      <c r="S97" s="68"/>
      <c r="T97" s="68"/>
      <c r="U97" s="65">
        <f t="shared" si="83"/>
        <v>2.3042</v>
      </c>
      <c r="V97" s="65">
        <f t="shared" si="63"/>
        <v>0.461765471747244</v>
      </c>
      <c r="W97" s="65">
        <f t="shared" si="64"/>
        <v>1</v>
      </c>
      <c r="X97" s="65">
        <f t="shared" si="65"/>
        <v>1.120839</v>
      </c>
      <c r="Y97" s="65">
        <f t="shared" si="66"/>
        <v>0.949288880918669</v>
      </c>
      <c r="Z97" s="65">
        <f t="shared" si="51"/>
        <v>1</v>
      </c>
      <c r="AA97" s="65">
        <f t="shared" si="67"/>
        <v>2.34326087561371</v>
      </c>
      <c r="AB97" s="65">
        <f t="shared" si="68"/>
        <v>0.454068094198574</v>
      </c>
      <c r="AC97" s="65">
        <f t="shared" si="52"/>
        <v>1</v>
      </c>
      <c r="AD97" s="65">
        <f t="shared" si="69"/>
        <v>0.822</v>
      </c>
      <c r="AE97" s="65">
        <f t="shared" si="70"/>
        <v>1.29440389294404</v>
      </c>
      <c r="AF97" s="65">
        <f t="shared" si="53"/>
        <v>0</v>
      </c>
      <c r="AG97" s="65">
        <f t="shared" si="71"/>
        <v>1.22615567668666</v>
      </c>
      <c r="AH97" s="65">
        <f t="shared" si="72"/>
        <v>0.867752782318116</v>
      </c>
      <c r="AI97" s="65">
        <f t="shared" si="54"/>
        <v>1</v>
      </c>
      <c r="AJ97" s="65">
        <f t="shared" si="73"/>
        <v>1.04535593231281</v>
      </c>
      <c r="AK97" s="65">
        <f t="shared" si="74"/>
        <v>1.01783513835899</v>
      </c>
      <c r="AL97" s="65">
        <f t="shared" si="55"/>
        <v>0</v>
      </c>
      <c r="AM97" s="65">
        <f t="shared" si="75"/>
        <v>1.54584498100577</v>
      </c>
      <c r="AN97" s="65">
        <f t="shared" si="76"/>
        <v>0.688296700557733</v>
      </c>
      <c r="AO97" s="65">
        <f t="shared" si="56"/>
        <v>1</v>
      </c>
      <c r="AP97" s="65">
        <f t="shared" si="77"/>
        <v>2.20253482885468</v>
      </c>
      <c r="AQ97" s="65">
        <f t="shared" si="78"/>
        <v>0.483079761582377</v>
      </c>
      <c r="AR97" s="65">
        <f t="shared" si="57"/>
        <v>1</v>
      </c>
      <c r="AS97" s="66">
        <f t="shared" si="79"/>
        <v>1.40187079993808</v>
      </c>
      <c r="AT97" s="66">
        <f t="shared" si="80"/>
        <v>0.758985778180838</v>
      </c>
      <c r="AU97" s="66">
        <f t="shared" si="58"/>
        <v>1</v>
      </c>
      <c r="AV97" s="65">
        <f t="shared" si="81"/>
        <v>1.01607780095761</v>
      </c>
      <c r="AW97" s="65">
        <f t="shared" si="82"/>
        <v>1.04716390713116</v>
      </c>
      <c r="AX97" s="65">
        <f t="shared" si="59"/>
        <v>0</v>
      </c>
    </row>
    <row r="98" spans="1:50">
      <c r="A98" s="62" t="s">
        <v>22</v>
      </c>
      <c r="B98" s="63">
        <v>41.1</v>
      </c>
      <c r="C98" s="63">
        <f t="shared" si="60"/>
        <v>32.88</v>
      </c>
      <c r="D98" s="64">
        <f t="shared" si="61"/>
        <v>2.55674945511589</v>
      </c>
      <c r="E98" s="64">
        <v>0.71</v>
      </c>
      <c r="F98" s="64">
        <v>1.13</v>
      </c>
      <c r="G98" s="63">
        <v>422</v>
      </c>
      <c r="H98" s="63">
        <v>372</v>
      </c>
      <c r="I98" s="64">
        <v>100</v>
      </c>
      <c r="J98" s="63">
        <v>50</v>
      </c>
      <c r="K98" s="64">
        <f t="shared" ref="K98:K104" si="84">J98/I98</f>
        <v>0.5</v>
      </c>
      <c r="L98" s="64">
        <f t="shared" si="49"/>
        <v>0.5</v>
      </c>
      <c r="M98" s="64">
        <v>1</v>
      </c>
      <c r="N98" s="63">
        <v>540</v>
      </c>
      <c r="O98" s="64">
        <f t="shared" si="50"/>
        <v>5.4</v>
      </c>
      <c r="P98" s="63">
        <f t="shared" si="47"/>
        <v>200</v>
      </c>
      <c r="Q98" s="63">
        <f t="shared" si="48"/>
        <v>200</v>
      </c>
      <c r="R98" s="64">
        <v>1.28</v>
      </c>
      <c r="S98" s="68"/>
      <c r="T98" s="68"/>
      <c r="U98" s="65">
        <f t="shared" si="83"/>
        <v>2.3042</v>
      </c>
      <c r="V98" s="65">
        <f t="shared" si="63"/>
        <v>0.555507334432775</v>
      </c>
      <c r="W98" s="65">
        <f t="shared" si="64"/>
        <v>1</v>
      </c>
      <c r="X98" s="65">
        <f t="shared" si="65"/>
        <v>1.120839</v>
      </c>
      <c r="Y98" s="65">
        <f t="shared" si="66"/>
        <v>1.14200166125554</v>
      </c>
      <c r="Z98" s="65">
        <f t="shared" si="51"/>
        <v>0</v>
      </c>
      <c r="AA98" s="65">
        <f t="shared" si="67"/>
        <v>2.34326087561371</v>
      </c>
      <c r="AB98" s="65">
        <f t="shared" si="68"/>
        <v>0.546247331366705</v>
      </c>
      <c r="AC98" s="65">
        <f t="shared" si="52"/>
        <v>1</v>
      </c>
      <c r="AD98" s="65">
        <f t="shared" si="69"/>
        <v>0.822</v>
      </c>
      <c r="AE98" s="65">
        <f t="shared" si="70"/>
        <v>1.55717761557178</v>
      </c>
      <c r="AF98" s="65">
        <f t="shared" si="53"/>
        <v>0</v>
      </c>
      <c r="AG98" s="65">
        <f t="shared" si="71"/>
        <v>1.22615567668666</v>
      </c>
      <c r="AH98" s="65">
        <f t="shared" si="72"/>
        <v>1.0439131215857</v>
      </c>
      <c r="AI98" s="65">
        <f t="shared" si="54"/>
        <v>0</v>
      </c>
      <c r="AJ98" s="65">
        <f t="shared" si="73"/>
        <v>1.04535593231281</v>
      </c>
      <c r="AK98" s="65">
        <f t="shared" si="74"/>
        <v>1.22446332434165</v>
      </c>
      <c r="AL98" s="65">
        <f t="shared" si="55"/>
        <v>0</v>
      </c>
      <c r="AM98" s="65">
        <f t="shared" si="75"/>
        <v>1.53813484734892</v>
      </c>
      <c r="AN98" s="65">
        <f t="shared" si="76"/>
        <v>0.832176712078378</v>
      </c>
      <c r="AO98" s="65">
        <f t="shared" si="56"/>
        <v>1</v>
      </c>
      <c r="AP98" s="65">
        <f t="shared" si="77"/>
        <v>1.585831519784</v>
      </c>
      <c r="AQ98" s="65">
        <f t="shared" si="78"/>
        <v>0.80714753366382</v>
      </c>
      <c r="AR98" s="65">
        <f t="shared" si="57"/>
        <v>1</v>
      </c>
      <c r="AS98" s="66">
        <f t="shared" si="79"/>
        <v>1.40150371993808</v>
      </c>
      <c r="AT98" s="66">
        <f t="shared" si="80"/>
        <v>0.913304746744838</v>
      </c>
      <c r="AU98" s="66">
        <f t="shared" si="58"/>
        <v>1</v>
      </c>
      <c r="AV98" s="65">
        <f t="shared" si="81"/>
        <v>1.01607780095761</v>
      </c>
      <c r="AW98" s="65">
        <f t="shared" si="82"/>
        <v>1.25974605369162</v>
      </c>
      <c r="AX98" s="65">
        <f t="shared" si="59"/>
        <v>0</v>
      </c>
    </row>
    <row r="99" spans="1:50">
      <c r="A99" s="62" t="s">
        <v>22</v>
      </c>
      <c r="B99" s="63">
        <v>42.65</v>
      </c>
      <c r="C99" s="63">
        <f t="shared" si="60"/>
        <v>34.12</v>
      </c>
      <c r="D99" s="64">
        <f t="shared" si="61"/>
        <v>2.64100994417045</v>
      </c>
      <c r="E99" s="64">
        <v>0.71</v>
      </c>
      <c r="F99" s="64">
        <v>1.13</v>
      </c>
      <c r="G99" s="63">
        <v>422</v>
      </c>
      <c r="H99" s="63">
        <v>372</v>
      </c>
      <c r="I99" s="64">
        <v>100</v>
      </c>
      <c r="J99" s="63">
        <v>50</v>
      </c>
      <c r="K99" s="64">
        <f t="shared" si="84"/>
        <v>0.5</v>
      </c>
      <c r="L99" s="64">
        <f t="shared" si="49"/>
        <v>0.5</v>
      </c>
      <c r="M99" s="64">
        <v>1</v>
      </c>
      <c r="N99" s="63">
        <v>540</v>
      </c>
      <c r="O99" s="64">
        <f t="shared" si="50"/>
        <v>5.4</v>
      </c>
      <c r="P99" s="63">
        <f t="shared" si="47"/>
        <v>200</v>
      </c>
      <c r="Q99" s="63">
        <f t="shared" si="48"/>
        <v>200</v>
      </c>
      <c r="R99" s="64">
        <v>1.09</v>
      </c>
      <c r="S99" s="68"/>
      <c r="T99" s="68"/>
      <c r="U99" s="65">
        <f t="shared" si="83"/>
        <v>2.4158</v>
      </c>
      <c r="V99" s="65">
        <f t="shared" si="63"/>
        <v>0.451196291083699</v>
      </c>
      <c r="W99" s="65">
        <f t="shared" si="64"/>
        <v>1</v>
      </c>
      <c r="X99" s="65">
        <f t="shared" si="65"/>
        <v>1.120839</v>
      </c>
      <c r="Y99" s="65">
        <f t="shared" si="66"/>
        <v>0.972485789662922</v>
      </c>
      <c r="Z99" s="65">
        <f t="shared" si="51"/>
        <v>1</v>
      </c>
      <c r="AA99" s="65">
        <f t="shared" si="67"/>
        <v>2.42048561383221</v>
      </c>
      <c r="AB99" s="65">
        <f t="shared" si="68"/>
        <v>0.450322858260771</v>
      </c>
      <c r="AC99" s="65">
        <f t="shared" si="52"/>
        <v>1</v>
      </c>
      <c r="AD99" s="65">
        <f t="shared" si="69"/>
        <v>0.853</v>
      </c>
      <c r="AE99" s="65">
        <f t="shared" si="70"/>
        <v>1.2778429073857</v>
      </c>
      <c r="AF99" s="65">
        <f t="shared" si="53"/>
        <v>0</v>
      </c>
      <c r="AG99" s="65">
        <f t="shared" si="71"/>
        <v>1.26656498498549</v>
      </c>
      <c r="AH99" s="65">
        <f t="shared" si="72"/>
        <v>0.860595400095078</v>
      </c>
      <c r="AI99" s="65">
        <f t="shared" si="54"/>
        <v>1</v>
      </c>
      <c r="AJ99" s="65">
        <f t="shared" si="73"/>
        <v>1.05338292262286</v>
      </c>
      <c r="AK99" s="65">
        <f t="shared" si="74"/>
        <v>1.03476141162984</v>
      </c>
      <c r="AL99" s="65">
        <f t="shared" si="55"/>
        <v>0</v>
      </c>
      <c r="AM99" s="65">
        <f t="shared" si="75"/>
        <v>1.58882577219106</v>
      </c>
      <c r="AN99" s="65">
        <f t="shared" si="76"/>
        <v>0.686041238176065</v>
      </c>
      <c r="AO99" s="65">
        <f t="shared" si="56"/>
        <v>1</v>
      </c>
      <c r="AP99" s="65">
        <f t="shared" si="77"/>
        <v>1.63809434090155</v>
      </c>
      <c r="AQ99" s="65">
        <f t="shared" si="78"/>
        <v>0.665407341191412</v>
      </c>
      <c r="AR99" s="65">
        <f t="shared" si="57"/>
        <v>1</v>
      </c>
      <c r="AS99" s="66">
        <f t="shared" si="79"/>
        <v>1.4084720623829</v>
      </c>
      <c r="AT99" s="66">
        <f t="shared" si="80"/>
        <v>0.773888264532493</v>
      </c>
      <c r="AU99" s="66">
        <f t="shared" si="58"/>
        <v>1</v>
      </c>
      <c r="AV99" s="65">
        <f t="shared" si="81"/>
        <v>1.04956376191278</v>
      </c>
      <c r="AW99" s="65">
        <f t="shared" si="82"/>
        <v>1.03852670943357</v>
      </c>
      <c r="AX99" s="65">
        <f t="shared" si="59"/>
        <v>0</v>
      </c>
    </row>
    <row r="100" spans="1:50">
      <c r="A100" s="62" t="s">
        <v>22</v>
      </c>
      <c r="B100" s="63">
        <v>42.65</v>
      </c>
      <c r="C100" s="63">
        <f t="shared" si="60"/>
        <v>34.12</v>
      </c>
      <c r="D100" s="64">
        <f t="shared" si="61"/>
        <v>2.64100994417045</v>
      </c>
      <c r="E100" s="64">
        <v>0.71</v>
      </c>
      <c r="F100" s="64">
        <v>1.13</v>
      </c>
      <c r="G100" s="63">
        <v>422</v>
      </c>
      <c r="H100" s="63">
        <v>372</v>
      </c>
      <c r="I100" s="64">
        <v>100</v>
      </c>
      <c r="J100" s="63">
        <v>50</v>
      </c>
      <c r="K100" s="64">
        <f t="shared" si="84"/>
        <v>0.5</v>
      </c>
      <c r="L100" s="64">
        <f t="shared" si="49"/>
        <v>0.5</v>
      </c>
      <c r="M100" s="64">
        <v>1</v>
      </c>
      <c r="N100" s="63">
        <v>540</v>
      </c>
      <c r="O100" s="64">
        <f t="shared" si="50"/>
        <v>5.4</v>
      </c>
      <c r="P100" s="63">
        <f t="shared" si="47"/>
        <v>200</v>
      </c>
      <c r="Q100" s="63">
        <f t="shared" si="48"/>
        <v>200</v>
      </c>
      <c r="R100" s="64">
        <v>1.54</v>
      </c>
      <c r="S100" s="68"/>
      <c r="T100" s="68"/>
      <c r="U100" s="65">
        <f t="shared" si="83"/>
        <v>2.4158</v>
      </c>
      <c r="V100" s="65">
        <f t="shared" si="63"/>
        <v>0.63746998923752</v>
      </c>
      <c r="W100" s="65">
        <f t="shared" si="64"/>
        <v>1</v>
      </c>
      <c r="X100" s="65">
        <f t="shared" si="65"/>
        <v>1.120839</v>
      </c>
      <c r="Y100" s="65">
        <f t="shared" si="66"/>
        <v>1.37397074869807</v>
      </c>
      <c r="Z100" s="65">
        <f t="shared" si="51"/>
        <v>0</v>
      </c>
      <c r="AA100" s="65">
        <f t="shared" si="67"/>
        <v>2.42048561383221</v>
      </c>
      <c r="AB100" s="65">
        <f t="shared" si="68"/>
        <v>0.636235964882191</v>
      </c>
      <c r="AC100" s="65">
        <f t="shared" si="52"/>
        <v>1</v>
      </c>
      <c r="AD100" s="65">
        <f t="shared" si="69"/>
        <v>0.853</v>
      </c>
      <c r="AE100" s="65">
        <f t="shared" si="70"/>
        <v>1.80539273153576</v>
      </c>
      <c r="AF100" s="65">
        <f t="shared" si="53"/>
        <v>0</v>
      </c>
      <c r="AG100" s="65">
        <f t="shared" si="71"/>
        <v>1.26656498498549</v>
      </c>
      <c r="AH100" s="65">
        <f t="shared" si="72"/>
        <v>1.21588707903341</v>
      </c>
      <c r="AI100" s="65">
        <f t="shared" si="54"/>
        <v>0</v>
      </c>
      <c r="AJ100" s="65">
        <f t="shared" si="73"/>
        <v>1.05338292262286</v>
      </c>
      <c r="AK100" s="65">
        <f t="shared" si="74"/>
        <v>1.46195648982564</v>
      </c>
      <c r="AL100" s="65">
        <f t="shared" si="55"/>
        <v>0</v>
      </c>
      <c r="AM100" s="65">
        <f t="shared" si="75"/>
        <v>1.58882577219106</v>
      </c>
      <c r="AN100" s="65">
        <f t="shared" si="76"/>
        <v>0.96926927228545</v>
      </c>
      <c r="AO100" s="65">
        <f t="shared" si="56"/>
        <v>1</v>
      </c>
      <c r="AP100" s="65">
        <f t="shared" si="77"/>
        <v>1.63809434090155</v>
      </c>
      <c r="AQ100" s="65">
        <f t="shared" si="78"/>
        <v>0.940116793976858</v>
      </c>
      <c r="AR100" s="65">
        <f t="shared" si="57"/>
        <v>1</v>
      </c>
      <c r="AS100" s="66">
        <f t="shared" si="79"/>
        <v>1.4084720623829</v>
      </c>
      <c r="AT100" s="66">
        <f t="shared" si="80"/>
        <v>1.09338341961471</v>
      </c>
      <c r="AU100" s="66">
        <f t="shared" si="58"/>
        <v>0</v>
      </c>
      <c r="AV100" s="65">
        <f t="shared" si="81"/>
        <v>1.04956376191278</v>
      </c>
      <c r="AW100" s="65">
        <f t="shared" si="82"/>
        <v>1.46727626837404</v>
      </c>
      <c r="AX100" s="65">
        <f t="shared" si="59"/>
        <v>0</v>
      </c>
    </row>
    <row r="101" spans="1:50">
      <c r="A101" s="62" t="s">
        <v>22</v>
      </c>
      <c r="B101" s="63">
        <v>42.65</v>
      </c>
      <c r="C101" s="63">
        <f t="shared" si="60"/>
        <v>34.12</v>
      </c>
      <c r="D101" s="64">
        <f t="shared" si="61"/>
        <v>2.64100994417045</v>
      </c>
      <c r="E101" s="64">
        <v>0.71</v>
      </c>
      <c r="F101" s="64">
        <v>1.7</v>
      </c>
      <c r="G101" s="63">
        <v>422</v>
      </c>
      <c r="H101" s="63">
        <v>372</v>
      </c>
      <c r="I101" s="64">
        <v>100</v>
      </c>
      <c r="J101" s="63">
        <v>50</v>
      </c>
      <c r="K101" s="64">
        <f t="shared" si="84"/>
        <v>0.5</v>
      </c>
      <c r="L101" s="64">
        <f t="shared" si="49"/>
        <v>0.5</v>
      </c>
      <c r="M101" s="64">
        <v>1</v>
      </c>
      <c r="N101" s="63">
        <v>540</v>
      </c>
      <c r="O101" s="64">
        <f t="shared" si="50"/>
        <v>5.4</v>
      </c>
      <c r="P101" s="63">
        <f t="shared" si="47"/>
        <v>200</v>
      </c>
      <c r="Q101" s="63">
        <f t="shared" si="48"/>
        <v>200</v>
      </c>
      <c r="R101" s="64">
        <v>1.175</v>
      </c>
      <c r="S101" s="68"/>
      <c r="T101" s="68"/>
      <c r="U101" s="65">
        <f t="shared" si="83"/>
        <v>2.4158</v>
      </c>
      <c r="V101" s="65">
        <f t="shared" si="63"/>
        <v>0.486381322957198</v>
      </c>
      <c r="W101" s="65">
        <f t="shared" si="64"/>
        <v>1</v>
      </c>
      <c r="X101" s="65">
        <f t="shared" si="65"/>
        <v>1.03551</v>
      </c>
      <c r="Y101" s="65">
        <f t="shared" si="66"/>
        <v>1.13470656970961</v>
      </c>
      <c r="Z101" s="65">
        <f t="shared" si="51"/>
        <v>0</v>
      </c>
      <c r="AA101" s="65">
        <f t="shared" si="67"/>
        <v>2.42048561383221</v>
      </c>
      <c r="AB101" s="65">
        <f t="shared" si="68"/>
        <v>0.485439778400373</v>
      </c>
      <c r="AC101" s="65">
        <f t="shared" si="52"/>
        <v>1</v>
      </c>
      <c r="AD101" s="65">
        <f t="shared" si="69"/>
        <v>0.853</v>
      </c>
      <c r="AE101" s="65">
        <f t="shared" si="70"/>
        <v>1.37749120750293</v>
      </c>
      <c r="AF101" s="65">
        <f t="shared" si="53"/>
        <v>0</v>
      </c>
      <c r="AG101" s="65">
        <f t="shared" si="71"/>
        <v>1.26656498498549</v>
      </c>
      <c r="AH101" s="65">
        <f t="shared" si="72"/>
        <v>0.927706050561207</v>
      </c>
      <c r="AI101" s="65">
        <f t="shared" si="54"/>
        <v>1</v>
      </c>
      <c r="AJ101" s="65">
        <f t="shared" si="73"/>
        <v>1.05338292262286</v>
      </c>
      <c r="AK101" s="65">
        <f t="shared" si="74"/>
        <v>1.11545381528905</v>
      </c>
      <c r="AL101" s="65">
        <f t="shared" si="55"/>
        <v>0</v>
      </c>
      <c r="AM101" s="65">
        <f t="shared" si="75"/>
        <v>1.58882577219106</v>
      </c>
      <c r="AN101" s="65">
        <f t="shared" si="76"/>
        <v>0.739539866841171</v>
      </c>
      <c r="AO101" s="65">
        <f t="shared" si="56"/>
        <v>1</v>
      </c>
      <c r="AP101" s="65">
        <f t="shared" si="77"/>
        <v>1.63809434090155</v>
      </c>
      <c r="AQ101" s="65">
        <f t="shared" si="78"/>
        <v>0.71729690449533</v>
      </c>
      <c r="AR101" s="65">
        <f t="shared" si="57"/>
        <v>1</v>
      </c>
      <c r="AS101" s="66">
        <f t="shared" si="79"/>
        <v>1.4084720623829</v>
      </c>
      <c r="AT101" s="66">
        <f t="shared" si="80"/>
        <v>0.834237349381357</v>
      </c>
      <c r="AU101" s="66">
        <f t="shared" si="58"/>
        <v>1</v>
      </c>
      <c r="AV101" s="65">
        <f t="shared" si="81"/>
        <v>1.04956376191278</v>
      </c>
      <c r="AW101" s="65">
        <f t="shared" si="82"/>
        <v>1.11951273723344</v>
      </c>
      <c r="AX101" s="65">
        <f t="shared" si="59"/>
        <v>0</v>
      </c>
    </row>
    <row r="102" spans="1:50">
      <c r="A102" s="62" t="s">
        <v>22</v>
      </c>
      <c r="B102" s="63">
        <v>42.65</v>
      </c>
      <c r="C102" s="63">
        <f t="shared" si="60"/>
        <v>34.12</v>
      </c>
      <c r="D102" s="64">
        <f t="shared" si="61"/>
        <v>2.64100994417045</v>
      </c>
      <c r="E102" s="64">
        <v>0.71</v>
      </c>
      <c r="F102" s="64">
        <v>2.26</v>
      </c>
      <c r="G102" s="63">
        <v>422</v>
      </c>
      <c r="H102" s="63">
        <v>372</v>
      </c>
      <c r="I102" s="64">
        <v>100</v>
      </c>
      <c r="J102" s="63">
        <v>50</v>
      </c>
      <c r="K102" s="64">
        <f t="shared" si="84"/>
        <v>0.5</v>
      </c>
      <c r="L102" s="64">
        <f t="shared" si="49"/>
        <v>0.5</v>
      </c>
      <c r="M102" s="64">
        <v>1</v>
      </c>
      <c r="N102" s="63">
        <v>540</v>
      </c>
      <c r="O102" s="64">
        <f t="shared" si="50"/>
        <v>5.4</v>
      </c>
      <c r="P102" s="63">
        <f t="shared" si="47"/>
        <v>200</v>
      </c>
      <c r="Q102" s="63">
        <f t="shared" si="48"/>
        <v>200</v>
      </c>
      <c r="R102" s="64">
        <v>1.126</v>
      </c>
      <c r="S102" s="68"/>
      <c r="T102" s="68"/>
      <c r="U102" s="65">
        <f t="shared" si="83"/>
        <v>2.4158</v>
      </c>
      <c r="V102" s="65">
        <f t="shared" si="63"/>
        <v>0.466098186936005</v>
      </c>
      <c r="W102" s="65">
        <f t="shared" si="64"/>
        <v>1</v>
      </c>
      <c r="X102" s="65">
        <f t="shared" si="65"/>
        <v>0.951678</v>
      </c>
      <c r="Y102" s="65">
        <f t="shared" si="66"/>
        <v>1.18317330021289</v>
      </c>
      <c r="Z102" s="65">
        <f t="shared" si="51"/>
        <v>0</v>
      </c>
      <c r="AA102" s="65">
        <f t="shared" si="67"/>
        <v>2.42048561383221</v>
      </c>
      <c r="AB102" s="65">
        <f t="shared" si="68"/>
        <v>0.465195906790485</v>
      </c>
      <c r="AC102" s="65">
        <f t="shared" si="52"/>
        <v>1</v>
      </c>
      <c r="AD102" s="65">
        <f t="shared" si="69"/>
        <v>0.853</v>
      </c>
      <c r="AE102" s="65">
        <f t="shared" si="70"/>
        <v>1.3200468933177</v>
      </c>
      <c r="AF102" s="65">
        <f t="shared" si="53"/>
        <v>0</v>
      </c>
      <c r="AG102" s="65">
        <f t="shared" si="71"/>
        <v>1.26656498498549</v>
      </c>
      <c r="AH102" s="65">
        <f t="shared" si="72"/>
        <v>0.889018734410144</v>
      </c>
      <c r="AI102" s="65">
        <f t="shared" si="54"/>
        <v>1</v>
      </c>
      <c r="AJ102" s="65">
        <f t="shared" si="73"/>
        <v>1.05338292262286</v>
      </c>
      <c r="AK102" s="65">
        <f t="shared" si="74"/>
        <v>1.0689370178855</v>
      </c>
      <c r="AL102" s="65">
        <f t="shared" si="55"/>
        <v>0</v>
      </c>
      <c r="AM102" s="65">
        <f t="shared" si="75"/>
        <v>1.58882577219106</v>
      </c>
      <c r="AN102" s="65">
        <f t="shared" si="76"/>
        <v>0.708699480904816</v>
      </c>
      <c r="AO102" s="65">
        <f t="shared" si="56"/>
        <v>1</v>
      </c>
      <c r="AP102" s="65">
        <f t="shared" si="77"/>
        <v>1.63809434090155</v>
      </c>
      <c r="AQ102" s="65">
        <f t="shared" si="78"/>
        <v>0.687384097414248</v>
      </c>
      <c r="AR102" s="65">
        <f t="shared" si="57"/>
        <v>1</v>
      </c>
      <c r="AS102" s="66">
        <f t="shared" si="79"/>
        <v>1.4084720623829</v>
      </c>
      <c r="AT102" s="66">
        <f t="shared" si="80"/>
        <v>0.79944787693907</v>
      </c>
      <c r="AU102" s="66">
        <f t="shared" si="58"/>
        <v>1</v>
      </c>
      <c r="AV102" s="65">
        <f t="shared" si="81"/>
        <v>1.04956376191278</v>
      </c>
      <c r="AW102" s="65">
        <f t="shared" si="82"/>
        <v>1.07282667414881</v>
      </c>
      <c r="AX102" s="65">
        <f t="shared" si="59"/>
        <v>0</v>
      </c>
    </row>
    <row r="103" spans="1:50">
      <c r="A103" s="62" t="s">
        <v>22</v>
      </c>
      <c r="B103" s="63">
        <v>41.1</v>
      </c>
      <c r="C103" s="63">
        <f t="shared" si="60"/>
        <v>32.88</v>
      </c>
      <c r="D103" s="64">
        <f t="shared" si="61"/>
        <v>2.55674945511589</v>
      </c>
      <c r="E103" s="64">
        <v>0</v>
      </c>
      <c r="F103" s="64">
        <v>0</v>
      </c>
      <c r="G103" s="63">
        <v>422</v>
      </c>
      <c r="H103" s="63" t="s">
        <v>23</v>
      </c>
      <c r="I103" s="64">
        <v>100</v>
      </c>
      <c r="J103" s="63">
        <v>50</v>
      </c>
      <c r="K103" s="64">
        <f t="shared" si="84"/>
        <v>0.5</v>
      </c>
      <c r="L103" s="64">
        <f t="shared" si="49"/>
        <v>0.5</v>
      </c>
      <c r="M103" s="64">
        <v>1</v>
      </c>
      <c r="N103" s="63">
        <v>540</v>
      </c>
      <c r="O103" s="64">
        <f t="shared" si="50"/>
        <v>5.4</v>
      </c>
      <c r="P103" s="63">
        <f t="shared" si="47"/>
        <v>200</v>
      </c>
      <c r="Q103" s="63">
        <f t="shared" si="48"/>
        <v>200</v>
      </c>
      <c r="R103" s="64">
        <v>1.003</v>
      </c>
      <c r="S103" s="68"/>
      <c r="T103" s="68"/>
      <c r="U103" s="65">
        <f t="shared" si="83"/>
        <v>2.3042</v>
      </c>
      <c r="V103" s="65">
        <f t="shared" si="63"/>
        <v>0.435292075340682</v>
      </c>
      <c r="W103" s="65">
        <f t="shared" si="64"/>
        <v>1</v>
      </c>
      <c r="X103" s="65">
        <f t="shared" si="65"/>
        <v>1.29</v>
      </c>
      <c r="Y103" s="65">
        <f t="shared" si="66"/>
        <v>0.777519379844961</v>
      </c>
      <c r="Z103" s="65">
        <f t="shared" si="51"/>
        <v>1</v>
      </c>
      <c r="AA103" s="65">
        <f t="shared" si="67"/>
        <v>2.34326087561371</v>
      </c>
      <c r="AB103" s="65">
        <f t="shared" si="68"/>
        <v>0.428035994813129</v>
      </c>
      <c r="AC103" s="65">
        <f t="shared" si="52"/>
        <v>1</v>
      </c>
      <c r="AD103" s="65">
        <f t="shared" si="69"/>
        <v>0.822</v>
      </c>
      <c r="AE103" s="65">
        <f t="shared" si="70"/>
        <v>1.22019464720195</v>
      </c>
      <c r="AF103" s="65">
        <f t="shared" si="53"/>
        <v>0</v>
      </c>
      <c r="AG103" s="65">
        <f t="shared" si="71"/>
        <v>1.22615567668666</v>
      </c>
      <c r="AH103" s="65">
        <f t="shared" si="72"/>
        <v>0.818003797617547</v>
      </c>
      <c r="AI103" s="65">
        <f t="shared" si="54"/>
        <v>1</v>
      </c>
      <c r="AJ103" s="65">
        <f t="shared" si="73"/>
        <v>1.04535593231281</v>
      </c>
      <c r="AK103" s="65">
        <f t="shared" si="74"/>
        <v>0.959481808058337</v>
      </c>
      <c r="AL103" s="65">
        <f t="shared" si="55"/>
        <v>1</v>
      </c>
      <c r="AM103" s="65">
        <f t="shared" si="75"/>
        <v>1.52510104997663</v>
      </c>
      <c r="AN103" s="65">
        <f t="shared" si="76"/>
        <v>0.657661339893098</v>
      </c>
      <c r="AO103" s="65">
        <f t="shared" si="56"/>
        <v>1</v>
      </c>
      <c r="AP103" s="65">
        <f t="shared" si="77"/>
        <v>0.543309259212127</v>
      </c>
      <c r="AQ103" s="65">
        <f t="shared" si="78"/>
        <v>1.8460940670411</v>
      </c>
      <c r="AR103" s="65">
        <f t="shared" si="57"/>
        <v>0</v>
      </c>
      <c r="AS103" s="66">
        <f t="shared" si="79"/>
        <v>1.40088317993808</v>
      </c>
      <c r="AT103" s="66">
        <f t="shared" si="80"/>
        <v>0.715976902545386</v>
      </c>
      <c r="AU103" s="66">
        <f t="shared" si="58"/>
        <v>1</v>
      </c>
      <c r="AV103" s="65">
        <f t="shared" si="81"/>
        <v>1.01607780095761</v>
      </c>
      <c r="AW103" s="65">
        <f t="shared" si="82"/>
        <v>0.987129134259915</v>
      </c>
      <c r="AX103" s="65">
        <f t="shared" si="59"/>
        <v>1</v>
      </c>
    </row>
    <row r="104" spans="1:50">
      <c r="A104" s="62" t="s">
        <v>22</v>
      </c>
      <c r="B104" s="63">
        <v>42.65</v>
      </c>
      <c r="C104" s="63">
        <f t="shared" si="60"/>
        <v>34.12</v>
      </c>
      <c r="D104" s="64">
        <f t="shared" si="61"/>
        <v>2.64100994417045</v>
      </c>
      <c r="E104" s="64">
        <v>0.71</v>
      </c>
      <c r="F104" s="64">
        <v>1.13</v>
      </c>
      <c r="G104" s="63">
        <v>422</v>
      </c>
      <c r="H104" s="63">
        <v>372</v>
      </c>
      <c r="I104" s="64">
        <v>100</v>
      </c>
      <c r="J104" s="63">
        <v>50</v>
      </c>
      <c r="K104" s="64">
        <f t="shared" si="84"/>
        <v>0.5</v>
      </c>
      <c r="L104" s="64">
        <f t="shared" si="49"/>
        <v>0.5</v>
      </c>
      <c r="M104" s="64">
        <v>1</v>
      </c>
      <c r="N104" s="63">
        <v>540</v>
      </c>
      <c r="O104" s="64">
        <f t="shared" si="50"/>
        <v>5.4</v>
      </c>
      <c r="P104" s="63">
        <f t="shared" si="47"/>
        <v>200</v>
      </c>
      <c r="Q104" s="63">
        <f t="shared" si="48"/>
        <v>200</v>
      </c>
      <c r="R104" s="64">
        <v>1.18</v>
      </c>
      <c r="S104" s="68"/>
      <c r="T104" s="68"/>
      <c r="U104" s="65">
        <f t="shared" si="83"/>
        <v>2.4158</v>
      </c>
      <c r="V104" s="65">
        <f t="shared" si="63"/>
        <v>0.488451030714463</v>
      </c>
      <c r="W104" s="65">
        <f t="shared" si="64"/>
        <v>1</v>
      </c>
      <c r="X104" s="65">
        <f t="shared" si="65"/>
        <v>1.120839</v>
      </c>
      <c r="Y104" s="65">
        <f t="shared" si="66"/>
        <v>1.05278278146995</v>
      </c>
      <c r="Z104" s="65">
        <f t="shared" si="51"/>
        <v>0</v>
      </c>
      <c r="AA104" s="65">
        <f t="shared" si="67"/>
        <v>2.42048561383221</v>
      </c>
      <c r="AB104" s="65">
        <f t="shared" si="68"/>
        <v>0.487505479585055</v>
      </c>
      <c r="AC104" s="65">
        <f t="shared" si="52"/>
        <v>1</v>
      </c>
      <c r="AD104" s="65">
        <f t="shared" si="69"/>
        <v>0.853</v>
      </c>
      <c r="AE104" s="65">
        <f t="shared" si="70"/>
        <v>1.38335287221571</v>
      </c>
      <c r="AF104" s="65">
        <f t="shared" si="53"/>
        <v>0</v>
      </c>
      <c r="AG104" s="65">
        <f t="shared" si="71"/>
        <v>1.26656498498549</v>
      </c>
      <c r="AH104" s="65">
        <f t="shared" si="72"/>
        <v>0.931653735882744</v>
      </c>
      <c r="AI104" s="65">
        <f t="shared" si="54"/>
        <v>1</v>
      </c>
      <c r="AJ104" s="65">
        <f t="shared" si="73"/>
        <v>1.05338292262286</v>
      </c>
      <c r="AK104" s="65">
        <f t="shared" si="74"/>
        <v>1.120200427269</v>
      </c>
      <c r="AL104" s="65">
        <f t="shared" si="55"/>
        <v>0</v>
      </c>
      <c r="AM104" s="65">
        <f t="shared" si="75"/>
        <v>1.58882577219106</v>
      </c>
      <c r="AN104" s="65">
        <f t="shared" si="76"/>
        <v>0.742686844997942</v>
      </c>
      <c r="AO104" s="65">
        <f t="shared" si="56"/>
        <v>1</v>
      </c>
      <c r="AP104" s="65">
        <f t="shared" si="77"/>
        <v>1.63809434090155</v>
      </c>
      <c r="AQ104" s="65">
        <f t="shared" si="78"/>
        <v>0.720349231748501</v>
      </c>
      <c r="AR104" s="65">
        <f t="shared" si="57"/>
        <v>1</v>
      </c>
      <c r="AS104" s="66">
        <f t="shared" si="79"/>
        <v>1.4084720623829</v>
      </c>
      <c r="AT104" s="66">
        <f t="shared" si="80"/>
        <v>0.837787295548937</v>
      </c>
      <c r="AU104" s="66">
        <f t="shared" si="58"/>
        <v>1</v>
      </c>
      <c r="AV104" s="65">
        <f t="shared" si="81"/>
        <v>1.04956376191278</v>
      </c>
      <c r="AW104" s="65">
        <f t="shared" si="82"/>
        <v>1.12427662122167</v>
      </c>
      <c r="AX104" s="65">
        <f t="shared" si="59"/>
        <v>0</v>
      </c>
    </row>
    <row r="105" spans="1:50">
      <c r="A105" s="62" t="s">
        <v>24</v>
      </c>
      <c r="B105" s="63">
        <v>50.4</v>
      </c>
      <c r="C105" s="63">
        <f t="shared" si="60"/>
        <v>40.32</v>
      </c>
      <c r="D105" s="64">
        <f t="shared" si="61"/>
        <v>3.04393580711003</v>
      </c>
      <c r="E105" s="64">
        <v>1.5</v>
      </c>
      <c r="F105" s="64">
        <v>7.19647988505747</v>
      </c>
      <c r="G105" s="63">
        <v>359</v>
      </c>
      <c r="H105" s="63">
        <v>445</v>
      </c>
      <c r="I105" s="64">
        <v>112</v>
      </c>
      <c r="J105" s="63">
        <v>60</v>
      </c>
      <c r="K105" s="64">
        <f t="shared" ref="K105:K138" si="85">J105/I105</f>
        <v>0.535714285714286</v>
      </c>
      <c r="L105" s="64">
        <v>0.535714285714286</v>
      </c>
      <c r="M105" s="64">
        <f t="shared" ref="M105:M138" si="86">96/112</f>
        <v>0.857142857142857</v>
      </c>
      <c r="N105" s="63">
        <v>200</v>
      </c>
      <c r="O105" s="64">
        <f t="shared" ref="O105:O138" si="87">N105/I105</f>
        <v>1.78571428571429</v>
      </c>
      <c r="P105" s="63">
        <f t="shared" ref="P105:P138" si="88">96+2*J105</f>
        <v>216</v>
      </c>
      <c r="Q105" s="63">
        <f t="shared" ref="Q105:Q138" si="89">112+2*J105</f>
        <v>232</v>
      </c>
      <c r="R105" s="64">
        <v>0.901821862348178</v>
      </c>
      <c r="S105" s="68"/>
      <c r="T105" s="68"/>
      <c r="U105" s="65">
        <f t="shared" si="83"/>
        <v>2.9738</v>
      </c>
      <c r="V105" s="65">
        <f t="shared" si="63"/>
        <v>0.303255720743889</v>
      </c>
      <c r="W105" s="65">
        <f t="shared" si="64"/>
        <v>1</v>
      </c>
      <c r="X105" s="65">
        <f t="shared" si="65"/>
        <v>1.29697267549261</v>
      </c>
      <c r="Y105" s="65">
        <f t="shared" si="66"/>
        <v>0.695328343756858</v>
      </c>
      <c r="Z105" s="65">
        <f t="shared" si="51"/>
        <v>1</v>
      </c>
      <c r="AA105" s="65">
        <f t="shared" si="67"/>
        <v>3.87616688137272</v>
      </c>
      <c r="AB105" s="65">
        <f t="shared" si="68"/>
        <v>0.232658162031663</v>
      </c>
      <c r="AC105" s="65">
        <f t="shared" si="52"/>
        <v>1</v>
      </c>
      <c r="AD105" s="65">
        <f t="shared" si="69"/>
        <v>1.26</v>
      </c>
      <c r="AE105" s="65">
        <f t="shared" si="70"/>
        <v>0.715731636784268</v>
      </c>
      <c r="AF105" s="65">
        <f t="shared" si="53"/>
        <v>1</v>
      </c>
      <c r="AG105" s="65">
        <f t="shared" si="71"/>
        <v>1.5956528924857</v>
      </c>
      <c r="AH105" s="65">
        <f t="shared" si="72"/>
        <v>0.565174209626082</v>
      </c>
      <c r="AI105" s="65">
        <f t="shared" si="54"/>
        <v>1</v>
      </c>
      <c r="AJ105" s="65">
        <f t="shared" si="73"/>
        <v>1.07458220258851</v>
      </c>
      <c r="AK105" s="65">
        <f t="shared" si="74"/>
        <v>0.839230223779829</v>
      </c>
      <c r="AL105" s="65">
        <f t="shared" si="55"/>
        <v>1</v>
      </c>
      <c r="AM105" s="65">
        <f t="shared" si="75"/>
        <v>1.64704757434889</v>
      </c>
      <c r="AN105" s="65">
        <f t="shared" si="76"/>
        <v>0.547538441750648</v>
      </c>
      <c r="AO105" s="65">
        <f t="shared" si="56"/>
        <v>1</v>
      </c>
      <c r="AP105" s="65">
        <f t="shared" si="77"/>
        <v>3.27827537946026</v>
      </c>
      <c r="AQ105" s="65">
        <f t="shared" si="78"/>
        <v>0.275090331946627</v>
      </c>
      <c r="AR105" s="65">
        <f t="shared" si="57"/>
        <v>1</v>
      </c>
      <c r="AS105" s="66">
        <f t="shared" si="79"/>
        <v>1.63737306267657</v>
      </c>
      <c r="AT105" s="66">
        <f t="shared" si="80"/>
        <v>0.550773603710075</v>
      </c>
      <c r="AU105" s="66">
        <f t="shared" si="58"/>
        <v>1</v>
      </c>
      <c r="AV105" s="65">
        <f t="shared" si="81"/>
        <v>1.44448886606476</v>
      </c>
      <c r="AW105" s="65">
        <f t="shared" si="82"/>
        <v>0.624319012444191</v>
      </c>
      <c r="AX105" s="65">
        <f t="shared" si="59"/>
        <v>1</v>
      </c>
    </row>
    <row r="106" spans="1:50">
      <c r="A106" s="62" t="s">
        <v>24</v>
      </c>
      <c r="B106" s="63">
        <v>53.7</v>
      </c>
      <c r="C106" s="63">
        <f t="shared" si="60"/>
        <v>42.96</v>
      </c>
      <c r="D106" s="64">
        <f t="shared" si="61"/>
        <v>3.20751628994371</v>
      </c>
      <c r="E106" s="64">
        <v>1.5</v>
      </c>
      <c r="F106" s="64">
        <v>7.19647988505747</v>
      </c>
      <c r="G106" s="63">
        <v>359</v>
      </c>
      <c r="H106" s="63">
        <v>445</v>
      </c>
      <c r="I106" s="64">
        <v>112</v>
      </c>
      <c r="J106" s="63">
        <v>60</v>
      </c>
      <c r="K106" s="64">
        <f t="shared" si="85"/>
        <v>0.535714285714286</v>
      </c>
      <c r="L106" s="64">
        <v>0.535714285714286</v>
      </c>
      <c r="M106" s="64">
        <f t="shared" si="86"/>
        <v>0.857142857142857</v>
      </c>
      <c r="N106" s="63">
        <v>200</v>
      </c>
      <c r="O106" s="64">
        <f t="shared" si="87"/>
        <v>1.78571428571429</v>
      </c>
      <c r="P106" s="63">
        <f t="shared" si="88"/>
        <v>216</v>
      </c>
      <c r="Q106" s="63">
        <f t="shared" si="89"/>
        <v>232</v>
      </c>
      <c r="R106" s="64">
        <v>1.0414979757085</v>
      </c>
      <c r="S106" s="68"/>
      <c r="T106" s="68"/>
      <c r="U106" s="65">
        <f t="shared" si="83"/>
        <v>3.2114</v>
      </c>
      <c r="V106" s="65">
        <f t="shared" si="63"/>
        <v>0.32431275322554</v>
      </c>
      <c r="W106" s="65">
        <f t="shared" si="64"/>
        <v>1</v>
      </c>
      <c r="X106" s="65">
        <f t="shared" si="65"/>
        <v>1.29697267549261</v>
      </c>
      <c r="Y106" s="65">
        <f t="shared" si="66"/>
        <v>0.803022295988559</v>
      </c>
      <c r="Z106" s="65">
        <f t="shared" si="51"/>
        <v>1</v>
      </c>
      <c r="AA106" s="65">
        <f t="shared" si="67"/>
        <v>4.08447129059113</v>
      </c>
      <c r="AB106" s="65">
        <f t="shared" si="68"/>
        <v>0.254989667354907</v>
      </c>
      <c r="AC106" s="65">
        <f t="shared" si="52"/>
        <v>1</v>
      </c>
      <c r="AD106" s="65">
        <f t="shared" si="69"/>
        <v>1.3425</v>
      </c>
      <c r="AE106" s="65">
        <f t="shared" si="70"/>
        <v>0.77578992603985</v>
      </c>
      <c r="AF106" s="65">
        <f t="shared" si="53"/>
        <v>1</v>
      </c>
      <c r="AG106" s="65">
        <f t="shared" si="71"/>
        <v>1.68140295001913</v>
      </c>
      <c r="AH106" s="65">
        <f t="shared" si="72"/>
        <v>0.61942199857366</v>
      </c>
      <c r="AI106" s="65">
        <f t="shared" si="54"/>
        <v>1</v>
      </c>
      <c r="AJ106" s="65">
        <f t="shared" si="73"/>
        <v>1.0752314902887</v>
      </c>
      <c r="AK106" s="65">
        <f t="shared" si="74"/>
        <v>0.968626742348157</v>
      </c>
      <c r="AL106" s="65">
        <f t="shared" si="55"/>
        <v>1</v>
      </c>
      <c r="AM106" s="65">
        <f t="shared" si="75"/>
        <v>1.73555957149177</v>
      </c>
      <c r="AN106" s="65">
        <f t="shared" si="76"/>
        <v>0.600093475796569</v>
      </c>
      <c r="AO106" s="65">
        <f t="shared" si="56"/>
        <v>1</v>
      </c>
      <c r="AP106" s="65">
        <f t="shared" si="77"/>
        <v>3.45444922260809</v>
      </c>
      <c r="AQ106" s="65">
        <f t="shared" si="78"/>
        <v>0.301494654746199</v>
      </c>
      <c r="AR106" s="65">
        <f t="shared" si="57"/>
        <v>1</v>
      </c>
      <c r="AS106" s="66">
        <f t="shared" si="79"/>
        <v>1.65090116860692</v>
      </c>
      <c r="AT106" s="66">
        <f t="shared" si="80"/>
        <v>0.630866338647848</v>
      </c>
      <c r="AU106" s="66">
        <f t="shared" si="58"/>
        <v>1</v>
      </c>
      <c r="AV106" s="65">
        <f t="shared" si="81"/>
        <v>1.52211539997747</v>
      </c>
      <c r="AW106" s="65">
        <f t="shared" si="82"/>
        <v>0.684243767406807</v>
      </c>
      <c r="AX106" s="65">
        <f t="shared" si="59"/>
        <v>1</v>
      </c>
    </row>
    <row r="107" spans="1:50">
      <c r="A107" s="62" t="s">
        <v>24</v>
      </c>
      <c r="B107" s="63">
        <v>51.8</v>
      </c>
      <c r="C107" s="63">
        <f t="shared" si="60"/>
        <v>41.44</v>
      </c>
      <c r="D107" s="64">
        <f t="shared" si="61"/>
        <v>3.1138577383118</v>
      </c>
      <c r="E107" s="64">
        <v>1.5</v>
      </c>
      <c r="F107" s="64">
        <v>7.19647988505747</v>
      </c>
      <c r="G107" s="63">
        <v>359</v>
      </c>
      <c r="H107" s="63">
        <v>445</v>
      </c>
      <c r="I107" s="64">
        <v>112</v>
      </c>
      <c r="J107" s="63">
        <v>60</v>
      </c>
      <c r="K107" s="64">
        <f t="shared" si="85"/>
        <v>0.535714285714286</v>
      </c>
      <c r="L107" s="64">
        <v>0.535714285714286</v>
      </c>
      <c r="M107" s="64">
        <f t="shared" si="86"/>
        <v>0.857142857142857</v>
      </c>
      <c r="N107" s="63">
        <v>200</v>
      </c>
      <c r="O107" s="64">
        <f t="shared" si="87"/>
        <v>1.78571428571429</v>
      </c>
      <c r="P107" s="63">
        <f t="shared" si="88"/>
        <v>216</v>
      </c>
      <c r="Q107" s="63">
        <f t="shared" si="89"/>
        <v>232</v>
      </c>
      <c r="R107" s="64">
        <v>0.982793522267207</v>
      </c>
      <c r="S107" s="68"/>
      <c r="T107" s="68"/>
      <c r="U107" s="65">
        <f t="shared" si="83"/>
        <v>3.0746</v>
      </c>
      <c r="V107" s="65">
        <f t="shared" si="63"/>
        <v>0.319649229905421</v>
      </c>
      <c r="W107" s="65">
        <f t="shared" si="64"/>
        <v>1</v>
      </c>
      <c r="X107" s="65">
        <f t="shared" si="65"/>
        <v>1.29697267549261</v>
      </c>
      <c r="Y107" s="65">
        <f t="shared" si="66"/>
        <v>0.757759620412918</v>
      </c>
      <c r="Z107" s="65">
        <f t="shared" si="51"/>
        <v>1</v>
      </c>
      <c r="AA107" s="65">
        <f t="shared" si="67"/>
        <v>3.96520590557712</v>
      </c>
      <c r="AB107" s="65">
        <f t="shared" si="68"/>
        <v>0.247854347458954</v>
      </c>
      <c r="AC107" s="65">
        <f t="shared" si="52"/>
        <v>1</v>
      </c>
      <c r="AD107" s="65">
        <f t="shared" si="69"/>
        <v>1.295</v>
      </c>
      <c r="AE107" s="65">
        <f t="shared" si="70"/>
        <v>0.758913916808653</v>
      </c>
      <c r="AF107" s="65">
        <f t="shared" si="53"/>
        <v>1</v>
      </c>
      <c r="AG107" s="65">
        <f t="shared" si="71"/>
        <v>1.63230646826404</v>
      </c>
      <c r="AH107" s="65">
        <f t="shared" si="72"/>
        <v>0.602088848739545</v>
      </c>
      <c r="AI107" s="65">
        <f t="shared" si="54"/>
        <v>1</v>
      </c>
      <c r="AJ107" s="65">
        <f t="shared" si="73"/>
        <v>1.0754135430407</v>
      </c>
      <c r="AK107" s="65">
        <f t="shared" si="74"/>
        <v>0.9138749726811</v>
      </c>
      <c r="AL107" s="65">
        <f t="shared" si="55"/>
        <v>1</v>
      </c>
      <c r="AM107" s="65">
        <f t="shared" si="75"/>
        <v>1.68488173199133</v>
      </c>
      <c r="AN107" s="65">
        <f t="shared" si="76"/>
        <v>0.583301191773064</v>
      </c>
      <c r="AO107" s="65">
        <f t="shared" si="56"/>
        <v>1</v>
      </c>
      <c r="AP107" s="65">
        <f t="shared" si="77"/>
        <v>3.35358030047984</v>
      </c>
      <c r="AQ107" s="65">
        <f t="shared" si="78"/>
        <v>0.293057995995082</v>
      </c>
      <c r="AR107" s="65">
        <f t="shared" si="57"/>
        <v>1</v>
      </c>
      <c r="AS107" s="66">
        <f t="shared" si="79"/>
        <v>1.64315560638696</v>
      </c>
      <c r="AT107" s="66">
        <f t="shared" si="80"/>
        <v>0.598113482647098</v>
      </c>
      <c r="AU107" s="66">
        <f t="shared" si="58"/>
        <v>1</v>
      </c>
      <c r="AV107" s="65">
        <f t="shared" si="81"/>
        <v>1.47767006879537</v>
      </c>
      <c r="AW107" s="65">
        <f t="shared" si="82"/>
        <v>0.665096724242646</v>
      </c>
      <c r="AX107" s="65">
        <f t="shared" si="59"/>
        <v>1</v>
      </c>
    </row>
    <row r="108" spans="1:50">
      <c r="A108" s="62" t="s">
        <v>24</v>
      </c>
      <c r="B108" s="63">
        <v>51.325</v>
      </c>
      <c r="C108" s="63">
        <f t="shared" si="60"/>
        <v>41.06</v>
      </c>
      <c r="D108" s="64">
        <f t="shared" si="61"/>
        <v>3.09022300209788</v>
      </c>
      <c r="E108" s="64">
        <v>1.5</v>
      </c>
      <c r="F108" s="64">
        <v>7.19647988505747</v>
      </c>
      <c r="G108" s="63">
        <v>359</v>
      </c>
      <c r="H108" s="63">
        <v>445</v>
      </c>
      <c r="I108" s="64">
        <v>112</v>
      </c>
      <c r="J108" s="63">
        <v>60</v>
      </c>
      <c r="K108" s="64">
        <f t="shared" si="85"/>
        <v>0.535714285714286</v>
      </c>
      <c r="L108" s="64">
        <v>0.535714285714286</v>
      </c>
      <c r="M108" s="64">
        <f t="shared" si="86"/>
        <v>0.857142857142857</v>
      </c>
      <c r="N108" s="63">
        <v>200</v>
      </c>
      <c r="O108" s="64">
        <f t="shared" si="87"/>
        <v>1.78571428571429</v>
      </c>
      <c r="P108" s="63">
        <f t="shared" si="88"/>
        <v>216</v>
      </c>
      <c r="Q108" s="63">
        <f t="shared" si="89"/>
        <v>232</v>
      </c>
      <c r="R108" s="64">
        <v>0.935222672064777</v>
      </c>
      <c r="S108" s="68"/>
      <c r="T108" s="68"/>
      <c r="U108" s="65">
        <f t="shared" si="83"/>
        <v>3.0404</v>
      </c>
      <c r="V108" s="65">
        <f t="shared" si="63"/>
        <v>0.307598563368233</v>
      </c>
      <c r="W108" s="65">
        <f t="shared" si="64"/>
        <v>1</v>
      </c>
      <c r="X108" s="65">
        <f t="shared" si="65"/>
        <v>1.29697267549261</v>
      </c>
      <c r="Y108" s="65">
        <f t="shared" si="66"/>
        <v>0.721081245377483</v>
      </c>
      <c r="Z108" s="65">
        <f t="shared" si="51"/>
        <v>1</v>
      </c>
      <c r="AA108" s="65">
        <f t="shared" si="67"/>
        <v>3.93510928476521</v>
      </c>
      <c r="AB108" s="65">
        <f t="shared" si="68"/>
        <v>0.237661168823314</v>
      </c>
      <c r="AC108" s="65">
        <f t="shared" si="52"/>
        <v>1</v>
      </c>
      <c r="AD108" s="65">
        <f t="shared" si="69"/>
        <v>1.283125</v>
      </c>
      <c r="AE108" s="65">
        <f t="shared" si="70"/>
        <v>0.728863261229246</v>
      </c>
      <c r="AF108" s="65">
        <f t="shared" si="53"/>
        <v>1</v>
      </c>
      <c r="AG108" s="65">
        <f t="shared" si="71"/>
        <v>1.61991697072115</v>
      </c>
      <c r="AH108" s="65">
        <f t="shared" si="72"/>
        <v>0.577327535280055</v>
      </c>
      <c r="AI108" s="65">
        <f t="shared" si="54"/>
        <v>1</v>
      </c>
      <c r="AJ108" s="65">
        <f t="shared" si="73"/>
        <v>1.07522541620822</v>
      </c>
      <c r="AK108" s="65">
        <f t="shared" si="74"/>
        <v>0.869792192378446</v>
      </c>
      <c r="AL108" s="65">
        <f t="shared" si="55"/>
        <v>1</v>
      </c>
      <c r="AM108" s="65">
        <f t="shared" si="75"/>
        <v>1.67209317880943</v>
      </c>
      <c r="AN108" s="65">
        <f t="shared" si="76"/>
        <v>0.559312533486128</v>
      </c>
      <c r="AO108" s="65">
        <f t="shared" si="56"/>
        <v>1</v>
      </c>
      <c r="AP108" s="65">
        <f t="shared" si="77"/>
        <v>3.32812602721653</v>
      </c>
      <c r="AQ108" s="65">
        <f t="shared" si="78"/>
        <v>0.281005786564804</v>
      </c>
      <c r="AR108" s="65">
        <f t="shared" si="57"/>
        <v>1</v>
      </c>
      <c r="AS108" s="66">
        <f t="shared" si="79"/>
        <v>1.64120101370207</v>
      </c>
      <c r="AT108" s="66">
        <f t="shared" si="80"/>
        <v>0.569840418240536</v>
      </c>
      <c r="AU108" s="66">
        <f t="shared" si="58"/>
        <v>1</v>
      </c>
      <c r="AV108" s="65">
        <f t="shared" si="81"/>
        <v>1.46645428913483</v>
      </c>
      <c r="AW108" s="65">
        <f t="shared" si="82"/>
        <v>0.637744169043643</v>
      </c>
      <c r="AX108" s="65">
        <f t="shared" si="59"/>
        <v>1</v>
      </c>
    </row>
    <row r="109" spans="1:50">
      <c r="A109" s="62" t="s">
        <v>24</v>
      </c>
      <c r="B109" s="63">
        <v>38.8625</v>
      </c>
      <c r="C109" s="63">
        <f t="shared" si="60"/>
        <v>31.09</v>
      </c>
      <c r="D109" s="64">
        <f t="shared" si="61"/>
        <v>2.43259910897803</v>
      </c>
      <c r="E109" s="64">
        <v>1.5</v>
      </c>
      <c r="F109" s="64">
        <v>7.19647988505747</v>
      </c>
      <c r="G109" s="63">
        <v>359</v>
      </c>
      <c r="H109" s="63">
        <v>445</v>
      </c>
      <c r="I109" s="64">
        <v>112</v>
      </c>
      <c r="J109" s="63">
        <v>60</v>
      </c>
      <c r="K109" s="64">
        <f t="shared" si="85"/>
        <v>0.535714285714286</v>
      </c>
      <c r="L109" s="64">
        <v>0.535714285714286</v>
      </c>
      <c r="M109" s="64">
        <f t="shared" si="86"/>
        <v>0.857142857142857</v>
      </c>
      <c r="N109" s="63">
        <v>200</v>
      </c>
      <c r="O109" s="64">
        <f t="shared" si="87"/>
        <v>1.78571428571429</v>
      </c>
      <c r="P109" s="63">
        <f t="shared" si="88"/>
        <v>216</v>
      </c>
      <c r="Q109" s="63">
        <f t="shared" si="89"/>
        <v>232</v>
      </c>
      <c r="R109" s="64">
        <v>0.745951417004049</v>
      </c>
      <c r="S109" s="68"/>
      <c r="T109" s="68"/>
      <c r="U109" s="65">
        <f t="shared" si="83"/>
        <v>2.1431</v>
      </c>
      <c r="V109" s="65">
        <f t="shared" si="63"/>
        <v>0.348071213197727</v>
      </c>
      <c r="W109" s="65">
        <f t="shared" si="64"/>
        <v>1</v>
      </c>
      <c r="X109" s="65">
        <f t="shared" si="65"/>
        <v>1.29697267549261</v>
      </c>
      <c r="Y109" s="65">
        <f t="shared" si="66"/>
        <v>0.575148136193945</v>
      </c>
      <c r="Z109" s="65">
        <f t="shared" si="51"/>
        <v>1</v>
      </c>
      <c r="AA109" s="65">
        <f t="shared" si="67"/>
        <v>3.09768690911706</v>
      </c>
      <c r="AB109" s="65">
        <f t="shared" si="68"/>
        <v>0.24080917112978</v>
      </c>
      <c r="AC109" s="65">
        <f t="shared" si="52"/>
        <v>1</v>
      </c>
      <c r="AD109" s="65">
        <f t="shared" si="69"/>
        <v>0.971562500000001</v>
      </c>
      <c r="AE109" s="65">
        <f t="shared" si="70"/>
        <v>0.767785311808606</v>
      </c>
      <c r="AF109" s="65">
        <f t="shared" si="53"/>
        <v>1</v>
      </c>
      <c r="AG109" s="65">
        <f t="shared" si="71"/>
        <v>1.27518582863421</v>
      </c>
      <c r="AH109" s="65">
        <f t="shared" si="72"/>
        <v>0.584974676046239</v>
      </c>
      <c r="AI109" s="65">
        <f t="shared" si="54"/>
        <v>1</v>
      </c>
      <c r="AJ109" s="65">
        <f t="shared" si="73"/>
        <v>1.03122852064618</v>
      </c>
      <c r="AK109" s="65">
        <f t="shared" si="74"/>
        <v>0.723361895127402</v>
      </c>
      <c r="AL109" s="65">
        <f t="shared" si="55"/>
        <v>1</v>
      </c>
      <c r="AM109" s="65">
        <f t="shared" si="75"/>
        <v>1.31625852701851</v>
      </c>
      <c r="AN109" s="65">
        <f t="shared" si="76"/>
        <v>0.56672105189983</v>
      </c>
      <c r="AO109" s="65">
        <f t="shared" si="56"/>
        <v>1</v>
      </c>
      <c r="AP109" s="65">
        <f t="shared" si="77"/>
        <v>2.6198744889535</v>
      </c>
      <c r="AQ109" s="65">
        <f t="shared" si="78"/>
        <v>0.284727921184506</v>
      </c>
      <c r="AR109" s="65">
        <f t="shared" si="57"/>
        <v>1</v>
      </c>
      <c r="AS109" s="66">
        <f t="shared" si="79"/>
        <v>1.58681551774106</v>
      </c>
      <c r="AT109" s="66">
        <f t="shared" si="80"/>
        <v>0.470093346494345</v>
      </c>
      <c r="AU109" s="66">
        <f t="shared" si="58"/>
        <v>1</v>
      </c>
      <c r="AV109" s="65">
        <f t="shared" si="81"/>
        <v>1.15438121931156</v>
      </c>
      <c r="AW109" s="65">
        <f t="shared" si="82"/>
        <v>0.646191573914301</v>
      </c>
      <c r="AX109" s="65">
        <f t="shared" si="59"/>
        <v>1</v>
      </c>
    </row>
    <row r="110" spans="1:50">
      <c r="A110" s="62" t="s">
        <v>24</v>
      </c>
      <c r="B110" s="63">
        <v>56.8</v>
      </c>
      <c r="C110" s="63">
        <f t="shared" si="60"/>
        <v>45.44</v>
      </c>
      <c r="D110" s="64">
        <f t="shared" si="61"/>
        <v>3.35746747940713</v>
      </c>
      <c r="E110" s="64">
        <v>1.5</v>
      </c>
      <c r="F110" s="64">
        <v>7.19647988505747</v>
      </c>
      <c r="G110" s="63">
        <v>359</v>
      </c>
      <c r="H110" s="63">
        <v>445</v>
      </c>
      <c r="I110" s="64">
        <v>112</v>
      </c>
      <c r="J110" s="63">
        <v>60</v>
      </c>
      <c r="K110" s="64">
        <f t="shared" si="85"/>
        <v>0.535714285714286</v>
      </c>
      <c r="L110" s="64">
        <v>0.535714285714286</v>
      </c>
      <c r="M110" s="64">
        <f t="shared" si="86"/>
        <v>0.857142857142857</v>
      </c>
      <c r="N110" s="63">
        <v>200</v>
      </c>
      <c r="O110" s="64">
        <f t="shared" si="87"/>
        <v>1.78571428571429</v>
      </c>
      <c r="P110" s="63">
        <f t="shared" si="88"/>
        <v>216</v>
      </c>
      <c r="Q110" s="63">
        <f t="shared" si="89"/>
        <v>232</v>
      </c>
      <c r="R110" s="64">
        <v>0.95748987854251</v>
      </c>
      <c r="S110" s="68"/>
      <c r="T110" s="68"/>
      <c r="U110" s="65">
        <f t="shared" si="83"/>
        <v>3.4346</v>
      </c>
      <c r="V110" s="65">
        <f t="shared" si="63"/>
        <v>0.278777697124122</v>
      </c>
      <c r="W110" s="65">
        <f t="shared" si="64"/>
        <v>1</v>
      </c>
      <c r="X110" s="65">
        <f t="shared" si="65"/>
        <v>1.29697267549261</v>
      </c>
      <c r="Y110" s="65">
        <f t="shared" si="66"/>
        <v>0.738249846457899</v>
      </c>
      <c r="Z110" s="65">
        <f t="shared" si="51"/>
        <v>1</v>
      </c>
      <c r="AA110" s="65">
        <f t="shared" si="67"/>
        <v>4.27542007244879</v>
      </c>
      <c r="AB110" s="65">
        <f t="shared" si="68"/>
        <v>0.223952234474611</v>
      </c>
      <c r="AC110" s="65">
        <f t="shared" si="52"/>
        <v>1</v>
      </c>
      <c r="AD110" s="65">
        <f t="shared" si="69"/>
        <v>1.42</v>
      </c>
      <c r="AE110" s="65">
        <f t="shared" si="70"/>
        <v>0.674288646860922</v>
      </c>
      <c r="AF110" s="65">
        <f t="shared" si="53"/>
        <v>1</v>
      </c>
      <c r="AG110" s="65">
        <f t="shared" si="71"/>
        <v>1.76000843461579</v>
      </c>
      <c r="AH110" s="65">
        <f t="shared" si="72"/>
        <v>0.544025732894588</v>
      </c>
      <c r="AI110" s="65">
        <f t="shared" si="54"/>
        <v>1</v>
      </c>
      <c r="AJ110" s="65">
        <f t="shared" si="73"/>
        <v>1.07188387297876</v>
      </c>
      <c r="AK110" s="65">
        <f t="shared" si="74"/>
        <v>0.893277623332134</v>
      </c>
      <c r="AL110" s="65">
        <f t="shared" si="55"/>
        <v>1</v>
      </c>
      <c r="AM110" s="65">
        <f t="shared" si="75"/>
        <v>1.81669687481452</v>
      </c>
      <c r="AN110" s="65">
        <f t="shared" si="76"/>
        <v>0.527049884775229</v>
      </c>
      <c r="AO110" s="65">
        <f t="shared" si="56"/>
        <v>1</v>
      </c>
      <c r="AP110" s="65">
        <f t="shared" si="77"/>
        <v>3.61594451150035</v>
      </c>
      <c r="AQ110" s="65">
        <f t="shared" si="78"/>
        <v>0.264796618282514</v>
      </c>
      <c r="AR110" s="65">
        <f t="shared" si="57"/>
        <v>1</v>
      </c>
      <c r="AS110" s="66">
        <f t="shared" si="79"/>
        <v>1.66330213197554</v>
      </c>
      <c r="AT110" s="66">
        <f t="shared" si="80"/>
        <v>0.57565601590691</v>
      </c>
      <c r="AU110" s="66">
        <f t="shared" si="58"/>
        <v>1</v>
      </c>
      <c r="AV110" s="65">
        <f t="shared" si="81"/>
        <v>1.59327420139737</v>
      </c>
      <c r="AW110" s="65">
        <f t="shared" si="82"/>
        <v>0.600957373001301</v>
      </c>
      <c r="AX110" s="65">
        <f t="shared" si="59"/>
        <v>1</v>
      </c>
    </row>
    <row r="111" spans="1:50">
      <c r="A111" s="62" t="s">
        <v>24</v>
      </c>
      <c r="B111" s="63">
        <v>62.5625</v>
      </c>
      <c r="C111" s="63">
        <f t="shared" si="60"/>
        <v>50.05</v>
      </c>
      <c r="D111" s="64">
        <f t="shared" si="61"/>
        <v>3.62770464820013</v>
      </c>
      <c r="E111" s="64">
        <v>1.5</v>
      </c>
      <c r="F111" s="64">
        <v>7.19647988505747</v>
      </c>
      <c r="G111" s="63">
        <v>359</v>
      </c>
      <c r="H111" s="63">
        <v>445</v>
      </c>
      <c r="I111" s="64">
        <v>112</v>
      </c>
      <c r="J111" s="63">
        <v>60</v>
      </c>
      <c r="K111" s="64">
        <f t="shared" si="85"/>
        <v>0.535714285714286</v>
      </c>
      <c r="L111" s="64">
        <v>0.535714285714286</v>
      </c>
      <c r="M111" s="64">
        <f t="shared" si="86"/>
        <v>0.857142857142857</v>
      </c>
      <c r="N111" s="63">
        <v>200</v>
      </c>
      <c r="O111" s="64">
        <f t="shared" si="87"/>
        <v>1.78571428571429</v>
      </c>
      <c r="P111" s="63">
        <f t="shared" si="88"/>
        <v>216</v>
      </c>
      <c r="Q111" s="63">
        <f t="shared" si="89"/>
        <v>232</v>
      </c>
      <c r="R111" s="64">
        <v>0.990890688259109</v>
      </c>
      <c r="S111" s="68"/>
      <c r="T111" s="68"/>
      <c r="U111" s="65">
        <f t="shared" si="83"/>
        <v>3.8495</v>
      </c>
      <c r="V111" s="65">
        <f t="shared" si="63"/>
        <v>0.257407634305523</v>
      </c>
      <c r="W111" s="65">
        <f t="shared" si="64"/>
        <v>1</v>
      </c>
      <c r="X111" s="65">
        <f t="shared" si="65"/>
        <v>1.29697267549261</v>
      </c>
      <c r="Y111" s="65">
        <f t="shared" si="66"/>
        <v>0.764002748078523</v>
      </c>
      <c r="Z111" s="65">
        <f t="shared" si="51"/>
        <v>1</v>
      </c>
      <c r="AA111" s="65">
        <f t="shared" si="67"/>
        <v>4.61954177217211</v>
      </c>
      <c r="AB111" s="65">
        <f t="shared" si="68"/>
        <v>0.214499778793686</v>
      </c>
      <c r="AC111" s="65">
        <f t="shared" si="52"/>
        <v>1</v>
      </c>
      <c r="AD111" s="65">
        <f t="shared" si="69"/>
        <v>1.5640625</v>
      </c>
      <c r="AE111" s="65">
        <f t="shared" si="70"/>
        <v>0.633536503981847</v>
      </c>
      <c r="AF111" s="65">
        <f t="shared" si="53"/>
        <v>1</v>
      </c>
      <c r="AG111" s="65">
        <f t="shared" si="71"/>
        <v>1.90166868876257</v>
      </c>
      <c r="AH111" s="65">
        <f t="shared" si="72"/>
        <v>0.52106378682813</v>
      </c>
      <c r="AI111" s="65">
        <f t="shared" si="54"/>
        <v>1</v>
      </c>
      <c r="AJ111" s="65">
        <f t="shared" si="73"/>
        <v>1.05652172363072</v>
      </c>
      <c r="AK111" s="65">
        <f t="shared" si="74"/>
        <v>0.937880089066159</v>
      </c>
      <c r="AL111" s="65">
        <f t="shared" si="55"/>
        <v>1</v>
      </c>
      <c r="AM111" s="65">
        <f t="shared" si="75"/>
        <v>1.96291989052982</v>
      </c>
      <c r="AN111" s="65">
        <f t="shared" si="76"/>
        <v>0.504804446192479</v>
      </c>
      <c r="AO111" s="65">
        <f t="shared" si="56"/>
        <v>1</v>
      </c>
      <c r="AP111" s="65">
        <f t="shared" si="77"/>
        <v>3.90698608175943</v>
      </c>
      <c r="AQ111" s="65">
        <f t="shared" si="78"/>
        <v>0.253620224777684</v>
      </c>
      <c r="AR111" s="65">
        <f t="shared" si="57"/>
        <v>1</v>
      </c>
      <c r="AS111" s="66">
        <f t="shared" si="79"/>
        <v>1.68565074583472</v>
      </c>
      <c r="AT111" s="66">
        <f t="shared" si="80"/>
        <v>0.587838667474636</v>
      </c>
      <c r="AU111" s="66">
        <f t="shared" si="58"/>
        <v>1</v>
      </c>
      <c r="AV111" s="65">
        <f t="shared" si="81"/>
        <v>1.72151428471534</v>
      </c>
      <c r="AW111" s="65">
        <f t="shared" si="82"/>
        <v>0.575592486833738</v>
      </c>
      <c r="AX111" s="65">
        <f t="shared" si="59"/>
        <v>1</v>
      </c>
    </row>
    <row r="112" spans="1:50">
      <c r="A112" s="62" t="s">
        <v>25</v>
      </c>
      <c r="B112" s="63">
        <v>60.5</v>
      </c>
      <c r="C112" s="63">
        <f t="shared" si="60"/>
        <v>48.4</v>
      </c>
      <c r="D112" s="64">
        <f t="shared" si="61"/>
        <v>3.53217461312901</v>
      </c>
      <c r="E112" s="64">
        <v>0.363787286931818</v>
      </c>
      <c r="F112" s="64">
        <v>10.6640625</v>
      </c>
      <c r="G112" s="63">
        <v>348</v>
      </c>
      <c r="H112" s="63">
        <v>354</v>
      </c>
      <c r="I112" s="64">
        <v>112</v>
      </c>
      <c r="J112" s="63">
        <v>40</v>
      </c>
      <c r="K112" s="64">
        <f t="shared" si="85"/>
        <v>0.357142857142857</v>
      </c>
      <c r="L112" s="64">
        <v>0.357142857142857</v>
      </c>
      <c r="M112" s="64">
        <f t="shared" si="86"/>
        <v>0.857142857142857</v>
      </c>
      <c r="N112" s="63">
        <v>540</v>
      </c>
      <c r="O112" s="64">
        <f t="shared" si="87"/>
        <v>4.82142857142857</v>
      </c>
      <c r="P112" s="63">
        <f t="shared" si="88"/>
        <v>176</v>
      </c>
      <c r="Q112" s="63">
        <f t="shared" si="89"/>
        <v>192</v>
      </c>
      <c r="R112" s="64">
        <v>1.5758</v>
      </c>
      <c r="S112" s="68"/>
      <c r="T112" s="68"/>
      <c r="U112" s="65">
        <f t="shared" si="83"/>
        <v>3.701</v>
      </c>
      <c r="V112" s="65">
        <f t="shared" si="63"/>
        <v>0.425776817076466</v>
      </c>
      <c r="W112" s="65">
        <f t="shared" si="64"/>
        <v>1</v>
      </c>
      <c r="X112" s="65">
        <f t="shared" si="65"/>
        <v>-0.132838727678571</v>
      </c>
      <c r="Y112" s="65">
        <f t="shared" si="66"/>
        <v>-11.8625044634043</v>
      </c>
      <c r="Z112" s="65">
        <f t="shared" si="51"/>
        <v>1</v>
      </c>
      <c r="AA112" s="65">
        <f t="shared" si="67"/>
        <v>2.55243767981235</v>
      </c>
      <c r="AB112" s="65">
        <f t="shared" si="68"/>
        <v>0.617370607111493</v>
      </c>
      <c r="AC112" s="65">
        <f t="shared" si="52"/>
        <v>1</v>
      </c>
      <c r="AD112" s="65">
        <f t="shared" si="69"/>
        <v>1.00833333333333</v>
      </c>
      <c r="AE112" s="65">
        <f t="shared" si="70"/>
        <v>1.56277685950413</v>
      </c>
      <c r="AF112" s="65">
        <f t="shared" si="53"/>
        <v>0</v>
      </c>
      <c r="AG112" s="65">
        <f t="shared" si="71"/>
        <v>1.47814569359316</v>
      </c>
      <c r="AH112" s="65">
        <f t="shared" si="72"/>
        <v>1.06606541346371</v>
      </c>
      <c r="AI112" s="65">
        <f t="shared" si="54"/>
        <v>0</v>
      </c>
      <c r="AJ112" s="65">
        <f t="shared" si="73"/>
        <v>1.0633075966593</v>
      </c>
      <c r="AK112" s="65">
        <f t="shared" si="74"/>
        <v>1.48197944315534</v>
      </c>
      <c r="AL112" s="65">
        <f t="shared" si="55"/>
        <v>0</v>
      </c>
      <c r="AM112" s="65">
        <f t="shared" si="75"/>
        <v>2.25455372648598</v>
      </c>
      <c r="AN112" s="65">
        <f t="shared" si="76"/>
        <v>0.698940983968518</v>
      </c>
      <c r="AO112" s="65">
        <f t="shared" si="56"/>
        <v>1</v>
      </c>
      <c r="AP112" s="65">
        <f t="shared" si="77"/>
        <v>1.44564906760622</v>
      </c>
      <c r="AQ112" s="65">
        <f t="shared" si="78"/>
        <v>1.090029409841</v>
      </c>
      <c r="AR112" s="65">
        <f t="shared" si="57"/>
        <v>0</v>
      </c>
      <c r="AS112" s="66">
        <f t="shared" si="79"/>
        <v>1.38493593345169</v>
      </c>
      <c r="AT112" s="66">
        <f t="shared" si="80"/>
        <v>1.13781436522671</v>
      </c>
      <c r="AU112" s="66">
        <f t="shared" si="58"/>
        <v>0</v>
      </c>
      <c r="AV112" s="65">
        <f t="shared" si="81"/>
        <v>1.3017072642127</v>
      </c>
      <c r="AW112" s="65">
        <f t="shared" si="82"/>
        <v>1.21056403641803</v>
      </c>
      <c r="AX112" s="65">
        <f t="shared" si="59"/>
        <v>0</v>
      </c>
    </row>
    <row r="113" spans="1:50">
      <c r="A113" s="62" t="s">
        <v>25</v>
      </c>
      <c r="B113" s="63">
        <v>41.6375</v>
      </c>
      <c r="C113" s="63">
        <f t="shared" si="60"/>
        <v>33.31</v>
      </c>
      <c r="D113" s="64">
        <f t="shared" si="61"/>
        <v>2.58612404054</v>
      </c>
      <c r="E113" s="64">
        <v>0.480233909360123</v>
      </c>
      <c r="F113" s="64">
        <v>7.87982156914196</v>
      </c>
      <c r="G113" s="63">
        <v>348</v>
      </c>
      <c r="H113" s="63">
        <v>354</v>
      </c>
      <c r="I113" s="64">
        <v>112</v>
      </c>
      <c r="J113" s="63">
        <v>55</v>
      </c>
      <c r="K113" s="64">
        <f t="shared" si="85"/>
        <v>0.491071428571429</v>
      </c>
      <c r="L113" s="64">
        <v>0.491071428571429</v>
      </c>
      <c r="M113" s="64">
        <f t="shared" si="86"/>
        <v>0.857142857142857</v>
      </c>
      <c r="N113" s="63">
        <v>940</v>
      </c>
      <c r="O113" s="64">
        <f t="shared" si="87"/>
        <v>8.39285714285714</v>
      </c>
      <c r="P113" s="63">
        <f t="shared" si="88"/>
        <v>206</v>
      </c>
      <c r="Q113" s="63">
        <f t="shared" si="89"/>
        <v>222</v>
      </c>
      <c r="R113" s="64">
        <v>1.4211</v>
      </c>
      <c r="S113" s="68"/>
      <c r="T113" s="68"/>
      <c r="U113" s="65">
        <f t="shared" si="83"/>
        <v>2.3429</v>
      </c>
      <c r="V113" s="65">
        <f t="shared" si="63"/>
        <v>0.606555977634555</v>
      </c>
      <c r="W113" s="65">
        <f t="shared" si="64"/>
        <v>1</v>
      </c>
      <c r="X113" s="65">
        <f t="shared" si="65"/>
        <v>-0.787466431757693</v>
      </c>
      <c r="Y113" s="65">
        <f t="shared" si="66"/>
        <v>-1.80464835412474</v>
      </c>
      <c r="Z113" s="65">
        <f t="shared" si="51"/>
        <v>1</v>
      </c>
      <c r="AA113" s="65">
        <f t="shared" si="67"/>
        <v>2.88367478488409</v>
      </c>
      <c r="AB113" s="65">
        <f t="shared" si="68"/>
        <v>0.492808692384195</v>
      </c>
      <c r="AC113" s="65">
        <f t="shared" si="52"/>
        <v>1</v>
      </c>
      <c r="AD113" s="65">
        <f t="shared" si="69"/>
        <v>0.954192708333334</v>
      </c>
      <c r="AE113" s="65">
        <f t="shared" si="70"/>
        <v>1.48932179798586</v>
      </c>
      <c r="AF113" s="65">
        <f t="shared" si="53"/>
        <v>0</v>
      </c>
      <c r="AG113" s="65">
        <f t="shared" si="71"/>
        <v>1.16918898776746</v>
      </c>
      <c r="AH113" s="65">
        <f t="shared" si="72"/>
        <v>1.21545790703483</v>
      </c>
      <c r="AI113" s="65">
        <f t="shared" si="54"/>
        <v>0</v>
      </c>
      <c r="AJ113" s="65">
        <f t="shared" si="73"/>
        <v>1.04829712854226</v>
      </c>
      <c r="AK113" s="65">
        <f t="shared" si="74"/>
        <v>1.35562710352565</v>
      </c>
      <c r="AL113" s="65">
        <f t="shared" si="55"/>
        <v>0</v>
      </c>
      <c r="AM113" s="65">
        <f t="shared" si="75"/>
        <v>1.67537393022519</v>
      </c>
      <c r="AN113" s="65">
        <f t="shared" si="76"/>
        <v>0.848228550272948</v>
      </c>
      <c r="AO113" s="65">
        <f t="shared" si="56"/>
        <v>1</v>
      </c>
      <c r="AP113" s="65">
        <f t="shared" si="77"/>
        <v>1.26083737746574</v>
      </c>
      <c r="AQ113" s="65">
        <f t="shared" si="78"/>
        <v>1.12710808340437</v>
      </c>
      <c r="AR113" s="65">
        <f t="shared" si="57"/>
        <v>0</v>
      </c>
      <c r="AS113" s="66">
        <f t="shared" si="79"/>
        <v>1.26015646830372</v>
      </c>
      <c r="AT113" s="66">
        <f t="shared" si="80"/>
        <v>1.12771710160161</v>
      </c>
      <c r="AU113" s="66">
        <f t="shared" si="58"/>
        <v>0</v>
      </c>
      <c r="AV113" s="65">
        <f t="shared" si="81"/>
        <v>0.877381834421668</v>
      </c>
      <c r="AW113" s="65">
        <f t="shared" si="82"/>
        <v>1.61970529163819</v>
      </c>
      <c r="AX113" s="65">
        <f t="shared" si="59"/>
        <v>0</v>
      </c>
    </row>
    <row r="114" spans="1:50">
      <c r="A114" s="62" t="s">
        <v>25</v>
      </c>
      <c r="B114" s="63">
        <v>33.2625</v>
      </c>
      <c r="C114" s="63">
        <f t="shared" si="60"/>
        <v>26.61</v>
      </c>
      <c r="D114" s="64">
        <f t="shared" si="61"/>
        <v>2.10677830179174</v>
      </c>
      <c r="E114" s="64">
        <v>0.480233909360123</v>
      </c>
      <c r="F114" s="64">
        <v>7.87982156914196</v>
      </c>
      <c r="G114" s="63">
        <v>348</v>
      </c>
      <c r="H114" s="63">
        <v>354</v>
      </c>
      <c r="I114" s="64">
        <v>112</v>
      </c>
      <c r="J114" s="63">
        <v>55</v>
      </c>
      <c r="K114" s="64">
        <f t="shared" si="85"/>
        <v>0.491071428571429</v>
      </c>
      <c r="L114" s="64">
        <v>0.491071428571429</v>
      </c>
      <c r="M114" s="64">
        <f t="shared" si="86"/>
        <v>0.857142857142857</v>
      </c>
      <c r="N114" s="63">
        <v>740</v>
      </c>
      <c r="O114" s="64">
        <f t="shared" si="87"/>
        <v>6.60714285714286</v>
      </c>
      <c r="P114" s="63">
        <f t="shared" si="88"/>
        <v>206</v>
      </c>
      <c r="Q114" s="63">
        <f t="shared" si="89"/>
        <v>222</v>
      </c>
      <c r="R114" s="64">
        <v>1.5961</v>
      </c>
      <c r="S114" s="68"/>
      <c r="T114" s="68"/>
      <c r="U114" s="65">
        <f t="shared" si="83"/>
        <v>1.7399</v>
      </c>
      <c r="V114" s="65">
        <f t="shared" si="63"/>
        <v>0.917351571929421</v>
      </c>
      <c r="W114" s="65">
        <f t="shared" si="64"/>
        <v>1</v>
      </c>
      <c r="X114" s="65">
        <f t="shared" si="65"/>
        <v>-0.251752146043409</v>
      </c>
      <c r="Y114" s="65">
        <f t="shared" si="66"/>
        <v>-6.33996581592113</v>
      </c>
      <c r="Z114" s="65">
        <f t="shared" si="51"/>
        <v>1</v>
      </c>
      <c r="AA114" s="65">
        <f t="shared" si="67"/>
        <v>2.34917713573755</v>
      </c>
      <c r="AB114" s="65">
        <f t="shared" si="68"/>
        <v>0.679429394965097</v>
      </c>
      <c r="AC114" s="65">
        <f t="shared" si="52"/>
        <v>1</v>
      </c>
      <c r="AD114" s="65">
        <f t="shared" si="69"/>
        <v>0.762265625000001</v>
      </c>
      <c r="AE114" s="65">
        <f t="shared" si="70"/>
        <v>2.09388951521984</v>
      </c>
      <c r="AF114" s="65">
        <f t="shared" si="53"/>
        <v>0</v>
      </c>
      <c r="AG114" s="65">
        <f t="shared" si="71"/>
        <v>0.981858384393876</v>
      </c>
      <c r="AH114" s="65">
        <f t="shared" si="72"/>
        <v>1.62559084422883</v>
      </c>
      <c r="AI114" s="65">
        <f t="shared" si="54"/>
        <v>0</v>
      </c>
      <c r="AJ114" s="65">
        <f t="shared" si="73"/>
        <v>0.9810017054281</v>
      </c>
      <c r="AK114" s="65">
        <f t="shared" si="74"/>
        <v>1.62701042329328</v>
      </c>
      <c r="AL114" s="65">
        <f t="shared" si="55"/>
        <v>0</v>
      </c>
      <c r="AM114" s="65">
        <f t="shared" si="75"/>
        <v>1.30840685609105</v>
      </c>
      <c r="AN114" s="65">
        <f t="shared" si="76"/>
        <v>1.21988049250098</v>
      </c>
      <c r="AO114" s="65">
        <f t="shared" si="56"/>
        <v>0</v>
      </c>
      <c r="AP114" s="65">
        <f t="shared" si="77"/>
        <v>1.02713744093194</v>
      </c>
      <c r="AQ114" s="65">
        <f t="shared" si="78"/>
        <v>1.55393030805287</v>
      </c>
      <c r="AR114" s="65">
        <f t="shared" si="57"/>
        <v>0</v>
      </c>
      <c r="AS114" s="66">
        <f t="shared" si="79"/>
        <v>1.30158600428067</v>
      </c>
      <c r="AT114" s="66">
        <f t="shared" si="80"/>
        <v>1.22627317345971</v>
      </c>
      <c r="AU114" s="66">
        <f t="shared" si="58"/>
        <v>0</v>
      </c>
      <c r="AV114" s="65">
        <f t="shared" si="81"/>
        <v>0.784731653220155</v>
      </c>
      <c r="AW114" s="65">
        <f t="shared" si="82"/>
        <v>2.03394369712294</v>
      </c>
      <c r="AX114" s="65">
        <f t="shared" si="59"/>
        <v>0</v>
      </c>
    </row>
    <row r="115" spans="1:50">
      <c r="A115" s="62" t="s">
        <v>25</v>
      </c>
      <c r="B115" s="63">
        <v>60.5</v>
      </c>
      <c r="C115" s="63">
        <f t="shared" si="60"/>
        <v>48.4</v>
      </c>
      <c r="D115" s="64">
        <f t="shared" si="61"/>
        <v>3.53217461312901</v>
      </c>
      <c r="E115" s="64">
        <v>0.480233909360123</v>
      </c>
      <c r="F115" s="64">
        <v>7.87982156914196</v>
      </c>
      <c r="G115" s="63">
        <v>348</v>
      </c>
      <c r="H115" s="63">
        <v>354</v>
      </c>
      <c r="I115" s="64">
        <v>112</v>
      </c>
      <c r="J115" s="63">
        <v>55</v>
      </c>
      <c r="K115" s="64">
        <f t="shared" si="85"/>
        <v>0.491071428571429</v>
      </c>
      <c r="L115" s="64">
        <v>0.491071428571429</v>
      </c>
      <c r="M115" s="64">
        <f t="shared" si="86"/>
        <v>0.857142857142857</v>
      </c>
      <c r="N115" s="63">
        <v>540</v>
      </c>
      <c r="O115" s="64">
        <f t="shared" si="87"/>
        <v>4.82142857142857</v>
      </c>
      <c r="P115" s="63">
        <f t="shared" si="88"/>
        <v>206</v>
      </c>
      <c r="Q115" s="63">
        <f t="shared" si="89"/>
        <v>222</v>
      </c>
      <c r="R115" s="64">
        <v>1.4745</v>
      </c>
      <c r="S115" s="68"/>
      <c r="T115" s="68"/>
      <c r="U115" s="65">
        <f t="shared" si="83"/>
        <v>3.701</v>
      </c>
      <c r="V115" s="65">
        <f t="shared" si="63"/>
        <v>0.39840583626047</v>
      </c>
      <c r="W115" s="65">
        <f t="shared" si="64"/>
        <v>1</v>
      </c>
      <c r="X115" s="65">
        <f t="shared" si="65"/>
        <v>0.283962139670878</v>
      </c>
      <c r="Y115" s="65">
        <f t="shared" si="66"/>
        <v>5.19259363839488</v>
      </c>
      <c r="Z115" s="65">
        <f t="shared" si="51"/>
        <v>0</v>
      </c>
      <c r="AA115" s="65">
        <f t="shared" si="67"/>
        <v>3.93857475821655</v>
      </c>
      <c r="AB115" s="65">
        <f t="shared" si="68"/>
        <v>0.374374003419368</v>
      </c>
      <c r="AC115" s="65">
        <f t="shared" si="52"/>
        <v>1</v>
      </c>
      <c r="AD115" s="65">
        <f t="shared" si="69"/>
        <v>1.38645833333333</v>
      </c>
      <c r="AE115" s="65">
        <f t="shared" si="70"/>
        <v>1.0635011269722</v>
      </c>
      <c r="AF115" s="65">
        <f t="shared" si="53"/>
        <v>0</v>
      </c>
      <c r="AG115" s="65">
        <f t="shared" si="71"/>
        <v>1.69542173821059</v>
      </c>
      <c r="AH115" s="65">
        <f t="shared" si="72"/>
        <v>0.86969511288456</v>
      </c>
      <c r="AI115" s="65">
        <f t="shared" si="54"/>
        <v>1</v>
      </c>
      <c r="AJ115" s="65">
        <f t="shared" si="73"/>
        <v>1.0633075966593</v>
      </c>
      <c r="AK115" s="65">
        <f t="shared" si="74"/>
        <v>1.38671067961198</v>
      </c>
      <c r="AL115" s="65">
        <f t="shared" si="55"/>
        <v>0</v>
      </c>
      <c r="AM115" s="65">
        <f t="shared" si="75"/>
        <v>2.09903213238446</v>
      </c>
      <c r="AN115" s="65">
        <f t="shared" si="76"/>
        <v>0.702466616518631</v>
      </c>
      <c r="AO115" s="65">
        <f t="shared" si="56"/>
        <v>1</v>
      </c>
      <c r="AP115" s="65">
        <f t="shared" si="77"/>
        <v>1.72207431126881</v>
      </c>
      <c r="AQ115" s="65">
        <f t="shared" si="78"/>
        <v>0.856234827005579</v>
      </c>
      <c r="AR115" s="65">
        <f t="shared" si="57"/>
        <v>1</v>
      </c>
      <c r="AS115" s="66">
        <f t="shared" si="79"/>
        <v>1.50053770779969</v>
      </c>
      <c r="AT115" s="66">
        <f t="shared" si="80"/>
        <v>0.982647748427546</v>
      </c>
      <c r="AU115" s="66">
        <f t="shared" si="58"/>
        <v>1</v>
      </c>
      <c r="AV115" s="65">
        <f t="shared" si="81"/>
        <v>1.43298116445511</v>
      </c>
      <c r="AW115" s="65">
        <f t="shared" si="82"/>
        <v>1.0289737482772</v>
      </c>
      <c r="AX115" s="65">
        <f t="shared" si="59"/>
        <v>0</v>
      </c>
    </row>
    <row r="116" spans="1:50">
      <c r="A116" s="62" t="s">
        <v>25</v>
      </c>
      <c r="B116" s="63">
        <v>41.6375</v>
      </c>
      <c r="C116" s="63">
        <f t="shared" si="60"/>
        <v>33.31</v>
      </c>
      <c r="D116" s="64">
        <f t="shared" si="61"/>
        <v>2.58612404054</v>
      </c>
      <c r="E116" s="64">
        <v>0.370641646489104</v>
      </c>
      <c r="F116" s="64">
        <v>6.0593220338983</v>
      </c>
      <c r="G116" s="63">
        <v>348</v>
      </c>
      <c r="H116" s="63">
        <v>354</v>
      </c>
      <c r="I116" s="64">
        <v>112</v>
      </c>
      <c r="J116" s="63">
        <v>70</v>
      </c>
      <c r="K116" s="64">
        <f t="shared" si="85"/>
        <v>0.625</v>
      </c>
      <c r="L116" s="64">
        <v>0.625</v>
      </c>
      <c r="M116" s="64">
        <f t="shared" si="86"/>
        <v>0.857142857142857</v>
      </c>
      <c r="N116" s="63">
        <v>940</v>
      </c>
      <c r="O116" s="64">
        <f t="shared" si="87"/>
        <v>8.39285714285714</v>
      </c>
      <c r="P116" s="63">
        <f t="shared" si="88"/>
        <v>236</v>
      </c>
      <c r="Q116" s="63">
        <f t="shared" si="89"/>
        <v>252</v>
      </c>
      <c r="R116" s="64">
        <v>1.6921</v>
      </c>
      <c r="S116" s="68"/>
      <c r="T116" s="68"/>
      <c r="U116" s="65">
        <f t="shared" si="83"/>
        <v>2.3429</v>
      </c>
      <c r="V116" s="65">
        <f t="shared" si="63"/>
        <v>0.722224593452559</v>
      </c>
      <c r="W116" s="65">
        <f t="shared" si="64"/>
        <v>1</v>
      </c>
      <c r="X116" s="65">
        <f t="shared" si="65"/>
        <v>-0.514937651331717</v>
      </c>
      <c r="Y116" s="65">
        <f t="shared" si="66"/>
        <v>-3.28602889228228</v>
      </c>
      <c r="Z116" s="65">
        <f t="shared" si="51"/>
        <v>1</v>
      </c>
      <c r="AA116" s="65">
        <f t="shared" si="67"/>
        <v>4.21903912710627</v>
      </c>
      <c r="AB116" s="65">
        <f t="shared" si="68"/>
        <v>0.401062883993817</v>
      </c>
      <c r="AC116" s="65">
        <f t="shared" si="52"/>
        <v>1</v>
      </c>
      <c r="AD116" s="65">
        <f t="shared" si="69"/>
        <v>1.21442708333333</v>
      </c>
      <c r="AE116" s="65">
        <f t="shared" si="70"/>
        <v>1.3933319037612</v>
      </c>
      <c r="AF116" s="65">
        <f t="shared" si="53"/>
        <v>0</v>
      </c>
      <c r="AG116" s="65">
        <f t="shared" si="71"/>
        <v>1.29940264224797</v>
      </c>
      <c r="AH116" s="65">
        <f t="shared" si="72"/>
        <v>1.30221375960316</v>
      </c>
      <c r="AI116" s="65">
        <f t="shared" si="54"/>
        <v>0</v>
      </c>
      <c r="AJ116" s="65">
        <f t="shared" si="73"/>
        <v>1.04829712854226</v>
      </c>
      <c r="AK116" s="65">
        <f t="shared" si="74"/>
        <v>1.61414159585937</v>
      </c>
      <c r="AL116" s="65">
        <f t="shared" si="55"/>
        <v>0</v>
      </c>
      <c r="AM116" s="65">
        <f t="shared" si="75"/>
        <v>1.55730975454608</v>
      </c>
      <c r="AN116" s="65">
        <f t="shared" si="76"/>
        <v>1.0865532660156</v>
      </c>
      <c r="AO116" s="65">
        <f t="shared" si="56"/>
        <v>0</v>
      </c>
      <c r="AP116" s="65">
        <f t="shared" si="77"/>
        <v>1.12750999049101</v>
      </c>
      <c r="AQ116" s="65">
        <f t="shared" si="78"/>
        <v>1.5007405825851</v>
      </c>
      <c r="AR116" s="65">
        <f t="shared" si="57"/>
        <v>0</v>
      </c>
      <c r="AS116" s="66">
        <f t="shared" si="79"/>
        <v>1.37556068466598</v>
      </c>
      <c r="AT116" s="66">
        <f t="shared" si="80"/>
        <v>1.23011657636238</v>
      </c>
      <c r="AU116" s="66">
        <f t="shared" si="58"/>
        <v>0</v>
      </c>
      <c r="AV116" s="65">
        <f t="shared" si="81"/>
        <v>0.973495596196201</v>
      </c>
      <c r="AW116" s="65">
        <f t="shared" si="82"/>
        <v>1.73816913667781</v>
      </c>
      <c r="AX116" s="65">
        <f t="shared" si="59"/>
        <v>0</v>
      </c>
    </row>
    <row r="117" spans="1:50">
      <c r="A117" s="62" t="s">
        <v>25</v>
      </c>
      <c r="B117" s="63">
        <v>33.2625</v>
      </c>
      <c r="C117" s="63">
        <f t="shared" si="60"/>
        <v>26.61</v>
      </c>
      <c r="D117" s="64">
        <f t="shared" si="61"/>
        <v>2.10677830179174</v>
      </c>
      <c r="E117" s="64">
        <v>0.363787286931818</v>
      </c>
      <c r="F117" s="64">
        <v>10.6640625</v>
      </c>
      <c r="G117" s="63">
        <v>348</v>
      </c>
      <c r="H117" s="63">
        <v>354</v>
      </c>
      <c r="I117" s="64">
        <v>112</v>
      </c>
      <c r="J117" s="63">
        <v>40</v>
      </c>
      <c r="K117" s="64">
        <f t="shared" si="85"/>
        <v>0.357142857142857</v>
      </c>
      <c r="L117" s="64">
        <v>0.357142857142857</v>
      </c>
      <c r="M117" s="64">
        <f t="shared" si="86"/>
        <v>0.857142857142857</v>
      </c>
      <c r="N117" s="63">
        <v>740</v>
      </c>
      <c r="O117" s="64">
        <f t="shared" si="87"/>
        <v>6.60714285714286</v>
      </c>
      <c r="P117" s="63">
        <f t="shared" si="88"/>
        <v>176</v>
      </c>
      <c r="Q117" s="63">
        <f t="shared" si="89"/>
        <v>192</v>
      </c>
      <c r="R117" s="64">
        <v>1.4559</v>
      </c>
      <c r="S117" s="68"/>
      <c r="T117" s="68"/>
      <c r="U117" s="65">
        <f t="shared" ref="U117:U148" si="90">0.09*C117-0.655</f>
        <v>1.7399</v>
      </c>
      <c r="V117" s="65">
        <f t="shared" si="63"/>
        <v>0.836772228288982</v>
      </c>
      <c r="W117" s="65">
        <f t="shared" si="64"/>
        <v>1</v>
      </c>
      <c r="X117" s="65">
        <f t="shared" si="65"/>
        <v>-0.668553013392858</v>
      </c>
      <c r="Y117" s="65">
        <f t="shared" si="66"/>
        <v>-2.17768818752519</v>
      </c>
      <c r="Z117" s="65">
        <f t="shared" si="51"/>
        <v>1</v>
      </c>
      <c r="AA117" s="65">
        <f t="shared" si="67"/>
        <v>1.52241067033226</v>
      </c>
      <c r="AB117" s="65">
        <f t="shared" si="68"/>
        <v>0.956312267360986</v>
      </c>
      <c r="AC117" s="65">
        <f t="shared" si="52"/>
        <v>1</v>
      </c>
      <c r="AD117" s="65">
        <f t="shared" si="69"/>
        <v>0.554375</v>
      </c>
      <c r="AE117" s="65">
        <f t="shared" si="70"/>
        <v>2.62620067643743</v>
      </c>
      <c r="AF117" s="65">
        <f t="shared" si="53"/>
        <v>0</v>
      </c>
      <c r="AG117" s="65">
        <f t="shared" si="71"/>
        <v>0.852263303052856</v>
      </c>
      <c r="AH117" s="65">
        <f t="shared" si="72"/>
        <v>1.70827488967891</v>
      </c>
      <c r="AI117" s="65">
        <f t="shared" si="54"/>
        <v>0</v>
      </c>
      <c r="AJ117" s="65">
        <f t="shared" si="73"/>
        <v>0.9810017054281</v>
      </c>
      <c r="AK117" s="65">
        <f t="shared" si="74"/>
        <v>1.48409527928869</v>
      </c>
      <c r="AL117" s="65">
        <f t="shared" si="55"/>
        <v>0</v>
      </c>
      <c r="AM117" s="65">
        <f t="shared" si="75"/>
        <v>1.40116827244212</v>
      </c>
      <c r="AN117" s="65">
        <f t="shared" si="76"/>
        <v>1.03906149506404</v>
      </c>
      <c r="AO117" s="65">
        <f t="shared" si="56"/>
        <v>0</v>
      </c>
      <c r="AP117" s="65">
        <f t="shared" si="77"/>
        <v>0.862262606247607</v>
      </c>
      <c r="AQ117" s="65">
        <f t="shared" si="78"/>
        <v>1.68846473156917</v>
      </c>
      <c r="AR117" s="65">
        <f t="shared" si="57"/>
        <v>0</v>
      </c>
      <c r="AS117" s="66">
        <f t="shared" si="79"/>
        <v>1.18598422993267</v>
      </c>
      <c r="AT117" s="66">
        <f t="shared" si="80"/>
        <v>1.22758799253398</v>
      </c>
      <c r="AU117" s="66">
        <f t="shared" si="58"/>
        <v>0</v>
      </c>
      <c r="AV117" s="65">
        <f t="shared" si="81"/>
        <v>0.706432861423654</v>
      </c>
      <c r="AW117" s="65">
        <f t="shared" si="82"/>
        <v>2.06091771702971</v>
      </c>
      <c r="AX117" s="65">
        <f t="shared" si="59"/>
        <v>0</v>
      </c>
    </row>
    <row r="118" spans="1:50">
      <c r="A118" s="62" t="s">
        <v>25</v>
      </c>
      <c r="B118" s="63">
        <v>60.5</v>
      </c>
      <c r="C118" s="63">
        <f t="shared" si="60"/>
        <v>48.4</v>
      </c>
      <c r="D118" s="64">
        <f t="shared" si="61"/>
        <v>3.53217461312901</v>
      </c>
      <c r="E118" s="64">
        <v>0.370641646489104</v>
      </c>
      <c r="F118" s="64">
        <v>6.0593220338983</v>
      </c>
      <c r="G118" s="63">
        <v>348</v>
      </c>
      <c r="H118" s="63">
        <v>354</v>
      </c>
      <c r="I118" s="64">
        <v>112</v>
      </c>
      <c r="J118" s="63">
        <v>70</v>
      </c>
      <c r="K118" s="64">
        <f t="shared" si="85"/>
        <v>0.625</v>
      </c>
      <c r="L118" s="64">
        <v>0.625</v>
      </c>
      <c r="M118" s="64">
        <f t="shared" si="86"/>
        <v>0.857142857142857</v>
      </c>
      <c r="N118" s="63">
        <v>540</v>
      </c>
      <c r="O118" s="64">
        <f t="shared" si="87"/>
        <v>4.82142857142857</v>
      </c>
      <c r="P118" s="63">
        <f t="shared" si="88"/>
        <v>236</v>
      </c>
      <c r="Q118" s="63">
        <f t="shared" si="89"/>
        <v>252</v>
      </c>
      <c r="R118" s="64">
        <v>1.5426</v>
      </c>
      <c r="S118" s="68"/>
      <c r="T118" s="68"/>
      <c r="U118" s="65">
        <f t="shared" si="90"/>
        <v>3.701</v>
      </c>
      <c r="V118" s="65">
        <f t="shared" si="63"/>
        <v>0.41680626857606</v>
      </c>
      <c r="W118" s="65">
        <f t="shared" si="64"/>
        <v>1</v>
      </c>
      <c r="X118" s="65">
        <f t="shared" si="65"/>
        <v>0.556490920096854</v>
      </c>
      <c r="Y118" s="65">
        <f t="shared" si="66"/>
        <v>2.77201288339353</v>
      </c>
      <c r="Z118" s="65">
        <f t="shared" si="51"/>
        <v>0</v>
      </c>
      <c r="AA118" s="65">
        <f t="shared" si="67"/>
        <v>5.76243933506417</v>
      </c>
      <c r="AB118" s="65">
        <f t="shared" si="68"/>
        <v>0.267699130577107</v>
      </c>
      <c r="AC118" s="65">
        <f t="shared" si="52"/>
        <v>1</v>
      </c>
      <c r="AD118" s="65">
        <f t="shared" si="69"/>
        <v>1.76458333333333</v>
      </c>
      <c r="AE118" s="65">
        <f t="shared" si="70"/>
        <v>0.874200708382526</v>
      </c>
      <c r="AF118" s="65">
        <f t="shared" si="53"/>
        <v>1</v>
      </c>
      <c r="AG118" s="65">
        <f t="shared" si="71"/>
        <v>1.87326988370897</v>
      </c>
      <c r="AH118" s="65">
        <f t="shared" si="72"/>
        <v>0.823479848480635</v>
      </c>
      <c r="AI118" s="65">
        <f t="shared" si="54"/>
        <v>1</v>
      </c>
      <c r="AJ118" s="65">
        <f t="shared" si="73"/>
        <v>1.0633075966593</v>
      </c>
      <c r="AK118" s="65">
        <f t="shared" si="74"/>
        <v>1.45075611690026</v>
      </c>
      <c r="AL118" s="65">
        <f t="shared" si="55"/>
        <v>0</v>
      </c>
      <c r="AM118" s="65">
        <f t="shared" si="75"/>
        <v>1.9377779630111</v>
      </c>
      <c r="AN118" s="65">
        <f t="shared" si="76"/>
        <v>0.796066437665005</v>
      </c>
      <c r="AO118" s="65">
        <f t="shared" si="56"/>
        <v>1</v>
      </c>
      <c r="AP118" s="65">
        <f t="shared" si="77"/>
        <v>1.53997337406526</v>
      </c>
      <c r="AQ118" s="65">
        <f t="shared" si="78"/>
        <v>1.00170563074594</v>
      </c>
      <c r="AR118" s="65">
        <f t="shared" si="57"/>
        <v>0</v>
      </c>
      <c r="AS118" s="66">
        <f t="shared" si="79"/>
        <v>1.61594192416194</v>
      </c>
      <c r="AT118" s="66">
        <f t="shared" si="80"/>
        <v>0.954613514839043</v>
      </c>
      <c r="AU118" s="66">
        <f t="shared" si="58"/>
        <v>1</v>
      </c>
      <c r="AV118" s="65">
        <f t="shared" si="81"/>
        <v>1.56425506469751</v>
      </c>
      <c r="AW118" s="65">
        <f t="shared" si="82"/>
        <v>0.986156308401213</v>
      </c>
      <c r="AX118" s="65">
        <f t="shared" si="59"/>
        <v>1</v>
      </c>
    </row>
    <row r="119" spans="1:50">
      <c r="A119" s="62" t="s">
        <v>25</v>
      </c>
      <c r="B119" s="63">
        <v>41.6375</v>
      </c>
      <c r="C119" s="63">
        <f t="shared" si="60"/>
        <v>33.31</v>
      </c>
      <c r="D119" s="64">
        <f t="shared" si="61"/>
        <v>2.58612404054</v>
      </c>
      <c r="E119" s="64">
        <v>0.363787286931818</v>
      </c>
      <c r="F119" s="64">
        <v>10.6640625</v>
      </c>
      <c r="G119" s="63">
        <v>348</v>
      </c>
      <c r="H119" s="63">
        <v>354</v>
      </c>
      <c r="I119" s="64">
        <v>112</v>
      </c>
      <c r="J119" s="63">
        <v>40</v>
      </c>
      <c r="K119" s="64">
        <f t="shared" si="85"/>
        <v>0.357142857142857</v>
      </c>
      <c r="L119" s="64">
        <v>0.357142857142857</v>
      </c>
      <c r="M119" s="64">
        <f t="shared" si="86"/>
        <v>0.857142857142857</v>
      </c>
      <c r="N119" s="63">
        <v>940</v>
      </c>
      <c r="O119" s="64">
        <f t="shared" si="87"/>
        <v>8.39285714285714</v>
      </c>
      <c r="P119" s="63">
        <f t="shared" si="88"/>
        <v>176</v>
      </c>
      <c r="Q119" s="63">
        <f t="shared" si="89"/>
        <v>192</v>
      </c>
      <c r="R119" s="64">
        <v>1.1241</v>
      </c>
      <c r="S119" s="68"/>
      <c r="T119" s="68"/>
      <c r="U119" s="65">
        <f t="shared" si="90"/>
        <v>2.3429</v>
      </c>
      <c r="V119" s="65">
        <f t="shared" si="63"/>
        <v>0.479790003841393</v>
      </c>
      <c r="W119" s="65">
        <f t="shared" si="64"/>
        <v>1</v>
      </c>
      <c r="X119" s="65">
        <f t="shared" si="65"/>
        <v>-1.20426729910714</v>
      </c>
      <c r="Y119" s="65">
        <f t="shared" si="66"/>
        <v>-0.933430643540202</v>
      </c>
      <c r="Z119" s="65">
        <f t="shared" si="51"/>
        <v>1</v>
      </c>
      <c r="AA119" s="65">
        <f t="shared" si="67"/>
        <v>1.86879788479522</v>
      </c>
      <c r="AB119" s="65">
        <f t="shared" si="68"/>
        <v>0.601509670545876</v>
      </c>
      <c r="AC119" s="65">
        <f t="shared" si="52"/>
        <v>1</v>
      </c>
      <c r="AD119" s="65">
        <f t="shared" si="69"/>
        <v>0.693958333333333</v>
      </c>
      <c r="AE119" s="65">
        <f t="shared" si="70"/>
        <v>1.61983788652056</v>
      </c>
      <c r="AF119" s="65">
        <f t="shared" si="53"/>
        <v>0</v>
      </c>
      <c r="AG119" s="65">
        <f t="shared" si="71"/>
        <v>1.01010772368442</v>
      </c>
      <c r="AH119" s="65">
        <f t="shared" si="72"/>
        <v>1.11285160349016</v>
      </c>
      <c r="AI119" s="65">
        <f t="shared" si="54"/>
        <v>0</v>
      </c>
      <c r="AJ119" s="65">
        <f t="shared" si="73"/>
        <v>1.04829712854226</v>
      </c>
      <c r="AK119" s="65">
        <f t="shared" si="74"/>
        <v>1.07231048277615</v>
      </c>
      <c r="AL119" s="65">
        <f t="shared" si="55"/>
        <v>0</v>
      </c>
      <c r="AM119" s="65">
        <f t="shared" si="75"/>
        <v>1.78924093210954</v>
      </c>
      <c r="AN119" s="65">
        <f t="shared" si="76"/>
        <v>0.628255244906939</v>
      </c>
      <c r="AO119" s="65">
        <f t="shared" si="56"/>
        <v>1</v>
      </c>
      <c r="AP119" s="65">
        <f t="shared" si="77"/>
        <v>1.05844931731979</v>
      </c>
      <c r="AQ119" s="65">
        <f t="shared" si="78"/>
        <v>1.06202534368528</v>
      </c>
      <c r="AR119" s="65">
        <f t="shared" si="57"/>
        <v>0</v>
      </c>
      <c r="AS119" s="66">
        <f t="shared" si="79"/>
        <v>1.14455469395572</v>
      </c>
      <c r="AT119" s="66">
        <f t="shared" si="80"/>
        <v>0.982128688070792</v>
      </c>
      <c r="AU119" s="66">
        <f t="shared" si="58"/>
        <v>1</v>
      </c>
      <c r="AV119" s="65">
        <f t="shared" si="81"/>
        <v>0.781268072647134</v>
      </c>
      <c r="AW119" s="65">
        <f t="shared" si="82"/>
        <v>1.43881471591597</v>
      </c>
      <c r="AX119" s="65">
        <f t="shared" si="59"/>
        <v>0</v>
      </c>
    </row>
    <row r="120" spans="1:50">
      <c r="A120" s="62" t="s">
        <v>25</v>
      </c>
      <c r="B120" s="63">
        <v>33.2625</v>
      </c>
      <c r="C120" s="63">
        <f t="shared" si="60"/>
        <v>26.61</v>
      </c>
      <c r="D120" s="64">
        <f t="shared" si="61"/>
        <v>2.10677830179174</v>
      </c>
      <c r="E120" s="64">
        <v>0.370641646489104</v>
      </c>
      <c r="F120" s="64">
        <v>6.0593220338983</v>
      </c>
      <c r="G120" s="63">
        <v>348</v>
      </c>
      <c r="H120" s="63">
        <v>354</v>
      </c>
      <c r="I120" s="64">
        <v>112</v>
      </c>
      <c r="J120" s="63">
        <v>70</v>
      </c>
      <c r="K120" s="64">
        <f t="shared" si="85"/>
        <v>0.625</v>
      </c>
      <c r="L120" s="64">
        <v>0.625</v>
      </c>
      <c r="M120" s="64">
        <f t="shared" si="86"/>
        <v>0.857142857142857</v>
      </c>
      <c r="N120" s="63">
        <v>740</v>
      </c>
      <c r="O120" s="64">
        <f t="shared" si="87"/>
        <v>6.60714285714286</v>
      </c>
      <c r="P120" s="63">
        <f t="shared" si="88"/>
        <v>236</v>
      </c>
      <c r="Q120" s="63">
        <f t="shared" si="89"/>
        <v>252</v>
      </c>
      <c r="R120" s="64">
        <v>1.331</v>
      </c>
      <c r="S120" s="68"/>
      <c r="T120" s="68"/>
      <c r="U120" s="65">
        <f t="shared" si="90"/>
        <v>1.7399</v>
      </c>
      <c r="V120" s="65">
        <f t="shared" si="63"/>
        <v>0.764986493476636</v>
      </c>
      <c r="W120" s="65">
        <f t="shared" si="64"/>
        <v>1</v>
      </c>
      <c r="X120" s="65">
        <f t="shared" si="65"/>
        <v>0.0207766343825665</v>
      </c>
      <c r="Y120" s="65">
        <f t="shared" si="66"/>
        <v>64.0623488622792</v>
      </c>
      <c r="Z120" s="65">
        <f t="shared" si="51"/>
        <v>0</v>
      </c>
      <c r="AA120" s="65">
        <f t="shared" si="67"/>
        <v>3.43702774811292</v>
      </c>
      <c r="AB120" s="65">
        <f t="shared" si="68"/>
        <v>0.387253201761545</v>
      </c>
      <c r="AC120" s="65">
        <f t="shared" si="52"/>
        <v>1</v>
      </c>
      <c r="AD120" s="65">
        <f t="shared" si="69"/>
        <v>0.97015625</v>
      </c>
      <c r="AE120" s="65">
        <f t="shared" si="70"/>
        <v>1.37194395232727</v>
      </c>
      <c r="AF120" s="65">
        <f t="shared" si="53"/>
        <v>0</v>
      </c>
      <c r="AG120" s="65">
        <f t="shared" si="71"/>
        <v>1.08793655294115</v>
      </c>
      <c r="AH120" s="65">
        <f t="shared" si="72"/>
        <v>1.22341693217472</v>
      </c>
      <c r="AI120" s="65">
        <f t="shared" si="54"/>
        <v>0</v>
      </c>
      <c r="AJ120" s="65">
        <f t="shared" si="73"/>
        <v>0.9810017054281</v>
      </c>
      <c r="AK120" s="65">
        <f t="shared" si="74"/>
        <v>1.35677643844581</v>
      </c>
      <c r="AL120" s="65">
        <f t="shared" si="55"/>
        <v>0</v>
      </c>
      <c r="AM120" s="65">
        <f t="shared" si="75"/>
        <v>1.2122262245202</v>
      </c>
      <c r="AN120" s="65">
        <f t="shared" si="76"/>
        <v>1.0979798762618</v>
      </c>
      <c r="AO120" s="65">
        <f t="shared" si="56"/>
        <v>0</v>
      </c>
      <c r="AP120" s="65">
        <f t="shared" si="77"/>
        <v>0.918522679416364</v>
      </c>
      <c r="AQ120" s="65">
        <f t="shared" si="78"/>
        <v>1.44906601636198</v>
      </c>
      <c r="AR120" s="65">
        <f t="shared" si="57"/>
        <v>0</v>
      </c>
      <c r="AS120" s="66">
        <f t="shared" si="79"/>
        <v>1.41699022064292</v>
      </c>
      <c r="AT120" s="66">
        <f t="shared" si="80"/>
        <v>0.939314880660287</v>
      </c>
      <c r="AU120" s="66">
        <f t="shared" si="58"/>
        <v>1</v>
      </c>
      <c r="AV120" s="65">
        <f t="shared" si="81"/>
        <v>0.863030445016656</v>
      </c>
      <c r="AW120" s="65">
        <f t="shared" si="82"/>
        <v>1.54223991480893</v>
      </c>
      <c r="AX120" s="65">
        <f t="shared" si="59"/>
        <v>0</v>
      </c>
    </row>
    <row r="121" spans="1:50">
      <c r="A121" s="62" t="s">
        <v>25</v>
      </c>
      <c r="B121" s="63">
        <v>48.7375</v>
      </c>
      <c r="C121" s="63">
        <f t="shared" si="60"/>
        <v>38.99</v>
      </c>
      <c r="D121" s="64">
        <f t="shared" si="61"/>
        <v>2.95984502399591</v>
      </c>
      <c r="E121" s="64">
        <v>0.529145144628099</v>
      </c>
      <c r="F121" s="64">
        <v>10.6640625</v>
      </c>
      <c r="G121" s="63">
        <v>348</v>
      </c>
      <c r="H121" s="63">
        <v>354</v>
      </c>
      <c r="I121" s="64">
        <v>112</v>
      </c>
      <c r="J121" s="63">
        <v>40</v>
      </c>
      <c r="K121" s="64">
        <f t="shared" si="85"/>
        <v>0.357142857142857</v>
      </c>
      <c r="L121" s="64">
        <v>0.357142857142857</v>
      </c>
      <c r="M121" s="64">
        <f t="shared" si="86"/>
        <v>0.857142857142857</v>
      </c>
      <c r="N121" s="63">
        <v>540</v>
      </c>
      <c r="O121" s="64">
        <f t="shared" si="87"/>
        <v>4.82142857142857</v>
      </c>
      <c r="P121" s="63">
        <f t="shared" si="88"/>
        <v>176</v>
      </c>
      <c r="Q121" s="63">
        <f t="shared" si="89"/>
        <v>192</v>
      </c>
      <c r="R121" s="64">
        <v>1.0552</v>
      </c>
      <c r="S121" s="68"/>
      <c r="T121" s="68"/>
      <c r="U121" s="65">
        <f t="shared" si="90"/>
        <v>2.8541</v>
      </c>
      <c r="V121" s="65">
        <f t="shared" si="63"/>
        <v>0.369713745138573</v>
      </c>
      <c r="W121" s="65">
        <f t="shared" si="64"/>
        <v>1</v>
      </c>
      <c r="X121" s="65">
        <f t="shared" si="65"/>
        <v>-0.132838727678571</v>
      </c>
      <c r="Y121" s="65">
        <f t="shared" si="66"/>
        <v>-7.94346662633854</v>
      </c>
      <c r="Z121" s="65">
        <f t="shared" si="51"/>
        <v>1</v>
      </c>
      <c r="AA121" s="65">
        <f t="shared" si="67"/>
        <v>2.13885801046505</v>
      </c>
      <c r="AB121" s="65">
        <f t="shared" si="68"/>
        <v>0.493347382031485</v>
      </c>
      <c r="AC121" s="65">
        <f t="shared" si="52"/>
        <v>1</v>
      </c>
      <c r="AD121" s="65">
        <f t="shared" si="69"/>
        <v>0.812291666666667</v>
      </c>
      <c r="AE121" s="65">
        <f t="shared" si="70"/>
        <v>1.2990407796871</v>
      </c>
      <c r="AF121" s="65">
        <f t="shared" si="53"/>
        <v>0</v>
      </c>
      <c r="AG121" s="65">
        <f t="shared" si="71"/>
        <v>1.23863700272932</v>
      </c>
      <c r="AH121" s="65">
        <f t="shared" si="72"/>
        <v>0.851904147603279</v>
      </c>
      <c r="AI121" s="65">
        <f t="shared" si="54"/>
        <v>1</v>
      </c>
      <c r="AJ121" s="65">
        <f t="shared" si="73"/>
        <v>1.07247811440977</v>
      </c>
      <c r="AK121" s="65">
        <f t="shared" si="74"/>
        <v>0.983889541261851</v>
      </c>
      <c r="AL121" s="65">
        <f t="shared" si="55"/>
        <v>1</v>
      </c>
      <c r="AM121" s="65">
        <f t="shared" si="75"/>
        <v>1.89275528363898</v>
      </c>
      <c r="AN121" s="65">
        <f t="shared" si="76"/>
        <v>0.557494151051209</v>
      </c>
      <c r="AO121" s="65">
        <f t="shared" si="56"/>
        <v>1</v>
      </c>
      <c r="AP121" s="65">
        <f t="shared" si="77"/>
        <v>1.49248764436841</v>
      </c>
      <c r="AQ121" s="65">
        <f t="shared" si="78"/>
        <v>0.707007527989645</v>
      </c>
      <c r="AR121" s="65">
        <f t="shared" si="57"/>
        <v>1</v>
      </c>
      <c r="AS121" s="66">
        <f t="shared" si="79"/>
        <v>1.33774879919801</v>
      </c>
      <c r="AT121" s="66">
        <f t="shared" si="80"/>
        <v>0.788787850628309</v>
      </c>
      <c r="AU121" s="66">
        <f t="shared" si="58"/>
        <v>1</v>
      </c>
      <c r="AV121" s="65">
        <f t="shared" si="81"/>
        <v>1.09078745834318</v>
      </c>
      <c r="AW121" s="65">
        <f t="shared" si="82"/>
        <v>0.967374525558596</v>
      </c>
      <c r="AX121" s="65">
        <f t="shared" si="59"/>
        <v>1</v>
      </c>
    </row>
    <row r="122" spans="1:50">
      <c r="A122" s="62" t="s">
        <v>25</v>
      </c>
      <c r="B122" s="63">
        <v>39.55</v>
      </c>
      <c r="C122" s="63">
        <f t="shared" si="60"/>
        <v>31.64</v>
      </c>
      <c r="D122" s="64">
        <f t="shared" si="61"/>
        <v>2.47107675957726</v>
      </c>
      <c r="E122" s="64">
        <v>0.597624420537042</v>
      </c>
      <c r="F122" s="64">
        <v>7.87982156914196</v>
      </c>
      <c r="G122" s="63">
        <v>348</v>
      </c>
      <c r="H122" s="63">
        <v>354</v>
      </c>
      <c r="I122" s="64">
        <v>112</v>
      </c>
      <c r="J122" s="63">
        <v>55</v>
      </c>
      <c r="K122" s="64">
        <f t="shared" si="85"/>
        <v>0.491071428571429</v>
      </c>
      <c r="L122" s="64">
        <v>0.491071428571429</v>
      </c>
      <c r="M122" s="64">
        <f t="shared" si="86"/>
        <v>0.857142857142857</v>
      </c>
      <c r="N122" s="63">
        <v>740</v>
      </c>
      <c r="O122" s="64">
        <f t="shared" si="87"/>
        <v>6.60714285714286</v>
      </c>
      <c r="P122" s="63">
        <f t="shared" si="88"/>
        <v>206</v>
      </c>
      <c r="Q122" s="63">
        <f t="shared" si="89"/>
        <v>222</v>
      </c>
      <c r="R122" s="64">
        <v>1.1729</v>
      </c>
      <c r="S122" s="68"/>
      <c r="T122" s="68"/>
      <c r="U122" s="65">
        <f t="shared" si="90"/>
        <v>2.1926</v>
      </c>
      <c r="V122" s="65">
        <f t="shared" si="63"/>
        <v>0.534935692784822</v>
      </c>
      <c r="W122" s="65">
        <f t="shared" si="64"/>
        <v>1</v>
      </c>
      <c r="X122" s="65">
        <f t="shared" si="65"/>
        <v>-0.251752146043409</v>
      </c>
      <c r="Y122" s="65">
        <f t="shared" si="66"/>
        <v>-4.65894737516064</v>
      </c>
      <c r="Z122" s="65">
        <f t="shared" si="51"/>
        <v>1</v>
      </c>
      <c r="AA122" s="65">
        <f t="shared" si="67"/>
        <v>2.75539055026073</v>
      </c>
      <c r="AB122" s="65">
        <f t="shared" si="68"/>
        <v>0.425674683354421</v>
      </c>
      <c r="AC122" s="65">
        <f t="shared" si="52"/>
        <v>1</v>
      </c>
      <c r="AD122" s="65">
        <f t="shared" si="69"/>
        <v>0.906354166666668</v>
      </c>
      <c r="AE122" s="65">
        <f t="shared" si="70"/>
        <v>1.29408573727158</v>
      </c>
      <c r="AF122" s="65">
        <f t="shared" si="53"/>
        <v>0</v>
      </c>
      <c r="AG122" s="65">
        <f t="shared" si="71"/>
        <v>1.15163870484538</v>
      </c>
      <c r="AH122" s="65">
        <f t="shared" si="72"/>
        <v>1.01846177543805</v>
      </c>
      <c r="AI122" s="65">
        <f t="shared" si="54"/>
        <v>0</v>
      </c>
      <c r="AJ122" s="65">
        <f t="shared" si="73"/>
        <v>1.03590111091907</v>
      </c>
      <c r="AK122" s="65">
        <f t="shared" si="74"/>
        <v>1.13225093364307</v>
      </c>
      <c r="AL122" s="65">
        <f t="shared" si="55"/>
        <v>0</v>
      </c>
      <c r="AM122" s="65">
        <f t="shared" si="75"/>
        <v>1.53673584444064</v>
      </c>
      <c r="AN122" s="65">
        <f t="shared" si="76"/>
        <v>0.763241128423688</v>
      </c>
      <c r="AO122" s="65">
        <f t="shared" si="56"/>
        <v>1</v>
      </c>
      <c r="AP122" s="65">
        <f t="shared" si="77"/>
        <v>1.37134079209687</v>
      </c>
      <c r="AQ122" s="65">
        <f t="shared" si="78"/>
        <v>0.855294327099069</v>
      </c>
      <c r="AR122" s="65">
        <f t="shared" si="57"/>
        <v>1</v>
      </c>
      <c r="AS122" s="66">
        <f t="shared" si="79"/>
        <v>1.3318160860463</v>
      </c>
      <c r="AT122" s="66">
        <f t="shared" si="80"/>
        <v>0.880677153766727</v>
      </c>
      <c r="AU122" s="66">
        <f t="shared" si="58"/>
        <v>1</v>
      </c>
      <c r="AV122" s="65">
        <f t="shared" si="81"/>
        <v>0.920425347616216</v>
      </c>
      <c r="AW122" s="65">
        <f t="shared" si="82"/>
        <v>1.2743021506716</v>
      </c>
      <c r="AX122" s="65">
        <f t="shared" si="59"/>
        <v>0</v>
      </c>
    </row>
    <row r="123" spans="1:50">
      <c r="A123" s="62" t="s">
        <v>25</v>
      </c>
      <c r="B123" s="63">
        <v>34.8875</v>
      </c>
      <c r="C123" s="63">
        <f t="shared" si="60"/>
        <v>27.91</v>
      </c>
      <c r="D123" s="64">
        <f t="shared" si="61"/>
        <v>2.20378265907108</v>
      </c>
      <c r="E123" s="64">
        <v>0.342130750605327</v>
      </c>
      <c r="F123" s="64">
        <v>6.0593220338983</v>
      </c>
      <c r="G123" s="63">
        <v>348</v>
      </c>
      <c r="H123" s="63">
        <v>354</v>
      </c>
      <c r="I123" s="64">
        <v>112</v>
      </c>
      <c r="J123" s="63">
        <v>70</v>
      </c>
      <c r="K123" s="64">
        <f t="shared" si="85"/>
        <v>0.625</v>
      </c>
      <c r="L123" s="64">
        <v>0.625</v>
      </c>
      <c r="M123" s="64">
        <f t="shared" si="86"/>
        <v>0.857142857142857</v>
      </c>
      <c r="N123" s="63">
        <v>940</v>
      </c>
      <c r="O123" s="64">
        <f t="shared" si="87"/>
        <v>8.39285714285714</v>
      </c>
      <c r="P123" s="63">
        <f t="shared" si="88"/>
        <v>236</v>
      </c>
      <c r="Q123" s="63">
        <f t="shared" si="89"/>
        <v>252</v>
      </c>
      <c r="R123" s="64">
        <v>1.2204</v>
      </c>
      <c r="S123" s="68"/>
      <c r="T123" s="68"/>
      <c r="U123" s="65">
        <f t="shared" si="90"/>
        <v>1.8569</v>
      </c>
      <c r="V123" s="65">
        <f t="shared" si="63"/>
        <v>0.657224406268512</v>
      </c>
      <c r="W123" s="65">
        <f t="shared" si="64"/>
        <v>1</v>
      </c>
      <c r="X123" s="65">
        <f t="shared" si="65"/>
        <v>-0.514937651331717</v>
      </c>
      <c r="Y123" s="65">
        <f t="shared" si="66"/>
        <v>-2.36999566227841</v>
      </c>
      <c r="Z123" s="65">
        <f t="shared" si="51"/>
        <v>1</v>
      </c>
      <c r="AA123" s="65">
        <f t="shared" si="67"/>
        <v>3.59528202070221</v>
      </c>
      <c r="AB123" s="65">
        <f t="shared" si="68"/>
        <v>0.339444859394268</v>
      </c>
      <c r="AC123" s="65">
        <f t="shared" si="52"/>
        <v>1</v>
      </c>
      <c r="AD123" s="65">
        <f t="shared" si="69"/>
        <v>1.01755208333333</v>
      </c>
      <c r="AE123" s="65">
        <f t="shared" si="70"/>
        <v>1.19934892767569</v>
      </c>
      <c r="AF123" s="65">
        <f t="shared" si="53"/>
        <v>0</v>
      </c>
      <c r="AG123" s="65">
        <f t="shared" si="71"/>
        <v>1.10729453237644</v>
      </c>
      <c r="AH123" s="65">
        <f t="shared" si="72"/>
        <v>1.10214578354398</v>
      </c>
      <c r="AI123" s="65">
        <f t="shared" si="54"/>
        <v>0</v>
      </c>
      <c r="AJ123" s="65">
        <f t="shared" si="73"/>
        <v>0.997954103724241</v>
      </c>
      <c r="AK123" s="65">
        <f t="shared" si="74"/>
        <v>1.22290193050524</v>
      </c>
      <c r="AL123" s="65">
        <f t="shared" si="55"/>
        <v>0</v>
      </c>
      <c r="AM123" s="65">
        <f t="shared" si="75"/>
        <v>1.32662064680887</v>
      </c>
      <c r="AN123" s="65">
        <f t="shared" si="76"/>
        <v>0.919931408376326</v>
      </c>
      <c r="AO123" s="65">
        <f t="shared" si="56"/>
        <v>1</v>
      </c>
      <c r="AP123" s="65">
        <f t="shared" si="77"/>
        <v>0.924730762342932</v>
      </c>
      <c r="AQ123" s="65">
        <f t="shared" si="78"/>
        <v>1.31973548377254</v>
      </c>
      <c r="AR123" s="65">
        <f t="shared" si="57"/>
        <v>0</v>
      </c>
      <c r="AS123" s="66">
        <f t="shared" si="79"/>
        <v>1.34391613389549</v>
      </c>
      <c r="AT123" s="66">
        <f t="shared" si="80"/>
        <v>0.908092379591077</v>
      </c>
      <c r="AU123" s="66">
        <f t="shared" si="58"/>
        <v>1</v>
      </c>
      <c r="AV123" s="65">
        <f t="shared" si="81"/>
        <v>0.829570693419363</v>
      </c>
      <c r="AW123" s="65">
        <f t="shared" si="82"/>
        <v>1.47112236447228</v>
      </c>
      <c r="AX123" s="65">
        <f t="shared" si="59"/>
        <v>0</v>
      </c>
    </row>
    <row r="124" spans="1:50">
      <c r="A124" s="62" t="s">
        <v>25</v>
      </c>
      <c r="B124" s="63">
        <v>48.7375</v>
      </c>
      <c r="C124" s="63">
        <f t="shared" si="60"/>
        <v>38.99</v>
      </c>
      <c r="D124" s="64">
        <f t="shared" si="61"/>
        <v>2.95984502399591</v>
      </c>
      <c r="E124" s="64">
        <v>0.529145144628099</v>
      </c>
      <c r="F124" s="64">
        <v>10.6640625</v>
      </c>
      <c r="G124" s="63">
        <v>348</v>
      </c>
      <c r="H124" s="63">
        <v>354</v>
      </c>
      <c r="I124" s="64">
        <v>112</v>
      </c>
      <c r="J124" s="63">
        <v>40</v>
      </c>
      <c r="K124" s="64">
        <f t="shared" si="85"/>
        <v>0.357142857142857</v>
      </c>
      <c r="L124" s="64">
        <v>0.357142857142857</v>
      </c>
      <c r="M124" s="64">
        <f t="shared" si="86"/>
        <v>0.857142857142857</v>
      </c>
      <c r="N124" s="63">
        <v>740</v>
      </c>
      <c r="O124" s="64">
        <f t="shared" si="87"/>
        <v>6.60714285714286</v>
      </c>
      <c r="P124" s="63">
        <f t="shared" si="88"/>
        <v>176</v>
      </c>
      <c r="Q124" s="63">
        <f t="shared" si="89"/>
        <v>192</v>
      </c>
      <c r="R124" s="64">
        <v>1.2188</v>
      </c>
      <c r="S124" s="68"/>
      <c r="T124" s="68"/>
      <c r="U124" s="65">
        <f t="shared" si="90"/>
        <v>2.8541</v>
      </c>
      <c r="V124" s="65">
        <f t="shared" si="63"/>
        <v>0.427034792053537</v>
      </c>
      <c r="W124" s="65">
        <f t="shared" si="64"/>
        <v>1</v>
      </c>
      <c r="X124" s="65">
        <f t="shared" si="65"/>
        <v>-0.668553013392858</v>
      </c>
      <c r="Y124" s="65">
        <f t="shared" si="66"/>
        <v>-1.82304166697967</v>
      </c>
      <c r="Z124" s="65">
        <f t="shared" si="51"/>
        <v>1</v>
      </c>
      <c r="AA124" s="65">
        <f t="shared" si="67"/>
        <v>2.13885801046505</v>
      </c>
      <c r="AB124" s="65">
        <f t="shared" si="68"/>
        <v>0.569836797971923</v>
      </c>
      <c r="AC124" s="65">
        <f t="shared" si="52"/>
        <v>1</v>
      </c>
      <c r="AD124" s="65">
        <f t="shared" si="69"/>
        <v>0.812291666666667</v>
      </c>
      <c r="AE124" s="65">
        <f t="shared" si="70"/>
        <v>1.50044626827392</v>
      </c>
      <c r="AF124" s="65">
        <f t="shared" si="53"/>
        <v>0</v>
      </c>
      <c r="AG124" s="65">
        <f t="shared" si="71"/>
        <v>1.19735773551966</v>
      </c>
      <c r="AH124" s="65">
        <f t="shared" si="72"/>
        <v>1.01790798509439</v>
      </c>
      <c r="AI124" s="65">
        <f t="shared" si="54"/>
        <v>0</v>
      </c>
      <c r="AJ124" s="65">
        <f t="shared" si="73"/>
        <v>1.07247811440977</v>
      </c>
      <c r="AK124" s="65">
        <f t="shared" si="74"/>
        <v>1.13643344663566</v>
      </c>
      <c r="AL124" s="65">
        <f t="shared" si="55"/>
        <v>0</v>
      </c>
      <c r="AM124" s="65">
        <f t="shared" si="75"/>
        <v>1.97203684678172</v>
      </c>
      <c r="AN124" s="65">
        <f t="shared" si="76"/>
        <v>0.61804119024907</v>
      </c>
      <c r="AO124" s="65">
        <f t="shared" si="56"/>
        <v>1</v>
      </c>
      <c r="AP124" s="65">
        <f t="shared" si="77"/>
        <v>1.49248764436841</v>
      </c>
      <c r="AQ124" s="65">
        <f t="shared" si="78"/>
        <v>0.816623175809116</v>
      </c>
      <c r="AR124" s="65">
        <f t="shared" si="57"/>
        <v>1</v>
      </c>
      <c r="AS124" s="66">
        <f t="shared" si="79"/>
        <v>1.25667737062658</v>
      </c>
      <c r="AT124" s="66">
        <f t="shared" si="80"/>
        <v>0.969859112997559</v>
      </c>
      <c r="AU124" s="66">
        <f t="shared" si="58"/>
        <v>1</v>
      </c>
      <c r="AV124" s="65">
        <f t="shared" si="81"/>
        <v>0.992478320046172</v>
      </c>
      <c r="AW124" s="65">
        <f t="shared" si="82"/>
        <v>1.22803690053733</v>
      </c>
      <c r="AX124" s="65">
        <f t="shared" si="59"/>
        <v>0</v>
      </c>
    </row>
    <row r="125" spans="1:50">
      <c r="A125" s="62" t="s">
        <v>25</v>
      </c>
      <c r="B125" s="63">
        <v>39.55</v>
      </c>
      <c r="C125" s="63">
        <f t="shared" si="60"/>
        <v>31.64</v>
      </c>
      <c r="D125" s="64">
        <f t="shared" si="61"/>
        <v>2.47107675957726</v>
      </c>
      <c r="E125" s="64">
        <v>0.597624420537042</v>
      </c>
      <c r="F125" s="64">
        <v>7.87982156914196</v>
      </c>
      <c r="G125" s="63">
        <v>348</v>
      </c>
      <c r="H125" s="63">
        <v>354</v>
      </c>
      <c r="I125" s="64">
        <v>112</v>
      </c>
      <c r="J125" s="63">
        <v>55</v>
      </c>
      <c r="K125" s="64">
        <f t="shared" si="85"/>
        <v>0.491071428571429</v>
      </c>
      <c r="L125" s="64">
        <v>0.491071428571429</v>
      </c>
      <c r="M125" s="64">
        <f t="shared" si="86"/>
        <v>0.857142857142857</v>
      </c>
      <c r="N125" s="63">
        <v>940</v>
      </c>
      <c r="O125" s="64">
        <f t="shared" si="87"/>
        <v>8.39285714285714</v>
      </c>
      <c r="P125" s="63">
        <f t="shared" si="88"/>
        <v>206</v>
      </c>
      <c r="Q125" s="63">
        <f t="shared" si="89"/>
        <v>222</v>
      </c>
      <c r="R125" s="64">
        <v>1.2605</v>
      </c>
      <c r="S125" s="68"/>
      <c r="T125" s="68"/>
      <c r="U125" s="65">
        <f t="shared" si="90"/>
        <v>2.1926</v>
      </c>
      <c r="V125" s="65">
        <f t="shared" si="63"/>
        <v>0.574888260512633</v>
      </c>
      <c r="W125" s="65">
        <f t="shared" si="64"/>
        <v>1</v>
      </c>
      <c r="X125" s="65">
        <f t="shared" si="65"/>
        <v>-0.787466431757693</v>
      </c>
      <c r="Y125" s="65">
        <f t="shared" si="66"/>
        <v>-1.60070315275085</v>
      </c>
      <c r="Z125" s="65">
        <f t="shared" si="51"/>
        <v>1</v>
      </c>
      <c r="AA125" s="65">
        <f t="shared" si="67"/>
        <v>2.75539055026073</v>
      </c>
      <c r="AB125" s="65">
        <f t="shared" si="68"/>
        <v>0.457466909683901</v>
      </c>
      <c r="AC125" s="65">
        <f t="shared" si="52"/>
        <v>1</v>
      </c>
      <c r="AD125" s="65">
        <f t="shared" si="69"/>
        <v>0.906354166666668</v>
      </c>
      <c r="AE125" s="65">
        <f t="shared" si="70"/>
        <v>1.39073669693139</v>
      </c>
      <c r="AF125" s="65">
        <f t="shared" si="53"/>
        <v>0</v>
      </c>
      <c r="AG125" s="65">
        <f t="shared" si="71"/>
        <v>1.11717600932341</v>
      </c>
      <c r="AH125" s="65">
        <f t="shared" si="72"/>
        <v>1.12829132516315</v>
      </c>
      <c r="AI125" s="65">
        <f t="shared" si="54"/>
        <v>0</v>
      </c>
      <c r="AJ125" s="65">
        <f t="shared" si="73"/>
        <v>1.03590111091907</v>
      </c>
      <c r="AK125" s="65">
        <f t="shared" si="74"/>
        <v>1.21681499007339</v>
      </c>
      <c r="AL125" s="65">
        <f t="shared" si="55"/>
        <v>0</v>
      </c>
      <c r="AM125" s="65">
        <f t="shared" si="75"/>
        <v>1.60292540050074</v>
      </c>
      <c r="AN125" s="65">
        <f t="shared" si="76"/>
        <v>0.786374711890041</v>
      </c>
      <c r="AO125" s="65">
        <f t="shared" si="56"/>
        <v>1</v>
      </c>
      <c r="AP125" s="65">
        <f t="shared" si="77"/>
        <v>1.37134079209687</v>
      </c>
      <c r="AQ125" s="65">
        <f t="shared" si="78"/>
        <v>0.919173415728857</v>
      </c>
      <c r="AR125" s="65">
        <f t="shared" si="57"/>
        <v>1</v>
      </c>
      <c r="AS125" s="66">
        <f t="shared" si="79"/>
        <v>1.25074465747488</v>
      </c>
      <c r="AT125" s="66">
        <f t="shared" si="80"/>
        <v>1.00779962757932</v>
      </c>
      <c r="AU125" s="66">
        <f t="shared" si="58"/>
        <v>0</v>
      </c>
      <c r="AV125" s="65">
        <f t="shared" si="81"/>
        <v>0.838350298101686</v>
      </c>
      <c r="AW125" s="65">
        <f t="shared" si="82"/>
        <v>1.50354810257026</v>
      </c>
      <c r="AX125" s="65">
        <f t="shared" si="59"/>
        <v>0</v>
      </c>
    </row>
    <row r="126" spans="1:50">
      <c r="A126" s="62" t="s">
        <v>25</v>
      </c>
      <c r="B126" s="63">
        <v>34.8875</v>
      </c>
      <c r="C126" s="63">
        <f t="shared" si="60"/>
        <v>27.91</v>
      </c>
      <c r="D126" s="64">
        <f t="shared" si="61"/>
        <v>2.20378265907108</v>
      </c>
      <c r="E126" s="64">
        <v>0.342130750605327</v>
      </c>
      <c r="F126" s="64">
        <v>6.0593220338983</v>
      </c>
      <c r="G126" s="63">
        <v>348</v>
      </c>
      <c r="H126" s="63">
        <v>354</v>
      </c>
      <c r="I126" s="64">
        <v>112</v>
      </c>
      <c r="J126" s="63">
        <v>70</v>
      </c>
      <c r="K126" s="64">
        <f t="shared" si="85"/>
        <v>0.625</v>
      </c>
      <c r="L126" s="64">
        <v>0.625</v>
      </c>
      <c r="M126" s="64">
        <f t="shared" si="86"/>
        <v>0.857142857142857</v>
      </c>
      <c r="N126" s="63">
        <v>540</v>
      </c>
      <c r="O126" s="64">
        <f t="shared" si="87"/>
        <v>4.82142857142857</v>
      </c>
      <c r="P126" s="63">
        <f t="shared" si="88"/>
        <v>236</v>
      </c>
      <c r="Q126" s="63">
        <f t="shared" si="89"/>
        <v>252</v>
      </c>
      <c r="R126" s="64">
        <v>1.2579</v>
      </c>
      <c r="S126" s="68"/>
      <c r="T126" s="68"/>
      <c r="U126" s="65">
        <f t="shared" si="90"/>
        <v>1.8569</v>
      </c>
      <c r="V126" s="65">
        <f t="shared" si="63"/>
        <v>0.67741935483871</v>
      </c>
      <c r="W126" s="65">
        <f t="shared" si="64"/>
        <v>1</v>
      </c>
      <c r="X126" s="65">
        <f t="shared" si="65"/>
        <v>0.556490920096854</v>
      </c>
      <c r="Y126" s="65">
        <f t="shared" si="66"/>
        <v>2.26041423960892</v>
      </c>
      <c r="Z126" s="65">
        <f t="shared" si="51"/>
        <v>0</v>
      </c>
      <c r="AA126" s="65">
        <f t="shared" si="67"/>
        <v>3.59528202070221</v>
      </c>
      <c r="AB126" s="65">
        <f t="shared" si="68"/>
        <v>0.349875195535931</v>
      </c>
      <c r="AC126" s="65">
        <f t="shared" si="52"/>
        <v>1</v>
      </c>
      <c r="AD126" s="65">
        <f t="shared" si="69"/>
        <v>1.01755208333333</v>
      </c>
      <c r="AE126" s="65">
        <f t="shared" si="70"/>
        <v>1.2362020781082</v>
      </c>
      <c r="AF126" s="65">
        <f t="shared" si="53"/>
        <v>0</v>
      </c>
      <c r="AG126" s="65">
        <f t="shared" si="71"/>
        <v>1.16876432725982</v>
      </c>
      <c r="AH126" s="65">
        <f t="shared" si="72"/>
        <v>1.07626488134624</v>
      </c>
      <c r="AI126" s="65">
        <f t="shared" si="54"/>
        <v>0</v>
      </c>
      <c r="AJ126" s="65">
        <f t="shared" si="73"/>
        <v>0.997954103724241</v>
      </c>
      <c r="AK126" s="65">
        <f t="shared" si="74"/>
        <v>1.2604788089008</v>
      </c>
      <c r="AL126" s="65">
        <f t="shared" si="55"/>
        <v>0</v>
      </c>
      <c r="AM126" s="65">
        <f t="shared" si="75"/>
        <v>1.20856086150149</v>
      </c>
      <c r="AN126" s="65">
        <f t="shared" si="76"/>
        <v>1.04082470322364</v>
      </c>
      <c r="AO126" s="65">
        <f t="shared" si="56"/>
        <v>0</v>
      </c>
      <c r="AP126" s="65">
        <f t="shared" si="77"/>
        <v>0.924730762342932</v>
      </c>
      <c r="AQ126" s="65">
        <f t="shared" si="78"/>
        <v>1.3602878277921</v>
      </c>
      <c r="AR126" s="65">
        <f t="shared" si="57"/>
        <v>0</v>
      </c>
      <c r="AS126" s="66">
        <f t="shared" si="79"/>
        <v>1.50605899103835</v>
      </c>
      <c r="AT126" s="66">
        <f t="shared" si="80"/>
        <v>0.835226247766525</v>
      </c>
      <c r="AU126" s="66">
        <f t="shared" si="58"/>
        <v>1</v>
      </c>
      <c r="AV126" s="65">
        <f t="shared" si="81"/>
        <v>0.975964827200513</v>
      </c>
      <c r="AW126" s="65">
        <f t="shared" si="82"/>
        <v>1.28887841543245</v>
      </c>
      <c r="AX126" s="65">
        <f t="shared" si="59"/>
        <v>0</v>
      </c>
    </row>
    <row r="127" spans="1:50">
      <c r="A127" s="62" t="s">
        <v>25</v>
      </c>
      <c r="B127" s="63">
        <v>48.7375</v>
      </c>
      <c r="C127" s="63">
        <f t="shared" si="60"/>
        <v>38.99</v>
      </c>
      <c r="D127" s="64">
        <f t="shared" si="61"/>
        <v>2.95984502399591</v>
      </c>
      <c r="E127" s="64">
        <v>0.529145144628099</v>
      </c>
      <c r="F127" s="64">
        <v>10.6640625</v>
      </c>
      <c r="G127" s="63">
        <v>348</v>
      </c>
      <c r="H127" s="63">
        <v>354</v>
      </c>
      <c r="I127" s="64">
        <v>112</v>
      </c>
      <c r="J127" s="63">
        <v>40</v>
      </c>
      <c r="K127" s="64">
        <f t="shared" si="85"/>
        <v>0.357142857142857</v>
      </c>
      <c r="L127" s="64">
        <v>0.357142857142857</v>
      </c>
      <c r="M127" s="64">
        <f t="shared" si="86"/>
        <v>0.857142857142857</v>
      </c>
      <c r="N127" s="63">
        <v>940</v>
      </c>
      <c r="O127" s="64">
        <f t="shared" si="87"/>
        <v>8.39285714285714</v>
      </c>
      <c r="P127" s="63">
        <f t="shared" si="88"/>
        <v>176</v>
      </c>
      <c r="Q127" s="63">
        <f t="shared" si="89"/>
        <v>192</v>
      </c>
      <c r="R127" s="64">
        <v>0.9233</v>
      </c>
      <c r="S127" s="68"/>
      <c r="T127" s="68"/>
      <c r="U127" s="65">
        <f t="shared" si="90"/>
        <v>2.8541</v>
      </c>
      <c r="V127" s="65">
        <f t="shared" si="63"/>
        <v>0.323499526996251</v>
      </c>
      <c r="W127" s="65">
        <f t="shared" si="64"/>
        <v>1</v>
      </c>
      <c r="X127" s="65">
        <f t="shared" si="65"/>
        <v>-1.20426729910714</v>
      </c>
      <c r="Y127" s="65">
        <f t="shared" si="66"/>
        <v>-0.766690252807284</v>
      </c>
      <c r="Z127" s="65">
        <f t="shared" si="51"/>
        <v>1</v>
      </c>
      <c r="AA127" s="65">
        <f t="shared" si="67"/>
        <v>2.13885801046505</v>
      </c>
      <c r="AB127" s="65">
        <f t="shared" si="68"/>
        <v>0.431678959277549</v>
      </c>
      <c r="AC127" s="65">
        <f t="shared" si="52"/>
        <v>1</v>
      </c>
      <c r="AD127" s="65">
        <f t="shared" si="69"/>
        <v>0.812291666666667</v>
      </c>
      <c r="AE127" s="65">
        <f t="shared" si="70"/>
        <v>1.13666068222621</v>
      </c>
      <c r="AF127" s="65">
        <f t="shared" si="53"/>
        <v>0</v>
      </c>
      <c r="AG127" s="65">
        <f t="shared" si="71"/>
        <v>1.15607846831</v>
      </c>
      <c r="AH127" s="65">
        <f t="shared" si="72"/>
        <v>0.798648210574939</v>
      </c>
      <c r="AI127" s="65">
        <f t="shared" si="54"/>
        <v>1</v>
      </c>
      <c r="AJ127" s="65">
        <f t="shared" si="73"/>
        <v>1.07247811440977</v>
      </c>
      <c r="AK127" s="65">
        <f t="shared" si="74"/>
        <v>0.86090334860412</v>
      </c>
      <c r="AL127" s="65">
        <f t="shared" si="55"/>
        <v>1</v>
      </c>
      <c r="AM127" s="65">
        <f t="shared" si="75"/>
        <v>2.05131840992447</v>
      </c>
      <c r="AN127" s="65">
        <f t="shared" si="76"/>
        <v>0.450100772036651</v>
      </c>
      <c r="AO127" s="65">
        <f t="shared" si="56"/>
        <v>1</v>
      </c>
      <c r="AP127" s="65">
        <f t="shared" si="77"/>
        <v>1.49248764436841</v>
      </c>
      <c r="AQ127" s="65">
        <f t="shared" si="78"/>
        <v>0.61863158699094</v>
      </c>
      <c r="AR127" s="65">
        <f t="shared" si="57"/>
        <v>1</v>
      </c>
      <c r="AS127" s="66">
        <f t="shared" si="79"/>
        <v>1.17560594205515</v>
      </c>
      <c r="AT127" s="66">
        <f t="shared" si="80"/>
        <v>0.785382216073117</v>
      </c>
      <c r="AU127" s="66">
        <f t="shared" si="58"/>
        <v>1</v>
      </c>
      <c r="AV127" s="65">
        <f t="shared" si="81"/>
        <v>0.894169181749165</v>
      </c>
      <c r="AW127" s="65">
        <f t="shared" si="82"/>
        <v>1.03257864266117</v>
      </c>
      <c r="AX127" s="65">
        <f t="shared" si="59"/>
        <v>0</v>
      </c>
    </row>
    <row r="128" spans="1:50">
      <c r="A128" s="62" t="s">
        <v>25</v>
      </c>
      <c r="B128" s="63">
        <v>39.55</v>
      </c>
      <c r="C128" s="63">
        <f t="shared" si="60"/>
        <v>31.64</v>
      </c>
      <c r="D128" s="64">
        <f t="shared" si="61"/>
        <v>2.47107675957726</v>
      </c>
      <c r="E128" s="64">
        <v>0.597624420537042</v>
      </c>
      <c r="F128" s="64">
        <v>7.87982156914196</v>
      </c>
      <c r="G128" s="63">
        <v>348</v>
      </c>
      <c r="H128" s="63">
        <v>354</v>
      </c>
      <c r="I128" s="64">
        <v>112</v>
      </c>
      <c r="J128" s="63">
        <v>55</v>
      </c>
      <c r="K128" s="64">
        <f t="shared" si="85"/>
        <v>0.491071428571429</v>
      </c>
      <c r="L128" s="64">
        <v>0.491071428571429</v>
      </c>
      <c r="M128" s="64">
        <f t="shared" si="86"/>
        <v>0.857142857142857</v>
      </c>
      <c r="N128" s="63">
        <v>540</v>
      </c>
      <c r="O128" s="64">
        <f t="shared" si="87"/>
        <v>4.82142857142857</v>
      </c>
      <c r="P128" s="63">
        <f t="shared" si="88"/>
        <v>206</v>
      </c>
      <c r="Q128" s="63">
        <f t="shared" si="89"/>
        <v>222</v>
      </c>
      <c r="R128" s="64">
        <v>1.2654</v>
      </c>
      <c r="S128" s="68"/>
      <c r="T128" s="68"/>
      <c r="U128" s="65">
        <f t="shared" si="90"/>
        <v>2.1926</v>
      </c>
      <c r="V128" s="65">
        <f t="shared" si="63"/>
        <v>0.577123050259965</v>
      </c>
      <c r="W128" s="65">
        <f t="shared" si="64"/>
        <v>1</v>
      </c>
      <c r="X128" s="65">
        <f t="shared" si="65"/>
        <v>0.283962139670878</v>
      </c>
      <c r="Y128" s="65">
        <f t="shared" si="66"/>
        <v>4.45622786709046</v>
      </c>
      <c r="Z128" s="65">
        <f t="shared" si="51"/>
        <v>0</v>
      </c>
      <c r="AA128" s="65">
        <f t="shared" si="67"/>
        <v>2.75539055026073</v>
      </c>
      <c r="AB128" s="65">
        <f t="shared" si="68"/>
        <v>0.459245241978586</v>
      </c>
      <c r="AC128" s="65">
        <f t="shared" si="52"/>
        <v>1</v>
      </c>
      <c r="AD128" s="65">
        <f t="shared" si="69"/>
        <v>0.906354166666668</v>
      </c>
      <c r="AE128" s="65">
        <f t="shared" si="70"/>
        <v>1.39614297207217</v>
      </c>
      <c r="AF128" s="65">
        <f t="shared" si="53"/>
        <v>0</v>
      </c>
      <c r="AG128" s="65">
        <f t="shared" si="71"/>
        <v>1.18610140036734</v>
      </c>
      <c r="AH128" s="65">
        <f t="shared" si="72"/>
        <v>1.06685650957676</v>
      </c>
      <c r="AI128" s="65">
        <f t="shared" si="54"/>
        <v>0</v>
      </c>
      <c r="AJ128" s="65">
        <f t="shared" si="73"/>
        <v>1.03590111091907</v>
      </c>
      <c r="AK128" s="65">
        <f t="shared" si="74"/>
        <v>1.22154517131208</v>
      </c>
      <c r="AL128" s="65">
        <f t="shared" si="55"/>
        <v>0</v>
      </c>
      <c r="AM128" s="65">
        <f t="shared" si="75"/>
        <v>1.47054628838053</v>
      </c>
      <c r="AN128" s="65">
        <f t="shared" si="76"/>
        <v>0.860496544718458</v>
      </c>
      <c r="AO128" s="65">
        <f t="shared" si="56"/>
        <v>1</v>
      </c>
      <c r="AP128" s="65">
        <f t="shared" si="77"/>
        <v>1.37134079209687</v>
      </c>
      <c r="AQ128" s="65">
        <f t="shared" si="78"/>
        <v>0.922746561097419</v>
      </c>
      <c r="AR128" s="65">
        <f t="shared" si="57"/>
        <v>1</v>
      </c>
      <c r="AS128" s="66">
        <f t="shared" si="79"/>
        <v>1.41288751461773</v>
      </c>
      <c r="AT128" s="66">
        <f t="shared" si="80"/>
        <v>0.895612698752147</v>
      </c>
      <c r="AU128" s="66">
        <f t="shared" si="58"/>
        <v>1</v>
      </c>
      <c r="AV128" s="65">
        <f t="shared" si="81"/>
        <v>1.00250039713075</v>
      </c>
      <c r="AW128" s="65">
        <f t="shared" si="82"/>
        <v>1.26224388900164</v>
      </c>
      <c r="AX128" s="65">
        <f t="shared" si="59"/>
        <v>0</v>
      </c>
    </row>
    <row r="129" spans="1:50">
      <c r="A129" s="62" t="s">
        <v>25</v>
      </c>
      <c r="B129" s="63">
        <v>34.8875</v>
      </c>
      <c r="C129" s="63">
        <f t="shared" si="60"/>
        <v>27.91</v>
      </c>
      <c r="D129" s="64">
        <f t="shared" si="61"/>
        <v>2.20378265907108</v>
      </c>
      <c r="E129" s="64">
        <v>0.342130750605327</v>
      </c>
      <c r="F129" s="64">
        <v>6.0593220338983</v>
      </c>
      <c r="G129" s="63">
        <v>348</v>
      </c>
      <c r="H129" s="63">
        <v>354</v>
      </c>
      <c r="I129" s="64">
        <v>112</v>
      </c>
      <c r="J129" s="63">
        <v>70</v>
      </c>
      <c r="K129" s="64">
        <f t="shared" si="85"/>
        <v>0.625</v>
      </c>
      <c r="L129" s="64">
        <v>0.625</v>
      </c>
      <c r="M129" s="64">
        <f t="shared" si="86"/>
        <v>0.857142857142857</v>
      </c>
      <c r="N129" s="63">
        <v>740</v>
      </c>
      <c r="O129" s="64">
        <f t="shared" si="87"/>
        <v>6.60714285714286</v>
      </c>
      <c r="P129" s="63">
        <f t="shared" si="88"/>
        <v>236</v>
      </c>
      <c r="Q129" s="63">
        <f t="shared" si="89"/>
        <v>252</v>
      </c>
      <c r="R129" s="64">
        <v>1.0989</v>
      </c>
      <c r="S129" s="68"/>
      <c r="T129" s="68"/>
      <c r="U129" s="65">
        <f t="shared" si="90"/>
        <v>1.8569</v>
      </c>
      <c r="V129" s="65">
        <f t="shared" si="63"/>
        <v>0.591792772901072</v>
      </c>
      <c r="W129" s="65">
        <f t="shared" si="64"/>
        <v>1</v>
      </c>
      <c r="X129" s="65">
        <f t="shared" si="65"/>
        <v>0.0207766343825665</v>
      </c>
      <c r="Y129" s="65">
        <f t="shared" si="66"/>
        <v>52.891145878857</v>
      </c>
      <c r="Z129" s="65">
        <f t="shared" si="51"/>
        <v>0</v>
      </c>
      <c r="AA129" s="65">
        <f t="shared" si="67"/>
        <v>3.59528202070221</v>
      </c>
      <c r="AB129" s="65">
        <f t="shared" si="68"/>
        <v>0.305650570295281</v>
      </c>
      <c r="AC129" s="65">
        <f t="shared" si="52"/>
        <v>1</v>
      </c>
      <c r="AD129" s="65">
        <f t="shared" si="69"/>
        <v>1.01755208333333</v>
      </c>
      <c r="AE129" s="65">
        <f t="shared" si="70"/>
        <v>1.07994472027435</v>
      </c>
      <c r="AF129" s="65">
        <f t="shared" si="53"/>
        <v>0</v>
      </c>
      <c r="AG129" s="65">
        <f t="shared" si="71"/>
        <v>1.13802942981813</v>
      </c>
      <c r="AH129" s="65">
        <f t="shared" si="72"/>
        <v>0.965616504465633</v>
      </c>
      <c r="AI129" s="65">
        <f t="shared" si="54"/>
        <v>1</v>
      </c>
      <c r="AJ129" s="65">
        <f t="shared" si="73"/>
        <v>0.997954103724241</v>
      </c>
      <c r="AK129" s="65">
        <f t="shared" si="74"/>
        <v>1.10115284450361</v>
      </c>
      <c r="AL129" s="65">
        <f t="shared" si="55"/>
        <v>0</v>
      </c>
      <c r="AM129" s="65">
        <f t="shared" si="75"/>
        <v>1.26759075415518</v>
      </c>
      <c r="AN129" s="65">
        <f t="shared" si="76"/>
        <v>0.866920176245991</v>
      </c>
      <c r="AO129" s="65">
        <f t="shared" si="56"/>
        <v>1</v>
      </c>
      <c r="AP129" s="65">
        <f t="shared" si="77"/>
        <v>0.924730762342932</v>
      </c>
      <c r="AQ129" s="65">
        <f t="shared" si="78"/>
        <v>1.18834588914917</v>
      </c>
      <c r="AR129" s="65">
        <f t="shared" si="57"/>
        <v>0</v>
      </c>
      <c r="AS129" s="66">
        <f t="shared" si="79"/>
        <v>1.42498756246692</v>
      </c>
      <c r="AT129" s="66">
        <f t="shared" si="80"/>
        <v>0.771164625533711</v>
      </c>
      <c r="AU129" s="66">
        <f t="shared" si="58"/>
        <v>1</v>
      </c>
      <c r="AV129" s="65">
        <f t="shared" si="81"/>
        <v>0.902767760309938</v>
      </c>
      <c r="AW129" s="65">
        <f t="shared" si="82"/>
        <v>1.21725658393331</v>
      </c>
      <c r="AX129" s="65">
        <f t="shared" si="59"/>
        <v>0</v>
      </c>
    </row>
    <row r="130" spans="1:50">
      <c r="A130" s="62" t="s">
        <v>25</v>
      </c>
      <c r="B130" s="63">
        <v>43.25</v>
      </c>
      <c r="C130" s="63">
        <f t="shared" si="60"/>
        <v>34.6</v>
      </c>
      <c r="D130" s="64">
        <f t="shared" si="61"/>
        <v>2.67326705238965</v>
      </c>
      <c r="E130" s="64">
        <v>0.739123376623377</v>
      </c>
      <c r="F130" s="64">
        <v>10.6640625</v>
      </c>
      <c r="G130" s="63">
        <v>348</v>
      </c>
      <c r="H130" s="63">
        <v>354</v>
      </c>
      <c r="I130" s="64">
        <v>112</v>
      </c>
      <c r="J130" s="63">
        <v>40</v>
      </c>
      <c r="K130" s="64">
        <f t="shared" si="85"/>
        <v>0.357142857142857</v>
      </c>
      <c r="L130" s="64">
        <v>0.357142857142857</v>
      </c>
      <c r="M130" s="64">
        <f t="shared" si="86"/>
        <v>0.857142857142857</v>
      </c>
      <c r="N130" s="63">
        <v>540</v>
      </c>
      <c r="O130" s="64">
        <f t="shared" si="87"/>
        <v>4.82142857142857</v>
      </c>
      <c r="P130" s="63">
        <f t="shared" si="88"/>
        <v>176</v>
      </c>
      <c r="Q130" s="63">
        <f t="shared" si="89"/>
        <v>192</v>
      </c>
      <c r="R130" s="64">
        <v>0.8386</v>
      </c>
      <c r="S130" s="68"/>
      <c r="T130" s="68"/>
      <c r="U130" s="65">
        <f t="shared" si="90"/>
        <v>2.459</v>
      </c>
      <c r="V130" s="65">
        <f t="shared" si="63"/>
        <v>0.341032940219602</v>
      </c>
      <c r="W130" s="65">
        <f t="shared" si="64"/>
        <v>1</v>
      </c>
      <c r="X130" s="65">
        <f t="shared" si="65"/>
        <v>-0.132838727678571</v>
      </c>
      <c r="Y130" s="65">
        <f t="shared" si="66"/>
        <v>-6.31291803719437</v>
      </c>
      <c r="Z130" s="65">
        <f t="shared" ref="Z130:Z193" si="91">IF(Y130&gt;=1,0,1)</f>
        <v>1</v>
      </c>
      <c r="AA130" s="65">
        <f t="shared" si="67"/>
        <v>1.93176960373307</v>
      </c>
      <c r="AB130" s="65">
        <f t="shared" si="68"/>
        <v>0.434109739784411</v>
      </c>
      <c r="AC130" s="65">
        <f t="shared" ref="AC130:AC193" si="92">IF(AB130&gt;=1,0,1)</f>
        <v>1</v>
      </c>
      <c r="AD130" s="65">
        <f t="shared" si="69"/>
        <v>0.720833333333333</v>
      </c>
      <c r="AE130" s="65">
        <f t="shared" si="70"/>
        <v>1.16337572254335</v>
      </c>
      <c r="AF130" s="65">
        <f t="shared" ref="AF130:AF193" si="93">IF(AE130&gt;=1,0,1)</f>
        <v>0</v>
      </c>
      <c r="AG130" s="65">
        <f t="shared" si="71"/>
        <v>1.11870975082226</v>
      </c>
      <c r="AH130" s="65">
        <f t="shared" si="72"/>
        <v>0.749613560964876</v>
      </c>
      <c r="AI130" s="65">
        <f t="shared" ref="AI130:AI193" si="94">IF(AH130&gt;=1,0,1)</f>
        <v>1</v>
      </c>
      <c r="AJ130" s="65">
        <f t="shared" si="73"/>
        <v>1.05612352755877</v>
      </c>
      <c r="AK130" s="65">
        <f t="shared" si="74"/>
        <v>0.794035904056059</v>
      </c>
      <c r="AL130" s="65">
        <f t="shared" ref="AL130:AL193" si="95">IF(AK130&gt;=1,0,1)</f>
        <v>1</v>
      </c>
      <c r="AM130" s="65">
        <f t="shared" si="75"/>
        <v>1.71352535745344</v>
      </c>
      <c r="AN130" s="65">
        <f t="shared" si="76"/>
        <v>0.489400402714955</v>
      </c>
      <c r="AO130" s="65">
        <f t="shared" ref="AO130:AO193" si="96">IF(AN130&gt;=1,0,1)</f>
        <v>1</v>
      </c>
      <c r="AP130" s="65">
        <f t="shared" si="77"/>
        <v>1.67035268475916</v>
      </c>
      <c r="AQ130" s="65">
        <f t="shared" si="78"/>
        <v>0.502049661518586</v>
      </c>
      <c r="AR130" s="65">
        <f t="shared" ref="AR130:AR193" si="97">IF(AQ130&gt;=1,0,1)</f>
        <v>1</v>
      </c>
      <c r="AS130" s="66">
        <f t="shared" si="79"/>
        <v>1.31423232192094</v>
      </c>
      <c r="AT130" s="66">
        <f t="shared" si="80"/>
        <v>0.638091139604806</v>
      </c>
      <c r="AU130" s="66">
        <f t="shared" ref="AU130:AU193" si="98">IF(AT130&gt;=1,0,1)</f>
        <v>1</v>
      </c>
      <c r="AV130" s="65">
        <f t="shared" si="81"/>
        <v>0.985175287864227</v>
      </c>
      <c r="AW130" s="65">
        <f t="shared" si="82"/>
        <v>0.851219077792755</v>
      </c>
      <c r="AX130" s="65">
        <f t="shared" ref="AX130:AX193" si="99">IF(AW130&gt;=1,0,1)</f>
        <v>1</v>
      </c>
    </row>
    <row r="131" spans="1:50">
      <c r="A131" s="62" t="s">
        <v>25</v>
      </c>
      <c r="B131" s="63">
        <v>40.5375</v>
      </c>
      <c r="C131" s="63">
        <f t="shared" ref="C131:C194" si="100">B131*0.8</f>
        <v>32.43</v>
      </c>
      <c r="D131" s="64">
        <f t="shared" ref="D131:D194" si="101">(C131-8)^(2/3)*0.3</f>
        <v>2.52582679456243</v>
      </c>
      <c r="E131" s="64">
        <v>0.71714930464445</v>
      </c>
      <c r="F131" s="64">
        <v>7.87982156914196</v>
      </c>
      <c r="G131" s="63">
        <v>348</v>
      </c>
      <c r="H131" s="63">
        <v>354</v>
      </c>
      <c r="I131" s="64">
        <v>112</v>
      </c>
      <c r="J131" s="63">
        <v>55</v>
      </c>
      <c r="K131" s="64">
        <f t="shared" si="85"/>
        <v>0.491071428571429</v>
      </c>
      <c r="L131" s="64">
        <v>0.491071428571429</v>
      </c>
      <c r="M131" s="64">
        <f t="shared" si="86"/>
        <v>0.857142857142857</v>
      </c>
      <c r="N131" s="63">
        <v>740</v>
      </c>
      <c r="O131" s="64">
        <f t="shared" si="87"/>
        <v>6.60714285714286</v>
      </c>
      <c r="P131" s="63">
        <f t="shared" si="88"/>
        <v>206</v>
      </c>
      <c r="Q131" s="63">
        <f t="shared" si="89"/>
        <v>222</v>
      </c>
      <c r="R131" s="64">
        <v>0.9026</v>
      </c>
      <c r="S131" s="68"/>
      <c r="T131" s="68"/>
      <c r="U131" s="65">
        <f t="shared" si="90"/>
        <v>2.2637</v>
      </c>
      <c r="V131" s="65">
        <f t="shared" ref="V131:V194" si="102">R131/U131</f>
        <v>0.398727746609533</v>
      </c>
      <c r="W131" s="65">
        <f t="shared" ref="W131:W194" si="103">IF(V131&gt;=1,0,1)</f>
        <v>1</v>
      </c>
      <c r="X131" s="65">
        <f t="shared" ref="X131:X194" si="104">2.91-0.3*O131-14.97*F131/100</f>
        <v>-0.251752146043409</v>
      </c>
      <c r="Y131" s="65">
        <f t="shared" ref="Y131:Y194" si="105">R131/X131</f>
        <v>-3.58527231717963</v>
      </c>
      <c r="Z131" s="65">
        <f t="shared" si="91"/>
        <v>1</v>
      </c>
      <c r="AA131" s="65">
        <f t="shared" ref="AA131:AA194" si="106">IF(K131/M131&lt;0.33,0.564*D131,0.282*D131*(1+9*(K131/M131)^2))</f>
        <v>2.8164399403454</v>
      </c>
      <c r="AB131" s="65">
        <f t="shared" ref="AB131:AB194" si="107">R131/AA131</f>
        <v>0.320475500673843</v>
      </c>
      <c r="AC131" s="65">
        <f t="shared" si="92"/>
        <v>1</v>
      </c>
      <c r="AD131" s="65">
        <f t="shared" ref="AD131:AD194" si="108">IF(K131/M131&lt;0.8,0.05*C131*K131/M131,0.04*C131)</f>
        <v>0.928984375000001</v>
      </c>
      <c r="AE131" s="65">
        <f t="shared" ref="AE131:AE194" si="109">R131/AD131</f>
        <v>0.971598688083423</v>
      </c>
      <c r="AF131" s="65">
        <f t="shared" si="93"/>
        <v>1</v>
      </c>
      <c r="AG131" s="65">
        <f t="shared" ref="AG131:AG194" si="110">IF(K131&lt;0.6,(0.2921+0.4593*K131-0.00781*O131)*D131,(0.568-0.00781*O131)*D131)</f>
        <v>1.17715481199833</v>
      </c>
      <c r="AH131" s="65">
        <f t="shared" ref="AH131:AH194" si="111">R131/AG131</f>
        <v>0.766764057539508</v>
      </c>
      <c r="AI131" s="65">
        <f t="shared" si="94"/>
        <v>1</v>
      </c>
      <c r="AJ131" s="65">
        <f t="shared" ref="AJ131:AJ194" si="112">-0.054*C131+0.7*C131^0.5-1.193</f>
        <v>1.04209408697308</v>
      </c>
      <c r="AK131" s="65">
        <f t="shared" ref="AK131:AK194" si="113">R131/AJ131</f>
        <v>0.866140602161693</v>
      </c>
      <c r="AL131" s="65">
        <f t="shared" si="95"/>
        <v>1</v>
      </c>
      <c r="AM131" s="65">
        <f t="shared" ref="AM131:AM194" si="114">(0.683-0.335*K131+0.015*O131+0.718*E131/100)*D131</f>
        <v>1.57295193350966</v>
      </c>
      <c r="AN131" s="65">
        <f t="shared" ref="AN131:AN194" si="115">R131/AM131</f>
        <v>0.573825544678957</v>
      </c>
      <c r="AO131" s="65">
        <f t="shared" si="96"/>
        <v>1</v>
      </c>
      <c r="AP131" s="65">
        <f t="shared" ref="AP131:AP194" si="116">(0.17+0.085*K131+57.43*E131/100)*D131</f>
        <v>1.57510537966242</v>
      </c>
      <c r="AQ131" s="65">
        <f t="shared" ref="AQ131:AQ194" si="117">R131/AP131</f>
        <v>0.573041024209724</v>
      </c>
      <c r="AR131" s="65">
        <f t="shared" si="97"/>
        <v>1</v>
      </c>
      <c r="AS131" s="66">
        <f t="shared" ref="AS131:AS194" si="118">1.0034+0.0827*D131+0.0874*E131/100+0.8624*K131-0.0454*O131</f>
        <v>1.33644837868829</v>
      </c>
      <c r="AT131" s="66">
        <f t="shared" ref="AT131:AT194" si="119">R131/AS131</f>
        <v>0.675372138866968</v>
      </c>
      <c r="AU131" s="66">
        <f t="shared" si="98"/>
        <v>1</v>
      </c>
      <c r="AV131" s="65">
        <f t="shared" ref="AV131:AV194" si="120">(0.3591+0.2775*K131-0.0186*O131)*D131</f>
        <v>0.940818611317116</v>
      </c>
      <c r="AW131" s="65">
        <f t="shared" ref="AW131:AW194" si="121">R131/AV131</f>
        <v>0.959377279682412</v>
      </c>
      <c r="AX131" s="65">
        <f t="shared" si="99"/>
        <v>1</v>
      </c>
    </row>
    <row r="132" spans="1:50">
      <c r="A132" s="62" t="s">
        <v>25</v>
      </c>
      <c r="B132" s="63">
        <v>26.9875</v>
      </c>
      <c r="C132" s="63">
        <f t="shared" si="100"/>
        <v>21.59</v>
      </c>
      <c r="D132" s="64">
        <f t="shared" si="101"/>
        <v>1.70844456897476</v>
      </c>
      <c r="E132" s="64">
        <v>0.479213441925306</v>
      </c>
      <c r="F132" s="64">
        <v>6.0593220338983</v>
      </c>
      <c r="G132" s="63">
        <v>348</v>
      </c>
      <c r="H132" s="63">
        <v>354</v>
      </c>
      <c r="I132" s="64">
        <v>112</v>
      </c>
      <c r="J132" s="63">
        <v>70</v>
      </c>
      <c r="K132" s="64">
        <f t="shared" si="85"/>
        <v>0.625</v>
      </c>
      <c r="L132" s="64">
        <v>0.625</v>
      </c>
      <c r="M132" s="64">
        <f t="shared" si="86"/>
        <v>0.857142857142857</v>
      </c>
      <c r="N132" s="63">
        <v>940</v>
      </c>
      <c r="O132" s="64">
        <f t="shared" si="87"/>
        <v>8.39285714285714</v>
      </c>
      <c r="P132" s="63">
        <f t="shared" si="88"/>
        <v>236</v>
      </c>
      <c r="Q132" s="63">
        <f t="shared" si="89"/>
        <v>252</v>
      </c>
      <c r="R132" s="64">
        <v>1.0056</v>
      </c>
      <c r="S132" s="68"/>
      <c r="T132" s="68"/>
      <c r="U132" s="65">
        <f t="shared" si="90"/>
        <v>1.2881</v>
      </c>
      <c r="V132" s="65">
        <f t="shared" si="102"/>
        <v>0.780684729446471</v>
      </c>
      <c r="W132" s="65">
        <f t="shared" si="103"/>
        <v>1</v>
      </c>
      <c r="X132" s="65">
        <f t="shared" si="104"/>
        <v>-0.514937651331717</v>
      </c>
      <c r="Y132" s="65">
        <f t="shared" si="105"/>
        <v>-1.95285778268368</v>
      </c>
      <c r="Z132" s="65">
        <f t="shared" si="91"/>
        <v>1</v>
      </c>
      <c r="AA132" s="65">
        <f t="shared" si="106"/>
        <v>2.78718049482717</v>
      </c>
      <c r="AB132" s="65">
        <f t="shared" si="107"/>
        <v>0.360794717768128</v>
      </c>
      <c r="AC132" s="65">
        <f t="shared" si="92"/>
        <v>1</v>
      </c>
      <c r="AD132" s="65">
        <f t="shared" si="108"/>
        <v>0.787135416666667</v>
      </c>
      <c r="AE132" s="65">
        <f t="shared" si="109"/>
        <v>1.27754383643221</v>
      </c>
      <c r="AF132" s="65">
        <f t="shared" si="93"/>
        <v>0</v>
      </c>
      <c r="AG132" s="65">
        <f t="shared" si="110"/>
        <v>0.858411024475239</v>
      </c>
      <c r="AH132" s="65">
        <f t="shared" si="111"/>
        <v>1.17146678144627</v>
      </c>
      <c r="AI132" s="65">
        <f t="shared" si="94"/>
        <v>0</v>
      </c>
      <c r="AJ132" s="65">
        <f t="shared" si="112"/>
        <v>0.893692843536904</v>
      </c>
      <c r="AK132" s="65">
        <f t="shared" si="113"/>
        <v>1.12521881233849</v>
      </c>
      <c r="AL132" s="65">
        <f t="shared" si="95"/>
        <v>0</v>
      </c>
      <c r="AM132" s="65">
        <f t="shared" si="114"/>
        <v>1.03012136198316</v>
      </c>
      <c r="AN132" s="65">
        <f t="shared" si="115"/>
        <v>0.976195657241831</v>
      </c>
      <c r="AO132" s="65">
        <f t="shared" si="96"/>
        <v>1</v>
      </c>
      <c r="AP132" s="65">
        <f t="shared" si="116"/>
        <v>0.851381619017195</v>
      </c>
      <c r="AQ132" s="65">
        <f t="shared" si="117"/>
        <v>1.18113895994235</v>
      </c>
      <c r="AR132" s="65">
        <f t="shared" si="97"/>
        <v>0</v>
      </c>
      <c r="AS132" s="66">
        <f t="shared" si="118"/>
        <v>1.30307148411674</v>
      </c>
      <c r="AT132" s="66">
        <f t="shared" si="119"/>
        <v>0.771715145529122</v>
      </c>
      <c r="AU132" s="66">
        <f t="shared" si="98"/>
        <v>1</v>
      </c>
      <c r="AV132" s="65">
        <f t="shared" si="120"/>
        <v>0.643110399257942</v>
      </c>
      <c r="AW132" s="65">
        <f t="shared" si="121"/>
        <v>1.56365065960731</v>
      </c>
      <c r="AX132" s="65">
        <f t="shared" si="99"/>
        <v>0</v>
      </c>
    </row>
    <row r="133" spans="1:50">
      <c r="A133" s="62" t="s">
        <v>25</v>
      </c>
      <c r="B133" s="63">
        <v>43.25</v>
      </c>
      <c r="C133" s="63">
        <f t="shared" si="100"/>
        <v>34.6</v>
      </c>
      <c r="D133" s="64">
        <f t="shared" si="101"/>
        <v>2.67326705238965</v>
      </c>
      <c r="E133" s="64">
        <v>0.739123376623377</v>
      </c>
      <c r="F133" s="64">
        <v>10.6640625</v>
      </c>
      <c r="G133" s="63">
        <v>348</v>
      </c>
      <c r="H133" s="63">
        <v>354</v>
      </c>
      <c r="I133" s="64">
        <v>112</v>
      </c>
      <c r="J133" s="63">
        <v>40</v>
      </c>
      <c r="K133" s="64">
        <f t="shared" si="85"/>
        <v>0.357142857142857</v>
      </c>
      <c r="L133" s="64">
        <v>0.357142857142857</v>
      </c>
      <c r="M133" s="64">
        <f t="shared" si="86"/>
        <v>0.857142857142857</v>
      </c>
      <c r="N133" s="63">
        <v>740</v>
      </c>
      <c r="O133" s="64">
        <f t="shared" si="87"/>
        <v>6.60714285714286</v>
      </c>
      <c r="P133" s="63">
        <f t="shared" si="88"/>
        <v>176</v>
      </c>
      <c r="Q133" s="63">
        <f t="shared" si="89"/>
        <v>192</v>
      </c>
      <c r="R133" s="64">
        <v>0.9689</v>
      </c>
      <c r="S133" s="68"/>
      <c r="T133" s="68"/>
      <c r="U133" s="65">
        <f t="shared" si="90"/>
        <v>2.459</v>
      </c>
      <c r="V133" s="65">
        <f t="shared" si="102"/>
        <v>0.394021960146401</v>
      </c>
      <c r="W133" s="65">
        <f t="shared" si="103"/>
        <v>1</v>
      </c>
      <c r="X133" s="65">
        <f t="shared" si="104"/>
        <v>-0.668553013392858</v>
      </c>
      <c r="Y133" s="65">
        <f t="shared" si="105"/>
        <v>-1.44924931993486</v>
      </c>
      <c r="Z133" s="65">
        <f t="shared" si="91"/>
        <v>1</v>
      </c>
      <c r="AA133" s="65">
        <f t="shared" si="106"/>
        <v>1.93176960373307</v>
      </c>
      <c r="AB133" s="65">
        <f t="shared" si="107"/>
        <v>0.501560847695106</v>
      </c>
      <c r="AC133" s="65">
        <f t="shared" si="92"/>
        <v>1</v>
      </c>
      <c r="AD133" s="65">
        <f t="shared" si="108"/>
        <v>0.720833333333333</v>
      </c>
      <c r="AE133" s="65">
        <f t="shared" si="109"/>
        <v>1.3441387283237</v>
      </c>
      <c r="AF133" s="65">
        <f t="shared" si="93"/>
        <v>0</v>
      </c>
      <c r="AG133" s="65">
        <f t="shared" si="110"/>
        <v>1.08142722282375</v>
      </c>
      <c r="AH133" s="65">
        <f t="shared" si="111"/>
        <v>0.895945635130281</v>
      </c>
      <c r="AI133" s="65">
        <f t="shared" si="94"/>
        <v>1</v>
      </c>
      <c r="AJ133" s="65">
        <f t="shared" si="112"/>
        <v>1.05612352755877</v>
      </c>
      <c r="AK133" s="65">
        <f t="shared" si="113"/>
        <v>0.917411623467584</v>
      </c>
      <c r="AL133" s="65">
        <f t="shared" si="95"/>
        <v>1</v>
      </c>
      <c r="AM133" s="65">
        <f t="shared" si="114"/>
        <v>1.78513072492816</v>
      </c>
      <c r="AN133" s="65">
        <f t="shared" si="115"/>
        <v>0.542761371181368</v>
      </c>
      <c r="AO133" s="65">
        <f t="shared" si="96"/>
        <v>1</v>
      </c>
      <c r="AP133" s="65">
        <f t="shared" si="116"/>
        <v>1.67035268475916</v>
      </c>
      <c r="AQ133" s="65">
        <f t="shared" si="117"/>
        <v>0.58005713933384</v>
      </c>
      <c r="AR133" s="65">
        <f t="shared" si="97"/>
        <v>1</v>
      </c>
      <c r="AS133" s="66">
        <f t="shared" si="118"/>
        <v>1.23316089334951</v>
      </c>
      <c r="AT133" s="66">
        <f t="shared" si="119"/>
        <v>0.785704448807387</v>
      </c>
      <c r="AU133" s="66">
        <f t="shared" si="98"/>
        <v>1</v>
      </c>
      <c r="AV133" s="65">
        <f t="shared" si="120"/>
        <v>0.896384632195571</v>
      </c>
      <c r="AW133" s="65">
        <f t="shared" si="121"/>
        <v>1.08089760265837</v>
      </c>
      <c r="AX133" s="65">
        <f t="shared" si="99"/>
        <v>0</v>
      </c>
    </row>
    <row r="134" spans="1:50">
      <c r="A134" s="62" t="s">
        <v>25</v>
      </c>
      <c r="B134" s="63">
        <v>40.5375</v>
      </c>
      <c r="C134" s="63">
        <f t="shared" si="100"/>
        <v>32.43</v>
      </c>
      <c r="D134" s="64">
        <f t="shared" si="101"/>
        <v>2.52582679456243</v>
      </c>
      <c r="E134" s="64">
        <v>0.71714930464445</v>
      </c>
      <c r="F134" s="64">
        <v>7.87982156914196</v>
      </c>
      <c r="G134" s="63">
        <v>348</v>
      </c>
      <c r="H134" s="63">
        <v>354</v>
      </c>
      <c r="I134" s="64">
        <v>112</v>
      </c>
      <c r="J134" s="63">
        <v>55</v>
      </c>
      <c r="K134" s="64">
        <f t="shared" si="85"/>
        <v>0.491071428571429</v>
      </c>
      <c r="L134" s="64">
        <v>0.491071428571429</v>
      </c>
      <c r="M134" s="64">
        <f t="shared" si="86"/>
        <v>0.857142857142857</v>
      </c>
      <c r="N134" s="63">
        <v>940</v>
      </c>
      <c r="O134" s="64">
        <f t="shared" si="87"/>
        <v>8.39285714285714</v>
      </c>
      <c r="P134" s="63">
        <f t="shared" si="88"/>
        <v>206</v>
      </c>
      <c r="Q134" s="63">
        <f t="shared" si="89"/>
        <v>222</v>
      </c>
      <c r="R134" s="64">
        <v>1.108</v>
      </c>
      <c r="S134" s="68"/>
      <c r="T134" s="68"/>
      <c r="U134" s="65">
        <f t="shared" si="90"/>
        <v>2.2637</v>
      </c>
      <c r="V134" s="65">
        <f t="shared" si="102"/>
        <v>0.489464151610196</v>
      </c>
      <c r="W134" s="65">
        <f t="shared" si="103"/>
        <v>1</v>
      </c>
      <c r="X134" s="65">
        <f t="shared" si="104"/>
        <v>-0.787466431757693</v>
      </c>
      <c r="Y134" s="65">
        <f t="shared" si="105"/>
        <v>-1.40704410412371</v>
      </c>
      <c r="Z134" s="65">
        <f t="shared" si="91"/>
        <v>1</v>
      </c>
      <c r="AA134" s="65">
        <f t="shared" si="106"/>
        <v>2.8164399403454</v>
      </c>
      <c r="AB134" s="65">
        <f t="shared" si="107"/>
        <v>0.393404447979856</v>
      </c>
      <c r="AC134" s="65">
        <f t="shared" si="92"/>
        <v>1</v>
      </c>
      <c r="AD134" s="65">
        <f t="shared" si="108"/>
        <v>0.928984375000001</v>
      </c>
      <c r="AE134" s="65">
        <f t="shared" si="109"/>
        <v>1.19270036161803</v>
      </c>
      <c r="AF134" s="65">
        <f t="shared" si="93"/>
        <v>0</v>
      </c>
      <c r="AG134" s="65">
        <f t="shared" si="110"/>
        <v>1.14192854902417</v>
      </c>
      <c r="AH134" s="65">
        <f t="shared" si="111"/>
        <v>0.970288378328782</v>
      </c>
      <c r="AI134" s="65">
        <f t="shared" si="94"/>
        <v>1</v>
      </c>
      <c r="AJ134" s="65">
        <f t="shared" si="112"/>
        <v>1.04209408697308</v>
      </c>
      <c r="AK134" s="65">
        <f t="shared" si="113"/>
        <v>1.06324372611916</v>
      </c>
      <c r="AL134" s="65">
        <f t="shared" si="95"/>
        <v>0</v>
      </c>
      <c r="AM134" s="65">
        <f t="shared" si="114"/>
        <v>1.64060800836401</v>
      </c>
      <c r="AN134" s="65">
        <f t="shared" si="115"/>
        <v>0.675359375518884</v>
      </c>
      <c r="AO134" s="65">
        <f t="shared" si="96"/>
        <v>1</v>
      </c>
      <c r="AP134" s="65">
        <f t="shared" si="116"/>
        <v>1.57510537966242</v>
      </c>
      <c r="AQ134" s="65">
        <f t="shared" si="117"/>
        <v>0.703444997589601</v>
      </c>
      <c r="AR134" s="65">
        <f t="shared" si="97"/>
        <v>1</v>
      </c>
      <c r="AS134" s="66">
        <f t="shared" si="118"/>
        <v>1.25537695011686</v>
      </c>
      <c r="AT134" s="66">
        <f t="shared" si="119"/>
        <v>0.882603428314388</v>
      </c>
      <c r="AU134" s="66">
        <f t="shared" si="98"/>
        <v>1</v>
      </c>
      <c r="AV134" s="65">
        <f t="shared" si="120"/>
        <v>0.856925078497722</v>
      </c>
      <c r="AW134" s="65">
        <f t="shared" si="121"/>
        <v>1.29299518452936</v>
      </c>
      <c r="AX134" s="65">
        <f t="shared" si="99"/>
        <v>0</v>
      </c>
    </row>
    <row r="135" spans="1:50">
      <c r="A135" s="62" t="s">
        <v>25</v>
      </c>
      <c r="B135" s="63">
        <v>26.9875</v>
      </c>
      <c r="C135" s="63">
        <f t="shared" si="100"/>
        <v>21.59</v>
      </c>
      <c r="D135" s="64">
        <f t="shared" si="101"/>
        <v>1.70844456897476</v>
      </c>
      <c r="E135" s="64">
        <v>0.479213441925306</v>
      </c>
      <c r="F135" s="64">
        <v>6.0593220338983</v>
      </c>
      <c r="G135" s="63">
        <v>348</v>
      </c>
      <c r="H135" s="63">
        <v>354</v>
      </c>
      <c r="I135" s="64">
        <v>112</v>
      </c>
      <c r="J135" s="63">
        <v>70</v>
      </c>
      <c r="K135" s="64">
        <f t="shared" si="85"/>
        <v>0.625</v>
      </c>
      <c r="L135" s="64">
        <v>0.625</v>
      </c>
      <c r="M135" s="64">
        <f t="shared" si="86"/>
        <v>0.857142857142857</v>
      </c>
      <c r="N135" s="63">
        <v>540</v>
      </c>
      <c r="O135" s="64">
        <f t="shared" si="87"/>
        <v>4.82142857142857</v>
      </c>
      <c r="P135" s="63">
        <f t="shared" si="88"/>
        <v>236</v>
      </c>
      <c r="Q135" s="63">
        <f t="shared" si="89"/>
        <v>252</v>
      </c>
      <c r="R135" s="64">
        <v>1.16</v>
      </c>
      <c r="S135" s="68"/>
      <c r="T135" s="68"/>
      <c r="U135" s="65">
        <f t="shared" si="90"/>
        <v>1.2881</v>
      </c>
      <c r="V135" s="65">
        <f t="shared" si="102"/>
        <v>0.900551199441037</v>
      </c>
      <c r="W135" s="65">
        <f t="shared" si="103"/>
        <v>1</v>
      </c>
      <c r="X135" s="65">
        <f t="shared" si="104"/>
        <v>0.556490920096854</v>
      </c>
      <c r="Y135" s="65">
        <f t="shared" si="105"/>
        <v>2.08449043480909</v>
      </c>
      <c r="Z135" s="65">
        <f t="shared" si="91"/>
        <v>0</v>
      </c>
      <c r="AA135" s="65">
        <f t="shared" si="106"/>
        <v>2.78718049482717</v>
      </c>
      <c r="AB135" s="65">
        <f t="shared" si="107"/>
        <v>0.416191201880498</v>
      </c>
      <c r="AC135" s="65">
        <f t="shared" si="92"/>
        <v>1</v>
      </c>
      <c r="AD135" s="65">
        <f t="shared" si="108"/>
        <v>0.787135416666667</v>
      </c>
      <c r="AE135" s="65">
        <f t="shared" si="109"/>
        <v>1.47369814067359</v>
      </c>
      <c r="AF135" s="65">
        <f t="shared" si="93"/>
        <v>0</v>
      </c>
      <c r="AG135" s="65">
        <f t="shared" si="110"/>
        <v>0.906064424774142</v>
      </c>
      <c r="AH135" s="65">
        <f t="shared" si="111"/>
        <v>1.28026216269241</v>
      </c>
      <c r="AI135" s="65">
        <f t="shared" si="94"/>
        <v>0</v>
      </c>
      <c r="AJ135" s="65">
        <f t="shared" si="112"/>
        <v>0.893692843536904</v>
      </c>
      <c r="AK135" s="65">
        <f t="shared" si="113"/>
        <v>1.29798510572061</v>
      </c>
      <c r="AL135" s="65">
        <f t="shared" si="95"/>
        <v>0</v>
      </c>
      <c r="AM135" s="65">
        <f t="shared" si="114"/>
        <v>0.938597545788083</v>
      </c>
      <c r="AN135" s="65">
        <f t="shared" si="115"/>
        <v>1.23588646188715</v>
      </c>
      <c r="AO135" s="65">
        <f t="shared" si="96"/>
        <v>0</v>
      </c>
      <c r="AP135" s="65">
        <f t="shared" si="116"/>
        <v>0.851381619017195</v>
      </c>
      <c r="AQ135" s="65">
        <f t="shared" si="117"/>
        <v>1.3624912425747</v>
      </c>
      <c r="AR135" s="65">
        <f t="shared" si="97"/>
        <v>0</v>
      </c>
      <c r="AS135" s="66">
        <f t="shared" si="118"/>
        <v>1.4652143412596</v>
      </c>
      <c r="AT135" s="66">
        <f t="shared" si="119"/>
        <v>0.79169304267305</v>
      </c>
      <c r="AU135" s="66">
        <f t="shared" si="98"/>
        <v>1</v>
      </c>
      <c r="AV135" s="65">
        <f t="shared" si="120"/>
        <v>0.756599931339836</v>
      </c>
      <c r="AW135" s="65">
        <f t="shared" si="121"/>
        <v>1.53317486818403</v>
      </c>
      <c r="AX135" s="65">
        <f t="shared" si="99"/>
        <v>0</v>
      </c>
    </row>
    <row r="136" spans="1:50">
      <c r="A136" s="62" t="s">
        <v>25</v>
      </c>
      <c r="B136" s="63">
        <v>43.25</v>
      </c>
      <c r="C136" s="63">
        <f t="shared" si="100"/>
        <v>34.6</v>
      </c>
      <c r="D136" s="64">
        <f t="shared" si="101"/>
        <v>2.67326705238965</v>
      </c>
      <c r="E136" s="64">
        <v>0.739123376623377</v>
      </c>
      <c r="F136" s="64">
        <v>10.6640625</v>
      </c>
      <c r="G136" s="63">
        <v>348</v>
      </c>
      <c r="H136" s="63">
        <v>354</v>
      </c>
      <c r="I136" s="64">
        <v>112</v>
      </c>
      <c r="J136" s="63">
        <v>40</v>
      </c>
      <c r="K136" s="64">
        <f t="shared" si="85"/>
        <v>0.357142857142857</v>
      </c>
      <c r="L136" s="64">
        <v>0.357142857142857</v>
      </c>
      <c r="M136" s="64">
        <f t="shared" si="86"/>
        <v>0.857142857142857</v>
      </c>
      <c r="N136" s="63">
        <v>940</v>
      </c>
      <c r="O136" s="64">
        <f t="shared" si="87"/>
        <v>8.39285714285714</v>
      </c>
      <c r="P136" s="63">
        <f t="shared" si="88"/>
        <v>176</v>
      </c>
      <c r="Q136" s="63">
        <f t="shared" si="89"/>
        <v>192</v>
      </c>
      <c r="R136" s="64">
        <v>0.9053</v>
      </c>
      <c r="S136" s="68"/>
      <c r="T136" s="68"/>
      <c r="U136" s="65">
        <f t="shared" si="90"/>
        <v>2.459</v>
      </c>
      <c r="V136" s="65">
        <f t="shared" si="102"/>
        <v>0.368157787718585</v>
      </c>
      <c r="W136" s="65">
        <f t="shared" si="103"/>
        <v>1</v>
      </c>
      <c r="X136" s="65">
        <f t="shared" si="104"/>
        <v>-1.20426729910714</v>
      </c>
      <c r="Y136" s="65">
        <f t="shared" si="105"/>
        <v>-0.751743405032421</v>
      </c>
      <c r="Z136" s="65">
        <f t="shared" si="91"/>
        <v>1</v>
      </c>
      <c r="AA136" s="65">
        <f t="shared" si="106"/>
        <v>1.93176960373307</v>
      </c>
      <c r="AB136" s="65">
        <f t="shared" si="107"/>
        <v>0.468637666857653</v>
      </c>
      <c r="AC136" s="65">
        <f t="shared" si="92"/>
        <v>1</v>
      </c>
      <c r="AD136" s="65">
        <f t="shared" si="108"/>
        <v>0.720833333333333</v>
      </c>
      <c r="AE136" s="65">
        <f t="shared" si="109"/>
        <v>1.25590751445087</v>
      </c>
      <c r="AF136" s="65">
        <f t="shared" si="93"/>
        <v>0</v>
      </c>
      <c r="AG136" s="65">
        <f t="shared" si="110"/>
        <v>1.04414469482524</v>
      </c>
      <c r="AH136" s="65">
        <f t="shared" si="111"/>
        <v>0.867025427114312</v>
      </c>
      <c r="AI136" s="65">
        <f t="shared" si="94"/>
        <v>1</v>
      </c>
      <c r="AJ136" s="65">
        <f t="shared" si="112"/>
        <v>1.05612352755877</v>
      </c>
      <c r="AK136" s="65">
        <f t="shared" si="113"/>
        <v>0.857191395113225</v>
      </c>
      <c r="AL136" s="65">
        <f t="shared" si="95"/>
        <v>1</v>
      </c>
      <c r="AM136" s="65">
        <f t="shared" si="114"/>
        <v>1.85673609240289</v>
      </c>
      <c r="AN136" s="65">
        <f t="shared" si="115"/>
        <v>0.487576023164612</v>
      </c>
      <c r="AO136" s="65">
        <f t="shared" si="96"/>
        <v>1</v>
      </c>
      <c r="AP136" s="65">
        <f t="shared" si="116"/>
        <v>1.67035268475916</v>
      </c>
      <c r="AQ136" s="65">
        <f t="shared" si="117"/>
        <v>0.541981348166916</v>
      </c>
      <c r="AR136" s="65">
        <f t="shared" si="97"/>
        <v>1</v>
      </c>
      <c r="AS136" s="66">
        <f t="shared" si="118"/>
        <v>1.15208946477808</v>
      </c>
      <c r="AT136" s="66">
        <f t="shared" si="119"/>
        <v>0.785789669706235</v>
      </c>
      <c r="AU136" s="66">
        <f t="shared" si="98"/>
        <v>1</v>
      </c>
      <c r="AV136" s="65">
        <f t="shared" si="120"/>
        <v>0.807593976526915</v>
      </c>
      <c r="AW136" s="65">
        <f t="shared" si="121"/>
        <v>1.12098409140355</v>
      </c>
      <c r="AX136" s="65">
        <f t="shared" si="99"/>
        <v>0</v>
      </c>
    </row>
    <row r="137" spans="1:50">
      <c r="A137" s="62" t="s">
        <v>25</v>
      </c>
      <c r="B137" s="63">
        <v>40.5375</v>
      </c>
      <c r="C137" s="63">
        <f t="shared" si="100"/>
        <v>32.43</v>
      </c>
      <c r="D137" s="64">
        <f t="shared" si="101"/>
        <v>2.52582679456243</v>
      </c>
      <c r="E137" s="64">
        <v>0.71714930464445</v>
      </c>
      <c r="F137" s="64">
        <v>7.87982156914196</v>
      </c>
      <c r="G137" s="63">
        <v>348</v>
      </c>
      <c r="H137" s="63">
        <v>354</v>
      </c>
      <c r="I137" s="64">
        <v>112</v>
      </c>
      <c r="J137" s="63">
        <v>55</v>
      </c>
      <c r="K137" s="64">
        <f t="shared" si="85"/>
        <v>0.491071428571429</v>
      </c>
      <c r="L137" s="64">
        <v>0.491071428571429</v>
      </c>
      <c r="M137" s="64">
        <f t="shared" si="86"/>
        <v>0.857142857142857</v>
      </c>
      <c r="N137" s="63">
        <v>540</v>
      </c>
      <c r="O137" s="64">
        <f t="shared" si="87"/>
        <v>4.82142857142857</v>
      </c>
      <c r="P137" s="63">
        <f t="shared" si="88"/>
        <v>206</v>
      </c>
      <c r="Q137" s="63">
        <f t="shared" si="89"/>
        <v>222</v>
      </c>
      <c r="R137" s="64">
        <v>1.1391</v>
      </c>
      <c r="S137" s="68"/>
      <c r="T137" s="68"/>
      <c r="U137" s="65">
        <f t="shared" si="90"/>
        <v>2.2637</v>
      </c>
      <c r="V137" s="65">
        <f t="shared" si="102"/>
        <v>0.503202721208641</v>
      </c>
      <c r="W137" s="65">
        <f t="shared" si="103"/>
        <v>1</v>
      </c>
      <c r="X137" s="65">
        <f t="shared" si="104"/>
        <v>0.283962139670878</v>
      </c>
      <c r="Y137" s="65">
        <f t="shared" si="105"/>
        <v>4.01145026347617</v>
      </c>
      <c r="Z137" s="65">
        <f t="shared" si="91"/>
        <v>0</v>
      </c>
      <c r="AA137" s="65">
        <f t="shared" si="106"/>
        <v>2.8164399403454</v>
      </c>
      <c r="AB137" s="65">
        <f t="shared" si="107"/>
        <v>0.404446756943912</v>
      </c>
      <c r="AC137" s="65">
        <f t="shared" si="92"/>
        <v>1</v>
      </c>
      <c r="AD137" s="65">
        <f t="shared" si="108"/>
        <v>0.928984375000001</v>
      </c>
      <c r="AE137" s="65">
        <f t="shared" si="109"/>
        <v>1.22617778151543</v>
      </c>
      <c r="AF137" s="65">
        <f t="shared" si="93"/>
        <v>0</v>
      </c>
      <c r="AG137" s="65">
        <f t="shared" si="110"/>
        <v>1.2123810749725</v>
      </c>
      <c r="AH137" s="65">
        <f t="shared" si="111"/>
        <v>0.939556071531253</v>
      </c>
      <c r="AI137" s="65">
        <f t="shared" si="94"/>
        <v>1</v>
      </c>
      <c r="AJ137" s="65">
        <f t="shared" si="112"/>
        <v>1.04209408697308</v>
      </c>
      <c r="AK137" s="65">
        <f t="shared" si="113"/>
        <v>1.09308748052558</v>
      </c>
      <c r="AL137" s="65">
        <f t="shared" si="95"/>
        <v>0</v>
      </c>
      <c r="AM137" s="65">
        <f t="shared" si="114"/>
        <v>1.50529585865531</v>
      </c>
      <c r="AN137" s="65">
        <f t="shared" si="115"/>
        <v>0.756728315865802</v>
      </c>
      <c r="AO137" s="65">
        <f t="shared" si="96"/>
        <v>1</v>
      </c>
      <c r="AP137" s="65">
        <f t="shared" si="116"/>
        <v>1.57510537966242</v>
      </c>
      <c r="AQ137" s="65">
        <f t="shared" si="117"/>
        <v>0.723189708262017</v>
      </c>
      <c r="AR137" s="65">
        <f t="shared" si="97"/>
        <v>1</v>
      </c>
      <c r="AS137" s="66">
        <f t="shared" si="118"/>
        <v>1.41751980725972</v>
      </c>
      <c r="AT137" s="66">
        <f t="shared" si="119"/>
        <v>0.803586654779841</v>
      </c>
      <c r="AU137" s="66">
        <f t="shared" si="98"/>
        <v>1</v>
      </c>
      <c r="AV137" s="65">
        <f t="shared" si="120"/>
        <v>1.02471214413651</v>
      </c>
      <c r="AW137" s="65">
        <f t="shared" si="121"/>
        <v>1.11162925756079</v>
      </c>
      <c r="AX137" s="65">
        <f t="shared" si="99"/>
        <v>0</v>
      </c>
    </row>
    <row r="138" spans="1:50">
      <c r="A138" s="62" t="s">
        <v>25</v>
      </c>
      <c r="B138" s="63">
        <v>26.9875</v>
      </c>
      <c r="C138" s="63">
        <f t="shared" si="100"/>
        <v>21.59</v>
      </c>
      <c r="D138" s="64">
        <f t="shared" si="101"/>
        <v>1.70844456897476</v>
      </c>
      <c r="E138" s="64">
        <v>0.479213441925306</v>
      </c>
      <c r="F138" s="64">
        <v>6.0593220338983</v>
      </c>
      <c r="G138" s="63">
        <v>348</v>
      </c>
      <c r="H138" s="63">
        <v>354</v>
      </c>
      <c r="I138" s="64">
        <v>112</v>
      </c>
      <c r="J138" s="63">
        <v>70</v>
      </c>
      <c r="K138" s="64">
        <f t="shared" si="85"/>
        <v>0.625</v>
      </c>
      <c r="L138" s="64">
        <v>0.625</v>
      </c>
      <c r="M138" s="64">
        <f t="shared" si="86"/>
        <v>0.857142857142857</v>
      </c>
      <c r="N138" s="63">
        <v>740</v>
      </c>
      <c r="O138" s="64">
        <f t="shared" si="87"/>
        <v>6.60714285714286</v>
      </c>
      <c r="P138" s="63">
        <f t="shared" si="88"/>
        <v>236</v>
      </c>
      <c r="Q138" s="63">
        <f t="shared" si="89"/>
        <v>252</v>
      </c>
      <c r="R138" s="64">
        <v>1.0377</v>
      </c>
      <c r="S138" s="68"/>
      <c r="T138" s="68"/>
      <c r="U138" s="65">
        <f t="shared" si="90"/>
        <v>1.2881</v>
      </c>
      <c r="V138" s="65">
        <f t="shared" si="102"/>
        <v>0.805605154879279</v>
      </c>
      <c r="W138" s="65">
        <f t="shared" si="103"/>
        <v>1</v>
      </c>
      <c r="X138" s="65">
        <f t="shared" si="104"/>
        <v>0.0207766343825665</v>
      </c>
      <c r="Y138" s="65">
        <f t="shared" si="105"/>
        <v>49.945529236955</v>
      </c>
      <c r="Z138" s="65">
        <f t="shared" si="91"/>
        <v>0</v>
      </c>
      <c r="AA138" s="65">
        <f t="shared" si="106"/>
        <v>2.78718049482717</v>
      </c>
      <c r="AB138" s="65">
        <f t="shared" si="107"/>
        <v>0.372311732923614</v>
      </c>
      <c r="AC138" s="65">
        <f t="shared" si="92"/>
        <v>1</v>
      </c>
      <c r="AD138" s="65">
        <f t="shared" si="108"/>
        <v>0.787135416666667</v>
      </c>
      <c r="AE138" s="65">
        <f t="shared" si="109"/>
        <v>1.31832462118706</v>
      </c>
      <c r="AF138" s="65">
        <f t="shared" si="93"/>
        <v>0</v>
      </c>
      <c r="AG138" s="65">
        <f t="shared" si="110"/>
        <v>0.882237724624691</v>
      </c>
      <c r="AH138" s="65">
        <f t="shared" si="111"/>
        <v>1.17621358851034</v>
      </c>
      <c r="AI138" s="65">
        <f t="shared" si="94"/>
        <v>0</v>
      </c>
      <c r="AJ138" s="65">
        <f t="shared" si="112"/>
        <v>0.893692843536904</v>
      </c>
      <c r="AK138" s="65">
        <f t="shared" si="113"/>
        <v>1.16113719328127</v>
      </c>
      <c r="AL138" s="65">
        <f t="shared" si="95"/>
        <v>0</v>
      </c>
      <c r="AM138" s="65">
        <f t="shared" si="114"/>
        <v>0.984359453885621</v>
      </c>
      <c r="AN138" s="65">
        <f t="shared" si="115"/>
        <v>1.05418807723523</v>
      </c>
      <c r="AO138" s="65">
        <f t="shared" si="96"/>
        <v>0</v>
      </c>
      <c r="AP138" s="65">
        <f t="shared" si="116"/>
        <v>0.851381619017195</v>
      </c>
      <c r="AQ138" s="65">
        <f t="shared" si="117"/>
        <v>1.21884238139635</v>
      </c>
      <c r="AR138" s="65">
        <f t="shared" si="97"/>
        <v>0</v>
      </c>
      <c r="AS138" s="66">
        <f t="shared" si="118"/>
        <v>1.38414291268817</v>
      </c>
      <c r="AT138" s="66">
        <f t="shared" si="119"/>
        <v>0.7497058219116</v>
      </c>
      <c r="AU138" s="66">
        <f t="shared" si="98"/>
        <v>1</v>
      </c>
      <c r="AV138" s="65">
        <f t="shared" si="120"/>
        <v>0.699855165298889</v>
      </c>
      <c r="AW138" s="65">
        <f t="shared" si="121"/>
        <v>1.48273535933228</v>
      </c>
      <c r="AX138" s="65">
        <f t="shared" si="99"/>
        <v>0</v>
      </c>
    </row>
    <row r="139" spans="1:50">
      <c r="A139" s="62" t="s">
        <v>26</v>
      </c>
      <c r="B139" s="63">
        <v>58.12</v>
      </c>
      <c r="C139" s="63">
        <f t="shared" si="100"/>
        <v>46.496</v>
      </c>
      <c r="D139" s="64">
        <f t="shared" si="101"/>
        <v>3.42030623296634</v>
      </c>
      <c r="E139" s="64">
        <v>0.18</v>
      </c>
      <c r="F139" s="64">
        <v>10.01</v>
      </c>
      <c r="G139" s="63">
        <v>219.5</v>
      </c>
      <c r="H139" s="63">
        <v>297.5</v>
      </c>
      <c r="I139" s="64">
        <v>112</v>
      </c>
      <c r="J139" s="63">
        <v>40</v>
      </c>
      <c r="K139" s="64">
        <v>0.357142857142857</v>
      </c>
      <c r="L139" s="64">
        <v>0.357142857142857</v>
      </c>
      <c r="M139" s="64">
        <v>0.857142857142857</v>
      </c>
      <c r="N139" s="63">
        <v>340</v>
      </c>
      <c r="O139" s="64">
        <v>3.03571428571429</v>
      </c>
      <c r="P139" s="63">
        <v>176</v>
      </c>
      <c r="Q139" s="63">
        <v>192</v>
      </c>
      <c r="R139" s="64">
        <v>1.23200609487149</v>
      </c>
      <c r="S139" s="68"/>
      <c r="T139" s="68"/>
      <c r="U139" s="65">
        <f t="shared" si="90"/>
        <v>3.52964</v>
      </c>
      <c r="V139" s="65">
        <f t="shared" si="102"/>
        <v>0.349045821917105</v>
      </c>
      <c r="W139" s="65">
        <f t="shared" si="103"/>
        <v>1</v>
      </c>
      <c r="X139" s="65">
        <f t="shared" si="104"/>
        <v>0.500788714285713</v>
      </c>
      <c r="Y139" s="65">
        <f t="shared" si="105"/>
        <v>2.46013150801277</v>
      </c>
      <c r="Z139" s="65">
        <f t="shared" si="91"/>
        <v>0</v>
      </c>
      <c r="AA139" s="65">
        <f t="shared" si="106"/>
        <v>2.4715987915973</v>
      </c>
      <c r="AB139" s="65">
        <f t="shared" si="107"/>
        <v>0.498465244059814</v>
      </c>
      <c r="AC139" s="65">
        <f t="shared" si="92"/>
        <v>1</v>
      </c>
      <c r="AD139" s="65">
        <f t="shared" si="108"/>
        <v>0.968666666666666</v>
      </c>
      <c r="AE139" s="65">
        <f t="shared" si="109"/>
        <v>1.27185763407243</v>
      </c>
      <c r="AF139" s="65">
        <f t="shared" si="93"/>
        <v>0</v>
      </c>
      <c r="AG139" s="65">
        <f t="shared" si="110"/>
        <v>1.47903203048017</v>
      </c>
      <c r="AH139" s="65">
        <f t="shared" si="111"/>
        <v>0.832981348261617</v>
      </c>
      <c r="AI139" s="65">
        <f t="shared" si="94"/>
        <v>1</v>
      </c>
      <c r="AJ139" s="65">
        <f t="shared" si="112"/>
        <v>1.06937428356865</v>
      </c>
      <c r="AK139" s="65">
        <f t="shared" si="113"/>
        <v>1.15208128136401</v>
      </c>
      <c r="AL139" s="65">
        <f t="shared" si="95"/>
        <v>0</v>
      </c>
      <c r="AM139" s="65">
        <f t="shared" si="114"/>
        <v>2.08702043826988</v>
      </c>
      <c r="AN139" s="65">
        <f t="shared" si="115"/>
        <v>0.590318174312087</v>
      </c>
      <c r="AO139" s="65">
        <f t="shared" si="96"/>
        <v>1</v>
      </c>
      <c r="AP139" s="65">
        <f t="shared" si="116"/>
        <v>1.03885352106028</v>
      </c>
      <c r="AQ139" s="65">
        <f t="shared" si="117"/>
        <v>1.18592859329588</v>
      </c>
      <c r="AR139" s="65">
        <f t="shared" si="97"/>
        <v>0</v>
      </c>
      <c r="AS139" s="66">
        <f t="shared" si="118"/>
        <v>1.45659521689489</v>
      </c>
      <c r="AT139" s="66">
        <f t="shared" si="119"/>
        <v>0.845812261760568</v>
      </c>
      <c r="AU139" s="66">
        <f t="shared" si="98"/>
        <v>1</v>
      </c>
      <c r="AV139" s="65">
        <f t="shared" si="120"/>
        <v>1.37408359833542</v>
      </c>
      <c r="AW139" s="65">
        <f t="shared" si="121"/>
        <v>0.89660199449579</v>
      </c>
      <c r="AX139" s="65">
        <f t="shared" si="99"/>
        <v>1</v>
      </c>
    </row>
    <row r="140" spans="1:50">
      <c r="A140" s="62" t="s">
        <v>26</v>
      </c>
      <c r="B140" s="63">
        <v>58.12</v>
      </c>
      <c r="C140" s="63">
        <f t="shared" si="100"/>
        <v>46.496</v>
      </c>
      <c r="D140" s="64">
        <f t="shared" si="101"/>
        <v>3.42030623296634</v>
      </c>
      <c r="E140" s="64">
        <v>0.26</v>
      </c>
      <c r="F140" s="64">
        <v>6.82</v>
      </c>
      <c r="G140" s="63">
        <v>219.5</v>
      </c>
      <c r="H140" s="63">
        <v>311</v>
      </c>
      <c r="I140" s="64">
        <v>112</v>
      </c>
      <c r="J140" s="63">
        <v>60</v>
      </c>
      <c r="K140" s="64">
        <v>0.535714285714286</v>
      </c>
      <c r="L140" s="64">
        <v>0.535714285714286</v>
      </c>
      <c r="M140" s="64">
        <v>0.857142857142857</v>
      </c>
      <c r="N140" s="63">
        <v>540</v>
      </c>
      <c r="O140" s="64">
        <v>4.82142857142857</v>
      </c>
      <c r="P140" s="63">
        <v>216</v>
      </c>
      <c r="Q140" s="63">
        <v>232</v>
      </c>
      <c r="R140" s="64">
        <v>1.44222272715797</v>
      </c>
      <c r="S140" s="68"/>
      <c r="T140" s="68"/>
      <c r="U140" s="65">
        <f t="shared" si="90"/>
        <v>3.52964</v>
      </c>
      <c r="V140" s="65">
        <f t="shared" si="102"/>
        <v>0.408603349678146</v>
      </c>
      <c r="W140" s="65">
        <f t="shared" si="103"/>
        <v>1</v>
      </c>
      <c r="X140" s="65">
        <f t="shared" si="104"/>
        <v>0.442617428571429</v>
      </c>
      <c r="Y140" s="65">
        <f t="shared" si="105"/>
        <v>3.25839570261121</v>
      </c>
      <c r="Z140" s="65">
        <f t="shared" si="91"/>
        <v>0</v>
      </c>
      <c r="AA140" s="65">
        <f t="shared" si="106"/>
        <v>4.3554393339733</v>
      </c>
      <c r="AB140" s="65">
        <f t="shared" si="107"/>
        <v>0.331131400662235</v>
      </c>
      <c r="AC140" s="65">
        <f t="shared" si="92"/>
        <v>1</v>
      </c>
      <c r="AD140" s="65">
        <f t="shared" si="108"/>
        <v>1.453</v>
      </c>
      <c r="AE140" s="65">
        <f t="shared" si="109"/>
        <v>0.992582744086696</v>
      </c>
      <c r="AF140" s="65">
        <f t="shared" si="93"/>
        <v>1</v>
      </c>
      <c r="AG140" s="65">
        <f t="shared" si="110"/>
        <v>1.71185716190995</v>
      </c>
      <c r="AH140" s="65">
        <f t="shared" si="111"/>
        <v>0.842490109133202</v>
      </c>
      <c r="AI140" s="65">
        <f t="shared" si="94"/>
        <v>1</v>
      </c>
      <c r="AJ140" s="65">
        <f t="shared" si="112"/>
        <v>1.06937428356865</v>
      </c>
      <c r="AK140" s="65">
        <f t="shared" si="113"/>
        <v>1.34866037954932</v>
      </c>
      <c r="AL140" s="65">
        <f t="shared" si="95"/>
        <v>0</v>
      </c>
      <c r="AM140" s="65">
        <f t="shared" si="114"/>
        <v>1.97599280268818</v>
      </c>
      <c r="AN140" s="65">
        <f t="shared" si="115"/>
        <v>0.729872459654683</v>
      </c>
      <c r="AO140" s="65">
        <f t="shared" si="96"/>
        <v>1</v>
      </c>
      <c r="AP140" s="65">
        <f t="shared" si="116"/>
        <v>1.24791143309235</v>
      </c>
      <c r="AQ140" s="65">
        <f t="shared" si="117"/>
        <v>1.15570920252258</v>
      </c>
      <c r="AR140" s="65">
        <f t="shared" si="97"/>
        <v>0</v>
      </c>
      <c r="AS140" s="66">
        <f t="shared" si="118"/>
        <v>1.52959370832346</v>
      </c>
      <c r="AT140" s="66">
        <f t="shared" si="119"/>
        <v>0.9428796152272</v>
      </c>
      <c r="AU140" s="66">
        <f t="shared" si="98"/>
        <v>1</v>
      </c>
      <c r="AV140" s="65">
        <f t="shared" si="120"/>
        <v>1.42996895910621</v>
      </c>
      <c r="AW140" s="65">
        <f t="shared" si="121"/>
        <v>1.00856925457978</v>
      </c>
      <c r="AX140" s="65">
        <f t="shared" si="99"/>
        <v>0</v>
      </c>
    </row>
    <row r="141" spans="1:50">
      <c r="A141" s="62" t="s">
        <v>26</v>
      </c>
      <c r="B141" s="63">
        <v>58.12</v>
      </c>
      <c r="C141" s="63">
        <f t="shared" si="100"/>
        <v>46.496</v>
      </c>
      <c r="D141" s="64">
        <f t="shared" si="101"/>
        <v>3.42030623296634</v>
      </c>
      <c r="E141" s="64">
        <v>0.34</v>
      </c>
      <c r="F141" s="64">
        <v>4.95</v>
      </c>
      <c r="G141" s="63">
        <v>219.5</v>
      </c>
      <c r="H141" s="63">
        <v>311</v>
      </c>
      <c r="I141" s="64">
        <v>112</v>
      </c>
      <c r="J141" s="63">
        <v>80</v>
      </c>
      <c r="K141" s="64">
        <v>0.714285714285714</v>
      </c>
      <c r="L141" s="64">
        <v>0.714285714285714</v>
      </c>
      <c r="M141" s="64">
        <v>0.857142857142857</v>
      </c>
      <c r="N141" s="63">
        <v>740</v>
      </c>
      <c r="O141" s="64">
        <v>6.60714285714286</v>
      </c>
      <c r="P141" s="63">
        <v>256</v>
      </c>
      <c r="Q141" s="63">
        <v>272</v>
      </c>
      <c r="R141" s="64">
        <v>1.22423036533466</v>
      </c>
      <c r="S141" s="68"/>
      <c r="T141" s="68"/>
      <c r="U141" s="65">
        <f t="shared" si="90"/>
        <v>3.52964</v>
      </c>
      <c r="V141" s="65">
        <f t="shared" si="102"/>
        <v>0.346842841007769</v>
      </c>
      <c r="W141" s="65">
        <f t="shared" si="103"/>
        <v>1</v>
      </c>
      <c r="X141" s="65">
        <f t="shared" si="104"/>
        <v>0.186842142857142</v>
      </c>
      <c r="Y141" s="65">
        <f t="shared" si="105"/>
        <v>6.55221753836711</v>
      </c>
      <c r="Z141" s="65">
        <f t="shared" si="91"/>
        <v>0</v>
      </c>
      <c r="AA141" s="65">
        <f t="shared" si="106"/>
        <v>6.99281609329968</v>
      </c>
      <c r="AB141" s="65">
        <f t="shared" si="107"/>
        <v>0.175069721411333</v>
      </c>
      <c r="AC141" s="65">
        <f t="shared" si="92"/>
        <v>1</v>
      </c>
      <c r="AD141" s="65">
        <f t="shared" si="108"/>
        <v>1.85984</v>
      </c>
      <c r="AE141" s="65">
        <f t="shared" si="109"/>
        <v>0.658244991684586</v>
      </c>
      <c r="AF141" s="65">
        <f t="shared" si="93"/>
        <v>1</v>
      </c>
      <c r="AG141" s="65">
        <f t="shared" si="110"/>
        <v>1.76624003101412</v>
      </c>
      <c r="AH141" s="65">
        <f t="shared" si="111"/>
        <v>0.693127968927161</v>
      </c>
      <c r="AI141" s="65">
        <f t="shared" si="94"/>
        <v>1</v>
      </c>
      <c r="AJ141" s="65">
        <f t="shared" si="112"/>
        <v>1.06937428356865</v>
      </c>
      <c r="AK141" s="65">
        <f t="shared" si="113"/>
        <v>1.14480999229684</v>
      </c>
      <c r="AL141" s="65">
        <f t="shared" si="95"/>
        <v>0</v>
      </c>
      <c r="AM141" s="65">
        <f t="shared" si="114"/>
        <v>1.86496516710647</v>
      </c>
      <c r="AN141" s="65">
        <f t="shared" si="115"/>
        <v>0.656436048740834</v>
      </c>
      <c r="AO141" s="65">
        <f t="shared" si="96"/>
        <v>1</v>
      </c>
      <c r="AP141" s="65">
        <f t="shared" si="116"/>
        <v>1.45696934512442</v>
      </c>
      <c r="AQ141" s="65">
        <f t="shared" si="117"/>
        <v>0.840258149172049</v>
      </c>
      <c r="AR141" s="65">
        <f t="shared" si="97"/>
        <v>1</v>
      </c>
      <c r="AS141" s="66">
        <f t="shared" si="118"/>
        <v>1.60259219975203</v>
      </c>
      <c r="AT141" s="66">
        <f t="shared" si="119"/>
        <v>0.763906354669694</v>
      </c>
      <c r="AU141" s="66">
        <f t="shared" si="98"/>
        <v>1</v>
      </c>
      <c r="AV141" s="65">
        <f t="shared" si="120"/>
        <v>1.485854319877</v>
      </c>
      <c r="AW141" s="65">
        <f t="shared" si="121"/>
        <v>0.823923549541521</v>
      </c>
      <c r="AX141" s="65">
        <f t="shared" si="99"/>
        <v>1</v>
      </c>
    </row>
    <row r="142" spans="1:50">
      <c r="A142" s="62" t="s">
        <v>26</v>
      </c>
      <c r="B142" s="63">
        <v>58.12</v>
      </c>
      <c r="C142" s="63">
        <f t="shared" si="100"/>
        <v>46.496</v>
      </c>
      <c r="D142" s="64">
        <f t="shared" si="101"/>
        <v>3.42030623296634</v>
      </c>
      <c r="E142" s="64">
        <v>0.42</v>
      </c>
      <c r="F142" s="64">
        <v>3.75</v>
      </c>
      <c r="G142" s="63">
        <v>219.5</v>
      </c>
      <c r="H142" s="63">
        <v>311</v>
      </c>
      <c r="I142" s="64">
        <v>112</v>
      </c>
      <c r="J142" s="63">
        <v>100</v>
      </c>
      <c r="K142" s="64">
        <v>0.892857142857143</v>
      </c>
      <c r="L142" s="64">
        <v>0.892857142857143</v>
      </c>
      <c r="M142" s="64">
        <v>0.857142857142857</v>
      </c>
      <c r="N142" s="63">
        <v>940</v>
      </c>
      <c r="O142" s="64">
        <v>8.39285714285714</v>
      </c>
      <c r="P142" s="63">
        <v>296</v>
      </c>
      <c r="Q142" s="63">
        <v>312</v>
      </c>
      <c r="R142" s="64">
        <v>1.67750801316915</v>
      </c>
      <c r="S142" s="68"/>
      <c r="T142" s="68"/>
      <c r="U142" s="65">
        <f t="shared" si="90"/>
        <v>3.52964</v>
      </c>
      <c r="V142" s="65">
        <f t="shared" si="102"/>
        <v>0.475263203377441</v>
      </c>
      <c r="W142" s="65">
        <f t="shared" si="103"/>
        <v>1</v>
      </c>
      <c r="X142" s="65">
        <f t="shared" si="104"/>
        <v>-0.169232142857142</v>
      </c>
      <c r="Y142" s="65">
        <f t="shared" si="105"/>
        <v>-9.91246689220987</v>
      </c>
      <c r="Z142" s="65">
        <f t="shared" si="91"/>
        <v>1</v>
      </c>
      <c r="AA142" s="65">
        <f t="shared" si="106"/>
        <v>10.3837290695765</v>
      </c>
      <c r="AB142" s="65">
        <f t="shared" si="107"/>
        <v>0.161551596919465</v>
      </c>
      <c r="AC142" s="65">
        <f t="shared" si="92"/>
        <v>1</v>
      </c>
      <c r="AD142" s="65">
        <f t="shared" si="108"/>
        <v>1.85984</v>
      </c>
      <c r="AE142" s="65">
        <f t="shared" si="109"/>
        <v>0.901963616853681</v>
      </c>
      <c r="AF142" s="65">
        <f t="shared" si="93"/>
        <v>1</v>
      </c>
      <c r="AG142" s="65">
        <f t="shared" si="110"/>
        <v>1.71853897444364</v>
      </c>
      <c r="AH142" s="65">
        <f t="shared" si="111"/>
        <v>0.97612450931596</v>
      </c>
      <c r="AI142" s="65">
        <f t="shared" si="94"/>
        <v>1</v>
      </c>
      <c r="AJ142" s="65">
        <f t="shared" si="112"/>
        <v>1.06937428356865</v>
      </c>
      <c r="AK142" s="65">
        <f t="shared" si="113"/>
        <v>1.56868183473711</v>
      </c>
      <c r="AL142" s="65">
        <f t="shared" si="95"/>
        <v>0</v>
      </c>
      <c r="AM142" s="65">
        <f t="shared" si="114"/>
        <v>1.75393753152476</v>
      </c>
      <c r="AN142" s="65">
        <f t="shared" si="115"/>
        <v>0.956424036214581</v>
      </c>
      <c r="AO142" s="65">
        <f t="shared" si="96"/>
        <v>1</v>
      </c>
      <c r="AP142" s="65">
        <f t="shared" si="116"/>
        <v>1.6660272571565</v>
      </c>
      <c r="AQ142" s="65">
        <f t="shared" si="117"/>
        <v>1.0068910973475</v>
      </c>
      <c r="AR142" s="65">
        <f t="shared" si="97"/>
        <v>0</v>
      </c>
      <c r="AS142" s="66">
        <f t="shared" si="118"/>
        <v>1.6755906911806</v>
      </c>
      <c r="AT142" s="66">
        <f t="shared" si="119"/>
        <v>1.00114426631673</v>
      </c>
      <c r="AU142" s="66">
        <f t="shared" si="98"/>
        <v>0</v>
      </c>
      <c r="AV142" s="65">
        <f t="shared" si="120"/>
        <v>1.54173968064779</v>
      </c>
      <c r="AW142" s="65">
        <f t="shared" si="121"/>
        <v>1.08806177477661</v>
      </c>
      <c r="AX142" s="65">
        <f t="shared" si="99"/>
        <v>0</v>
      </c>
    </row>
    <row r="143" spans="1:50">
      <c r="A143" s="62" t="s">
        <v>26</v>
      </c>
      <c r="B143" s="63">
        <v>48.54</v>
      </c>
      <c r="C143" s="63">
        <f t="shared" si="100"/>
        <v>38.832</v>
      </c>
      <c r="D143" s="64">
        <f t="shared" si="101"/>
        <v>2.94977610281954</v>
      </c>
      <c r="E143" s="64">
        <v>0.42</v>
      </c>
      <c r="F143" s="64">
        <v>10.01</v>
      </c>
      <c r="G143" s="63">
        <v>219.5</v>
      </c>
      <c r="H143" s="63">
        <v>311</v>
      </c>
      <c r="I143" s="64">
        <v>112</v>
      </c>
      <c r="J143" s="63">
        <v>40</v>
      </c>
      <c r="K143" s="64">
        <v>0.357142857142857</v>
      </c>
      <c r="L143" s="64">
        <v>0.357142857142857</v>
      </c>
      <c r="M143" s="64">
        <v>0.857142857142857</v>
      </c>
      <c r="N143" s="63">
        <v>540</v>
      </c>
      <c r="O143" s="64">
        <v>4.82142857142857</v>
      </c>
      <c r="P143" s="63">
        <v>176</v>
      </c>
      <c r="Q143" s="63">
        <v>192</v>
      </c>
      <c r="R143" s="64">
        <v>1.21531722588301</v>
      </c>
      <c r="S143" s="68"/>
      <c r="T143" s="68"/>
      <c r="U143" s="65">
        <f t="shared" si="90"/>
        <v>2.83988</v>
      </c>
      <c r="V143" s="65">
        <f t="shared" si="102"/>
        <v>0.427946682917239</v>
      </c>
      <c r="W143" s="65">
        <f t="shared" si="103"/>
        <v>1</v>
      </c>
      <c r="X143" s="65">
        <f t="shared" si="104"/>
        <v>-0.034925571428571</v>
      </c>
      <c r="Y143" s="65">
        <f t="shared" si="105"/>
        <v>-34.7973469344245</v>
      </c>
      <c r="Z143" s="65">
        <f t="shared" si="91"/>
        <v>1</v>
      </c>
      <c r="AA143" s="65">
        <f t="shared" si="106"/>
        <v>2.13158195629997</v>
      </c>
      <c r="AB143" s="65">
        <f t="shared" si="107"/>
        <v>0.570148017199665</v>
      </c>
      <c r="AC143" s="65">
        <f t="shared" si="92"/>
        <v>1</v>
      </c>
      <c r="AD143" s="65">
        <f t="shared" si="108"/>
        <v>0.809</v>
      </c>
      <c r="AE143" s="65">
        <f t="shared" si="109"/>
        <v>1.50224626190731</v>
      </c>
      <c r="AF143" s="65">
        <f t="shared" si="93"/>
        <v>0</v>
      </c>
      <c r="AG143" s="65">
        <f t="shared" si="110"/>
        <v>1.23442335699939</v>
      </c>
      <c r="AH143" s="65">
        <f t="shared" si="111"/>
        <v>0.984522221644591</v>
      </c>
      <c r="AI143" s="65">
        <f t="shared" si="94"/>
        <v>1</v>
      </c>
      <c r="AJ143" s="65">
        <f t="shared" si="112"/>
        <v>1.07214490172918</v>
      </c>
      <c r="AK143" s="65">
        <f t="shared" si="113"/>
        <v>1.13353822223369</v>
      </c>
      <c r="AL143" s="65">
        <f t="shared" si="95"/>
        <v>0</v>
      </c>
      <c r="AM143" s="65">
        <f t="shared" si="114"/>
        <v>1.88400480389013</v>
      </c>
      <c r="AN143" s="65">
        <f t="shared" si="115"/>
        <v>0.645071192692078</v>
      </c>
      <c r="AO143" s="65">
        <f t="shared" si="96"/>
        <v>1</v>
      </c>
      <c r="AP143" s="65">
        <f t="shared" si="116"/>
        <v>1.30251240668589</v>
      </c>
      <c r="AQ143" s="65">
        <f t="shared" si="117"/>
        <v>0.933056161035164</v>
      </c>
      <c r="AR143" s="65">
        <f t="shared" si="97"/>
        <v>1</v>
      </c>
      <c r="AS143" s="66">
        <f t="shared" si="118"/>
        <v>1.33682070656032</v>
      </c>
      <c r="AT143" s="66">
        <f t="shared" si="119"/>
        <v>0.909110114706451</v>
      </c>
      <c r="AU143" s="66">
        <f t="shared" si="98"/>
        <v>1</v>
      </c>
      <c r="AV143" s="65">
        <f t="shared" si="120"/>
        <v>1.08707677320622</v>
      </c>
      <c r="AW143" s="65">
        <f t="shared" si="121"/>
        <v>1.11796816548527</v>
      </c>
      <c r="AX143" s="65">
        <f t="shared" si="99"/>
        <v>0</v>
      </c>
    </row>
    <row r="144" spans="1:50">
      <c r="A144" s="62" t="s">
        <v>26</v>
      </c>
      <c r="B144" s="63">
        <v>48.54</v>
      </c>
      <c r="C144" s="63">
        <f t="shared" si="100"/>
        <v>38.832</v>
      </c>
      <c r="D144" s="64">
        <f t="shared" si="101"/>
        <v>2.94977610281954</v>
      </c>
      <c r="E144" s="64">
        <v>0.34</v>
      </c>
      <c r="F144" s="64">
        <v>6.82</v>
      </c>
      <c r="G144" s="63">
        <v>219.5</v>
      </c>
      <c r="H144" s="63">
        <v>311</v>
      </c>
      <c r="I144" s="64">
        <v>112</v>
      </c>
      <c r="J144" s="63">
        <v>60</v>
      </c>
      <c r="K144" s="64">
        <v>0.535714285714286</v>
      </c>
      <c r="L144" s="64">
        <v>0.535714285714286</v>
      </c>
      <c r="M144" s="64">
        <v>0.857142857142857</v>
      </c>
      <c r="N144" s="63">
        <v>340</v>
      </c>
      <c r="O144" s="64">
        <v>3.03571428571429</v>
      </c>
      <c r="P144" s="63">
        <v>216</v>
      </c>
      <c r="Q144" s="63">
        <v>232</v>
      </c>
      <c r="R144" s="64">
        <v>1.46256866754882</v>
      </c>
      <c r="S144" s="68"/>
      <c r="T144" s="68"/>
      <c r="U144" s="65">
        <f t="shared" si="90"/>
        <v>2.83988</v>
      </c>
      <c r="V144" s="65">
        <f t="shared" si="102"/>
        <v>0.515010728463463</v>
      </c>
      <c r="W144" s="65">
        <f t="shared" si="103"/>
        <v>1</v>
      </c>
      <c r="X144" s="65">
        <f t="shared" si="104"/>
        <v>0.978331714285713</v>
      </c>
      <c r="Y144" s="65">
        <f t="shared" si="105"/>
        <v>1.49496192977517</v>
      </c>
      <c r="Z144" s="65">
        <f t="shared" si="91"/>
        <v>0</v>
      </c>
      <c r="AA144" s="65">
        <f t="shared" si="106"/>
        <v>3.75626332543105</v>
      </c>
      <c r="AB144" s="65">
        <f t="shared" si="107"/>
        <v>0.389367981112182</v>
      </c>
      <c r="AC144" s="65">
        <f t="shared" si="92"/>
        <v>1</v>
      </c>
      <c r="AD144" s="65">
        <f t="shared" si="108"/>
        <v>1.2135</v>
      </c>
      <c r="AE144" s="65">
        <f t="shared" si="109"/>
        <v>1.20524818092198</v>
      </c>
      <c r="AF144" s="65">
        <f t="shared" si="93"/>
        <v>0</v>
      </c>
      <c r="AG144" s="65">
        <f t="shared" si="110"/>
        <v>1.51749651372353</v>
      </c>
      <c r="AH144" s="65">
        <f t="shared" si="111"/>
        <v>0.963803642592934</v>
      </c>
      <c r="AI144" s="65">
        <f t="shared" si="94"/>
        <v>1</v>
      </c>
      <c r="AJ144" s="65">
        <f t="shared" si="112"/>
        <v>1.07214490172918</v>
      </c>
      <c r="AK144" s="65">
        <f t="shared" si="113"/>
        <v>1.36415205182617</v>
      </c>
      <c r="AL144" s="65">
        <f t="shared" si="95"/>
        <v>0</v>
      </c>
      <c r="AM144" s="65">
        <f t="shared" si="114"/>
        <v>1.62683877216319</v>
      </c>
      <c r="AN144" s="65">
        <f t="shared" si="115"/>
        <v>0.899024963367487</v>
      </c>
      <c r="AO144" s="65">
        <f t="shared" si="96"/>
        <v>1</v>
      </c>
      <c r="AP144" s="65">
        <f t="shared" si="116"/>
        <v>1.21176128069289</v>
      </c>
      <c r="AQ144" s="65">
        <f t="shared" si="117"/>
        <v>1.20697755478085</v>
      </c>
      <c r="AR144" s="65">
        <f t="shared" si="97"/>
        <v>0</v>
      </c>
      <c r="AS144" s="66">
        <f t="shared" si="118"/>
        <v>1.57182221513175</v>
      </c>
      <c r="AT144" s="66">
        <f t="shared" si="119"/>
        <v>0.930492426858994</v>
      </c>
      <c r="AU144" s="66">
        <f t="shared" si="98"/>
        <v>1</v>
      </c>
      <c r="AV144" s="65">
        <f t="shared" si="120"/>
        <v>1.33122342028781</v>
      </c>
      <c r="AW144" s="65">
        <f t="shared" si="121"/>
        <v>1.09866506647894</v>
      </c>
      <c r="AX144" s="65">
        <f t="shared" si="99"/>
        <v>0</v>
      </c>
    </row>
    <row r="145" spans="1:50">
      <c r="A145" s="62" t="s">
        <v>26</v>
      </c>
      <c r="B145" s="63">
        <v>48.54</v>
      </c>
      <c r="C145" s="63">
        <f t="shared" si="100"/>
        <v>38.832</v>
      </c>
      <c r="D145" s="64">
        <f t="shared" si="101"/>
        <v>2.94977610281954</v>
      </c>
      <c r="E145" s="64">
        <v>0.26</v>
      </c>
      <c r="F145" s="64">
        <v>4.95</v>
      </c>
      <c r="G145" s="63">
        <v>219.5</v>
      </c>
      <c r="H145" s="63">
        <v>311</v>
      </c>
      <c r="I145" s="64">
        <v>112</v>
      </c>
      <c r="J145" s="63">
        <v>80</v>
      </c>
      <c r="K145" s="64">
        <v>0.714285714285714</v>
      </c>
      <c r="L145" s="64">
        <v>0.714285714285714</v>
      </c>
      <c r="M145" s="64">
        <v>0.857142857142857</v>
      </c>
      <c r="N145" s="63">
        <v>940</v>
      </c>
      <c r="O145" s="64">
        <v>8.39285714285714</v>
      </c>
      <c r="P145" s="63">
        <v>256</v>
      </c>
      <c r="Q145" s="63">
        <v>272</v>
      </c>
      <c r="R145" s="64">
        <v>1.31510246704086</v>
      </c>
      <c r="S145" s="68"/>
      <c r="T145" s="68"/>
      <c r="U145" s="65">
        <f t="shared" si="90"/>
        <v>2.83988</v>
      </c>
      <c r="V145" s="65">
        <f t="shared" si="102"/>
        <v>0.463083815879847</v>
      </c>
      <c r="W145" s="65">
        <f t="shared" si="103"/>
        <v>1</v>
      </c>
      <c r="X145" s="65">
        <f t="shared" si="104"/>
        <v>-0.348872142857142</v>
      </c>
      <c r="Y145" s="65">
        <f t="shared" si="105"/>
        <v>-3.76958290871443</v>
      </c>
      <c r="Z145" s="65">
        <f t="shared" si="91"/>
        <v>1</v>
      </c>
      <c r="AA145" s="65">
        <f t="shared" si="106"/>
        <v>6.03081724221455</v>
      </c>
      <c r="AB145" s="65">
        <f t="shared" si="107"/>
        <v>0.218063724072983</v>
      </c>
      <c r="AC145" s="65">
        <f t="shared" si="92"/>
        <v>1</v>
      </c>
      <c r="AD145" s="65">
        <f t="shared" si="108"/>
        <v>1.55328</v>
      </c>
      <c r="AE145" s="65">
        <f t="shared" si="109"/>
        <v>0.846661559436071</v>
      </c>
      <c r="AF145" s="65">
        <f t="shared" si="93"/>
        <v>1</v>
      </c>
      <c r="AG145" s="65">
        <f t="shared" si="110"/>
        <v>1.48212027031901</v>
      </c>
      <c r="AH145" s="65">
        <f t="shared" si="111"/>
        <v>0.887311572061425</v>
      </c>
      <c r="AI145" s="65">
        <f t="shared" si="94"/>
        <v>1</v>
      </c>
      <c r="AJ145" s="65">
        <f t="shared" si="112"/>
        <v>1.07214490172918</v>
      </c>
      <c r="AK145" s="65">
        <f t="shared" si="113"/>
        <v>1.22660888926472</v>
      </c>
      <c r="AL145" s="65">
        <f t="shared" si="95"/>
        <v>0</v>
      </c>
      <c r="AM145" s="65">
        <f t="shared" si="114"/>
        <v>1.68572018002406</v>
      </c>
      <c r="AN145" s="65">
        <f t="shared" si="115"/>
        <v>0.78014280342903</v>
      </c>
      <c r="AO145" s="65">
        <f t="shared" si="96"/>
        <v>1</v>
      </c>
      <c r="AP145" s="65">
        <f t="shared" si="116"/>
        <v>1.12101015469989</v>
      </c>
      <c r="AQ145" s="65">
        <f t="shared" si="117"/>
        <v>1.17314054785965</v>
      </c>
      <c r="AR145" s="65">
        <f t="shared" si="97"/>
        <v>0</v>
      </c>
      <c r="AS145" s="66">
        <f t="shared" si="118"/>
        <v>1.48253800941746</v>
      </c>
      <c r="AT145" s="66">
        <f t="shared" si="119"/>
        <v>0.887061551668147</v>
      </c>
      <c r="AU145" s="66">
        <f t="shared" si="98"/>
        <v>1</v>
      </c>
      <c r="AV145" s="65">
        <f t="shared" si="120"/>
        <v>1.18347124228051</v>
      </c>
      <c r="AW145" s="65">
        <f t="shared" si="121"/>
        <v>1.11122469229308</v>
      </c>
      <c r="AX145" s="65">
        <f t="shared" si="99"/>
        <v>0</v>
      </c>
    </row>
    <row r="146" spans="1:50">
      <c r="A146" s="62" t="s">
        <v>26</v>
      </c>
      <c r="B146" s="63">
        <v>48.54</v>
      </c>
      <c r="C146" s="63">
        <f t="shared" si="100"/>
        <v>38.832</v>
      </c>
      <c r="D146" s="64">
        <f t="shared" si="101"/>
        <v>2.94977610281954</v>
      </c>
      <c r="E146" s="64">
        <v>0.18</v>
      </c>
      <c r="F146" s="64">
        <v>3.75</v>
      </c>
      <c r="G146" s="63">
        <v>219.5</v>
      </c>
      <c r="H146" s="63">
        <v>297.5</v>
      </c>
      <c r="I146" s="64">
        <v>112</v>
      </c>
      <c r="J146" s="63">
        <v>100</v>
      </c>
      <c r="K146" s="64">
        <v>0.892857142857143</v>
      </c>
      <c r="L146" s="64">
        <v>0.892857142857143</v>
      </c>
      <c r="M146" s="64">
        <v>0.857142857142857</v>
      </c>
      <c r="N146" s="63">
        <v>740</v>
      </c>
      <c r="O146" s="64">
        <v>6.60714285714286</v>
      </c>
      <c r="P146" s="63">
        <v>296</v>
      </c>
      <c r="Q146" s="63">
        <v>312</v>
      </c>
      <c r="R146" s="64">
        <v>1.54663866320308</v>
      </c>
      <c r="S146" s="68"/>
      <c r="T146" s="68"/>
      <c r="U146" s="65">
        <f t="shared" si="90"/>
        <v>2.83988</v>
      </c>
      <c r="V146" s="65">
        <f t="shared" si="102"/>
        <v>0.544614090455611</v>
      </c>
      <c r="W146" s="65">
        <f t="shared" si="103"/>
        <v>1</v>
      </c>
      <c r="X146" s="65">
        <f t="shared" si="104"/>
        <v>0.366482142857142</v>
      </c>
      <c r="Y146" s="65">
        <f t="shared" si="105"/>
        <v>4.22022926177326</v>
      </c>
      <c r="Z146" s="65">
        <f t="shared" si="91"/>
        <v>0</v>
      </c>
      <c r="AA146" s="65">
        <f t="shared" si="106"/>
        <v>8.95524370665049</v>
      </c>
      <c r="AB146" s="65">
        <f t="shared" si="107"/>
        <v>0.172707601698711</v>
      </c>
      <c r="AC146" s="65">
        <f t="shared" si="92"/>
        <v>1</v>
      </c>
      <c r="AD146" s="65">
        <f t="shared" si="108"/>
        <v>1.55328</v>
      </c>
      <c r="AE146" s="65">
        <f t="shared" si="109"/>
        <v>0.995724314484884</v>
      </c>
      <c r="AF146" s="65">
        <f t="shared" si="93"/>
        <v>1</v>
      </c>
      <c r="AG146" s="65">
        <f t="shared" si="110"/>
        <v>1.52325911203868</v>
      </c>
      <c r="AH146" s="65">
        <f t="shared" si="111"/>
        <v>1.01534837440303</v>
      </c>
      <c r="AI146" s="65">
        <f t="shared" si="94"/>
        <v>0</v>
      </c>
      <c r="AJ146" s="65">
        <f t="shared" si="112"/>
        <v>1.07214490172918</v>
      </c>
      <c r="AK146" s="65">
        <f t="shared" si="113"/>
        <v>1.44256495620007</v>
      </c>
      <c r="AL146" s="65">
        <f t="shared" si="95"/>
        <v>0</v>
      </c>
      <c r="AM146" s="65">
        <f t="shared" si="114"/>
        <v>1.42855414829712</v>
      </c>
      <c r="AN146" s="65">
        <f t="shared" si="115"/>
        <v>1.08266016030734</v>
      </c>
      <c r="AO146" s="65">
        <f t="shared" si="96"/>
        <v>0</v>
      </c>
      <c r="AP146" s="65">
        <f t="shared" si="116"/>
        <v>1.03025902870689</v>
      </c>
      <c r="AQ146" s="65">
        <f t="shared" si="117"/>
        <v>1.50121340372461</v>
      </c>
      <c r="AR146" s="65">
        <f t="shared" si="97"/>
        <v>0</v>
      </c>
      <c r="AS146" s="66">
        <f t="shared" si="118"/>
        <v>1.71753951798889</v>
      </c>
      <c r="AT146" s="66">
        <f t="shared" si="119"/>
        <v>0.900496697167165</v>
      </c>
      <c r="AU146" s="66">
        <f t="shared" si="98"/>
        <v>1</v>
      </c>
      <c r="AV146" s="65">
        <f t="shared" si="120"/>
        <v>1.42761788936209</v>
      </c>
      <c r="AW146" s="65">
        <f t="shared" si="121"/>
        <v>1.08337018940984</v>
      </c>
      <c r="AX146" s="65">
        <f t="shared" si="99"/>
        <v>0</v>
      </c>
    </row>
    <row r="147" spans="1:50">
      <c r="A147" s="62" t="s">
        <v>26</v>
      </c>
      <c r="B147" s="63">
        <v>39.73</v>
      </c>
      <c r="C147" s="63">
        <f t="shared" si="100"/>
        <v>31.784</v>
      </c>
      <c r="D147" s="64">
        <f t="shared" si="101"/>
        <v>2.48110142889679</v>
      </c>
      <c r="E147" s="64">
        <v>0.26</v>
      </c>
      <c r="F147" s="64">
        <v>10.01</v>
      </c>
      <c r="G147" s="63">
        <v>219.5</v>
      </c>
      <c r="H147" s="63">
        <v>297.5</v>
      </c>
      <c r="I147" s="64">
        <v>112</v>
      </c>
      <c r="J147" s="63">
        <v>40</v>
      </c>
      <c r="K147" s="64">
        <v>0.357142857142857</v>
      </c>
      <c r="L147" s="64">
        <v>0.357142857142857</v>
      </c>
      <c r="M147" s="64">
        <v>0.857142857142857</v>
      </c>
      <c r="N147" s="63">
        <v>740</v>
      </c>
      <c r="O147" s="64">
        <v>6.60714285714286</v>
      </c>
      <c r="P147" s="63">
        <v>176</v>
      </c>
      <c r="Q147" s="63">
        <v>192</v>
      </c>
      <c r="R147" s="64">
        <v>1.05358425910573</v>
      </c>
      <c r="S147" s="68"/>
      <c r="T147" s="68"/>
      <c r="U147" s="65">
        <f t="shared" si="90"/>
        <v>2.20556</v>
      </c>
      <c r="V147" s="65">
        <f t="shared" si="102"/>
        <v>0.477694671242555</v>
      </c>
      <c r="W147" s="65">
        <f t="shared" si="103"/>
        <v>1</v>
      </c>
      <c r="X147" s="65">
        <f t="shared" si="104"/>
        <v>-0.570639857142858</v>
      </c>
      <c r="Y147" s="65">
        <f t="shared" si="105"/>
        <v>-1.84632083777136</v>
      </c>
      <c r="Z147" s="65">
        <f t="shared" si="91"/>
        <v>1</v>
      </c>
      <c r="AA147" s="65">
        <f t="shared" si="106"/>
        <v>1.79290592005654</v>
      </c>
      <c r="AB147" s="65">
        <f t="shared" si="107"/>
        <v>0.587640571275767</v>
      </c>
      <c r="AC147" s="65">
        <f t="shared" si="92"/>
        <v>1</v>
      </c>
      <c r="AD147" s="65">
        <f t="shared" si="108"/>
        <v>0.662166666666666</v>
      </c>
      <c r="AE147" s="65">
        <f t="shared" si="109"/>
        <v>1.59111642452413</v>
      </c>
      <c r="AF147" s="65">
        <f t="shared" si="93"/>
        <v>0</v>
      </c>
      <c r="AG147" s="65">
        <f t="shared" si="110"/>
        <v>1.0036897082158</v>
      </c>
      <c r="AH147" s="65">
        <f t="shared" si="111"/>
        <v>1.04971113132028</v>
      </c>
      <c r="AI147" s="65">
        <f t="shared" si="94"/>
        <v>0</v>
      </c>
      <c r="AJ147" s="65">
        <f t="shared" si="112"/>
        <v>1.03707502775674</v>
      </c>
      <c r="AK147" s="65">
        <f t="shared" si="113"/>
        <v>1.01591903276728</v>
      </c>
      <c r="AL147" s="65">
        <f t="shared" si="95"/>
        <v>0</v>
      </c>
      <c r="AM147" s="65">
        <f t="shared" si="114"/>
        <v>1.64827280602627</v>
      </c>
      <c r="AN147" s="65">
        <f t="shared" si="115"/>
        <v>0.639205024346521</v>
      </c>
      <c r="AO147" s="65">
        <f t="shared" si="96"/>
        <v>1</v>
      </c>
      <c r="AP147" s="65">
        <f t="shared" si="116"/>
        <v>0.867579496592546</v>
      </c>
      <c r="AQ147" s="65">
        <f t="shared" si="117"/>
        <v>1.21439506494071</v>
      </c>
      <c r="AR147" s="65">
        <f t="shared" si="97"/>
        <v>0</v>
      </c>
      <c r="AS147" s="66">
        <f t="shared" si="118"/>
        <v>1.21685004245548</v>
      </c>
      <c r="AT147" s="66">
        <f t="shared" si="119"/>
        <v>0.865829167396588</v>
      </c>
      <c r="AU147" s="66">
        <f t="shared" si="98"/>
        <v>1</v>
      </c>
      <c r="AV147" s="65">
        <f t="shared" si="120"/>
        <v>0.83194875341522</v>
      </c>
      <c r="AW147" s="65">
        <f t="shared" si="121"/>
        <v>1.26640523803982</v>
      </c>
      <c r="AX147" s="65">
        <f t="shared" si="99"/>
        <v>0</v>
      </c>
    </row>
    <row r="148" spans="1:50">
      <c r="A148" s="62" t="s">
        <v>26</v>
      </c>
      <c r="B148" s="63">
        <v>39.73</v>
      </c>
      <c r="C148" s="63">
        <f t="shared" si="100"/>
        <v>31.784</v>
      </c>
      <c r="D148" s="64">
        <f t="shared" si="101"/>
        <v>2.48110142889679</v>
      </c>
      <c r="E148" s="64">
        <v>0.18</v>
      </c>
      <c r="F148" s="64">
        <v>6.82</v>
      </c>
      <c r="G148" s="63">
        <v>219.5</v>
      </c>
      <c r="H148" s="63">
        <v>297.5</v>
      </c>
      <c r="I148" s="64">
        <v>112</v>
      </c>
      <c r="J148" s="63">
        <v>60</v>
      </c>
      <c r="K148" s="64">
        <v>0.535714285714286</v>
      </c>
      <c r="L148" s="64">
        <v>0.535714285714286</v>
      </c>
      <c r="M148" s="64">
        <v>0.857142857142857</v>
      </c>
      <c r="N148" s="63">
        <v>940</v>
      </c>
      <c r="O148" s="64">
        <v>8.39285714285714</v>
      </c>
      <c r="P148" s="63">
        <v>216</v>
      </c>
      <c r="Q148" s="63">
        <v>232</v>
      </c>
      <c r="R148" s="64">
        <v>1.16027788655383</v>
      </c>
      <c r="S148" s="68"/>
      <c r="T148" s="68"/>
      <c r="U148" s="65">
        <f t="shared" si="90"/>
        <v>2.20556</v>
      </c>
      <c r="V148" s="65">
        <f t="shared" si="102"/>
        <v>0.526069518196662</v>
      </c>
      <c r="W148" s="65">
        <f t="shared" si="103"/>
        <v>1</v>
      </c>
      <c r="X148" s="65">
        <f t="shared" si="104"/>
        <v>-0.628811142857142</v>
      </c>
      <c r="Y148" s="65">
        <f t="shared" si="105"/>
        <v>-1.84519294820676</v>
      </c>
      <c r="Z148" s="65">
        <f t="shared" si="91"/>
        <v>1</v>
      </c>
      <c r="AA148" s="65">
        <f t="shared" si="106"/>
        <v>3.1594500664411</v>
      </c>
      <c r="AB148" s="65">
        <f t="shared" si="107"/>
        <v>0.367240457090306</v>
      </c>
      <c r="AC148" s="65">
        <f t="shared" si="92"/>
        <v>1</v>
      </c>
      <c r="AD148" s="65">
        <f t="shared" si="108"/>
        <v>0.993250000000001</v>
      </c>
      <c r="AE148" s="65">
        <f t="shared" si="109"/>
        <v>1.16816298671415</v>
      </c>
      <c r="AF148" s="65">
        <f t="shared" si="93"/>
        <v>0</v>
      </c>
      <c r="AG148" s="65">
        <f t="shared" si="110"/>
        <v>1.17258182691142</v>
      </c>
      <c r="AH148" s="65">
        <f t="shared" si="111"/>
        <v>0.989506966528725</v>
      </c>
      <c r="AI148" s="65">
        <f t="shared" si="94"/>
        <v>1</v>
      </c>
      <c r="AJ148" s="65">
        <f t="shared" si="112"/>
        <v>1.03707502775674</v>
      </c>
      <c r="AK148" s="65">
        <f t="shared" si="113"/>
        <v>1.11879840464734</v>
      </c>
      <c r="AL148" s="65">
        <f t="shared" si="95"/>
        <v>0</v>
      </c>
      <c r="AM148" s="65">
        <f t="shared" si="114"/>
        <v>1.5648827034466</v>
      </c>
      <c r="AN148" s="65">
        <f t="shared" si="115"/>
        <v>0.74144719217508</v>
      </c>
      <c r="AO148" s="65">
        <f t="shared" si="96"/>
        <v>1</v>
      </c>
      <c r="AP148" s="65">
        <f t="shared" si="116"/>
        <v>0.791247347803352</v>
      </c>
      <c r="AQ148" s="65">
        <f t="shared" si="117"/>
        <v>1.46639086977666</v>
      </c>
      <c r="AR148" s="65">
        <f t="shared" si="97"/>
        <v>0</v>
      </c>
      <c r="AS148" s="66">
        <f t="shared" si="118"/>
        <v>1.28970869388405</v>
      </c>
      <c r="AT148" s="66">
        <f t="shared" si="119"/>
        <v>0.899643378428015</v>
      </c>
      <c r="AU148" s="66">
        <f t="shared" si="98"/>
        <v>1</v>
      </c>
      <c r="AV148" s="65">
        <f t="shared" si="120"/>
        <v>0.872488178548088</v>
      </c>
      <c r="AW148" s="65">
        <f t="shared" si="121"/>
        <v>1.32984940665288</v>
      </c>
      <c r="AX148" s="65">
        <f t="shared" si="99"/>
        <v>0</v>
      </c>
    </row>
    <row r="149" spans="1:50">
      <c r="A149" s="62" t="s">
        <v>26</v>
      </c>
      <c r="B149" s="63">
        <v>39.73</v>
      </c>
      <c r="C149" s="63">
        <f t="shared" si="100"/>
        <v>31.784</v>
      </c>
      <c r="D149" s="64">
        <f t="shared" si="101"/>
        <v>2.48110142889679</v>
      </c>
      <c r="E149" s="64">
        <v>0.42</v>
      </c>
      <c r="F149" s="64">
        <v>4.95</v>
      </c>
      <c r="G149" s="63">
        <v>219.5</v>
      </c>
      <c r="H149" s="63">
        <v>311</v>
      </c>
      <c r="I149" s="64">
        <v>112</v>
      </c>
      <c r="J149" s="63">
        <v>80</v>
      </c>
      <c r="K149" s="64">
        <v>0.714285714285714</v>
      </c>
      <c r="L149" s="64">
        <v>0.714285714285714</v>
      </c>
      <c r="M149" s="64">
        <v>0.857142857142857</v>
      </c>
      <c r="N149" s="63">
        <v>340</v>
      </c>
      <c r="O149" s="64">
        <v>3.03571428571429</v>
      </c>
      <c r="P149" s="63">
        <v>256</v>
      </c>
      <c r="Q149" s="63">
        <v>272</v>
      </c>
      <c r="R149" s="64">
        <v>1.58135851477605</v>
      </c>
      <c r="S149" s="68"/>
      <c r="T149" s="68"/>
      <c r="U149" s="65">
        <f t="shared" ref="U149:U180" si="122">0.09*C149-0.655</f>
        <v>2.20556</v>
      </c>
      <c r="V149" s="65">
        <f t="shared" si="102"/>
        <v>0.71698730244294</v>
      </c>
      <c r="W149" s="65">
        <f t="shared" si="103"/>
        <v>1</v>
      </c>
      <c r="X149" s="65">
        <f t="shared" si="104"/>
        <v>1.25827071428571</v>
      </c>
      <c r="Y149" s="65">
        <f t="shared" si="105"/>
        <v>1.25677129477955</v>
      </c>
      <c r="Z149" s="65">
        <f t="shared" si="91"/>
        <v>0</v>
      </c>
      <c r="AA149" s="65">
        <f t="shared" si="106"/>
        <v>5.07261187137948</v>
      </c>
      <c r="AB149" s="65">
        <f t="shared" si="107"/>
        <v>0.311744433611871</v>
      </c>
      <c r="AC149" s="65">
        <f t="shared" si="92"/>
        <v>1</v>
      </c>
      <c r="AD149" s="65">
        <f t="shared" si="108"/>
        <v>1.27136</v>
      </c>
      <c r="AE149" s="65">
        <f t="shared" si="109"/>
        <v>1.24383220706649</v>
      </c>
      <c r="AF149" s="65">
        <f t="shared" si="93"/>
        <v>0</v>
      </c>
      <c r="AG149" s="65">
        <f t="shared" si="110"/>
        <v>1.35044135505719</v>
      </c>
      <c r="AH149" s="65">
        <f t="shared" si="111"/>
        <v>1.17099384497824</v>
      </c>
      <c r="AI149" s="65">
        <f t="shared" si="94"/>
        <v>0</v>
      </c>
      <c r="AJ149" s="65">
        <f t="shared" si="112"/>
        <v>1.03707502775674</v>
      </c>
      <c r="AK149" s="65">
        <f t="shared" si="113"/>
        <v>1.52482556464274</v>
      </c>
      <c r="AL149" s="65">
        <f t="shared" si="95"/>
        <v>0</v>
      </c>
      <c r="AM149" s="65">
        <f t="shared" si="114"/>
        <v>1.22136088355674</v>
      </c>
      <c r="AN149" s="65">
        <f t="shared" si="115"/>
        <v>1.29475123697343</v>
      </c>
      <c r="AO149" s="65">
        <f t="shared" si="96"/>
        <v>0</v>
      </c>
      <c r="AP149" s="65">
        <f t="shared" si="116"/>
        <v>1.17088209521109</v>
      </c>
      <c r="AQ149" s="65">
        <f t="shared" si="117"/>
        <v>1.35057024207971</v>
      </c>
      <c r="AR149" s="65">
        <f t="shared" si="97"/>
        <v>0</v>
      </c>
      <c r="AS149" s="66">
        <f t="shared" si="118"/>
        <v>1.68713273959834</v>
      </c>
      <c r="AT149" s="66">
        <f t="shared" si="119"/>
        <v>0.937305333279545</v>
      </c>
      <c r="AU149" s="66">
        <f t="shared" si="98"/>
        <v>1</v>
      </c>
      <c r="AV149" s="65">
        <f t="shared" si="120"/>
        <v>1.24265965066296</v>
      </c>
      <c r="AW149" s="65">
        <f t="shared" si="121"/>
        <v>1.27255963765493</v>
      </c>
      <c r="AX149" s="65">
        <f t="shared" si="99"/>
        <v>0</v>
      </c>
    </row>
    <row r="150" spans="1:50">
      <c r="A150" s="62" t="s">
        <v>26</v>
      </c>
      <c r="B150" s="63">
        <v>39.73</v>
      </c>
      <c r="C150" s="63">
        <f t="shared" si="100"/>
        <v>31.784</v>
      </c>
      <c r="D150" s="64">
        <f t="shared" si="101"/>
        <v>2.48110142889679</v>
      </c>
      <c r="E150" s="64">
        <v>0.34</v>
      </c>
      <c r="F150" s="64">
        <v>3.75</v>
      </c>
      <c r="G150" s="63">
        <v>219.5</v>
      </c>
      <c r="H150" s="63">
        <v>311</v>
      </c>
      <c r="I150" s="64">
        <v>112</v>
      </c>
      <c r="J150" s="63">
        <v>100</v>
      </c>
      <c r="K150" s="64">
        <v>0.892857142857143</v>
      </c>
      <c r="L150" s="64">
        <v>0.892857142857143</v>
      </c>
      <c r="M150" s="64">
        <v>0.857142857142857</v>
      </c>
      <c r="N150" s="63">
        <v>540</v>
      </c>
      <c r="O150" s="64">
        <v>4.82142857142857</v>
      </c>
      <c r="P150" s="63">
        <v>296</v>
      </c>
      <c r="Q150" s="63">
        <v>312</v>
      </c>
      <c r="R150" s="64">
        <v>1.5889696786084</v>
      </c>
      <c r="S150" s="68"/>
      <c r="T150" s="68"/>
      <c r="U150" s="65">
        <f t="shared" si="122"/>
        <v>2.20556</v>
      </c>
      <c r="V150" s="65">
        <f t="shared" si="102"/>
        <v>0.720438201004915</v>
      </c>
      <c r="W150" s="65">
        <f t="shared" si="103"/>
        <v>1</v>
      </c>
      <c r="X150" s="65">
        <f t="shared" si="104"/>
        <v>0.902196428571429</v>
      </c>
      <c r="Y150" s="65">
        <f t="shared" si="105"/>
        <v>1.76122364075907</v>
      </c>
      <c r="Z150" s="65">
        <f t="shared" si="91"/>
        <v>0</v>
      </c>
      <c r="AA150" s="65">
        <f t="shared" si="106"/>
        <v>7.53239133487169</v>
      </c>
      <c r="AB150" s="65">
        <f t="shared" si="107"/>
        <v>0.210951556812</v>
      </c>
      <c r="AC150" s="65">
        <f t="shared" si="92"/>
        <v>1</v>
      </c>
      <c r="AD150" s="65">
        <f t="shared" si="108"/>
        <v>1.27136</v>
      </c>
      <c r="AE150" s="65">
        <f t="shared" si="109"/>
        <v>1.24981883857318</v>
      </c>
      <c r="AF150" s="65">
        <f t="shared" si="93"/>
        <v>0</v>
      </c>
      <c r="AG150" s="65">
        <f t="shared" si="110"/>
        <v>1.31583885120061</v>
      </c>
      <c r="AH150" s="65">
        <f t="shared" si="111"/>
        <v>1.20757163930718</v>
      </c>
      <c r="AI150" s="65">
        <f t="shared" si="94"/>
        <v>0</v>
      </c>
      <c r="AJ150" s="65">
        <f t="shared" si="112"/>
        <v>1.03707502775674</v>
      </c>
      <c r="AK150" s="65">
        <f t="shared" si="113"/>
        <v>1.53216463233663</v>
      </c>
      <c r="AL150" s="65">
        <f t="shared" si="95"/>
        <v>0</v>
      </c>
      <c r="AM150" s="65">
        <f t="shared" si="114"/>
        <v>1.13797078097706</v>
      </c>
      <c r="AN150" s="65">
        <f t="shared" si="115"/>
        <v>1.39631852167953</v>
      </c>
      <c r="AO150" s="65">
        <f t="shared" si="96"/>
        <v>0</v>
      </c>
      <c r="AP150" s="65">
        <f t="shared" si="116"/>
        <v>1.0945499464219</v>
      </c>
      <c r="AQ150" s="65">
        <f t="shared" si="117"/>
        <v>1.4517105261416</v>
      </c>
      <c r="AR150" s="65">
        <f t="shared" si="97"/>
        <v>0</v>
      </c>
      <c r="AS150" s="66">
        <f t="shared" si="118"/>
        <v>1.75999139102691</v>
      </c>
      <c r="AT150" s="66">
        <f t="shared" si="119"/>
        <v>0.902828097176816</v>
      </c>
      <c r="AU150" s="66">
        <f t="shared" si="98"/>
        <v>1</v>
      </c>
      <c r="AV150" s="65">
        <f t="shared" si="120"/>
        <v>1.28319907579582</v>
      </c>
      <c r="AW150" s="65">
        <f t="shared" si="121"/>
        <v>1.2382877361589</v>
      </c>
      <c r="AX150" s="65">
        <f t="shared" si="99"/>
        <v>0</v>
      </c>
    </row>
    <row r="151" spans="1:50">
      <c r="A151" s="62" t="s">
        <v>26</v>
      </c>
      <c r="B151" s="63">
        <v>34.37</v>
      </c>
      <c r="C151" s="63">
        <f t="shared" si="100"/>
        <v>27.496</v>
      </c>
      <c r="D151" s="64">
        <f t="shared" si="101"/>
        <v>2.17312612157041</v>
      </c>
      <c r="E151" s="64">
        <v>0.34</v>
      </c>
      <c r="F151" s="64">
        <v>10.01</v>
      </c>
      <c r="G151" s="63">
        <v>219.5</v>
      </c>
      <c r="H151" s="63">
        <v>297.5</v>
      </c>
      <c r="I151" s="64">
        <v>112</v>
      </c>
      <c r="J151" s="63">
        <v>40</v>
      </c>
      <c r="K151" s="64">
        <v>0.357142857142857</v>
      </c>
      <c r="L151" s="64">
        <v>0.357142857142857</v>
      </c>
      <c r="M151" s="64">
        <v>0.857142857142857</v>
      </c>
      <c r="N151" s="63">
        <v>940</v>
      </c>
      <c r="O151" s="64">
        <v>8.39285714285714</v>
      </c>
      <c r="P151" s="63">
        <v>176</v>
      </c>
      <c r="Q151" s="63">
        <v>192</v>
      </c>
      <c r="R151" s="64">
        <v>0.903928990993343</v>
      </c>
      <c r="S151" s="68"/>
      <c r="T151" s="68"/>
      <c r="U151" s="65">
        <f t="shared" si="122"/>
        <v>1.81964</v>
      </c>
      <c r="V151" s="65">
        <f t="shared" si="102"/>
        <v>0.496762541488065</v>
      </c>
      <c r="W151" s="65">
        <f t="shared" si="103"/>
        <v>1</v>
      </c>
      <c r="X151" s="65">
        <f t="shared" si="104"/>
        <v>-1.10635414285714</v>
      </c>
      <c r="Y151" s="65">
        <f t="shared" si="105"/>
        <v>-0.817034036370091</v>
      </c>
      <c r="Z151" s="65">
        <f t="shared" si="91"/>
        <v>1</v>
      </c>
      <c r="AA151" s="65">
        <f t="shared" si="106"/>
        <v>1.57035526359982</v>
      </c>
      <c r="AB151" s="65">
        <f t="shared" si="107"/>
        <v>0.575620696759543</v>
      </c>
      <c r="AC151" s="65">
        <f t="shared" si="92"/>
        <v>1</v>
      </c>
      <c r="AD151" s="65">
        <f t="shared" si="108"/>
        <v>0.572833333333333</v>
      </c>
      <c r="AE151" s="65">
        <f t="shared" si="109"/>
        <v>1.57799649286007</v>
      </c>
      <c r="AF151" s="65">
        <f t="shared" si="93"/>
        <v>0</v>
      </c>
      <c r="AG151" s="65">
        <f t="shared" si="110"/>
        <v>0.848795899008882</v>
      </c>
      <c r="AH151" s="65">
        <f t="shared" si="111"/>
        <v>1.06495447497901</v>
      </c>
      <c r="AI151" s="65">
        <f t="shared" si="94"/>
        <v>0</v>
      </c>
      <c r="AJ151" s="65">
        <f t="shared" si="112"/>
        <v>0.992779989361853</v>
      </c>
      <c r="AK151" s="65">
        <f t="shared" si="113"/>
        <v>0.910502831120093</v>
      </c>
      <c r="AL151" s="65">
        <f t="shared" si="95"/>
        <v>1</v>
      </c>
      <c r="AM151" s="65">
        <f t="shared" si="114"/>
        <v>1.50313221478038</v>
      </c>
      <c r="AN151" s="65">
        <f t="shared" si="115"/>
        <v>0.601363594037144</v>
      </c>
      <c r="AO151" s="65">
        <f t="shared" si="96"/>
        <v>1</v>
      </c>
      <c r="AP151" s="65">
        <f t="shared" si="116"/>
        <v>0.859730293536153</v>
      </c>
      <c r="AQ151" s="65">
        <f t="shared" si="117"/>
        <v>1.05140995704059</v>
      </c>
      <c r="AR151" s="65">
        <f t="shared" si="97"/>
        <v>0</v>
      </c>
      <c r="AS151" s="66">
        <f t="shared" si="118"/>
        <v>1.11037897596816</v>
      </c>
      <c r="AT151" s="66">
        <f t="shared" si="119"/>
        <v>0.814072501872788</v>
      </c>
      <c r="AU151" s="66">
        <f t="shared" si="98"/>
        <v>1</v>
      </c>
      <c r="AV151" s="65">
        <f t="shared" si="120"/>
        <v>0.656501401326421</v>
      </c>
      <c r="AW151" s="65">
        <f t="shared" si="121"/>
        <v>1.37688813636499</v>
      </c>
      <c r="AX151" s="65">
        <f t="shared" si="99"/>
        <v>0</v>
      </c>
    </row>
    <row r="152" spans="1:50">
      <c r="A152" s="62" t="s">
        <v>26</v>
      </c>
      <c r="B152" s="63">
        <v>34.37</v>
      </c>
      <c r="C152" s="63">
        <f t="shared" si="100"/>
        <v>27.496</v>
      </c>
      <c r="D152" s="64">
        <f t="shared" si="101"/>
        <v>2.17312612157041</v>
      </c>
      <c r="E152" s="64">
        <v>0.42</v>
      </c>
      <c r="F152" s="64">
        <v>6.82</v>
      </c>
      <c r="G152" s="63">
        <v>219.5</v>
      </c>
      <c r="H152" s="63">
        <v>311</v>
      </c>
      <c r="I152" s="64">
        <v>112</v>
      </c>
      <c r="J152" s="63">
        <v>60</v>
      </c>
      <c r="K152" s="64">
        <v>0.535714285714286</v>
      </c>
      <c r="L152" s="64">
        <v>0.535714285714286</v>
      </c>
      <c r="M152" s="64">
        <v>0.857142857142857</v>
      </c>
      <c r="N152" s="63">
        <v>740</v>
      </c>
      <c r="O152" s="64">
        <v>6.60714285714286</v>
      </c>
      <c r="P152" s="63">
        <v>216</v>
      </c>
      <c r="Q152" s="63">
        <v>232</v>
      </c>
      <c r="R152" s="64">
        <v>1.2184730743013</v>
      </c>
      <c r="S152" s="68"/>
      <c r="T152" s="68"/>
      <c r="U152" s="65">
        <f t="shared" si="122"/>
        <v>1.81964</v>
      </c>
      <c r="V152" s="65">
        <f t="shared" si="102"/>
        <v>0.669623153096931</v>
      </c>
      <c r="W152" s="65">
        <f t="shared" si="103"/>
        <v>1</v>
      </c>
      <c r="X152" s="65">
        <f t="shared" si="104"/>
        <v>-0.0930968571428581</v>
      </c>
      <c r="Y152" s="65">
        <f t="shared" si="105"/>
        <v>-13.0882299542243</v>
      </c>
      <c r="Z152" s="65">
        <f t="shared" si="91"/>
        <v>1</v>
      </c>
      <c r="AA152" s="65">
        <f t="shared" si="106"/>
        <v>2.76727238524602</v>
      </c>
      <c r="AB152" s="65">
        <f t="shared" si="107"/>
        <v>0.440315554333468</v>
      </c>
      <c r="AC152" s="65">
        <f t="shared" si="92"/>
        <v>1</v>
      </c>
      <c r="AD152" s="65">
        <f t="shared" si="108"/>
        <v>0.859250000000001</v>
      </c>
      <c r="AE152" s="65">
        <f t="shared" si="109"/>
        <v>1.41806584149118</v>
      </c>
      <c r="AF152" s="65">
        <f t="shared" si="93"/>
        <v>0</v>
      </c>
      <c r="AG152" s="65">
        <f t="shared" si="110"/>
        <v>1.05733839503244</v>
      </c>
      <c r="AH152" s="65">
        <f t="shared" si="111"/>
        <v>1.15239650808662</v>
      </c>
      <c r="AI152" s="65">
        <f t="shared" si="94"/>
        <v>0</v>
      </c>
      <c r="AJ152" s="65">
        <f t="shared" si="112"/>
        <v>0.992779989361853</v>
      </c>
      <c r="AK152" s="65">
        <f t="shared" si="113"/>
        <v>1.22733444202932</v>
      </c>
      <c r="AL152" s="65">
        <f t="shared" si="95"/>
        <v>0</v>
      </c>
      <c r="AM152" s="65">
        <f t="shared" si="114"/>
        <v>1.31617221396718</v>
      </c>
      <c r="AN152" s="65">
        <f t="shared" si="115"/>
        <v>0.925770245998893</v>
      </c>
      <c r="AO152" s="65">
        <f t="shared" si="96"/>
        <v>1</v>
      </c>
      <c r="AP152" s="65">
        <f t="shared" si="116"/>
        <v>0.992557350125135</v>
      </c>
      <c r="AQ152" s="65">
        <f t="shared" si="117"/>
        <v>1.22760974380743</v>
      </c>
      <c r="AR152" s="65">
        <f t="shared" si="97"/>
        <v>0</v>
      </c>
      <c r="AS152" s="66">
        <f t="shared" si="118"/>
        <v>1.34552032453959</v>
      </c>
      <c r="AT152" s="66">
        <f t="shared" si="119"/>
        <v>0.905577605985431</v>
      </c>
      <c r="AU152" s="66">
        <f t="shared" si="98"/>
        <v>1</v>
      </c>
      <c r="AV152" s="65">
        <f t="shared" si="120"/>
        <v>0.836366393709972</v>
      </c>
      <c r="AW152" s="65">
        <f t="shared" si="121"/>
        <v>1.4568651771102</v>
      </c>
      <c r="AX152" s="65">
        <f t="shared" si="99"/>
        <v>0</v>
      </c>
    </row>
    <row r="153" spans="1:50">
      <c r="A153" s="62" t="s">
        <v>26</v>
      </c>
      <c r="B153" s="63">
        <v>34.37</v>
      </c>
      <c r="C153" s="63">
        <f t="shared" si="100"/>
        <v>27.496</v>
      </c>
      <c r="D153" s="64">
        <f t="shared" si="101"/>
        <v>2.17312612157041</v>
      </c>
      <c r="E153" s="64">
        <v>0.18</v>
      </c>
      <c r="F153" s="64">
        <v>4.95</v>
      </c>
      <c r="G153" s="63">
        <v>219.5</v>
      </c>
      <c r="H153" s="63">
        <v>297.5</v>
      </c>
      <c r="I153" s="64">
        <v>112</v>
      </c>
      <c r="J153" s="63">
        <v>80</v>
      </c>
      <c r="K153" s="64">
        <v>0.714285714285714</v>
      </c>
      <c r="L153" s="64">
        <v>0.714285714285714</v>
      </c>
      <c r="M153" s="64">
        <v>0.857142857142857</v>
      </c>
      <c r="N153" s="63">
        <v>340</v>
      </c>
      <c r="O153" s="64">
        <v>3.03571428571429</v>
      </c>
      <c r="P153" s="63">
        <v>256</v>
      </c>
      <c r="Q153" s="63">
        <v>272</v>
      </c>
      <c r="R153" s="64">
        <v>2.60736196319018</v>
      </c>
      <c r="S153" s="68"/>
      <c r="T153" s="68"/>
      <c r="U153" s="65">
        <f t="shared" si="122"/>
        <v>1.81964</v>
      </c>
      <c r="V153" s="65">
        <f t="shared" si="102"/>
        <v>1.43289989403958</v>
      </c>
      <c r="W153" s="65">
        <f t="shared" si="103"/>
        <v>0</v>
      </c>
      <c r="X153" s="65">
        <f t="shared" si="104"/>
        <v>1.25827071428571</v>
      </c>
      <c r="Y153" s="65">
        <f t="shared" si="105"/>
        <v>2.0721788511706</v>
      </c>
      <c r="Z153" s="65">
        <f t="shared" si="91"/>
        <v>0</v>
      </c>
      <c r="AA153" s="65">
        <f t="shared" si="106"/>
        <v>4.4429563555507</v>
      </c>
      <c r="AB153" s="65">
        <f t="shared" si="107"/>
        <v>0.586852931817063</v>
      </c>
      <c r="AC153" s="65">
        <f t="shared" si="92"/>
        <v>1</v>
      </c>
      <c r="AD153" s="65">
        <f t="shared" si="108"/>
        <v>1.09984</v>
      </c>
      <c r="AE153" s="65">
        <f t="shared" si="109"/>
        <v>2.37067388273765</v>
      </c>
      <c r="AF153" s="65">
        <f t="shared" si="93"/>
        <v>0</v>
      </c>
      <c r="AG153" s="65">
        <f t="shared" si="110"/>
        <v>1.18281314505897</v>
      </c>
      <c r="AH153" s="65">
        <f t="shared" si="111"/>
        <v>2.20437350910585</v>
      </c>
      <c r="AI153" s="65">
        <f t="shared" si="94"/>
        <v>0</v>
      </c>
      <c r="AJ153" s="65">
        <f t="shared" si="112"/>
        <v>0.992779989361853</v>
      </c>
      <c r="AK153" s="65">
        <f t="shared" si="113"/>
        <v>2.62632405077601</v>
      </c>
      <c r="AL153" s="65">
        <f t="shared" si="95"/>
        <v>0</v>
      </c>
      <c r="AM153" s="65">
        <f t="shared" si="114"/>
        <v>1.06601050317784</v>
      </c>
      <c r="AN153" s="65">
        <f t="shared" si="115"/>
        <v>2.44590644784219</v>
      </c>
      <c r="AO153" s="65">
        <f t="shared" si="96"/>
        <v>0</v>
      </c>
      <c r="AP153" s="65">
        <f t="shared" si="116"/>
        <v>0.726015980596393</v>
      </c>
      <c r="AQ153" s="65">
        <f t="shared" si="117"/>
        <v>3.59132861104288</v>
      </c>
      <c r="AR153" s="65">
        <f t="shared" si="97"/>
        <v>0</v>
      </c>
      <c r="AS153" s="66">
        <f t="shared" si="118"/>
        <v>1.66145342168244</v>
      </c>
      <c r="AT153" s="66">
        <f t="shared" si="119"/>
        <v>1.56932594628496</v>
      </c>
      <c r="AU153" s="66">
        <f t="shared" si="98"/>
        <v>0</v>
      </c>
      <c r="AV153" s="65">
        <f t="shared" si="120"/>
        <v>1.08841021798854</v>
      </c>
      <c r="AW153" s="65">
        <f t="shared" si="121"/>
        <v>2.39556917060993</v>
      </c>
      <c r="AX153" s="65">
        <f t="shared" si="99"/>
        <v>0</v>
      </c>
    </row>
    <row r="154" spans="1:50">
      <c r="A154" s="62" t="s">
        <v>26</v>
      </c>
      <c r="B154" s="63">
        <v>34.37</v>
      </c>
      <c r="C154" s="63">
        <f t="shared" si="100"/>
        <v>27.496</v>
      </c>
      <c r="D154" s="64">
        <f t="shared" si="101"/>
        <v>2.17312612157041</v>
      </c>
      <c r="E154" s="64">
        <v>0.26</v>
      </c>
      <c r="F154" s="64">
        <v>3.75</v>
      </c>
      <c r="G154" s="63">
        <v>219.5</v>
      </c>
      <c r="H154" s="63">
        <v>311</v>
      </c>
      <c r="I154" s="64">
        <v>112</v>
      </c>
      <c r="J154" s="63">
        <v>100</v>
      </c>
      <c r="K154" s="64">
        <v>0.892857142857143</v>
      </c>
      <c r="L154" s="64">
        <v>0.892857142857143</v>
      </c>
      <c r="M154" s="64">
        <v>0.857142857142857</v>
      </c>
      <c r="N154" s="63">
        <v>540</v>
      </c>
      <c r="O154" s="64">
        <v>4.82142857142857</v>
      </c>
      <c r="P154" s="63">
        <v>296</v>
      </c>
      <c r="Q154" s="63">
        <v>312</v>
      </c>
      <c r="R154" s="64">
        <v>0.902572647630589</v>
      </c>
      <c r="S154" s="68"/>
      <c r="T154" s="68"/>
      <c r="U154" s="65">
        <f t="shared" si="122"/>
        <v>1.81964</v>
      </c>
      <c r="V154" s="65">
        <f t="shared" si="102"/>
        <v>0.496017150442169</v>
      </c>
      <c r="W154" s="65">
        <f t="shared" si="103"/>
        <v>1</v>
      </c>
      <c r="X154" s="65">
        <f t="shared" si="104"/>
        <v>0.902196428571429</v>
      </c>
      <c r="Y154" s="65">
        <f t="shared" si="105"/>
        <v>1.00041700348976</v>
      </c>
      <c r="Z154" s="65">
        <f t="shared" si="91"/>
        <v>0</v>
      </c>
      <c r="AA154" s="65">
        <f t="shared" si="106"/>
        <v>6.59740717451387</v>
      </c>
      <c r="AB154" s="65">
        <f t="shared" si="107"/>
        <v>0.136807176479462</v>
      </c>
      <c r="AC154" s="65">
        <f t="shared" si="92"/>
        <v>1</v>
      </c>
      <c r="AD154" s="65">
        <f t="shared" si="108"/>
        <v>1.09984</v>
      </c>
      <c r="AE154" s="65">
        <f t="shared" si="109"/>
        <v>0.820639954566654</v>
      </c>
      <c r="AF154" s="65">
        <f t="shared" si="93"/>
        <v>1</v>
      </c>
      <c r="AG154" s="65">
        <f t="shared" si="110"/>
        <v>1.15250579682779</v>
      </c>
      <c r="AH154" s="65">
        <f t="shared" si="111"/>
        <v>0.783139356101179</v>
      </c>
      <c r="AI154" s="65">
        <f t="shared" si="94"/>
        <v>1</v>
      </c>
      <c r="AJ154" s="65">
        <f t="shared" si="112"/>
        <v>0.992779989361853</v>
      </c>
      <c r="AK154" s="65">
        <f t="shared" si="113"/>
        <v>0.909136623725416</v>
      </c>
      <c r="AL154" s="65">
        <f t="shared" si="95"/>
        <v>1</v>
      </c>
      <c r="AM154" s="65">
        <f t="shared" si="114"/>
        <v>0.995467973163048</v>
      </c>
      <c r="AN154" s="65">
        <f t="shared" si="115"/>
        <v>0.9066817536708</v>
      </c>
      <c r="AO154" s="65">
        <f t="shared" si="96"/>
        <v>1</v>
      </c>
      <c r="AP154" s="65">
        <f t="shared" si="116"/>
        <v>0.858843037185375</v>
      </c>
      <c r="AQ154" s="65">
        <f t="shared" si="117"/>
        <v>1.05091688300638</v>
      </c>
      <c r="AR154" s="65">
        <f t="shared" si="97"/>
        <v>0</v>
      </c>
      <c r="AS154" s="66">
        <f t="shared" si="118"/>
        <v>1.73445191311102</v>
      </c>
      <c r="AT154" s="66">
        <f t="shared" si="119"/>
        <v>0.520379170392612</v>
      </c>
      <c r="AU154" s="66">
        <f t="shared" si="98"/>
        <v>1</v>
      </c>
      <c r="AV154" s="65">
        <f t="shared" si="120"/>
        <v>1.12391754658206</v>
      </c>
      <c r="AW154" s="65">
        <f t="shared" si="121"/>
        <v>0.803059486325666</v>
      </c>
      <c r="AX154" s="65">
        <f t="shared" si="99"/>
        <v>1</v>
      </c>
    </row>
    <row r="155" spans="1:50">
      <c r="A155" s="62" t="s">
        <v>27</v>
      </c>
      <c r="B155" s="63">
        <v>49.58</v>
      </c>
      <c r="C155" s="63">
        <f t="shared" si="100"/>
        <v>39.664</v>
      </c>
      <c r="D155" s="64">
        <f t="shared" si="101"/>
        <v>3.00260663050318</v>
      </c>
      <c r="E155" s="64">
        <v>0.34</v>
      </c>
      <c r="F155" s="64">
        <v>3.25681818181818</v>
      </c>
      <c r="G155" s="63">
        <f t="shared" ref="G155:G167" si="123">(328.4+312.2)/2</f>
        <v>320.3</v>
      </c>
      <c r="H155" s="63">
        <v>274.1</v>
      </c>
      <c r="I155" s="64">
        <v>100</v>
      </c>
      <c r="J155" s="63">
        <f t="shared" ref="J155:J167" si="124">K155*I155</f>
        <v>60</v>
      </c>
      <c r="K155" s="64">
        <v>0.6</v>
      </c>
      <c r="L155" s="64">
        <v>0.66</v>
      </c>
      <c r="M155" s="64">
        <v>0.68</v>
      </c>
      <c r="N155" s="63">
        <v>540</v>
      </c>
      <c r="O155" s="64">
        <f t="shared" ref="O155:O176" si="125">N155/I155</f>
        <v>5.4</v>
      </c>
      <c r="P155" s="63">
        <v>200</v>
      </c>
      <c r="Q155" s="63">
        <v>220</v>
      </c>
      <c r="R155" s="64">
        <v>1.54</v>
      </c>
      <c r="S155" s="68"/>
      <c r="T155" s="68"/>
      <c r="U155" s="65">
        <f t="shared" si="122"/>
        <v>2.91476</v>
      </c>
      <c r="V155" s="65">
        <f t="shared" si="102"/>
        <v>0.528345386927226</v>
      </c>
      <c r="W155" s="65">
        <f t="shared" si="103"/>
        <v>1</v>
      </c>
      <c r="X155" s="65">
        <f t="shared" si="104"/>
        <v>0.802454318181818</v>
      </c>
      <c r="Y155" s="65">
        <f t="shared" si="105"/>
        <v>1.91911235955374</v>
      </c>
      <c r="Z155" s="65">
        <f t="shared" si="91"/>
        <v>0</v>
      </c>
      <c r="AA155" s="65">
        <f t="shared" si="106"/>
        <v>6.77974031668371</v>
      </c>
      <c r="AB155" s="65">
        <f t="shared" si="107"/>
        <v>0.227147343123208</v>
      </c>
      <c r="AC155" s="65">
        <f t="shared" si="92"/>
        <v>1</v>
      </c>
      <c r="AD155" s="65">
        <f t="shared" si="108"/>
        <v>1.58656</v>
      </c>
      <c r="AE155" s="65">
        <f t="shared" si="109"/>
        <v>0.970653489310206</v>
      </c>
      <c r="AF155" s="65">
        <f t="shared" si="93"/>
        <v>1</v>
      </c>
      <c r="AG155" s="65">
        <f t="shared" si="110"/>
        <v>1.57884863409097</v>
      </c>
      <c r="AH155" s="65">
        <f t="shared" si="111"/>
        <v>0.975394326440081</v>
      </c>
      <c r="AI155" s="65">
        <f t="shared" si="94"/>
        <v>1</v>
      </c>
      <c r="AJ155" s="65">
        <f t="shared" si="112"/>
        <v>1.07369931892251</v>
      </c>
      <c r="AK155" s="65">
        <f t="shared" si="113"/>
        <v>1.43429354276338</v>
      </c>
      <c r="AL155" s="65">
        <f t="shared" si="95"/>
        <v>0</v>
      </c>
      <c r="AM155" s="65">
        <f t="shared" si="114"/>
        <v>1.69779749627968</v>
      </c>
      <c r="AN155" s="65">
        <f t="shared" si="115"/>
        <v>0.907057527988201</v>
      </c>
      <c r="AO155" s="65">
        <f t="shared" si="96"/>
        <v>1</v>
      </c>
      <c r="AP155" s="65">
        <f t="shared" si="116"/>
        <v>1.24987104122652</v>
      </c>
      <c r="AQ155" s="65">
        <f t="shared" si="117"/>
        <v>1.23212711488121</v>
      </c>
      <c r="AR155" s="65">
        <f t="shared" si="97"/>
        <v>0</v>
      </c>
      <c r="AS155" s="66">
        <f t="shared" si="118"/>
        <v>1.52429272834261</v>
      </c>
      <c r="AT155" s="66">
        <f t="shared" si="119"/>
        <v>1.01030462939652</v>
      </c>
      <c r="AU155" s="66">
        <f t="shared" si="98"/>
        <v>0</v>
      </c>
      <c r="AV155" s="65">
        <f t="shared" si="120"/>
        <v>1.27658823502473</v>
      </c>
      <c r="AW155" s="65">
        <f t="shared" si="121"/>
        <v>1.20634042970807</v>
      </c>
      <c r="AX155" s="65">
        <f t="shared" si="99"/>
        <v>0</v>
      </c>
    </row>
    <row r="156" spans="1:50">
      <c r="A156" s="62" t="s">
        <v>27</v>
      </c>
      <c r="B156" s="63">
        <v>40.24</v>
      </c>
      <c r="C156" s="63">
        <f t="shared" si="100"/>
        <v>32.192</v>
      </c>
      <c r="D156" s="64">
        <f t="shared" si="101"/>
        <v>2.50939543689952</v>
      </c>
      <c r="E156" s="64">
        <v>0.34</v>
      </c>
      <c r="F156" s="64">
        <v>3.25681818181818</v>
      </c>
      <c r="G156" s="63">
        <f t="shared" si="123"/>
        <v>320.3</v>
      </c>
      <c r="H156" s="63">
        <v>274.1</v>
      </c>
      <c r="I156" s="64">
        <v>100</v>
      </c>
      <c r="J156" s="63">
        <f t="shared" si="124"/>
        <v>60</v>
      </c>
      <c r="K156" s="64">
        <v>0.6</v>
      </c>
      <c r="L156" s="64">
        <v>0.66</v>
      </c>
      <c r="M156" s="64">
        <v>0.68</v>
      </c>
      <c r="N156" s="63">
        <v>540</v>
      </c>
      <c r="O156" s="64">
        <f t="shared" si="125"/>
        <v>5.4</v>
      </c>
      <c r="P156" s="63">
        <v>200</v>
      </c>
      <c r="Q156" s="63">
        <v>220</v>
      </c>
      <c r="R156" s="64">
        <v>1.47</v>
      </c>
      <c r="S156" s="68"/>
      <c r="T156" s="68"/>
      <c r="U156" s="65">
        <f t="shared" si="122"/>
        <v>2.24228</v>
      </c>
      <c r="V156" s="65">
        <f t="shared" si="102"/>
        <v>0.655582710455429</v>
      </c>
      <c r="W156" s="65">
        <f t="shared" si="103"/>
        <v>1</v>
      </c>
      <c r="X156" s="65">
        <f t="shared" si="104"/>
        <v>0.802454318181818</v>
      </c>
      <c r="Y156" s="65">
        <f t="shared" si="105"/>
        <v>1.83187997957403</v>
      </c>
      <c r="Z156" s="65">
        <f t="shared" si="91"/>
        <v>0</v>
      </c>
      <c r="AA156" s="65">
        <f t="shared" si="106"/>
        <v>5.66609333411041</v>
      </c>
      <c r="AB156" s="65">
        <f t="shared" si="107"/>
        <v>0.259438013692867</v>
      </c>
      <c r="AC156" s="65">
        <f t="shared" si="92"/>
        <v>1</v>
      </c>
      <c r="AD156" s="65">
        <f t="shared" si="108"/>
        <v>1.28768</v>
      </c>
      <c r="AE156" s="65">
        <f t="shared" si="109"/>
        <v>1.141587972167</v>
      </c>
      <c r="AF156" s="65">
        <f t="shared" si="93"/>
        <v>0</v>
      </c>
      <c r="AG156" s="65">
        <f t="shared" si="110"/>
        <v>1.31950536500313</v>
      </c>
      <c r="AH156" s="65">
        <f t="shared" si="111"/>
        <v>1.11405382576562</v>
      </c>
      <c r="AI156" s="65">
        <f t="shared" si="94"/>
        <v>0</v>
      </c>
      <c r="AJ156" s="65">
        <f t="shared" si="112"/>
        <v>1.04029160273536</v>
      </c>
      <c r="AK156" s="65">
        <f t="shared" si="113"/>
        <v>1.41306533296506</v>
      </c>
      <c r="AL156" s="65">
        <f t="shared" si="95"/>
        <v>0</v>
      </c>
      <c r="AM156" s="65">
        <f t="shared" si="114"/>
        <v>1.41891556711499</v>
      </c>
      <c r="AN156" s="65">
        <f t="shared" si="115"/>
        <v>1.03600244726956</v>
      </c>
      <c r="AO156" s="65">
        <f t="shared" si="96"/>
        <v>0</v>
      </c>
      <c r="AP156" s="65">
        <f t="shared" si="116"/>
        <v>1.04456596335467</v>
      </c>
      <c r="AQ156" s="65">
        <f t="shared" si="117"/>
        <v>1.40728307409044</v>
      </c>
      <c r="AR156" s="65">
        <f t="shared" si="97"/>
        <v>0</v>
      </c>
      <c r="AS156" s="66">
        <f t="shared" si="118"/>
        <v>1.48350416263159</v>
      </c>
      <c r="AT156" s="66">
        <f t="shared" si="119"/>
        <v>0.990897118476813</v>
      </c>
      <c r="AU156" s="66">
        <f t="shared" si="98"/>
        <v>1</v>
      </c>
      <c r="AV156" s="65">
        <f t="shared" si="120"/>
        <v>1.0668945639522</v>
      </c>
      <c r="AW156" s="65">
        <f t="shared" si="121"/>
        <v>1.37783062138262</v>
      </c>
      <c r="AX156" s="65">
        <f t="shared" si="99"/>
        <v>0</v>
      </c>
    </row>
    <row r="157" spans="1:50">
      <c r="A157" s="62" t="s">
        <v>27</v>
      </c>
      <c r="B157" s="63">
        <v>59.73</v>
      </c>
      <c r="C157" s="63">
        <f t="shared" si="100"/>
        <v>47.784</v>
      </c>
      <c r="D157" s="64">
        <f t="shared" si="101"/>
        <v>3.49617813327454</v>
      </c>
      <c r="E157" s="64">
        <v>0.34</v>
      </c>
      <c r="F157" s="64">
        <v>3.25681818181818</v>
      </c>
      <c r="G157" s="63">
        <f t="shared" si="123"/>
        <v>320.3</v>
      </c>
      <c r="H157" s="63">
        <v>274.1</v>
      </c>
      <c r="I157" s="64">
        <v>100</v>
      </c>
      <c r="J157" s="63">
        <f t="shared" si="124"/>
        <v>60</v>
      </c>
      <c r="K157" s="64">
        <v>0.6</v>
      </c>
      <c r="L157" s="64">
        <v>0.66</v>
      </c>
      <c r="M157" s="64">
        <v>0.68</v>
      </c>
      <c r="N157" s="63">
        <v>540</v>
      </c>
      <c r="O157" s="64">
        <f t="shared" si="125"/>
        <v>5.4</v>
      </c>
      <c r="P157" s="63">
        <v>200</v>
      </c>
      <c r="Q157" s="63">
        <v>220</v>
      </c>
      <c r="R157" s="64">
        <v>1.6</v>
      </c>
      <c r="S157" s="68"/>
      <c r="T157" s="68"/>
      <c r="U157" s="65">
        <f t="shared" si="122"/>
        <v>3.64556</v>
      </c>
      <c r="V157" s="65">
        <f t="shared" si="102"/>
        <v>0.438890047070958</v>
      </c>
      <c r="W157" s="65">
        <f t="shared" si="103"/>
        <v>1</v>
      </c>
      <c r="X157" s="65">
        <f t="shared" si="104"/>
        <v>0.802454318181818</v>
      </c>
      <c r="Y157" s="65">
        <f t="shared" si="105"/>
        <v>1.99388297096493</v>
      </c>
      <c r="Z157" s="65">
        <f t="shared" si="91"/>
        <v>0</v>
      </c>
      <c r="AA157" s="65">
        <f t="shared" si="106"/>
        <v>7.89420085990323</v>
      </c>
      <c r="AB157" s="65">
        <f t="shared" si="107"/>
        <v>0.202680426859523</v>
      </c>
      <c r="AC157" s="65">
        <f t="shared" si="92"/>
        <v>1</v>
      </c>
      <c r="AD157" s="65">
        <f t="shared" si="108"/>
        <v>1.91136</v>
      </c>
      <c r="AE157" s="65">
        <f t="shared" si="109"/>
        <v>0.837100284614097</v>
      </c>
      <c r="AF157" s="65">
        <f t="shared" si="93"/>
        <v>1</v>
      </c>
      <c r="AG157" s="65">
        <f t="shared" si="110"/>
        <v>1.83838136310722</v>
      </c>
      <c r="AH157" s="65">
        <f t="shared" si="111"/>
        <v>0.87033084217939</v>
      </c>
      <c r="AI157" s="65">
        <f t="shared" si="94"/>
        <v>1</v>
      </c>
      <c r="AJ157" s="65">
        <f t="shared" si="112"/>
        <v>1.06548203749635</v>
      </c>
      <c r="AK157" s="65">
        <f t="shared" si="113"/>
        <v>1.50166773694248</v>
      </c>
      <c r="AL157" s="65">
        <f t="shared" si="95"/>
        <v>0</v>
      </c>
      <c r="AM157" s="65">
        <f t="shared" si="114"/>
        <v>1.97688315909252</v>
      </c>
      <c r="AN157" s="65">
        <f t="shared" si="115"/>
        <v>0.809354863812222</v>
      </c>
      <c r="AO157" s="65">
        <f t="shared" si="96"/>
        <v>1</v>
      </c>
      <c r="AP157" s="65">
        <f t="shared" si="116"/>
        <v>1.45532610211313</v>
      </c>
      <c r="AQ157" s="65">
        <f t="shared" si="117"/>
        <v>1.0994099519529</v>
      </c>
      <c r="AR157" s="65">
        <f t="shared" si="97"/>
        <v>0</v>
      </c>
      <c r="AS157" s="66">
        <f t="shared" si="118"/>
        <v>1.5651110916218</v>
      </c>
      <c r="AT157" s="66">
        <f t="shared" si="119"/>
        <v>1.0222916498164</v>
      </c>
      <c r="AU157" s="66">
        <f t="shared" si="98"/>
        <v>0</v>
      </c>
      <c r="AV157" s="65">
        <f t="shared" si="120"/>
        <v>1.486435095143</v>
      </c>
      <c r="AW157" s="65">
        <f t="shared" si="121"/>
        <v>1.07640085007955</v>
      </c>
      <c r="AX157" s="65">
        <f t="shared" si="99"/>
        <v>0</v>
      </c>
    </row>
    <row r="158" spans="1:50">
      <c r="A158" s="62" t="s">
        <v>27</v>
      </c>
      <c r="B158" s="63">
        <v>65.96</v>
      </c>
      <c r="C158" s="63">
        <f t="shared" si="100"/>
        <v>52.768</v>
      </c>
      <c r="D158" s="64">
        <f t="shared" si="101"/>
        <v>3.78239066709027</v>
      </c>
      <c r="E158" s="64">
        <v>0.34</v>
      </c>
      <c r="F158" s="64">
        <v>3.25681818181818</v>
      </c>
      <c r="G158" s="63">
        <f t="shared" si="123"/>
        <v>320.3</v>
      </c>
      <c r="H158" s="63">
        <v>274.1</v>
      </c>
      <c r="I158" s="64">
        <v>100</v>
      </c>
      <c r="J158" s="63">
        <f t="shared" si="124"/>
        <v>60</v>
      </c>
      <c r="K158" s="64">
        <v>0.6</v>
      </c>
      <c r="L158" s="64">
        <v>0.66</v>
      </c>
      <c r="M158" s="64">
        <v>0.68</v>
      </c>
      <c r="N158" s="63">
        <v>540</v>
      </c>
      <c r="O158" s="64">
        <f t="shared" si="125"/>
        <v>5.4</v>
      </c>
      <c r="P158" s="63">
        <v>200</v>
      </c>
      <c r="Q158" s="63">
        <v>220</v>
      </c>
      <c r="R158" s="64">
        <v>1.69</v>
      </c>
      <c r="S158" s="68"/>
      <c r="T158" s="68"/>
      <c r="U158" s="65">
        <f t="shared" si="122"/>
        <v>4.09412</v>
      </c>
      <c r="V158" s="65">
        <f t="shared" si="102"/>
        <v>0.412787119087863</v>
      </c>
      <c r="W158" s="65">
        <f t="shared" si="103"/>
        <v>1</v>
      </c>
      <c r="X158" s="65">
        <f t="shared" si="104"/>
        <v>0.802454318181818</v>
      </c>
      <c r="Y158" s="65">
        <f t="shared" si="105"/>
        <v>2.10603888808171</v>
      </c>
      <c r="Z158" s="65">
        <f t="shared" si="91"/>
        <v>0</v>
      </c>
      <c r="AA158" s="65">
        <f t="shared" si="106"/>
        <v>8.54045489629211</v>
      </c>
      <c r="AB158" s="65">
        <f t="shared" si="107"/>
        <v>0.197881731186675</v>
      </c>
      <c r="AC158" s="65">
        <f t="shared" si="92"/>
        <v>1</v>
      </c>
      <c r="AD158" s="65">
        <f t="shared" si="108"/>
        <v>2.11072</v>
      </c>
      <c r="AE158" s="65">
        <f t="shared" si="109"/>
        <v>0.80067465130382</v>
      </c>
      <c r="AF158" s="65">
        <f t="shared" si="93"/>
        <v>1</v>
      </c>
      <c r="AG158" s="65">
        <f t="shared" si="110"/>
        <v>1.98887935491341</v>
      </c>
      <c r="AH158" s="65">
        <f t="shared" si="111"/>
        <v>0.849724743647701</v>
      </c>
      <c r="AI158" s="65">
        <f t="shared" si="94"/>
        <v>1</v>
      </c>
      <c r="AJ158" s="65">
        <f t="shared" si="112"/>
        <v>1.04243901200404</v>
      </c>
      <c r="AK158" s="65">
        <f t="shared" si="113"/>
        <v>1.62119796030182</v>
      </c>
      <c r="AL158" s="65">
        <f t="shared" si="95"/>
        <v>0</v>
      </c>
      <c r="AM158" s="65">
        <f t="shared" si="114"/>
        <v>2.13871951766832</v>
      </c>
      <c r="AN158" s="65">
        <f t="shared" si="115"/>
        <v>0.790192442739043</v>
      </c>
      <c r="AO158" s="65">
        <f t="shared" si="96"/>
        <v>1</v>
      </c>
      <c r="AP158" s="65">
        <f t="shared" si="116"/>
        <v>1.57446550386433</v>
      </c>
      <c r="AQ158" s="65">
        <f t="shared" si="117"/>
        <v>1.07338013811805</v>
      </c>
      <c r="AR158" s="65">
        <f t="shared" si="97"/>
        <v>0</v>
      </c>
      <c r="AS158" s="66">
        <f t="shared" si="118"/>
        <v>1.58878086816837</v>
      </c>
      <c r="AT158" s="66">
        <f t="shared" si="119"/>
        <v>1.06370867994422</v>
      </c>
      <c r="AU158" s="66">
        <f t="shared" si="98"/>
        <v>0</v>
      </c>
      <c r="AV158" s="65">
        <f t="shared" si="120"/>
        <v>1.6081212160201</v>
      </c>
      <c r="AW158" s="65">
        <f t="shared" si="121"/>
        <v>1.05091580358758</v>
      </c>
      <c r="AX158" s="65">
        <f t="shared" si="99"/>
        <v>0</v>
      </c>
    </row>
    <row r="159" spans="1:50">
      <c r="A159" s="62" t="s">
        <v>27</v>
      </c>
      <c r="B159" s="63">
        <v>49.58</v>
      </c>
      <c r="C159" s="63">
        <f t="shared" si="100"/>
        <v>39.664</v>
      </c>
      <c r="D159" s="64">
        <f t="shared" si="101"/>
        <v>3.00260663050318</v>
      </c>
      <c r="E159" s="64">
        <v>0.34</v>
      </c>
      <c r="F159" s="64">
        <v>3.25681818181818</v>
      </c>
      <c r="G159" s="63">
        <f t="shared" si="123"/>
        <v>320.3</v>
      </c>
      <c r="H159" s="63">
        <v>274.1</v>
      </c>
      <c r="I159" s="64">
        <v>100</v>
      </c>
      <c r="J159" s="63">
        <f t="shared" si="124"/>
        <v>40</v>
      </c>
      <c r="K159" s="64">
        <v>0.4</v>
      </c>
      <c r="L159" s="64">
        <v>0.46</v>
      </c>
      <c r="M159" s="64">
        <v>0.68</v>
      </c>
      <c r="N159" s="63">
        <v>540</v>
      </c>
      <c r="O159" s="64">
        <f t="shared" si="125"/>
        <v>5.4</v>
      </c>
      <c r="P159" s="63">
        <v>160</v>
      </c>
      <c r="Q159" s="63">
        <v>180</v>
      </c>
      <c r="R159" s="64">
        <v>1.4</v>
      </c>
      <c r="S159" s="68"/>
      <c r="T159" s="68"/>
      <c r="U159" s="65">
        <f t="shared" si="122"/>
        <v>2.91476</v>
      </c>
      <c r="V159" s="65">
        <f t="shared" si="102"/>
        <v>0.48031398811566</v>
      </c>
      <c r="W159" s="65">
        <f t="shared" si="103"/>
        <v>1</v>
      </c>
      <c r="X159" s="65">
        <f t="shared" si="104"/>
        <v>0.802454318181818</v>
      </c>
      <c r="Y159" s="65">
        <f t="shared" si="105"/>
        <v>1.74464759959431</v>
      </c>
      <c r="Z159" s="65">
        <f t="shared" si="91"/>
        <v>0</v>
      </c>
      <c r="AA159" s="65">
        <f t="shared" si="106"/>
        <v>3.48362629063826</v>
      </c>
      <c r="AB159" s="65">
        <f t="shared" si="107"/>
        <v>0.401880076448584</v>
      </c>
      <c r="AC159" s="65">
        <f t="shared" si="92"/>
        <v>1</v>
      </c>
      <c r="AD159" s="65">
        <f t="shared" si="108"/>
        <v>1.16658823529412</v>
      </c>
      <c r="AE159" s="65">
        <f t="shared" si="109"/>
        <v>1.20008067769262</v>
      </c>
      <c r="AF159" s="65">
        <f t="shared" si="93"/>
        <v>0</v>
      </c>
      <c r="AG159" s="65">
        <f t="shared" si="110"/>
        <v>1.30206835489118</v>
      </c>
      <c r="AH159" s="65">
        <f t="shared" si="111"/>
        <v>1.07521236864481</v>
      </c>
      <c r="AI159" s="65">
        <f t="shared" si="94"/>
        <v>0</v>
      </c>
      <c r="AJ159" s="65">
        <f t="shared" si="112"/>
        <v>1.07369931892251</v>
      </c>
      <c r="AK159" s="65">
        <f t="shared" si="113"/>
        <v>1.30390322069398</v>
      </c>
      <c r="AL159" s="65">
        <f t="shared" si="95"/>
        <v>0</v>
      </c>
      <c r="AM159" s="65">
        <f t="shared" si="114"/>
        <v>1.89897214052339</v>
      </c>
      <c r="AN159" s="65">
        <f t="shared" si="115"/>
        <v>0.737240936886065</v>
      </c>
      <c r="AO159" s="65">
        <f t="shared" si="96"/>
        <v>1</v>
      </c>
      <c r="AP159" s="65">
        <f t="shared" si="116"/>
        <v>1.19882672850796</v>
      </c>
      <c r="AQ159" s="65">
        <f t="shared" si="117"/>
        <v>1.1678084636488</v>
      </c>
      <c r="AR159" s="65">
        <f t="shared" si="97"/>
        <v>0</v>
      </c>
      <c r="AS159" s="66">
        <f t="shared" si="118"/>
        <v>1.35181272834261</v>
      </c>
      <c r="AT159" s="66">
        <f t="shared" si="119"/>
        <v>1.03564641066553</v>
      </c>
      <c r="AU159" s="66">
        <f t="shared" si="98"/>
        <v>0</v>
      </c>
      <c r="AV159" s="65">
        <f t="shared" si="120"/>
        <v>1.10994356703181</v>
      </c>
      <c r="AW159" s="65">
        <f t="shared" si="121"/>
        <v>1.26132538768963</v>
      </c>
      <c r="AX159" s="65">
        <f t="shared" si="99"/>
        <v>0</v>
      </c>
    </row>
    <row r="160" spans="1:50">
      <c r="A160" s="62" t="s">
        <v>27</v>
      </c>
      <c r="B160" s="63">
        <v>49.58</v>
      </c>
      <c r="C160" s="63">
        <f t="shared" si="100"/>
        <v>39.664</v>
      </c>
      <c r="D160" s="64">
        <f t="shared" si="101"/>
        <v>3.00260663050318</v>
      </c>
      <c r="E160" s="64">
        <v>0.34</v>
      </c>
      <c r="F160" s="64">
        <v>4.97569444444444</v>
      </c>
      <c r="G160" s="63">
        <f t="shared" si="123"/>
        <v>320.3</v>
      </c>
      <c r="H160" s="63">
        <v>274.1</v>
      </c>
      <c r="I160" s="64">
        <v>100</v>
      </c>
      <c r="J160" s="63">
        <f t="shared" si="124"/>
        <v>80</v>
      </c>
      <c r="K160" s="64">
        <v>0.8</v>
      </c>
      <c r="L160" s="64">
        <v>0.86</v>
      </c>
      <c r="M160" s="64">
        <v>0.68</v>
      </c>
      <c r="N160" s="63">
        <v>540</v>
      </c>
      <c r="O160" s="64">
        <f t="shared" si="125"/>
        <v>5.4</v>
      </c>
      <c r="P160" s="63">
        <v>240</v>
      </c>
      <c r="Q160" s="63">
        <v>260</v>
      </c>
      <c r="R160" s="64">
        <v>1.6</v>
      </c>
      <c r="S160" s="68"/>
      <c r="T160" s="68"/>
      <c r="U160" s="65">
        <f t="shared" si="122"/>
        <v>2.91476</v>
      </c>
      <c r="V160" s="65">
        <f t="shared" si="102"/>
        <v>0.548930272132182</v>
      </c>
      <c r="W160" s="65">
        <f t="shared" si="103"/>
        <v>1</v>
      </c>
      <c r="X160" s="65">
        <f t="shared" si="104"/>
        <v>0.545138541666667</v>
      </c>
      <c r="Y160" s="65">
        <f t="shared" si="105"/>
        <v>2.93503371658198</v>
      </c>
      <c r="Z160" s="65">
        <f t="shared" si="91"/>
        <v>0</v>
      </c>
      <c r="AA160" s="65">
        <f t="shared" si="106"/>
        <v>11.3942999531473</v>
      </c>
      <c r="AB160" s="65">
        <f t="shared" si="107"/>
        <v>0.140421088314254</v>
      </c>
      <c r="AC160" s="65">
        <f t="shared" si="92"/>
        <v>1</v>
      </c>
      <c r="AD160" s="65">
        <f t="shared" si="108"/>
        <v>1.58656</v>
      </c>
      <c r="AE160" s="65">
        <f t="shared" si="109"/>
        <v>1.00847115772489</v>
      </c>
      <c r="AF160" s="65">
        <f t="shared" si="93"/>
        <v>0</v>
      </c>
      <c r="AG160" s="65">
        <f t="shared" si="110"/>
        <v>1.57884863409097</v>
      </c>
      <c r="AH160" s="65">
        <f t="shared" si="111"/>
        <v>1.01339670279489</v>
      </c>
      <c r="AI160" s="65">
        <f t="shared" si="94"/>
        <v>0</v>
      </c>
      <c r="AJ160" s="65">
        <f t="shared" si="112"/>
        <v>1.07369931892251</v>
      </c>
      <c r="AK160" s="65">
        <f t="shared" si="113"/>
        <v>1.49017510936455</v>
      </c>
      <c r="AL160" s="65">
        <f t="shared" si="95"/>
        <v>0</v>
      </c>
      <c r="AM160" s="65">
        <f t="shared" si="114"/>
        <v>1.49662285203596</v>
      </c>
      <c r="AN160" s="65">
        <f t="shared" si="115"/>
        <v>1.06907361318411</v>
      </c>
      <c r="AO160" s="65">
        <f t="shared" si="96"/>
        <v>0</v>
      </c>
      <c r="AP160" s="65">
        <f t="shared" si="116"/>
        <v>1.30091535394507</v>
      </c>
      <c r="AQ160" s="65">
        <f t="shared" si="117"/>
        <v>1.22990323324876</v>
      </c>
      <c r="AR160" s="65">
        <f t="shared" si="97"/>
        <v>0</v>
      </c>
      <c r="AS160" s="66">
        <f t="shared" si="118"/>
        <v>1.69677272834261</v>
      </c>
      <c r="AT160" s="66">
        <f t="shared" si="119"/>
        <v>0.942966593742263</v>
      </c>
      <c r="AU160" s="66">
        <f t="shared" si="98"/>
        <v>1</v>
      </c>
      <c r="AV160" s="65">
        <f t="shared" si="120"/>
        <v>1.44323290301766</v>
      </c>
      <c r="AW160" s="65">
        <f t="shared" si="121"/>
        <v>1.10862217501732</v>
      </c>
      <c r="AX160" s="65">
        <f t="shared" si="99"/>
        <v>0</v>
      </c>
    </row>
    <row r="161" spans="1:50">
      <c r="A161" s="62" t="s">
        <v>27</v>
      </c>
      <c r="B161" s="63">
        <v>49.58</v>
      </c>
      <c r="C161" s="63">
        <f t="shared" si="100"/>
        <v>39.664</v>
      </c>
      <c r="D161" s="64">
        <f t="shared" si="101"/>
        <v>3.00260663050318</v>
      </c>
      <c r="E161" s="64">
        <v>0.34</v>
      </c>
      <c r="F161" s="64">
        <v>2.29647435897436</v>
      </c>
      <c r="G161" s="63">
        <f t="shared" si="123"/>
        <v>320.3</v>
      </c>
      <c r="H161" s="63">
        <v>274.1</v>
      </c>
      <c r="I161" s="64">
        <v>100</v>
      </c>
      <c r="J161" s="63">
        <f t="shared" si="124"/>
        <v>100</v>
      </c>
      <c r="K161" s="64">
        <v>1</v>
      </c>
      <c r="L161" s="64">
        <v>1.06</v>
      </c>
      <c r="M161" s="64">
        <v>0.68</v>
      </c>
      <c r="N161" s="63">
        <v>540</v>
      </c>
      <c r="O161" s="64">
        <f t="shared" si="125"/>
        <v>5.4</v>
      </c>
      <c r="P161" s="63">
        <v>280</v>
      </c>
      <c r="Q161" s="63">
        <v>300</v>
      </c>
      <c r="R161" s="64">
        <v>1.65</v>
      </c>
      <c r="S161" s="68"/>
      <c r="T161" s="68"/>
      <c r="U161" s="65">
        <f t="shared" si="122"/>
        <v>2.91476</v>
      </c>
      <c r="V161" s="65">
        <f t="shared" si="102"/>
        <v>0.566084343136313</v>
      </c>
      <c r="W161" s="65">
        <f t="shared" si="103"/>
        <v>1</v>
      </c>
      <c r="X161" s="65">
        <f t="shared" si="104"/>
        <v>0.946217788461538</v>
      </c>
      <c r="Y161" s="65">
        <f t="shared" si="105"/>
        <v>1.74378459179334</v>
      </c>
      <c r="Z161" s="65">
        <f t="shared" si="91"/>
        <v>0</v>
      </c>
      <c r="AA161" s="65">
        <f t="shared" si="106"/>
        <v>17.3273052000291</v>
      </c>
      <c r="AB161" s="65">
        <f t="shared" si="107"/>
        <v>0.0952254248974171</v>
      </c>
      <c r="AC161" s="65">
        <f t="shared" si="92"/>
        <v>1</v>
      </c>
      <c r="AD161" s="65">
        <f t="shared" si="108"/>
        <v>1.58656</v>
      </c>
      <c r="AE161" s="65">
        <f t="shared" si="109"/>
        <v>1.03998588140379</v>
      </c>
      <c r="AF161" s="65">
        <f t="shared" si="93"/>
        <v>0</v>
      </c>
      <c r="AG161" s="65">
        <f t="shared" si="110"/>
        <v>1.57884863409097</v>
      </c>
      <c r="AH161" s="65">
        <f t="shared" si="111"/>
        <v>1.04506534975723</v>
      </c>
      <c r="AI161" s="65">
        <f t="shared" si="94"/>
        <v>0</v>
      </c>
      <c r="AJ161" s="65">
        <f t="shared" si="112"/>
        <v>1.07369931892251</v>
      </c>
      <c r="AK161" s="65">
        <f t="shared" si="113"/>
        <v>1.53674308153219</v>
      </c>
      <c r="AL161" s="65">
        <f t="shared" si="95"/>
        <v>0</v>
      </c>
      <c r="AM161" s="65">
        <f t="shared" si="114"/>
        <v>1.29544820779225</v>
      </c>
      <c r="AN161" s="65">
        <f t="shared" si="115"/>
        <v>1.2736904417136</v>
      </c>
      <c r="AO161" s="65">
        <f t="shared" si="96"/>
        <v>0</v>
      </c>
      <c r="AP161" s="65">
        <f t="shared" si="116"/>
        <v>1.35195966666362</v>
      </c>
      <c r="AQ161" s="65">
        <f t="shared" si="117"/>
        <v>1.22045061009245</v>
      </c>
      <c r="AR161" s="65">
        <f t="shared" si="97"/>
        <v>0</v>
      </c>
      <c r="AS161" s="66">
        <f t="shared" si="118"/>
        <v>1.86925272834261</v>
      </c>
      <c r="AT161" s="66">
        <f t="shared" si="119"/>
        <v>0.882705679645034</v>
      </c>
      <c r="AU161" s="66">
        <f t="shared" si="98"/>
        <v>1</v>
      </c>
      <c r="AV161" s="65">
        <f t="shared" si="120"/>
        <v>1.60987757101059</v>
      </c>
      <c r="AW161" s="65">
        <f t="shared" si="121"/>
        <v>1.02492265853746</v>
      </c>
      <c r="AX161" s="65">
        <f t="shared" si="99"/>
        <v>0</v>
      </c>
    </row>
    <row r="162" spans="1:50">
      <c r="A162" s="62" t="s">
        <v>27</v>
      </c>
      <c r="B162" s="63">
        <v>49.58</v>
      </c>
      <c r="C162" s="63">
        <f t="shared" si="100"/>
        <v>39.664</v>
      </c>
      <c r="D162" s="64">
        <f t="shared" si="101"/>
        <v>3.00260663050318</v>
      </c>
      <c r="E162" s="64">
        <v>0.34</v>
      </c>
      <c r="F162" s="64">
        <v>1.70595238095238</v>
      </c>
      <c r="G162" s="63">
        <f t="shared" si="123"/>
        <v>320.3</v>
      </c>
      <c r="H162" s="63">
        <v>274.1</v>
      </c>
      <c r="I162" s="64">
        <v>100</v>
      </c>
      <c r="J162" s="63">
        <f t="shared" si="124"/>
        <v>60</v>
      </c>
      <c r="K162" s="64">
        <v>0.6</v>
      </c>
      <c r="L162" s="64">
        <v>0.66</v>
      </c>
      <c r="M162" s="64">
        <v>0.68</v>
      </c>
      <c r="N162" s="63">
        <v>340</v>
      </c>
      <c r="O162" s="64">
        <f t="shared" si="125"/>
        <v>3.4</v>
      </c>
      <c r="P162" s="63">
        <v>200</v>
      </c>
      <c r="Q162" s="63">
        <v>220</v>
      </c>
      <c r="R162" s="64">
        <v>2.21</v>
      </c>
      <c r="S162" s="68"/>
      <c r="T162" s="68"/>
      <c r="U162" s="65">
        <f t="shared" si="122"/>
        <v>2.91476</v>
      </c>
      <c r="V162" s="65">
        <f t="shared" si="102"/>
        <v>0.758209938382577</v>
      </c>
      <c r="W162" s="65">
        <f t="shared" si="103"/>
        <v>1</v>
      </c>
      <c r="X162" s="65">
        <f t="shared" si="104"/>
        <v>1.63461892857143</v>
      </c>
      <c r="Y162" s="65">
        <f t="shared" si="105"/>
        <v>1.35199706877946</v>
      </c>
      <c r="Z162" s="65">
        <f t="shared" si="91"/>
        <v>0</v>
      </c>
      <c r="AA162" s="65">
        <f t="shared" si="106"/>
        <v>6.77974031668371</v>
      </c>
      <c r="AB162" s="65">
        <f t="shared" si="107"/>
        <v>0.325971187209279</v>
      </c>
      <c r="AC162" s="65">
        <f t="shared" si="92"/>
        <v>1</v>
      </c>
      <c r="AD162" s="65">
        <f t="shared" si="108"/>
        <v>1.58656</v>
      </c>
      <c r="AE162" s="65">
        <f t="shared" si="109"/>
        <v>1.3929507866075</v>
      </c>
      <c r="AF162" s="65">
        <f t="shared" si="93"/>
        <v>0</v>
      </c>
      <c r="AG162" s="65">
        <f t="shared" si="110"/>
        <v>1.62574934965943</v>
      </c>
      <c r="AH162" s="65">
        <f t="shared" si="111"/>
        <v>1.35937314104598</v>
      </c>
      <c r="AI162" s="65">
        <f t="shared" si="94"/>
        <v>0</v>
      </c>
      <c r="AJ162" s="65">
        <f t="shared" si="112"/>
        <v>1.07369931892251</v>
      </c>
      <c r="AK162" s="65">
        <f t="shared" si="113"/>
        <v>2.05830436980978</v>
      </c>
      <c r="AL162" s="65">
        <f t="shared" si="95"/>
        <v>0</v>
      </c>
      <c r="AM162" s="65">
        <f t="shared" si="114"/>
        <v>1.60771929736458</v>
      </c>
      <c r="AN162" s="65">
        <f t="shared" si="115"/>
        <v>1.37461807146477</v>
      </c>
      <c r="AO162" s="65">
        <f t="shared" si="96"/>
        <v>0</v>
      </c>
      <c r="AP162" s="65">
        <f t="shared" si="116"/>
        <v>1.24987104122652</v>
      </c>
      <c r="AQ162" s="65">
        <f t="shared" si="117"/>
        <v>1.76818241810875</v>
      </c>
      <c r="AR162" s="65">
        <f t="shared" si="97"/>
        <v>0</v>
      </c>
      <c r="AS162" s="66">
        <f t="shared" si="118"/>
        <v>1.61509272834261</v>
      </c>
      <c r="AT162" s="66">
        <f t="shared" si="119"/>
        <v>1.36834248660625</v>
      </c>
      <c r="AU162" s="66">
        <f t="shared" si="98"/>
        <v>0</v>
      </c>
      <c r="AV162" s="65">
        <f t="shared" si="120"/>
        <v>1.38828520167945</v>
      </c>
      <c r="AW162" s="65">
        <f t="shared" si="121"/>
        <v>1.59189192345095</v>
      </c>
      <c r="AX162" s="65">
        <f t="shared" si="99"/>
        <v>0</v>
      </c>
    </row>
    <row r="163" spans="1:50">
      <c r="A163" s="62" t="s">
        <v>27</v>
      </c>
      <c r="B163" s="63">
        <v>49.58</v>
      </c>
      <c r="C163" s="63">
        <f t="shared" si="100"/>
        <v>39.664</v>
      </c>
      <c r="D163" s="64">
        <f t="shared" si="101"/>
        <v>3.00260663050318</v>
      </c>
      <c r="E163" s="64">
        <v>0.34</v>
      </c>
      <c r="F163" s="64">
        <v>3.25681818181818</v>
      </c>
      <c r="G163" s="63">
        <f t="shared" si="123"/>
        <v>320.3</v>
      </c>
      <c r="H163" s="63">
        <v>274.1</v>
      </c>
      <c r="I163" s="64">
        <v>100</v>
      </c>
      <c r="J163" s="63">
        <f t="shared" si="124"/>
        <v>60</v>
      </c>
      <c r="K163" s="64">
        <v>0.6</v>
      </c>
      <c r="L163" s="64">
        <v>0.66</v>
      </c>
      <c r="M163" s="64">
        <v>0.68</v>
      </c>
      <c r="N163" s="63">
        <v>440</v>
      </c>
      <c r="O163" s="64">
        <f t="shared" si="125"/>
        <v>4.4</v>
      </c>
      <c r="P163" s="63">
        <v>200</v>
      </c>
      <c r="Q163" s="63">
        <v>220</v>
      </c>
      <c r="R163" s="64">
        <v>1.92</v>
      </c>
      <c r="S163" s="68"/>
      <c r="T163" s="68"/>
      <c r="U163" s="65">
        <f t="shared" si="122"/>
        <v>2.91476</v>
      </c>
      <c r="V163" s="65">
        <f t="shared" si="102"/>
        <v>0.658716326558619</v>
      </c>
      <c r="W163" s="65">
        <f t="shared" si="103"/>
        <v>1</v>
      </c>
      <c r="X163" s="65">
        <f t="shared" si="104"/>
        <v>1.10245431818182</v>
      </c>
      <c r="Y163" s="65">
        <f t="shared" si="105"/>
        <v>1.7415687601156</v>
      </c>
      <c r="Z163" s="65">
        <f t="shared" si="91"/>
        <v>0</v>
      </c>
      <c r="AA163" s="65">
        <f t="shared" si="106"/>
        <v>6.77974031668371</v>
      </c>
      <c r="AB163" s="65">
        <f t="shared" si="107"/>
        <v>0.283196687530233</v>
      </c>
      <c r="AC163" s="65">
        <f t="shared" si="92"/>
        <v>1</v>
      </c>
      <c r="AD163" s="65">
        <f t="shared" si="108"/>
        <v>1.58656</v>
      </c>
      <c r="AE163" s="65">
        <f t="shared" si="109"/>
        <v>1.21016538926987</v>
      </c>
      <c r="AF163" s="65">
        <f t="shared" si="93"/>
        <v>0</v>
      </c>
      <c r="AG163" s="65">
        <f t="shared" si="110"/>
        <v>1.6022989918752</v>
      </c>
      <c r="AH163" s="65">
        <f t="shared" si="111"/>
        <v>1.19827823005305</v>
      </c>
      <c r="AI163" s="65">
        <f t="shared" si="94"/>
        <v>0</v>
      </c>
      <c r="AJ163" s="65">
        <f t="shared" si="112"/>
        <v>1.07369931892251</v>
      </c>
      <c r="AK163" s="65">
        <f t="shared" si="113"/>
        <v>1.78821013123746</v>
      </c>
      <c r="AL163" s="65">
        <f t="shared" si="95"/>
        <v>0</v>
      </c>
      <c r="AM163" s="65">
        <f t="shared" si="114"/>
        <v>1.65275839682213</v>
      </c>
      <c r="AN163" s="65">
        <f t="shared" si="115"/>
        <v>1.16169429463599</v>
      </c>
      <c r="AO163" s="65">
        <f t="shared" si="96"/>
        <v>0</v>
      </c>
      <c r="AP163" s="65">
        <f t="shared" si="116"/>
        <v>1.24987104122652</v>
      </c>
      <c r="AQ163" s="65">
        <f t="shared" si="117"/>
        <v>1.53615848089086</v>
      </c>
      <c r="AR163" s="65">
        <f t="shared" si="97"/>
        <v>0</v>
      </c>
      <c r="AS163" s="66">
        <f t="shared" si="118"/>
        <v>1.56969272834261</v>
      </c>
      <c r="AT163" s="66">
        <f t="shared" si="119"/>
        <v>1.22316932819538</v>
      </c>
      <c r="AU163" s="66">
        <f t="shared" si="98"/>
        <v>0</v>
      </c>
      <c r="AV163" s="65">
        <f t="shared" si="120"/>
        <v>1.33243671835209</v>
      </c>
      <c r="AW163" s="65">
        <f t="shared" si="121"/>
        <v>1.44096899579185</v>
      </c>
      <c r="AX163" s="65">
        <f t="shared" si="99"/>
        <v>0</v>
      </c>
    </row>
    <row r="164" spans="1:50">
      <c r="A164" s="62" t="s">
        <v>27</v>
      </c>
      <c r="B164" s="63">
        <v>49.58</v>
      </c>
      <c r="C164" s="63">
        <f t="shared" si="100"/>
        <v>39.664</v>
      </c>
      <c r="D164" s="64">
        <f t="shared" si="101"/>
        <v>3.00260663050318</v>
      </c>
      <c r="E164" s="64">
        <v>0.34</v>
      </c>
      <c r="F164" s="64">
        <v>3.25681818181818</v>
      </c>
      <c r="G164" s="63">
        <f t="shared" si="123"/>
        <v>320.3</v>
      </c>
      <c r="H164" s="63">
        <v>274.1</v>
      </c>
      <c r="I164" s="64">
        <v>100</v>
      </c>
      <c r="J164" s="63">
        <f t="shared" si="124"/>
        <v>60</v>
      </c>
      <c r="K164" s="64">
        <v>0.6</v>
      </c>
      <c r="L164" s="64">
        <v>0.66</v>
      </c>
      <c r="M164" s="64">
        <v>0.68</v>
      </c>
      <c r="N164" s="63">
        <v>640</v>
      </c>
      <c r="O164" s="64">
        <f t="shared" si="125"/>
        <v>6.4</v>
      </c>
      <c r="P164" s="63">
        <v>200</v>
      </c>
      <c r="Q164" s="63">
        <v>220</v>
      </c>
      <c r="R164" s="64">
        <v>1.35</v>
      </c>
      <c r="S164" s="68"/>
      <c r="T164" s="68"/>
      <c r="U164" s="65">
        <f t="shared" si="122"/>
        <v>2.91476</v>
      </c>
      <c r="V164" s="65">
        <f t="shared" si="102"/>
        <v>0.463159917111529</v>
      </c>
      <c r="W164" s="65">
        <f t="shared" si="103"/>
        <v>1</v>
      </c>
      <c r="X164" s="65">
        <f t="shared" si="104"/>
        <v>0.502454318181819</v>
      </c>
      <c r="Y164" s="65">
        <f t="shared" si="105"/>
        <v>2.68681141976272</v>
      </c>
      <c r="Z164" s="65">
        <f t="shared" si="91"/>
        <v>0</v>
      </c>
      <c r="AA164" s="65">
        <f t="shared" si="106"/>
        <v>6.77974031668371</v>
      </c>
      <c r="AB164" s="65">
        <f t="shared" si="107"/>
        <v>0.199122670919695</v>
      </c>
      <c r="AC164" s="65">
        <f t="shared" si="92"/>
        <v>1</v>
      </c>
      <c r="AD164" s="65">
        <f t="shared" si="108"/>
        <v>1.58656</v>
      </c>
      <c r="AE164" s="65">
        <f t="shared" si="109"/>
        <v>0.850897539330375</v>
      </c>
      <c r="AF164" s="65">
        <f t="shared" si="93"/>
        <v>1</v>
      </c>
      <c r="AG164" s="65">
        <f t="shared" si="110"/>
        <v>1.55539827630674</v>
      </c>
      <c r="AH164" s="65">
        <f t="shared" si="111"/>
        <v>0.867944899106838</v>
      </c>
      <c r="AI164" s="65">
        <f t="shared" si="94"/>
        <v>1</v>
      </c>
      <c r="AJ164" s="65">
        <f t="shared" si="112"/>
        <v>1.07369931892251</v>
      </c>
      <c r="AK164" s="65">
        <f t="shared" si="113"/>
        <v>1.25733524852634</v>
      </c>
      <c r="AL164" s="65">
        <f t="shared" si="95"/>
        <v>0</v>
      </c>
      <c r="AM164" s="65">
        <f t="shared" si="114"/>
        <v>1.74283659573722</v>
      </c>
      <c r="AN164" s="65">
        <f t="shared" si="115"/>
        <v>0.774599295941996</v>
      </c>
      <c r="AO164" s="65">
        <f t="shared" si="96"/>
        <v>1</v>
      </c>
      <c r="AP164" s="65">
        <f t="shared" si="116"/>
        <v>1.24987104122652</v>
      </c>
      <c r="AQ164" s="65">
        <f t="shared" si="117"/>
        <v>1.08011143187638</v>
      </c>
      <c r="AR164" s="65">
        <f t="shared" si="97"/>
        <v>0</v>
      </c>
      <c r="AS164" s="66">
        <f t="shared" si="118"/>
        <v>1.47889272834261</v>
      </c>
      <c r="AT164" s="66">
        <f t="shared" si="119"/>
        <v>0.912845113190148</v>
      </c>
      <c r="AU164" s="66">
        <f t="shared" si="98"/>
        <v>1</v>
      </c>
      <c r="AV164" s="65">
        <f t="shared" si="120"/>
        <v>1.22073975169737</v>
      </c>
      <c r="AW164" s="65">
        <f t="shared" si="121"/>
        <v>1.10588681831889</v>
      </c>
      <c r="AX164" s="65">
        <f t="shared" si="99"/>
        <v>0</v>
      </c>
    </row>
    <row r="165" spans="1:50">
      <c r="A165" s="62" t="s">
        <v>27</v>
      </c>
      <c r="B165" s="63">
        <v>49.58</v>
      </c>
      <c r="C165" s="63">
        <f t="shared" si="100"/>
        <v>39.664</v>
      </c>
      <c r="D165" s="64">
        <f t="shared" si="101"/>
        <v>3.00260663050318</v>
      </c>
      <c r="E165" s="64">
        <v>0.18</v>
      </c>
      <c r="F165" s="64">
        <v>3.25681818181818</v>
      </c>
      <c r="G165" s="63">
        <f t="shared" si="123"/>
        <v>320.3</v>
      </c>
      <c r="H165" s="63">
        <v>274.1</v>
      </c>
      <c r="I165" s="64">
        <v>100</v>
      </c>
      <c r="J165" s="63">
        <f t="shared" si="124"/>
        <v>60</v>
      </c>
      <c r="K165" s="64">
        <v>0.6</v>
      </c>
      <c r="L165" s="64">
        <v>0.66</v>
      </c>
      <c r="M165" s="64">
        <v>0.68</v>
      </c>
      <c r="N165" s="63">
        <v>540</v>
      </c>
      <c r="O165" s="64">
        <f t="shared" si="125"/>
        <v>5.4</v>
      </c>
      <c r="P165" s="63">
        <v>200</v>
      </c>
      <c r="Q165" s="63">
        <v>220</v>
      </c>
      <c r="R165" s="64">
        <v>1.56</v>
      </c>
      <c r="S165" s="68"/>
      <c r="T165" s="68"/>
      <c r="U165" s="65">
        <f t="shared" si="122"/>
        <v>2.91476</v>
      </c>
      <c r="V165" s="65">
        <f t="shared" si="102"/>
        <v>0.535207015328878</v>
      </c>
      <c r="W165" s="65">
        <f t="shared" si="103"/>
        <v>1</v>
      </c>
      <c r="X165" s="65">
        <f t="shared" si="104"/>
        <v>0.802454318181818</v>
      </c>
      <c r="Y165" s="65">
        <f t="shared" si="105"/>
        <v>1.94403589669081</v>
      </c>
      <c r="Z165" s="65">
        <f t="shared" si="91"/>
        <v>0</v>
      </c>
      <c r="AA165" s="65">
        <f t="shared" si="106"/>
        <v>6.77974031668371</v>
      </c>
      <c r="AB165" s="65">
        <f t="shared" si="107"/>
        <v>0.230097308618315</v>
      </c>
      <c r="AC165" s="65">
        <f t="shared" si="92"/>
        <v>1</v>
      </c>
      <c r="AD165" s="65">
        <f t="shared" si="108"/>
        <v>1.58656</v>
      </c>
      <c r="AE165" s="65">
        <f t="shared" si="109"/>
        <v>0.983259378781767</v>
      </c>
      <c r="AF165" s="65">
        <f t="shared" si="93"/>
        <v>1</v>
      </c>
      <c r="AG165" s="65">
        <f t="shared" si="110"/>
        <v>1.57884863409097</v>
      </c>
      <c r="AH165" s="65">
        <f t="shared" si="111"/>
        <v>0.988061785225017</v>
      </c>
      <c r="AI165" s="65">
        <f t="shared" si="94"/>
        <v>1</v>
      </c>
      <c r="AJ165" s="65">
        <f t="shared" si="112"/>
        <v>1.07369931892251</v>
      </c>
      <c r="AK165" s="65">
        <f t="shared" si="113"/>
        <v>1.45292073163044</v>
      </c>
      <c r="AL165" s="65">
        <f t="shared" si="95"/>
        <v>0</v>
      </c>
      <c r="AM165" s="65">
        <f t="shared" si="114"/>
        <v>1.69434810178255</v>
      </c>
      <c r="AN165" s="65">
        <f t="shared" si="115"/>
        <v>0.920708087292562</v>
      </c>
      <c r="AO165" s="65">
        <f t="shared" si="96"/>
        <v>1</v>
      </c>
      <c r="AP165" s="65">
        <f t="shared" si="116"/>
        <v>0.97396752316284</v>
      </c>
      <c r="AQ165" s="65">
        <f t="shared" si="117"/>
        <v>1.60169611706774</v>
      </c>
      <c r="AR165" s="65">
        <f t="shared" si="97"/>
        <v>0</v>
      </c>
      <c r="AS165" s="66">
        <f t="shared" si="118"/>
        <v>1.52415288834261</v>
      </c>
      <c r="AT165" s="66">
        <f t="shared" si="119"/>
        <v>1.02351936733615</v>
      </c>
      <c r="AU165" s="66">
        <f t="shared" si="98"/>
        <v>0</v>
      </c>
      <c r="AV165" s="65">
        <f t="shared" si="120"/>
        <v>1.27658823502473</v>
      </c>
      <c r="AW165" s="65">
        <f t="shared" si="121"/>
        <v>1.22200718853544</v>
      </c>
      <c r="AX165" s="65">
        <f t="shared" si="99"/>
        <v>0</v>
      </c>
    </row>
    <row r="166" spans="1:50">
      <c r="A166" s="62" t="s">
        <v>27</v>
      </c>
      <c r="B166" s="63">
        <v>49.58</v>
      </c>
      <c r="C166" s="63">
        <f t="shared" si="100"/>
        <v>39.664</v>
      </c>
      <c r="D166" s="64">
        <f t="shared" si="101"/>
        <v>3.00260663050318</v>
      </c>
      <c r="E166" s="64">
        <v>0.26</v>
      </c>
      <c r="F166" s="64">
        <v>3.25681818181818</v>
      </c>
      <c r="G166" s="63">
        <f t="shared" si="123"/>
        <v>320.3</v>
      </c>
      <c r="H166" s="63">
        <v>274.1</v>
      </c>
      <c r="I166" s="64">
        <v>100</v>
      </c>
      <c r="J166" s="63">
        <f t="shared" si="124"/>
        <v>60</v>
      </c>
      <c r="K166" s="64">
        <v>0.6</v>
      </c>
      <c r="L166" s="64">
        <v>0.66</v>
      </c>
      <c r="M166" s="64">
        <v>0.68</v>
      </c>
      <c r="N166" s="63">
        <v>540</v>
      </c>
      <c r="O166" s="64">
        <f t="shared" si="125"/>
        <v>5.4</v>
      </c>
      <c r="P166" s="63">
        <v>200</v>
      </c>
      <c r="Q166" s="63">
        <v>220</v>
      </c>
      <c r="R166" s="64">
        <v>1.55</v>
      </c>
      <c r="S166" s="68"/>
      <c r="T166" s="68"/>
      <c r="U166" s="65">
        <f t="shared" si="122"/>
        <v>2.91476</v>
      </c>
      <c r="V166" s="65">
        <f t="shared" si="102"/>
        <v>0.531776201128052</v>
      </c>
      <c r="W166" s="65">
        <f t="shared" si="103"/>
        <v>1</v>
      </c>
      <c r="X166" s="65">
        <f t="shared" si="104"/>
        <v>0.802454318181818</v>
      </c>
      <c r="Y166" s="65">
        <f t="shared" si="105"/>
        <v>1.93157412812227</v>
      </c>
      <c r="Z166" s="65">
        <f t="shared" si="91"/>
        <v>0</v>
      </c>
      <c r="AA166" s="65">
        <f t="shared" si="106"/>
        <v>6.77974031668371</v>
      </c>
      <c r="AB166" s="65">
        <f t="shared" si="107"/>
        <v>0.228622325870761</v>
      </c>
      <c r="AC166" s="65">
        <f t="shared" si="92"/>
        <v>1</v>
      </c>
      <c r="AD166" s="65">
        <f t="shared" si="108"/>
        <v>1.58656</v>
      </c>
      <c r="AE166" s="65">
        <f t="shared" si="109"/>
        <v>0.976956434045986</v>
      </c>
      <c r="AF166" s="65">
        <f t="shared" si="93"/>
        <v>1</v>
      </c>
      <c r="AG166" s="65">
        <f t="shared" si="110"/>
        <v>1.57884863409097</v>
      </c>
      <c r="AH166" s="65">
        <f t="shared" si="111"/>
        <v>0.981728055832549</v>
      </c>
      <c r="AI166" s="65">
        <f t="shared" si="94"/>
        <v>1</v>
      </c>
      <c r="AJ166" s="65">
        <f t="shared" si="112"/>
        <v>1.07369931892251</v>
      </c>
      <c r="AK166" s="65">
        <f t="shared" si="113"/>
        <v>1.44360713719691</v>
      </c>
      <c r="AL166" s="65">
        <f t="shared" si="95"/>
        <v>0</v>
      </c>
      <c r="AM166" s="65">
        <f t="shared" si="114"/>
        <v>1.69607279903112</v>
      </c>
      <c r="AN166" s="65">
        <f t="shared" si="115"/>
        <v>0.913875867171173</v>
      </c>
      <c r="AO166" s="65">
        <f t="shared" si="96"/>
        <v>1</v>
      </c>
      <c r="AP166" s="65">
        <f t="shared" si="116"/>
        <v>1.11191928219468</v>
      </c>
      <c r="AQ166" s="65">
        <f t="shared" si="117"/>
        <v>1.39398607868428</v>
      </c>
      <c r="AR166" s="65">
        <f t="shared" si="97"/>
        <v>0</v>
      </c>
      <c r="AS166" s="66">
        <f t="shared" si="118"/>
        <v>1.52422280834261</v>
      </c>
      <c r="AT166" s="66">
        <f t="shared" si="119"/>
        <v>1.01691169526942</v>
      </c>
      <c r="AU166" s="66">
        <f t="shared" si="98"/>
        <v>0</v>
      </c>
      <c r="AV166" s="65">
        <f t="shared" si="120"/>
        <v>1.27658823502473</v>
      </c>
      <c r="AW166" s="65">
        <f t="shared" si="121"/>
        <v>1.21417380912176</v>
      </c>
      <c r="AX166" s="65">
        <f t="shared" si="99"/>
        <v>0</v>
      </c>
    </row>
    <row r="167" spans="1:50">
      <c r="A167" s="62" t="s">
        <v>27</v>
      </c>
      <c r="B167" s="63">
        <v>49.58</v>
      </c>
      <c r="C167" s="63">
        <f t="shared" si="100"/>
        <v>39.664</v>
      </c>
      <c r="D167" s="64">
        <f t="shared" si="101"/>
        <v>3.00260663050318</v>
      </c>
      <c r="E167" s="64">
        <v>0.42</v>
      </c>
      <c r="F167" s="64">
        <v>3.25681818181818</v>
      </c>
      <c r="G167" s="63">
        <f t="shared" si="123"/>
        <v>320.3</v>
      </c>
      <c r="H167" s="63">
        <v>274.1</v>
      </c>
      <c r="I167" s="64">
        <v>100</v>
      </c>
      <c r="J167" s="63">
        <f t="shared" si="124"/>
        <v>60</v>
      </c>
      <c r="K167" s="64">
        <v>0.6</v>
      </c>
      <c r="L167" s="64">
        <v>0.66</v>
      </c>
      <c r="M167" s="64">
        <v>0.68</v>
      </c>
      <c r="N167" s="63">
        <v>540</v>
      </c>
      <c r="O167" s="64">
        <f t="shared" si="125"/>
        <v>5.4</v>
      </c>
      <c r="P167" s="63">
        <v>200</v>
      </c>
      <c r="Q167" s="63">
        <v>220</v>
      </c>
      <c r="R167" s="64">
        <v>1.54</v>
      </c>
      <c r="S167" s="68"/>
      <c r="T167" s="68"/>
      <c r="U167" s="65">
        <f t="shared" si="122"/>
        <v>2.91476</v>
      </c>
      <c r="V167" s="65">
        <f t="shared" si="102"/>
        <v>0.528345386927226</v>
      </c>
      <c r="W167" s="65">
        <f t="shared" si="103"/>
        <v>1</v>
      </c>
      <c r="X167" s="65">
        <f t="shared" si="104"/>
        <v>0.802454318181818</v>
      </c>
      <c r="Y167" s="65">
        <f t="shared" si="105"/>
        <v>1.91911235955374</v>
      </c>
      <c r="Z167" s="65">
        <f t="shared" si="91"/>
        <v>0</v>
      </c>
      <c r="AA167" s="65">
        <f t="shared" si="106"/>
        <v>6.77974031668371</v>
      </c>
      <c r="AB167" s="65">
        <f t="shared" si="107"/>
        <v>0.227147343123208</v>
      </c>
      <c r="AC167" s="65">
        <f t="shared" si="92"/>
        <v>1</v>
      </c>
      <c r="AD167" s="65">
        <f t="shared" si="108"/>
        <v>1.58656</v>
      </c>
      <c r="AE167" s="65">
        <f t="shared" si="109"/>
        <v>0.970653489310206</v>
      </c>
      <c r="AF167" s="65">
        <f t="shared" si="93"/>
        <v>1</v>
      </c>
      <c r="AG167" s="65">
        <f t="shared" si="110"/>
        <v>1.57884863409097</v>
      </c>
      <c r="AH167" s="65">
        <f t="shared" si="111"/>
        <v>0.975394326440081</v>
      </c>
      <c r="AI167" s="65">
        <f t="shared" si="94"/>
        <v>1</v>
      </c>
      <c r="AJ167" s="65">
        <f t="shared" si="112"/>
        <v>1.07369931892251</v>
      </c>
      <c r="AK167" s="65">
        <f t="shared" si="113"/>
        <v>1.43429354276338</v>
      </c>
      <c r="AL167" s="65">
        <f t="shared" si="95"/>
        <v>0</v>
      </c>
      <c r="AM167" s="65">
        <f t="shared" si="114"/>
        <v>1.69952219352824</v>
      </c>
      <c r="AN167" s="65">
        <f t="shared" si="115"/>
        <v>0.906137034199555</v>
      </c>
      <c r="AO167" s="65">
        <f t="shared" si="96"/>
        <v>1</v>
      </c>
      <c r="AP167" s="65">
        <f t="shared" si="116"/>
        <v>1.38782280025835</v>
      </c>
      <c r="AQ167" s="65">
        <f t="shared" si="117"/>
        <v>1.10965175072301</v>
      </c>
      <c r="AR167" s="65">
        <f t="shared" si="97"/>
        <v>0</v>
      </c>
      <c r="AS167" s="66">
        <f t="shared" si="118"/>
        <v>1.52436264834261</v>
      </c>
      <c r="AT167" s="66">
        <f t="shared" si="119"/>
        <v>1.01025828838983</v>
      </c>
      <c r="AU167" s="66">
        <f t="shared" si="98"/>
        <v>0</v>
      </c>
      <c r="AV167" s="65">
        <f t="shared" si="120"/>
        <v>1.27658823502473</v>
      </c>
      <c r="AW167" s="65">
        <f t="shared" si="121"/>
        <v>1.20634042970807</v>
      </c>
      <c r="AX167" s="65">
        <f t="shared" si="99"/>
        <v>0</v>
      </c>
    </row>
    <row r="168" spans="1:50">
      <c r="A168" s="62" t="s">
        <v>28</v>
      </c>
      <c r="B168" s="63">
        <v>32.14</v>
      </c>
      <c r="C168" s="63">
        <f t="shared" si="100"/>
        <v>25.712</v>
      </c>
      <c r="D168" s="64">
        <f t="shared" si="101"/>
        <v>2.03844809306011</v>
      </c>
      <c r="E168" s="64">
        <v>0.2</v>
      </c>
      <c r="F168" s="64">
        <f t="shared" ref="F168:F176" si="126">3504/P168/Q168*100</f>
        <v>7.66203096300184</v>
      </c>
      <c r="G168" s="63">
        <v>348</v>
      </c>
      <c r="H168" s="63">
        <v>354</v>
      </c>
      <c r="I168" s="64">
        <v>112</v>
      </c>
      <c r="J168" s="63">
        <v>55</v>
      </c>
      <c r="K168" s="64">
        <f t="shared" ref="K168:K176" si="127">J168/I168</f>
        <v>0.491071428571429</v>
      </c>
      <c r="L168" s="64">
        <v>0.491071428571429</v>
      </c>
      <c r="M168" s="64">
        <f t="shared" ref="M168:M176" si="128">96/112</f>
        <v>0.857142857142857</v>
      </c>
      <c r="N168" s="63">
        <v>740</v>
      </c>
      <c r="O168" s="64">
        <f t="shared" si="125"/>
        <v>6.60714285714286</v>
      </c>
      <c r="P168" s="63">
        <f t="shared" ref="P168:P176" si="129">96+2*J168</f>
        <v>206</v>
      </c>
      <c r="Q168" s="63">
        <f t="shared" ref="Q168:Q176" si="130">112+2*J168</f>
        <v>222</v>
      </c>
      <c r="R168" s="64">
        <v>1.426</v>
      </c>
      <c r="S168" s="68"/>
      <c r="T168" s="68"/>
      <c r="U168" s="65">
        <f t="shared" si="122"/>
        <v>1.65908</v>
      </c>
      <c r="V168" s="65">
        <f t="shared" si="102"/>
        <v>0.859512500904115</v>
      </c>
      <c r="W168" s="65">
        <f t="shared" si="103"/>
        <v>1</v>
      </c>
      <c r="X168" s="65">
        <f t="shared" si="104"/>
        <v>-0.219148892304234</v>
      </c>
      <c r="Y168" s="65">
        <f t="shared" si="105"/>
        <v>-6.50699159373507</v>
      </c>
      <c r="Z168" s="65">
        <f t="shared" si="91"/>
        <v>1</v>
      </c>
      <c r="AA168" s="65">
        <f t="shared" si="106"/>
        <v>2.27298508273605</v>
      </c>
      <c r="AB168" s="65">
        <f t="shared" si="107"/>
        <v>0.627368833535628</v>
      </c>
      <c r="AC168" s="65">
        <f t="shared" si="92"/>
        <v>1</v>
      </c>
      <c r="AD168" s="65">
        <f t="shared" si="108"/>
        <v>0.736541666666668</v>
      </c>
      <c r="AE168" s="65">
        <f t="shared" si="109"/>
        <v>1.93607512586977</v>
      </c>
      <c r="AF168" s="65">
        <f t="shared" si="93"/>
        <v>0</v>
      </c>
      <c r="AG168" s="65">
        <f t="shared" si="110"/>
        <v>0.950013273641846</v>
      </c>
      <c r="AH168" s="65">
        <f t="shared" si="111"/>
        <v>1.50103165878249</v>
      </c>
      <c r="AI168" s="65">
        <f t="shared" si="94"/>
        <v>0</v>
      </c>
      <c r="AJ168" s="65">
        <f t="shared" si="112"/>
        <v>0.968042104226239</v>
      </c>
      <c r="AK168" s="65">
        <f t="shared" si="113"/>
        <v>1.47307642278619</v>
      </c>
      <c r="AL168" s="65">
        <f t="shared" si="95"/>
        <v>0</v>
      </c>
      <c r="AM168" s="65">
        <f t="shared" si="114"/>
        <v>1.26186911364968</v>
      </c>
      <c r="AN168" s="65">
        <f t="shared" si="115"/>
        <v>1.13006965982043</v>
      </c>
      <c r="AO168" s="65">
        <f t="shared" si="96"/>
        <v>0</v>
      </c>
      <c r="AP168" s="65">
        <f t="shared" si="116"/>
        <v>0.665759331244962</v>
      </c>
      <c r="AQ168" s="65">
        <f t="shared" si="117"/>
        <v>2.14191515323322</v>
      </c>
      <c r="AR168" s="65">
        <f t="shared" si="97"/>
        <v>0</v>
      </c>
      <c r="AS168" s="66">
        <f t="shared" si="118"/>
        <v>1.29569017158179</v>
      </c>
      <c r="AT168" s="66">
        <f t="shared" si="119"/>
        <v>1.10057175031214</v>
      </c>
      <c r="AU168" s="66">
        <f t="shared" si="98"/>
        <v>0</v>
      </c>
      <c r="AV168" s="65">
        <f t="shared" si="120"/>
        <v>0.759280053677267</v>
      </c>
      <c r="AW168" s="65">
        <f t="shared" si="121"/>
        <v>1.87809490463202</v>
      </c>
      <c r="AX168" s="65">
        <f t="shared" si="99"/>
        <v>0</v>
      </c>
    </row>
    <row r="169" spans="1:50">
      <c r="A169" s="62" t="s">
        <v>28</v>
      </c>
      <c r="B169" s="63">
        <v>34.38</v>
      </c>
      <c r="C169" s="63">
        <f t="shared" si="100"/>
        <v>27.504</v>
      </c>
      <c r="D169" s="64">
        <f t="shared" si="101"/>
        <v>2.17372056214717</v>
      </c>
      <c r="E169" s="64">
        <v>0.2</v>
      </c>
      <c r="F169" s="64">
        <f t="shared" si="126"/>
        <v>7.66203096300184</v>
      </c>
      <c r="G169" s="63">
        <v>348</v>
      </c>
      <c r="H169" s="63">
        <v>354</v>
      </c>
      <c r="I169" s="64">
        <v>112</v>
      </c>
      <c r="J169" s="63">
        <v>55</v>
      </c>
      <c r="K169" s="64">
        <f t="shared" si="127"/>
        <v>0.491071428571429</v>
      </c>
      <c r="L169" s="64">
        <v>0.491071428571429</v>
      </c>
      <c r="M169" s="64">
        <f t="shared" si="128"/>
        <v>0.857142857142857</v>
      </c>
      <c r="N169" s="63">
        <v>540</v>
      </c>
      <c r="O169" s="64">
        <f t="shared" si="125"/>
        <v>4.82142857142857</v>
      </c>
      <c r="P169" s="63">
        <f t="shared" si="129"/>
        <v>206</v>
      </c>
      <c r="Q169" s="63">
        <f t="shared" si="130"/>
        <v>222</v>
      </c>
      <c r="R169" s="64">
        <v>1.629</v>
      </c>
      <c r="S169" s="68"/>
      <c r="T169" s="68"/>
      <c r="U169" s="65">
        <f t="shared" si="122"/>
        <v>1.82036</v>
      </c>
      <c r="V169" s="65">
        <f t="shared" si="102"/>
        <v>0.894877936232394</v>
      </c>
      <c r="W169" s="65">
        <f t="shared" si="103"/>
        <v>1</v>
      </c>
      <c r="X169" s="65">
        <f t="shared" si="104"/>
        <v>0.316565393410054</v>
      </c>
      <c r="Y169" s="65">
        <f t="shared" si="105"/>
        <v>5.14585622405644</v>
      </c>
      <c r="Z169" s="65">
        <f t="shared" si="91"/>
        <v>0</v>
      </c>
      <c r="AA169" s="65">
        <f t="shared" si="106"/>
        <v>2.42382154768532</v>
      </c>
      <c r="AB169" s="65">
        <f t="shared" si="107"/>
        <v>0.672079180728321</v>
      </c>
      <c r="AC169" s="65">
        <f t="shared" si="92"/>
        <v>1</v>
      </c>
      <c r="AD169" s="65">
        <f t="shared" si="108"/>
        <v>0.787875000000001</v>
      </c>
      <c r="AE169" s="65">
        <f t="shared" si="109"/>
        <v>2.06758686339838</v>
      </c>
      <c r="AF169" s="65">
        <f t="shared" si="93"/>
        <v>0</v>
      </c>
      <c r="AG169" s="65">
        <f t="shared" si="110"/>
        <v>1.04337228407713</v>
      </c>
      <c r="AH169" s="65">
        <f t="shared" si="111"/>
        <v>1.56128356566502</v>
      </c>
      <c r="AI169" s="65">
        <f t="shared" si="94"/>
        <v>0</v>
      </c>
      <c r="AJ169" s="65">
        <f t="shared" si="112"/>
        <v>0.992881928413242</v>
      </c>
      <c r="AK169" s="65">
        <f t="shared" si="113"/>
        <v>1.64067846677737</v>
      </c>
      <c r="AL169" s="65">
        <f t="shared" si="95"/>
        <v>0</v>
      </c>
      <c r="AM169" s="65">
        <f t="shared" si="114"/>
        <v>1.28738274235082</v>
      </c>
      <c r="AN169" s="65">
        <f t="shared" si="115"/>
        <v>1.26535795953375</v>
      </c>
      <c r="AO169" s="65">
        <f t="shared" si="96"/>
        <v>0</v>
      </c>
      <c r="AP169" s="65">
        <f t="shared" si="116"/>
        <v>0.709939464583584</v>
      </c>
      <c r="AQ169" s="65">
        <f t="shared" si="117"/>
        <v>2.29456183416355</v>
      </c>
      <c r="AR169" s="65">
        <f t="shared" si="97"/>
        <v>0</v>
      </c>
      <c r="AS169" s="66">
        <f t="shared" si="118"/>
        <v>1.38794863334671</v>
      </c>
      <c r="AT169" s="66">
        <f t="shared" si="119"/>
        <v>1.17367455888627</v>
      </c>
      <c r="AU169" s="66">
        <f t="shared" si="98"/>
        <v>0</v>
      </c>
      <c r="AV169" s="65">
        <f t="shared" si="120"/>
        <v>0.881864846309596</v>
      </c>
      <c r="AW169" s="65">
        <f t="shared" si="121"/>
        <v>1.84722183542863</v>
      </c>
      <c r="AX169" s="65">
        <f t="shared" si="99"/>
        <v>0</v>
      </c>
    </row>
    <row r="170" spans="1:50">
      <c r="A170" s="62" t="s">
        <v>28</v>
      </c>
      <c r="B170" s="63">
        <v>29.49</v>
      </c>
      <c r="C170" s="63">
        <f t="shared" si="100"/>
        <v>23.592</v>
      </c>
      <c r="D170" s="64">
        <f t="shared" si="101"/>
        <v>1.87235906984664</v>
      </c>
      <c r="E170" s="64">
        <v>0.2</v>
      </c>
      <c r="F170" s="64">
        <f t="shared" si="126"/>
        <v>10.3693181818182</v>
      </c>
      <c r="G170" s="63">
        <v>348</v>
      </c>
      <c r="H170" s="63">
        <v>354</v>
      </c>
      <c r="I170" s="64">
        <v>112</v>
      </c>
      <c r="J170" s="63">
        <v>40</v>
      </c>
      <c r="K170" s="64">
        <f t="shared" si="127"/>
        <v>0.357142857142857</v>
      </c>
      <c r="L170" s="64">
        <v>0.357142857142857</v>
      </c>
      <c r="M170" s="64">
        <f t="shared" si="128"/>
        <v>0.857142857142857</v>
      </c>
      <c r="N170" s="63">
        <v>740</v>
      </c>
      <c r="O170" s="64">
        <f t="shared" si="125"/>
        <v>6.60714285714286</v>
      </c>
      <c r="P170" s="63">
        <f t="shared" si="129"/>
        <v>176</v>
      </c>
      <c r="Q170" s="63">
        <f t="shared" si="130"/>
        <v>192</v>
      </c>
      <c r="R170" s="64">
        <v>1.202</v>
      </c>
      <c r="S170" s="68"/>
      <c r="T170" s="68"/>
      <c r="U170" s="65">
        <f t="shared" si="122"/>
        <v>1.46828</v>
      </c>
      <c r="V170" s="65">
        <f t="shared" si="102"/>
        <v>0.818644945105838</v>
      </c>
      <c r="W170" s="65">
        <f t="shared" si="103"/>
        <v>1</v>
      </c>
      <c r="X170" s="65">
        <f t="shared" si="104"/>
        <v>-0.624429788961042</v>
      </c>
      <c r="Y170" s="65">
        <f t="shared" si="105"/>
        <v>-1.92495621004877</v>
      </c>
      <c r="Z170" s="65">
        <f t="shared" si="91"/>
        <v>1</v>
      </c>
      <c r="AA170" s="65">
        <f t="shared" si="106"/>
        <v>1.35301347284793</v>
      </c>
      <c r="AB170" s="65">
        <f t="shared" si="107"/>
        <v>0.888387310342104</v>
      </c>
      <c r="AC170" s="65">
        <f t="shared" si="92"/>
        <v>1</v>
      </c>
      <c r="AD170" s="65">
        <f t="shared" si="108"/>
        <v>0.4915</v>
      </c>
      <c r="AE170" s="65">
        <f t="shared" si="109"/>
        <v>2.44557477110885</v>
      </c>
      <c r="AF170" s="65">
        <f t="shared" si="93"/>
        <v>0</v>
      </c>
      <c r="AG170" s="65">
        <f t="shared" si="110"/>
        <v>0.757432770221407</v>
      </c>
      <c r="AH170" s="65">
        <f t="shared" si="111"/>
        <v>1.58693952421499</v>
      </c>
      <c r="AI170" s="65">
        <f t="shared" si="94"/>
        <v>0</v>
      </c>
      <c r="AJ170" s="65">
        <f t="shared" si="112"/>
        <v>0.933043764685528</v>
      </c>
      <c r="AK170" s="65">
        <f t="shared" si="113"/>
        <v>1.28825682727232</v>
      </c>
      <c r="AL170" s="65">
        <f t="shared" si="95"/>
        <v>0</v>
      </c>
      <c r="AM170" s="65">
        <f t="shared" si="114"/>
        <v>1.24305972143092</v>
      </c>
      <c r="AN170" s="65">
        <f t="shared" si="115"/>
        <v>0.966968826418369</v>
      </c>
      <c r="AO170" s="65">
        <f t="shared" si="96"/>
        <v>1</v>
      </c>
      <c r="AP170" s="65">
        <f t="shared" si="116"/>
        <v>0.590199676399715</v>
      </c>
      <c r="AQ170" s="65">
        <f t="shared" si="117"/>
        <v>2.03659888011518</v>
      </c>
      <c r="AR170" s="65">
        <f t="shared" si="97"/>
        <v>0</v>
      </c>
      <c r="AS170" s="66">
        <f t="shared" si="118"/>
        <v>1.16645460936203</v>
      </c>
      <c r="AT170" s="66">
        <f t="shared" si="119"/>
        <v>1.03047301656891</v>
      </c>
      <c r="AU170" s="66">
        <f t="shared" si="98"/>
        <v>0</v>
      </c>
      <c r="AV170" s="65">
        <f t="shared" si="120"/>
        <v>0.62782874410629</v>
      </c>
      <c r="AW170" s="65">
        <f t="shared" si="121"/>
        <v>1.91453483339798</v>
      </c>
      <c r="AX170" s="65">
        <f t="shared" si="99"/>
        <v>0</v>
      </c>
    </row>
    <row r="171" spans="1:50">
      <c r="A171" s="62" t="s">
        <v>28</v>
      </c>
      <c r="B171" s="63">
        <v>33.42</v>
      </c>
      <c r="C171" s="63">
        <f t="shared" si="100"/>
        <v>26.736</v>
      </c>
      <c r="D171" s="64">
        <f t="shared" si="101"/>
        <v>2.11627697342691</v>
      </c>
      <c r="E171" s="64">
        <v>0.2</v>
      </c>
      <c r="F171" s="64">
        <f t="shared" si="126"/>
        <v>5.89184826472962</v>
      </c>
      <c r="G171" s="63">
        <v>348</v>
      </c>
      <c r="H171" s="63">
        <v>354</v>
      </c>
      <c r="I171" s="64">
        <v>112</v>
      </c>
      <c r="J171" s="63">
        <v>70</v>
      </c>
      <c r="K171" s="64">
        <f t="shared" si="127"/>
        <v>0.625</v>
      </c>
      <c r="L171" s="64">
        <v>0.625</v>
      </c>
      <c r="M171" s="64">
        <f t="shared" si="128"/>
        <v>0.857142857142857</v>
      </c>
      <c r="N171" s="63">
        <v>740</v>
      </c>
      <c r="O171" s="64">
        <f t="shared" si="125"/>
        <v>6.60714285714286</v>
      </c>
      <c r="P171" s="63">
        <f t="shared" si="129"/>
        <v>236</v>
      </c>
      <c r="Q171" s="63">
        <f t="shared" si="130"/>
        <v>252</v>
      </c>
      <c r="R171" s="64">
        <v>1.684</v>
      </c>
      <c r="S171" s="68"/>
      <c r="T171" s="68"/>
      <c r="U171" s="65">
        <f t="shared" si="122"/>
        <v>1.75124</v>
      </c>
      <c r="V171" s="65">
        <f t="shared" si="102"/>
        <v>0.96160434891848</v>
      </c>
      <c r="W171" s="65">
        <f t="shared" si="103"/>
        <v>1</v>
      </c>
      <c r="X171" s="65">
        <f t="shared" si="104"/>
        <v>0.0458474576271178</v>
      </c>
      <c r="Y171" s="65">
        <f t="shared" si="105"/>
        <v>36.7304990757862</v>
      </c>
      <c r="Z171" s="65">
        <f t="shared" si="91"/>
        <v>0</v>
      </c>
      <c r="AA171" s="65">
        <f t="shared" si="106"/>
        <v>3.4525240145936</v>
      </c>
      <c r="AB171" s="65">
        <f t="shared" si="107"/>
        <v>0.487759098237068</v>
      </c>
      <c r="AC171" s="65">
        <f t="shared" si="92"/>
        <v>1</v>
      </c>
      <c r="AD171" s="65">
        <f t="shared" si="108"/>
        <v>0.97475</v>
      </c>
      <c r="AE171" s="65">
        <f t="shared" si="109"/>
        <v>1.72762246729931</v>
      </c>
      <c r="AF171" s="65">
        <f t="shared" si="93"/>
        <v>0</v>
      </c>
      <c r="AG171" s="65">
        <f t="shared" si="110"/>
        <v>1.09284165001163</v>
      </c>
      <c r="AH171" s="65">
        <f t="shared" si="111"/>
        <v>1.54093687770966</v>
      </c>
      <c r="AI171" s="65">
        <f t="shared" si="94"/>
        <v>0</v>
      </c>
      <c r="AJ171" s="65">
        <f t="shared" si="112"/>
        <v>0.982736625725188</v>
      </c>
      <c r="AK171" s="65">
        <f t="shared" si="113"/>
        <v>1.71358221106019</v>
      </c>
      <c r="AL171" s="65">
        <f t="shared" si="95"/>
        <v>0</v>
      </c>
      <c r="AM171" s="65">
        <f t="shared" si="114"/>
        <v>1.21509881960387</v>
      </c>
      <c r="AN171" s="65">
        <f t="shared" si="115"/>
        <v>1.38589551140293</v>
      </c>
      <c r="AO171" s="65">
        <f t="shared" si="96"/>
        <v>0</v>
      </c>
      <c r="AP171" s="65">
        <f t="shared" si="116"/>
        <v>0.715269872863695</v>
      </c>
      <c r="AQ171" s="65">
        <f t="shared" si="117"/>
        <v>2.3543561163255</v>
      </c>
      <c r="AR171" s="65">
        <f t="shared" si="97"/>
        <v>0</v>
      </c>
      <c r="AS171" s="66">
        <f t="shared" si="118"/>
        <v>1.41762661998812</v>
      </c>
      <c r="AT171" s="66">
        <f t="shared" si="119"/>
        <v>1.18790094391294</v>
      </c>
      <c r="AU171" s="66">
        <f t="shared" si="98"/>
        <v>0</v>
      </c>
      <c r="AV171" s="65">
        <f t="shared" si="120"/>
        <v>0.866921524966263</v>
      </c>
      <c r="AW171" s="65">
        <f t="shared" si="121"/>
        <v>1.94250569573242</v>
      </c>
      <c r="AX171" s="65">
        <f t="shared" si="99"/>
        <v>0</v>
      </c>
    </row>
    <row r="172" spans="1:50">
      <c r="A172" s="62" t="s">
        <v>28</v>
      </c>
      <c r="B172" s="63">
        <v>45.12</v>
      </c>
      <c r="C172" s="63">
        <f t="shared" si="100"/>
        <v>36.096</v>
      </c>
      <c r="D172" s="64">
        <f t="shared" si="101"/>
        <v>2.7725810517108</v>
      </c>
      <c r="E172" s="64">
        <v>0.2</v>
      </c>
      <c r="F172" s="64">
        <f t="shared" si="126"/>
        <v>7.66203096300184</v>
      </c>
      <c r="G172" s="63">
        <v>348</v>
      </c>
      <c r="H172" s="63">
        <v>354</v>
      </c>
      <c r="I172" s="64">
        <v>112</v>
      </c>
      <c r="J172" s="63">
        <v>55</v>
      </c>
      <c r="K172" s="64">
        <f t="shared" si="127"/>
        <v>0.491071428571429</v>
      </c>
      <c r="L172" s="64">
        <v>0.491071428571429</v>
      </c>
      <c r="M172" s="64">
        <f t="shared" si="128"/>
        <v>0.857142857142857</v>
      </c>
      <c r="N172" s="63">
        <v>740</v>
      </c>
      <c r="O172" s="64">
        <f t="shared" si="125"/>
        <v>6.60714285714286</v>
      </c>
      <c r="P172" s="63">
        <f t="shared" si="129"/>
        <v>206</v>
      </c>
      <c r="Q172" s="63">
        <f t="shared" si="130"/>
        <v>222</v>
      </c>
      <c r="R172" s="64">
        <v>1.717</v>
      </c>
      <c r="S172" s="68"/>
      <c r="T172" s="68"/>
      <c r="U172" s="65">
        <f t="shared" si="122"/>
        <v>2.59364</v>
      </c>
      <c r="V172" s="65">
        <f t="shared" si="102"/>
        <v>0.662003978963927</v>
      </c>
      <c r="W172" s="65">
        <f t="shared" si="103"/>
        <v>1</v>
      </c>
      <c r="X172" s="65">
        <f t="shared" si="104"/>
        <v>-0.219148892304234</v>
      </c>
      <c r="Y172" s="65">
        <f t="shared" si="105"/>
        <v>-7.83485593719714</v>
      </c>
      <c r="Z172" s="65">
        <f t="shared" si="91"/>
        <v>1</v>
      </c>
      <c r="AA172" s="65">
        <f t="shared" si="106"/>
        <v>3.09158491338118</v>
      </c>
      <c r="AB172" s="65">
        <f t="shared" si="107"/>
        <v>0.555378567338837</v>
      </c>
      <c r="AC172" s="65">
        <f t="shared" si="92"/>
        <v>1</v>
      </c>
      <c r="AD172" s="65">
        <f t="shared" si="108"/>
        <v>1.034</v>
      </c>
      <c r="AE172" s="65">
        <f t="shared" si="109"/>
        <v>1.6605415860735</v>
      </c>
      <c r="AF172" s="65">
        <f t="shared" si="93"/>
        <v>0</v>
      </c>
      <c r="AG172" s="65">
        <f t="shared" si="110"/>
        <v>1.29215397259343</v>
      </c>
      <c r="AH172" s="65">
        <f t="shared" si="111"/>
        <v>1.32878901154007</v>
      </c>
      <c r="AI172" s="65">
        <f t="shared" si="94"/>
        <v>0</v>
      </c>
      <c r="AJ172" s="65">
        <f t="shared" si="112"/>
        <v>1.06341227163616</v>
      </c>
      <c r="AK172" s="65">
        <f t="shared" si="113"/>
        <v>1.61461367881173</v>
      </c>
      <c r="AL172" s="65">
        <f t="shared" si="95"/>
        <v>0</v>
      </c>
      <c r="AM172" s="65">
        <f t="shared" si="114"/>
        <v>1.71632253288925</v>
      </c>
      <c r="AN172" s="65">
        <f t="shared" si="115"/>
        <v>1.00039472016347</v>
      </c>
      <c r="AO172" s="65">
        <f t="shared" si="96"/>
        <v>0</v>
      </c>
      <c r="AP172" s="65">
        <f t="shared" si="116"/>
        <v>0.905527942111302</v>
      </c>
      <c r="AQ172" s="65">
        <f t="shared" si="117"/>
        <v>1.89613143907707</v>
      </c>
      <c r="AR172" s="65">
        <f t="shared" si="97"/>
        <v>0</v>
      </c>
      <c r="AS172" s="66">
        <f t="shared" si="118"/>
        <v>1.3564029672622</v>
      </c>
      <c r="AT172" s="66">
        <f t="shared" si="119"/>
        <v>1.26584801230982</v>
      </c>
      <c r="AU172" s="66">
        <f t="shared" si="98"/>
        <v>0</v>
      </c>
      <c r="AV172" s="65">
        <f t="shared" si="120"/>
        <v>1.03272950482996</v>
      </c>
      <c r="AW172" s="65">
        <f t="shared" si="121"/>
        <v>1.66258443471382</v>
      </c>
      <c r="AX172" s="65">
        <f t="shared" si="99"/>
        <v>0</v>
      </c>
    </row>
    <row r="173" spans="1:50">
      <c r="A173" s="62" t="s">
        <v>28</v>
      </c>
      <c r="B173" s="63">
        <v>21.6</v>
      </c>
      <c r="C173" s="63">
        <f t="shared" si="100"/>
        <v>17.28</v>
      </c>
      <c r="D173" s="64">
        <f t="shared" si="101"/>
        <v>1.32480890563222</v>
      </c>
      <c r="E173" s="64">
        <v>0.2</v>
      </c>
      <c r="F173" s="64">
        <f t="shared" si="126"/>
        <v>7.66203096300184</v>
      </c>
      <c r="G173" s="63">
        <v>348</v>
      </c>
      <c r="H173" s="63">
        <v>354</v>
      </c>
      <c r="I173" s="64">
        <v>112</v>
      </c>
      <c r="J173" s="63">
        <v>55</v>
      </c>
      <c r="K173" s="64">
        <f t="shared" si="127"/>
        <v>0.491071428571429</v>
      </c>
      <c r="L173" s="64">
        <v>0.491071428571429</v>
      </c>
      <c r="M173" s="64">
        <f t="shared" si="128"/>
        <v>0.857142857142857</v>
      </c>
      <c r="N173" s="63">
        <v>740</v>
      </c>
      <c r="O173" s="64">
        <f t="shared" si="125"/>
        <v>6.60714285714286</v>
      </c>
      <c r="P173" s="63">
        <f t="shared" si="129"/>
        <v>206</v>
      </c>
      <c r="Q173" s="63">
        <f t="shared" si="130"/>
        <v>222</v>
      </c>
      <c r="R173" s="64">
        <v>1.268</v>
      </c>
      <c r="S173" s="68"/>
      <c r="T173" s="68"/>
      <c r="U173" s="65">
        <f t="shared" si="122"/>
        <v>0.9002</v>
      </c>
      <c r="V173" s="65">
        <f t="shared" si="102"/>
        <v>1.40857587202844</v>
      </c>
      <c r="W173" s="65">
        <f t="shared" si="103"/>
        <v>0</v>
      </c>
      <c r="X173" s="65">
        <f t="shared" si="104"/>
        <v>-0.219148892304234</v>
      </c>
      <c r="Y173" s="65">
        <f t="shared" si="105"/>
        <v>-5.78602057563539</v>
      </c>
      <c r="Z173" s="65">
        <f t="shared" si="91"/>
        <v>1</v>
      </c>
      <c r="AA173" s="65">
        <f t="shared" si="106"/>
        <v>1.47723696778434</v>
      </c>
      <c r="AB173" s="65">
        <f t="shared" si="107"/>
        <v>0.858359239345215</v>
      </c>
      <c r="AC173" s="65">
        <f t="shared" si="92"/>
        <v>1</v>
      </c>
      <c r="AD173" s="65">
        <f t="shared" si="108"/>
        <v>0.495000000000001</v>
      </c>
      <c r="AE173" s="65">
        <f t="shared" si="109"/>
        <v>2.56161616161616</v>
      </c>
      <c r="AF173" s="65">
        <f t="shared" si="93"/>
        <v>0</v>
      </c>
      <c r="AG173" s="65">
        <f t="shared" si="110"/>
        <v>0.617423641874611</v>
      </c>
      <c r="AH173" s="65">
        <f t="shared" si="111"/>
        <v>2.05369524910015</v>
      </c>
      <c r="AI173" s="65">
        <f t="shared" si="94"/>
        <v>0</v>
      </c>
      <c r="AJ173" s="65">
        <f t="shared" si="112"/>
        <v>0.783725356715714</v>
      </c>
      <c r="AK173" s="65">
        <f t="shared" si="113"/>
        <v>1.61791371063161</v>
      </c>
      <c r="AL173" s="65">
        <f t="shared" si="95"/>
        <v>0</v>
      </c>
      <c r="AM173" s="65">
        <f t="shared" si="114"/>
        <v>0.820102039976755</v>
      </c>
      <c r="AN173" s="65">
        <f t="shared" si="115"/>
        <v>1.5461490621776</v>
      </c>
      <c r="AO173" s="65">
        <f t="shared" si="96"/>
        <v>0</v>
      </c>
      <c r="AP173" s="65">
        <f t="shared" si="116"/>
        <v>0.432684008017595</v>
      </c>
      <c r="AQ173" s="65">
        <f t="shared" si="117"/>
        <v>2.93054510105314</v>
      </c>
      <c r="AR173" s="65">
        <f t="shared" si="97"/>
        <v>0</v>
      </c>
      <c r="AS173" s="66">
        <f t="shared" si="118"/>
        <v>1.2366722107815</v>
      </c>
      <c r="AT173" s="66">
        <f t="shared" si="119"/>
        <v>1.02533233054433</v>
      </c>
      <c r="AU173" s="66">
        <f t="shared" si="98"/>
        <v>0</v>
      </c>
      <c r="AV173" s="65">
        <f t="shared" si="120"/>
        <v>0.493464111450831</v>
      </c>
      <c r="AW173" s="65">
        <f t="shared" si="121"/>
        <v>2.56958909589587</v>
      </c>
      <c r="AX173" s="65">
        <f t="shared" si="99"/>
        <v>0</v>
      </c>
    </row>
    <row r="174" spans="1:50">
      <c r="A174" s="62" t="s">
        <v>28</v>
      </c>
      <c r="B174" s="63">
        <v>28.33</v>
      </c>
      <c r="C174" s="63">
        <f t="shared" si="100"/>
        <v>22.664</v>
      </c>
      <c r="D174" s="64">
        <f t="shared" si="101"/>
        <v>1.79730958069461</v>
      </c>
      <c r="E174" s="64">
        <v>0.25</v>
      </c>
      <c r="F174" s="64">
        <f t="shared" si="126"/>
        <v>7.66203096300184</v>
      </c>
      <c r="G174" s="63">
        <v>348</v>
      </c>
      <c r="H174" s="63">
        <v>354</v>
      </c>
      <c r="I174" s="64">
        <v>112</v>
      </c>
      <c r="J174" s="63">
        <v>55</v>
      </c>
      <c r="K174" s="64">
        <f t="shared" si="127"/>
        <v>0.491071428571429</v>
      </c>
      <c r="L174" s="64">
        <v>0.491071428571429</v>
      </c>
      <c r="M174" s="64">
        <f t="shared" si="128"/>
        <v>0.857142857142857</v>
      </c>
      <c r="N174" s="63">
        <v>740</v>
      </c>
      <c r="O174" s="64">
        <f t="shared" si="125"/>
        <v>6.60714285714286</v>
      </c>
      <c r="P174" s="63">
        <f t="shared" si="129"/>
        <v>206</v>
      </c>
      <c r="Q174" s="63">
        <f t="shared" si="130"/>
        <v>222</v>
      </c>
      <c r="R174" s="64">
        <v>1.457</v>
      </c>
      <c r="S174" s="68"/>
      <c r="T174" s="68"/>
      <c r="U174" s="65">
        <f t="shared" si="122"/>
        <v>1.38476</v>
      </c>
      <c r="V174" s="65">
        <f t="shared" si="102"/>
        <v>1.0521678846876</v>
      </c>
      <c r="W174" s="65">
        <f t="shared" si="103"/>
        <v>0</v>
      </c>
      <c r="X174" s="65">
        <f t="shared" si="104"/>
        <v>-0.219148892304234</v>
      </c>
      <c r="Y174" s="65">
        <f t="shared" si="105"/>
        <v>-6.64844793272931</v>
      </c>
      <c r="Z174" s="65">
        <f t="shared" si="91"/>
        <v>1</v>
      </c>
      <c r="AA174" s="65">
        <f t="shared" si="106"/>
        <v>2.00410198321246</v>
      </c>
      <c r="AB174" s="65">
        <f t="shared" si="107"/>
        <v>0.72700891082624</v>
      </c>
      <c r="AC174" s="65">
        <f t="shared" si="92"/>
        <v>1</v>
      </c>
      <c r="AD174" s="65">
        <f t="shared" si="108"/>
        <v>0.649229166666668</v>
      </c>
      <c r="AE174" s="65">
        <f t="shared" si="109"/>
        <v>2.24419985238905</v>
      </c>
      <c r="AF174" s="65">
        <f t="shared" si="93"/>
        <v>0</v>
      </c>
      <c r="AG174" s="65">
        <f t="shared" si="110"/>
        <v>0.837631315860632</v>
      </c>
      <c r="AH174" s="65">
        <f t="shared" si="111"/>
        <v>1.73942875870513</v>
      </c>
      <c r="AI174" s="65">
        <f t="shared" si="94"/>
        <v>0</v>
      </c>
      <c r="AJ174" s="65">
        <f t="shared" si="112"/>
        <v>0.915614555008701</v>
      </c>
      <c r="AK174" s="65">
        <f t="shared" si="113"/>
        <v>1.59128095117072</v>
      </c>
      <c r="AL174" s="65">
        <f t="shared" si="95"/>
        <v>0</v>
      </c>
      <c r="AM174" s="65">
        <f t="shared" si="114"/>
        <v>1.11324135825294</v>
      </c>
      <c r="AN174" s="65">
        <f t="shared" si="115"/>
        <v>1.30879075700757</v>
      </c>
      <c r="AO174" s="65">
        <f t="shared" si="96"/>
        <v>0</v>
      </c>
      <c r="AP174" s="65">
        <f t="shared" si="116"/>
        <v>0.638612979353342</v>
      </c>
      <c r="AQ174" s="65">
        <f t="shared" si="117"/>
        <v>2.28150702711266</v>
      </c>
      <c r="AR174" s="65">
        <f t="shared" si="97"/>
        <v>0</v>
      </c>
      <c r="AS174" s="66">
        <f t="shared" si="118"/>
        <v>1.27579171660916</v>
      </c>
      <c r="AT174" s="66">
        <f t="shared" si="119"/>
        <v>1.14203594601826</v>
      </c>
      <c r="AU174" s="66">
        <f t="shared" si="98"/>
        <v>0</v>
      </c>
      <c r="AV174" s="65">
        <f t="shared" si="120"/>
        <v>0.66946090977271</v>
      </c>
      <c r="AW174" s="65">
        <f t="shared" si="121"/>
        <v>2.1763780061403</v>
      </c>
      <c r="AX174" s="65">
        <f t="shared" si="99"/>
        <v>0</v>
      </c>
    </row>
    <row r="175" spans="1:50">
      <c r="A175" s="62" t="s">
        <v>28</v>
      </c>
      <c r="B175" s="63">
        <v>28.33</v>
      </c>
      <c r="C175" s="63">
        <f t="shared" si="100"/>
        <v>22.664</v>
      </c>
      <c r="D175" s="64">
        <f t="shared" si="101"/>
        <v>1.79730958069461</v>
      </c>
      <c r="E175" s="64">
        <v>0.3</v>
      </c>
      <c r="F175" s="64">
        <f t="shared" si="126"/>
        <v>7.66203096300184</v>
      </c>
      <c r="G175" s="63">
        <v>348</v>
      </c>
      <c r="H175" s="63">
        <v>354</v>
      </c>
      <c r="I175" s="64">
        <v>112</v>
      </c>
      <c r="J175" s="63">
        <v>55</v>
      </c>
      <c r="K175" s="64">
        <f t="shared" si="127"/>
        <v>0.491071428571429</v>
      </c>
      <c r="L175" s="64">
        <v>0.491071428571429</v>
      </c>
      <c r="M175" s="64">
        <f t="shared" si="128"/>
        <v>0.857142857142857</v>
      </c>
      <c r="N175" s="63">
        <v>740</v>
      </c>
      <c r="O175" s="64">
        <f t="shared" si="125"/>
        <v>6.60714285714286</v>
      </c>
      <c r="P175" s="63">
        <f t="shared" si="129"/>
        <v>206</v>
      </c>
      <c r="Q175" s="63">
        <f t="shared" si="130"/>
        <v>222</v>
      </c>
      <c r="R175" s="64">
        <v>1.472</v>
      </c>
      <c r="S175" s="68"/>
      <c r="T175" s="68"/>
      <c r="U175" s="65">
        <f t="shared" si="122"/>
        <v>1.38476</v>
      </c>
      <c r="V175" s="65">
        <f t="shared" si="102"/>
        <v>1.06300008665762</v>
      </c>
      <c r="W175" s="65">
        <f t="shared" si="103"/>
        <v>0</v>
      </c>
      <c r="X175" s="65">
        <f t="shared" si="104"/>
        <v>-0.219148892304234</v>
      </c>
      <c r="Y175" s="65">
        <f t="shared" si="105"/>
        <v>-6.71689454837169</v>
      </c>
      <c r="Z175" s="65">
        <f t="shared" si="91"/>
        <v>1</v>
      </c>
      <c r="AA175" s="65">
        <f t="shared" si="106"/>
        <v>2.00410198321246</v>
      </c>
      <c r="AB175" s="65">
        <f t="shared" si="107"/>
        <v>0.734493559873868</v>
      </c>
      <c r="AC175" s="65">
        <f t="shared" si="92"/>
        <v>1</v>
      </c>
      <c r="AD175" s="65">
        <f t="shared" si="108"/>
        <v>0.649229166666668</v>
      </c>
      <c r="AE175" s="65">
        <f t="shared" si="109"/>
        <v>2.2673041748227</v>
      </c>
      <c r="AF175" s="65">
        <f t="shared" si="93"/>
        <v>0</v>
      </c>
      <c r="AG175" s="65">
        <f t="shared" si="110"/>
        <v>0.837631315860632</v>
      </c>
      <c r="AH175" s="65">
        <f t="shared" si="111"/>
        <v>1.75733639863689</v>
      </c>
      <c r="AI175" s="65">
        <f t="shared" si="94"/>
        <v>0</v>
      </c>
      <c r="AJ175" s="65">
        <f t="shared" si="112"/>
        <v>0.915614555008701</v>
      </c>
      <c r="AK175" s="65">
        <f t="shared" si="113"/>
        <v>1.60766339061311</v>
      </c>
      <c r="AL175" s="65">
        <f t="shared" si="95"/>
        <v>0</v>
      </c>
      <c r="AM175" s="65">
        <f t="shared" si="114"/>
        <v>1.11388659239241</v>
      </c>
      <c r="AN175" s="65">
        <f t="shared" si="115"/>
        <v>1.32149898387629</v>
      </c>
      <c r="AO175" s="65">
        <f t="shared" si="96"/>
        <v>0</v>
      </c>
      <c r="AP175" s="65">
        <f t="shared" si="116"/>
        <v>0.690222723962987</v>
      </c>
      <c r="AQ175" s="65">
        <f t="shared" si="117"/>
        <v>2.13264494038729</v>
      </c>
      <c r="AR175" s="65">
        <f t="shared" si="97"/>
        <v>0</v>
      </c>
      <c r="AS175" s="66">
        <f t="shared" si="118"/>
        <v>1.27583541660916</v>
      </c>
      <c r="AT175" s="66">
        <f t="shared" si="119"/>
        <v>1.1537538312835</v>
      </c>
      <c r="AU175" s="66">
        <f t="shared" si="98"/>
        <v>0</v>
      </c>
      <c r="AV175" s="65">
        <f t="shared" si="120"/>
        <v>0.66946090977271</v>
      </c>
      <c r="AW175" s="65">
        <f t="shared" si="121"/>
        <v>2.19878409405526</v>
      </c>
      <c r="AX175" s="65">
        <f t="shared" si="99"/>
        <v>0</v>
      </c>
    </row>
    <row r="176" spans="1:50">
      <c r="A176" s="62" t="s">
        <v>28</v>
      </c>
      <c r="B176" s="63">
        <v>29.23</v>
      </c>
      <c r="C176" s="63">
        <f t="shared" si="100"/>
        <v>23.384</v>
      </c>
      <c r="D176" s="64">
        <f t="shared" si="101"/>
        <v>1.85567009470186</v>
      </c>
      <c r="E176" s="64">
        <v>0.2</v>
      </c>
      <c r="F176" s="64">
        <f t="shared" si="126"/>
        <v>7.66203096300184</v>
      </c>
      <c r="G176" s="63">
        <v>348</v>
      </c>
      <c r="H176" s="63">
        <v>354</v>
      </c>
      <c r="I176" s="64">
        <v>112</v>
      </c>
      <c r="J176" s="63">
        <v>55</v>
      </c>
      <c r="K176" s="64">
        <f t="shared" si="127"/>
        <v>0.491071428571429</v>
      </c>
      <c r="L176" s="64">
        <v>0.491071428571429</v>
      </c>
      <c r="M176" s="64">
        <f t="shared" si="128"/>
        <v>0.857142857142857</v>
      </c>
      <c r="N176" s="63">
        <v>940</v>
      </c>
      <c r="O176" s="64">
        <f t="shared" si="125"/>
        <v>8.39285714285714</v>
      </c>
      <c r="P176" s="63">
        <f t="shared" si="129"/>
        <v>206</v>
      </c>
      <c r="Q176" s="63">
        <f t="shared" si="130"/>
        <v>222</v>
      </c>
      <c r="R176" s="64">
        <v>1.448</v>
      </c>
      <c r="S176" s="68"/>
      <c r="T176" s="68"/>
      <c r="U176" s="65">
        <f t="shared" si="122"/>
        <v>1.44956</v>
      </c>
      <c r="V176" s="65">
        <f t="shared" si="102"/>
        <v>0.998923811363448</v>
      </c>
      <c r="W176" s="65">
        <f t="shared" si="103"/>
        <v>1</v>
      </c>
      <c r="X176" s="65">
        <f t="shared" si="104"/>
        <v>-0.754863178018517</v>
      </c>
      <c r="Y176" s="65">
        <f t="shared" si="105"/>
        <v>-1.91822841829553</v>
      </c>
      <c r="Z176" s="65">
        <f t="shared" si="91"/>
        <v>1</v>
      </c>
      <c r="AA176" s="65">
        <f t="shared" si="106"/>
        <v>2.06917726190653</v>
      </c>
      <c r="AB176" s="65">
        <f t="shared" si="107"/>
        <v>0.699795047363811</v>
      </c>
      <c r="AC176" s="65">
        <f t="shared" si="92"/>
        <v>1</v>
      </c>
      <c r="AD176" s="65">
        <f t="shared" si="108"/>
        <v>0.669854166666667</v>
      </c>
      <c r="AE176" s="65">
        <f t="shared" si="109"/>
        <v>2.16166454141137</v>
      </c>
      <c r="AF176" s="65">
        <f t="shared" si="93"/>
        <v>0</v>
      </c>
      <c r="AG176" s="65">
        <f t="shared" si="110"/>
        <v>0.838950106663008</v>
      </c>
      <c r="AH176" s="65">
        <f t="shared" si="111"/>
        <v>1.72596676310053</v>
      </c>
      <c r="AI176" s="65">
        <f t="shared" si="94"/>
        <v>0</v>
      </c>
      <c r="AJ176" s="65">
        <f t="shared" si="112"/>
        <v>0.929254398804699</v>
      </c>
      <c r="AK176" s="65">
        <f t="shared" si="113"/>
        <v>1.55823852097183</v>
      </c>
      <c r="AL176" s="65">
        <f t="shared" si="95"/>
        <v>0</v>
      </c>
      <c r="AM176" s="65">
        <f t="shared" si="114"/>
        <v>1.19842872801249</v>
      </c>
      <c r="AN176" s="65">
        <f t="shared" si="115"/>
        <v>1.2082487394986</v>
      </c>
      <c r="AO176" s="65">
        <f t="shared" si="96"/>
        <v>0</v>
      </c>
      <c r="AP176" s="65">
        <f t="shared" si="116"/>
        <v>0.606063841147585</v>
      </c>
      <c r="AQ176" s="65">
        <f t="shared" si="117"/>
        <v>2.38918724677289</v>
      </c>
      <c r="AR176" s="65">
        <f t="shared" si="97"/>
        <v>0</v>
      </c>
      <c r="AS176" s="66">
        <f t="shared" si="118"/>
        <v>1.19950300254613</v>
      </c>
      <c r="AT176" s="66">
        <f t="shared" si="119"/>
        <v>1.20716663228554</v>
      </c>
      <c r="AU176" s="66">
        <f t="shared" si="98"/>
        <v>0</v>
      </c>
      <c r="AV176" s="65">
        <f t="shared" si="120"/>
        <v>0.629564246048685</v>
      </c>
      <c r="AW176" s="65">
        <f t="shared" si="121"/>
        <v>2.30000354862596</v>
      </c>
      <c r="AX176" s="65">
        <f t="shared" si="99"/>
        <v>0</v>
      </c>
    </row>
    <row r="177" spans="1:50">
      <c r="A177" s="62" t="s">
        <v>83</v>
      </c>
      <c r="B177" s="63">
        <v>20.41</v>
      </c>
      <c r="C177" s="63">
        <f t="shared" si="100"/>
        <v>16.328</v>
      </c>
      <c r="D177" s="64">
        <f t="shared" si="101"/>
        <v>1.23257985578672</v>
      </c>
      <c r="E177" s="64">
        <v>0.241074074074074</v>
      </c>
      <c r="F177" s="64">
        <v>1.7</v>
      </c>
      <c r="G177" s="63">
        <v>235</v>
      </c>
      <c r="H177" s="63">
        <v>235</v>
      </c>
      <c r="I177" s="64">
        <v>160</v>
      </c>
      <c r="J177" s="63">
        <v>100</v>
      </c>
      <c r="K177" s="64">
        <f t="shared" ref="K177:K195" si="131">J177/I177</f>
        <v>0.625</v>
      </c>
      <c r="L177" s="64">
        <v>0.85</v>
      </c>
      <c r="M177" s="64">
        <f>88/160</f>
        <v>0.55</v>
      </c>
      <c r="N177" s="63">
        <v>300</v>
      </c>
      <c r="O177" s="64">
        <f t="shared" ref="O177:O206" si="132">N177/I177</f>
        <v>1.875</v>
      </c>
      <c r="P177" s="63">
        <v>360</v>
      </c>
      <c r="Q177" s="63">
        <v>300</v>
      </c>
      <c r="R177" s="64">
        <v>0.855</v>
      </c>
      <c r="S177" s="68"/>
      <c r="T177" s="68"/>
      <c r="U177" s="65">
        <f t="shared" si="122"/>
        <v>0.81452</v>
      </c>
      <c r="V177" s="65">
        <f t="shared" si="102"/>
        <v>1.04969798163335</v>
      </c>
      <c r="W177" s="65">
        <f t="shared" si="103"/>
        <v>0</v>
      </c>
      <c r="X177" s="65">
        <f t="shared" si="104"/>
        <v>2.09301</v>
      </c>
      <c r="Y177" s="65">
        <f t="shared" si="105"/>
        <v>0.408502587183052</v>
      </c>
      <c r="Z177" s="65">
        <f t="shared" si="91"/>
        <v>1</v>
      </c>
      <c r="AA177" s="65">
        <f t="shared" si="106"/>
        <v>4.38721519751714</v>
      </c>
      <c r="AB177" s="65">
        <f t="shared" si="107"/>
        <v>0.194884445259004</v>
      </c>
      <c r="AC177" s="65">
        <f t="shared" si="92"/>
        <v>1</v>
      </c>
      <c r="AD177" s="65">
        <f t="shared" si="108"/>
        <v>0.65312</v>
      </c>
      <c r="AE177" s="65">
        <f t="shared" si="109"/>
        <v>1.30910093091622</v>
      </c>
      <c r="AF177" s="65">
        <f t="shared" si="93"/>
        <v>0</v>
      </c>
      <c r="AG177" s="65">
        <f t="shared" si="110"/>
        <v>0.682055766823678</v>
      </c>
      <c r="AH177" s="65">
        <f t="shared" si="111"/>
        <v>1.25356318586927</v>
      </c>
      <c r="AI177" s="65">
        <f t="shared" si="94"/>
        <v>0</v>
      </c>
      <c r="AJ177" s="65">
        <f t="shared" si="112"/>
        <v>0.75384240110315</v>
      </c>
      <c r="AK177" s="65">
        <f t="shared" si="113"/>
        <v>1.13418931960954</v>
      </c>
      <c r="AL177" s="65">
        <f t="shared" si="95"/>
        <v>0</v>
      </c>
      <c r="AM177" s="65">
        <f t="shared" si="114"/>
        <v>0.62058042972172</v>
      </c>
      <c r="AN177" s="65">
        <f t="shared" si="115"/>
        <v>1.37774244731404</v>
      </c>
      <c r="AO177" s="65">
        <f t="shared" si="96"/>
        <v>0</v>
      </c>
      <c r="AP177" s="65">
        <f t="shared" si="116"/>
        <v>0.445668632476471</v>
      </c>
      <c r="AQ177" s="65">
        <f t="shared" si="117"/>
        <v>1.91846573372008</v>
      </c>
      <c r="AR177" s="65">
        <f t="shared" si="97"/>
        <v>0</v>
      </c>
      <c r="AS177" s="66">
        <f t="shared" si="118"/>
        <v>1.5594200528143</v>
      </c>
      <c r="AT177" s="66">
        <f t="shared" si="119"/>
        <v>0.54828075248678</v>
      </c>
      <c r="AU177" s="66">
        <f t="shared" si="98"/>
        <v>1</v>
      </c>
      <c r="AV177" s="65">
        <f t="shared" si="120"/>
        <v>0.613408772480457</v>
      </c>
      <c r="AW177" s="65">
        <f t="shared" si="121"/>
        <v>1.39385029748208</v>
      </c>
      <c r="AX177" s="65">
        <f t="shared" si="99"/>
        <v>0</v>
      </c>
    </row>
    <row r="178" spans="1:50">
      <c r="A178" s="62" t="s">
        <v>83</v>
      </c>
      <c r="B178" s="63">
        <v>23.4</v>
      </c>
      <c r="C178" s="63">
        <f t="shared" si="100"/>
        <v>18.72</v>
      </c>
      <c r="D178" s="64">
        <f t="shared" si="101"/>
        <v>1.45853810008152</v>
      </c>
      <c r="E178" s="64">
        <v>0.241074074074074</v>
      </c>
      <c r="F178" s="64">
        <v>1.7</v>
      </c>
      <c r="G178" s="63">
        <v>235</v>
      </c>
      <c r="H178" s="63">
        <v>235</v>
      </c>
      <c r="I178" s="64">
        <v>160</v>
      </c>
      <c r="J178" s="63">
        <v>100</v>
      </c>
      <c r="K178" s="64">
        <f t="shared" si="131"/>
        <v>0.625</v>
      </c>
      <c r="L178" s="64">
        <v>0.85</v>
      </c>
      <c r="M178" s="64">
        <f>88/160</f>
        <v>0.55</v>
      </c>
      <c r="N178" s="63">
        <v>300</v>
      </c>
      <c r="O178" s="64">
        <f t="shared" si="132"/>
        <v>1.875</v>
      </c>
      <c r="P178" s="63">
        <v>360</v>
      </c>
      <c r="Q178" s="63">
        <v>300</v>
      </c>
      <c r="R178" s="64">
        <v>1.361</v>
      </c>
      <c r="S178" s="68"/>
      <c r="T178" s="68"/>
      <c r="U178" s="65">
        <f t="shared" si="122"/>
        <v>1.0298</v>
      </c>
      <c r="V178" s="65">
        <f t="shared" si="102"/>
        <v>1.32161584773742</v>
      </c>
      <c r="W178" s="65">
        <f t="shared" si="103"/>
        <v>0</v>
      </c>
      <c r="X178" s="65">
        <f t="shared" si="104"/>
        <v>2.09301</v>
      </c>
      <c r="Y178" s="65">
        <f t="shared" si="105"/>
        <v>0.650259673866823</v>
      </c>
      <c r="Z178" s="65">
        <f t="shared" si="91"/>
        <v>1</v>
      </c>
      <c r="AA178" s="65">
        <f t="shared" si="106"/>
        <v>5.19148555673189</v>
      </c>
      <c r="AB178" s="65">
        <f t="shared" si="107"/>
        <v>0.262160028209106</v>
      </c>
      <c r="AC178" s="65">
        <f t="shared" si="92"/>
        <v>1</v>
      </c>
      <c r="AD178" s="65">
        <f t="shared" si="108"/>
        <v>0.7488</v>
      </c>
      <c r="AE178" s="65">
        <f t="shared" si="109"/>
        <v>1.81757478632479</v>
      </c>
      <c r="AF178" s="65">
        <f t="shared" si="93"/>
        <v>0</v>
      </c>
      <c r="AG178" s="65">
        <f t="shared" si="110"/>
        <v>0.807091173543234</v>
      </c>
      <c r="AH178" s="65">
        <f t="shared" si="111"/>
        <v>1.68630266891042</v>
      </c>
      <c r="AI178" s="65">
        <f t="shared" si="94"/>
        <v>0</v>
      </c>
      <c r="AJ178" s="65">
        <f t="shared" si="112"/>
        <v>0.824783071389751</v>
      </c>
      <c r="AK178" s="65">
        <f t="shared" si="113"/>
        <v>1.65013086132664</v>
      </c>
      <c r="AL178" s="65">
        <f t="shared" si="95"/>
        <v>0</v>
      </c>
      <c r="AM178" s="65">
        <f t="shared" si="114"/>
        <v>0.73434609259971</v>
      </c>
      <c r="AN178" s="65">
        <f t="shared" si="115"/>
        <v>1.85334954964059</v>
      </c>
      <c r="AO178" s="65">
        <f t="shared" si="96"/>
        <v>0</v>
      </c>
      <c r="AP178" s="65">
        <f t="shared" si="116"/>
        <v>0.527369222713177</v>
      </c>
      <c r="AQ178" s="65">
        <f t="shared" si="117"/>
        <v>2.58073459994121</v>
      </c>
      <c r="AR178" s="65">
        <f t="shared" si="97"/>
        <v>0</v>
      </c>
      <c r="AS178" s="66">
        <f t="shared" si="118"/>
        <v>1.57810679961748</v>
      </c>
      <c r="AT178" s="66">
        <f t="shared" si="119"/>
        <v>0.862425787868029</v>
      </c>
      <c r="AU178" s="66">
        <f t="shared" si="98"/>
        <v>1</v>
      </c>
      <c r="AV178" s="65">
        <f t="shared" si="120"/>
        <v>0.725859717231819</v>
      </c>
      <c r="AW178" s="65">
        <f t="shared" si="121"/>
        <v>1.87501795138927</v>
      </c>
      <c r="AX178" s="65">
        <f t="shared" si="99"/>
        <v>0</v>
      </c>
    </row>
    <row r="179" spans="1:50">
      <c r="A179" s="62" t="s">
        <v>83</v>
      </c>
      <c r="B179" s="63">
        <v>21.11</v>
      </c>
      <c r="C179" s="63">
        <f t="shared" si="100"/>
        <v>16.888</v>
      </c>
      <c r="D179" s="64">
        <f t="shared" si="101"/>
        <v>1.28723335676512</v>
      </c>
      <c r="E179" s="64">
        <v>0.241074074074074</v>
      </c>
      <c r="F179" s="64">
        <v>2.275</v>
      </c>
      <c r="G179" s="63">
        <v>235</v>
      </c>
      <c r="H179" s="63">
        <v>235</v>
      </c>
      <c r="I179" s="64">
        <v>160</v>
      </c>
      <c r="J179" s="63">
        <v>100</v>
      </c>
      <c r="K179" s="64">
        <f t="shared" si="131"/>
        <v>0.625</v>
      </c>
      <c r="L179" s="64">
        <v>0.85</v>
      </c>
      <c r="M179" s="64">
        <f>88/160</f>
        <v>0.55</v>
      </c>
      <c r="N179" s="63">
        <v>400</v>
      </c>
      <c r="O179" s="64">
        <f t="shared" si="132"/>
        <v>2.5</v>
      </c>
      <c r="P179" s="63">
        <v>360</v>
      </c>
      <c r="Q179" s="63">
        <v>300</v>
      </c>
      <c r="R179" s="64">
        <v>1.068</v>
      </c>
      <c r="S179" s="68"/>
      <c r="T179" s="68"/>
      <c r="U179" s="65">
        <f t="shared" si="122"/>
        <v>0.86492</v>
      </c>
      <c r="V179" s="65">
        <f t="shared" si="102"/>
        <v>1.23479628173704</v>
      </c>
      <c r="W179" s="65">
        <f t="shared" si="103"/>
        <v>0</v>
      </c>
      <c r="X179" s="65">
        <f t="shared" si="104"/>
        <v>1.8194325</v>
      </c>
      <c r="Y179" s="65">
        <f t="shared" si="105"/>
        <v>0.586996219975185</v>
      </c>
      <c r="Z179" s="65">
        <f t="shared" si="91"/>
        <v>1</v>
      </c>
      <c r="AA179" s="65">
        <f t="shared" si="106"/>
        <v>4.58174755902238</v>
      </c>
      <c r="AB179" s="65">
        <f t="shared" si="107"/>
        <v>0.233098831011956</v>
      </c>
      <c r="AC179" s="65">
        <f t="shared" si="92"/>
        <v>1</v>
      </c>
      <c r="AD179" s="65">
        <f t="shared" si="108"/>
        <v>0.67552</v>
      </c>
      <c r="AE179" s="65">
        <f t="shared" si="109"/>
        <v>1.58100426338228</v>
      </c>
      <c r="AF179" s="65">
        <f t="shared" si="93"/>
        <v>0</v>
      </c>
      <c r="AG179" s="65">
        <f t="shared" si="110"/>
        <v>0.706015315351751</v>
      </c>
      <c r="AH179" s="65">
        <f t="shared" si="111"/>
        <v>1.51271505982544</v>
      </c>
      <c r="AI179" s="65">
        <f t="shared" si="94"/>
        <v>0</v>
      </c>
      <c r="AJ179" s="65">
        <f t="shared" si="112"/>
        <v>0.771698830392872</v>
      </c>
      <c r="AK179" s="65">
        <f t="shared" si="113"/>
        <v>1.38395959399897</v>
      </c>
      <c r="AL179" s="65">
        <f t="shared" si="95"/>
        <v>0</v>
      </c>
      <c r="AM179" s="65">
        <f t="shared" si="114"/>
        <v>0.660165236949897</v>
      </c>
      <c r="AN179" s="65">
        <f t="shared" si="115"/>
        <v>1.61777679317739</v>
      </c>
      <c r="AO179" s="65">
        <f t="shared" si="96"/>
        <v>0</v>
      </c>
      <c r="AP179" s="65">
        <f t="shared" si="116"/>
        <v>0.465429908735162</v>
      </c>
      <c r="AQ179" s="65">
        <f t="shared" si="117"/>
        <v>2.29465270700451</v>
      </c>
      <c r="AR179" s="65">
        <f t="shared" si="97"/>
        <v>0</v>
      </c>
      <c r="AS179" s="66">
        <f t="shared" si="118"/>
        <v>1.53556489734522</v>
      </c>
      <c r="AT179" s="66">
        <f t="shared" si="119"/>
        <v>0.695509516951336</v>
      </c>
      <c r="AU179" s="66">
        <f t="shared" si="98"/>
        <v>1</v>
      </c>
      <c r="AV179" s="65">
        <f t="shared" si="120"/>
        <v>0.625643682638728</v>
      </c>
      <c r="AW179" s="65">
        <f t="shared" si="121"/>
        <v>1.70704193079291</v>
      </c>
      <c r="AX179" s="65">
        <f t="shared" si="99"/>
        <v>0</v>
      </c>
    </row>
    <row r="180" spans="1:50">
      <c r="A180" s="62" t="s">
        <v>83</v>
      </c>
      <c r="B180" s="63">
        <v>20</v>
      </c>
      <c r="C180" s="63">
        <f t="shared" si="100"/>
        <v>16</v>
      </c>
      <c r="D180" s="64">
        <f t="shared" si="101"/>
        <v>1.2</v>
      </c>
      <c r="E180" s="64">
        <v>0.241074074074074</v>
      </c>
      <c r="F180" s="64">
        <v>2.03611111111111</v>
      </c>
      <c r="G180" s="63">
        <v>235</v>
      </c>
      <c r="H180" s="63">
        <v>235</v>
      </c>
      <c r="I180" s="64">
        <v>200</v>
      </c>
      <c r="J180" s="63">
        <v>120</v>
      </c>
      <c r="K180" s="64">
        <f t="shared" si="131"/>
        <v>0.6</v>
      </c>
      <c r="L180" s="64">
        <v>0.85</v>
      </c>
      <c r="M180" s="64">
        <v>0.5</v>
      </c>
      <c r="N180" s="63">
        <v>300</v>
      </c>
      <c r="O180" s="64">
        <f t="shared" si="132"/>
        <v>1.5</v>
      </c>
      <c r="P180" s="63">
        <v>440</v>
      </c>
      <c r="Q180" s="63">
        <v>360</v>
      </c>
      <c r="R180" s="64">
        <v>0.929</v>
      </c>
      <c r="S180" s="68"/>
      <c r="T180" s="68"/>
      <c r="U180" s="65">
        <f t="shared" si="122"/>
        <v>0.785</v>
      </c>
      <c r="V180" s="65">
        <f t="shared" si="102"/>
        <v>1.18343949044586</v>
      </c>
      <c r="W180" s="65">
        <f t="shared" si="103"/>
        <v>0</v>
      </c>
      <c r="X180" s="65">
        <f t="shared" si="104"/>
        <v>2.15519416666667</v>
      </c>
      <c r="Y180" s="65">
        <f t="shared" si="105"/>
        <v>0.43105164925202</v>
      </c>
      <c r="Z180" s="65">
        <f t="shared" si="91"/>
        <v>1</v>
      </c>
      <c r="AA180" s="65">
        <f t="shared" si="106"/>
        <v>4.724064</v>
      </c>
      <c r="AB180" s="65">
        <f t="shared" si="107"/>
        <v>0.196652712579677</v>
      </c>
      <c r="AC180" s="65">
        <f t="shared" si="92"/>
        <v>1</v>
      </c>
      <c r="AD180" s="65">
        <f t="shared" si="108"/>
        <v>0.64</v>
      </c>
      <c r="AE180" s="65">
        <f t="shared" si="109"/>
        <v>1.4515625</v>
      </c>
      <c r="AF180" s="65">
        <f t="shared" si="93"/>
        <v>0</v>
      </c>
      <c r="AG180" s="65">
        <f t="shared" si="110"/>
        <v>0.667542</v>
      </c>
      <c r="AH180" s="65">
        <f t="shared" si="111"/>
        <v>1.39167273370065</v>
      </c>
      <c r="AI180" s="65">
        <f t="shared" si="94"/>
        <v>0</v>
      </c>
      <c r="AJ180" s="65">
        <f t="shared" si="112"/>
        <v>0.743</v>
      </c>
      <c r="AK180" s="65">
        <f t="shared" si="113"/>
        <v>1.25033647375505</v>
      </c>
      <c r="AL180" s="65">
        <f t="shared" si="95"/>
        <v>0</v>
      </c>
      <c r="AM180" s="65">
        <f t="shared" si="114"/>
        <v>0.607477094222222</v>
      </c>
      <c r="AN180" s="65">
        <f t="shared" si="115"/>
        <v>1.52927576831426</v>
      </c>
      <c r="AO180" s="65">
        <f t="shared" si="96"/>
        <v>0</v>
      </c>
      <c r="AP180" s="65">
        <f t="shared" si="116"/>
        <v>0.431338608888889</v>
      </c>
      <c r="AQ180" s="65">
        <f t="shared" si="117"/>
        <v>2.15376036565117</v>
      </c>
      <c r="AR180" s="65">
        <f t="shared" si="97"/>
        <v>0</v>
      </c>
      <c r="AS180" s="66">
        <f t="shared" si="118"/>
        <v>1.55219069874074</v>
      </c>
      <c r="AT180" s="66">
        <f t="shared" si="119"/>
        <v>0.598508933698468</v>
      </c>
      <c r="AU180" s="66">
        <f t="shared" si="98"/>
        <v>1</v>
      </c>
      <c r="AV180" s="65">
        <f t="shared" si="120"/>
        <v>0.59724</v>
      </c>
      <c r="AW180" s="65">
        <f t="shared" si="121"/>
        <v>1.55548858080504</v>
      </c>
      <c r="AX180" s="65">
        <f t="shared" si="99"/>
        <v>0</v>
      </c>
    </row>
    <row r="181" spans="1:50">
      <c r="A181" s="62" t="s">
        <v>83</v>
      </c>
      <c r="B181" s="63">
        <v>21.12</v>
      </c>
      <c r="C181" s="63">
        <f t="shared" si="100"/>
        <v>16.896</v>
      </c>
      <c r="D181" s="64">
        <f t="shared" si="101"/>
        <v>1.28800565819306</v>
      </c>
      <c r="E181" s="64">
        <v>0</v>
      </c>
      <c r="F181" s="64">
        <v>1.175</v>
      </c>
      <c r="G181" s="63">
        <v>235</v>
      </c>
      <c r="H181" s="63" t="s">
        <v>23</v>
      </c>
      <c r="I181" s="64">
        <v>100</v>
      </c>
      <c r="J181" s="63">
        <v>100</v>
      </c>
      <c r="K181" s="64">
        <f t="shared" si="131"/>
        <v>1</v>
      </c>
      <c r="L181" s="64">
        <v>1.16</v>
      </c>
      <c r="M181" s="64">
        <v>0.68</v>
      </c>
      <c r="N181" s="63">
        <v>300</v>
      </c>
      <c r="O181" s="64">
        <f t="shared" si="132"/>
        <v>3</v>
      </c>
      <c r="P181" s="63">
        <v>300</v>
      </c>
      <c r="Q181" s="63">
        <v>220</v>
      </c>
      <c r="R181" s="64">
        <v>1.118</v>
      </c>
      <c r="S181" s="68"/>
      <c r="T181" s="68"/>
      <c r="U181" s="65">
        <f t="shared" ref="U181:U212" si="133">0.09*C181-0.655</f>
        <v>0.86564</v>
      </c>
      <c r="V181" s="65">
        <f t="shared" si="102"/>
        <v>1.29152996626773</v>
      </c>
      <c r="W181" s="65">
        <f t="shared" si="103"/>
        <v>0</v>
      </c>
      <c r="X181" s="65">
        <f t="shared" si="104"/>
        <v>1.8341025</v>
      </c>
      <c r="Y181" s="65">
        <f t="shared" si="105"/>
        <v>0.6095624426661</v>
      </c>
      <c r="Z181" s="65">
        <f t="shared" si="91"/>
        <v>1</v>
      </c>
      <c r="AA181" s="65">
        <f t="shared" si="106"/>
        <v>7.43276422297634</v>
      </c>
      <c r="AB181" s="65">
        <f t="shared" si="107"/>
        <v>0.150415103514788</v>
      </c>
      <c r="AC181" s="65">
        <f t="shared" si="92"/>
        <v>1</v>
      </c>
      <c r="AD181" s="65">
        <f t="shared" si="108"/>
        <v>0.67584</v>
      </c>
      <c r="AE181" s="65">
        <f t="shared" si="109"/>
        <v>1.65423768939394</v>
      </c>
      <c r="AF181" s="65">
        <f t="shared" si="93"/>
        <v>0</v>
      </c>
      <c r="AG181" s="65">
        <f t="shared" si="110"/>
        <v>0.701409241282196</v>
      </c>
      <c r="AH181" s="65">
        <f t="shared" si="111"/>
        <v>1.59393394640234</v>
      </c>
      <c r="AI181" s="65">
        <f t="shared" si="94"/>
        <v>0</v>
      </c>
      <c r="AJ181" s="65">
        <f t="shared" si="112"/>
        <v>0.771948097620989</v>
      </c>
      <c r="AK181" s="65">
        <f t="shared" si="113"/>
        <v>1.44828389816036</v>
      </c>
      <c r="AL181" s="65">
        <f t="shared" si="95"/>
        <v>0</v>
      </c>
      <c r="AM181" s="65">
        <f t="shared" si="114"/>
        <v>0.506186223669873</v>
      </c>
      <c r="AN181" s="65">
        <f t="shared" si="115"/>
        <v>2.20867330583288</v>
      </c>
      <c r="AO181" s="65">
        <f t="shared" si="96"/>
        <v>0</v>
      </c>
      <c r="AP181" s="65">
        <f t="shared" si="116"/>
        <v>0.328441442839231</v>
      </c>
      <c r="AQ181" s="65">
        <f t="shared" si="117"/>
        <v>3.40395533016597</v>
      </c>
      <c r="AR181" s="65">
        <f t="shared" si="97"/>
        <v>0</v>
      </c>
      <c r="AS181" s="66">
        <f t="shared" si="118"/>
        <v>1.83611806793257</v>
      </c>
      <c r="AT181" s="66">
        <f t="shared" si="119"/>
        <v>0.608893305678783</v>
      </c>
      <c r="AU181" s="66">
        <f t="shared" si="98"/>
        <v>1</v>
      </c>
      <c r="AV181" s="65">
        <f t="shared" si="120"/>
        <v>0.74807368627853</v>
      </c>
      <c r="AW181" s="65">
        <f t="shared" si="121"/>
        <v>1.49450518111626</v>
      </c>
      <c r="AX181" s="65">
        <f t="shared" si="99"/>
        <v>0</v>
      </c>
    </row>
    <row r="182" spans="1:50">
      <c r="A182" s="62" t="s">
        <v>83</v>
      </c>
      <c r="B182" s="63">
        <v>20.9</v>
      </c>
      <c r="C182" s="63">
        <f t="shared" si="100"/>
        <v>16.72</v>
      </c>
      <c r="D182" s="64">
        <f t="shared" si="101"/>
        <v>1.27096105980106</v>
      </c>
      <c r="E182" s="64">
        <v>0.241074074074074</v>
      </c>
      <c r="F182" s="64">
        <v>1.175</v>
      </c>
      <c r="G182" s="63">
        <v>235</v>
      </c>
      <c r="H182" s="63">
        <v>235</v>
      </c>
      <c r="I182" s="64">
        <v>100</v>
      </c>
      <c r="J182" s="63">
        <v>100</v>
      </c>
      <c r="K182" s="64">
        <f t="shared" si="131"/>
        <v>1</v>
      </c>
      <c r="L182" s="64">
        <v>1.16</v>
      </c>
      <c r="M182" s="64">
        <v>0.68</v>
      </c>
      <c r="N182" s="63">
        <v>300</v>
      </c>
      <c r="O182" s="64">
        <f t="shared" si="132"/>
        <v>3</v>
      </c>
      <c r="P182" s="63">
        <v>300</v>
      </c>
      <c r="Q182" s="63">
        <v>220</v>
      </c>
      <c r="R182" s="64">
        <v>1.074</v>
      </c>
      <c r="S182" s="68"/>
      <c r="T182" s="68"/>
      <c r="U182" s="65">
        <f t="shared" si="133"/>
        <v>0.8498</v>
      </c>
      <c r="V182" s="65">
        <f t="shared" si="102"/>
        <v>1.26382678277242</v>
      </c>
      <c r="W182" s="65">
        <f t="shared" si="103"/>
        <v>0</v>
      </c>
      <c r="X182" s="65">
        <f t="shared" si="104"/>
        <v>1.8341025</v>
      </c>
      <c r="Y182" s="65">
        <f t="shared" si="105"/>
        <v>0.585572507534339</v>
      </c>
      <c r="Z182" s="65">
        <f t="shared" si="91"/>
        <v>1</v>
      </c>
      <c r="AA182" s="65">
        <f t="shared" si="106"/>
        <v>7.33440403308339</v>
      </c>
      <c r="AB182" s="65">
        <f t="shared" si="107"/>
        <v>0.146433165551761</v>
      </c>
      <c r="AC182" s="65">
        <f t="shared" si="92"/>
        <v>1</v>
      </c>
      <c r="AD182" s="65">
        <f t="shared" si="108"/>
        <v>0.6688</v>
      </c>
      <c r="AE182" s="65">
        <f t="shared" si="109"/>
        <v>1.60586124401914</v>
      </c>
      <c r="AF182" s="65">
        <f t="shared" si="93"/>
        <v>0</v>
      </c>
      <c r="AG182" s="65">
        <f t="shared" si="110"/>
        <v>0.692127264335864</v>
      </c>
      <c r="AH182" s="65">
        <f t="shared" si="111"/>
        <v>1.55173774440249</v>
      </c>
      <c r="AI182" s="65">
        <f t="shared" si="94"/>
        <v>0</v>
      </c>
      <c r="AJ182" s="65">
        <f t="shared" si="112"/>
        <v>0.766426762036522</v>
      </c>
      <c r="AK182" s="65">
        <f t="shared" si="113"/>
        <v>1.40130806125063</v>
      </c>
      <c r="AL182" s="65">
        <f t="shared" si="95"/>
        <v>0</v>
      </c>
      <c r="AM182" s="65">
        <f t="shared" si="114"/>
        <v>0.501687618063469</v>
      </c>
      <c r="AN182" s="65">
        <f t="shared" si="115"/>
        <v>2.14077438096973</v>
      </c>
      <c r="AO182" s="65">
        <f t="shared" si="96"/>
        <v>0</v>
      </c>
      <c r="AP182" s="65">
        <f t="shared" si="116"/>
        <v>0.500058155605351</v>
      </c>
      <c r="AQ182" s="65">
        <f t="shared" si="117"/>
        <v>2.14775019257482</v>
      </c>
      <c r="AR182" s="65">
        <f t="shared" si="97"/>
        <v>0</v>
      </c>
      <c r="AS182" s="66">
        <f t="shared" si="118"/>
        <v>1.83491917838629</v>
      </c>
      <c r="AT182" s="66">
        <f t="shared" si="119"/>
        <v>0.585311883297511</v>
      </c>
      <c r="AU182" s="66">
        <f t="shared" si="98"/>
        <v>1</v>
      </c>
      <c r="AV182" s="65">
        <f t="shared" si="120"/>
        <v>0.738174183532456</v>
      </c>
      <c r="AW182" s="65">
        <f t="shared" si="121"/>
        <v>1.45494115611099</v>
      </c>
      <c r="AX182" s="65">
        <f t="shared" si="99"/>
        <v>0</v>
      </c>
    </row>
    <row r="183" spans="1:50">
      <c r="A183" s="62" t="s">
        <v>83</v>
      </c>
      <c r="B183" s="63">
        <v>21.6</v>
      </c>
      <c r="C183" s="63">
        <f t="shared" si="100"/>
        <v>17.28</v>
      </c>
      <c r="D183" s="64">
        <f t="shared" si="101"/>
        <v>1.32480890563222</v>
      </c>
      <c r="E183" s="64">
        <v>0.241074074074074</v>
      </c>
      <c r="F183" s="64">
        <v>1.175</v>
      </c>
      <c r="G183" s="63">
        <v>235</v>
      </c>
      <c r="H183" s="63">
        <v>235</v>
      </c>
      <c r="I183" s="64">
        <v>100</v>
      </c>
      <c r="J183" s="63">
        <v>100</v>
      </c>
      <c r="K183" s="64">
        <f t="shared" si="131"/>
        <v>1</v>
      </c>
      <c r="L183" s="64">
        <v>1.16</v>
      </c>
      <c r="M183" s="64">
        <v>0.68</v>
      </c>
      <c r="N183" s="63">
        <v>400</v>
      </c>
      <c r="O183" s="64">
        <f t="shared" si="132"/>
        <v>4</v>
      </c>
      <c r="P183" s="63">
        <v>300</v>
      </c>
      <c r="Q183" s="63">
        <v>220</v>
      </c>
      <c r="R183" s="64">
        <v>1.214</v>
      </c>
      <c r="S183" s="68"/>
      <c r="T183" s="68"/>
      <c r="U183" s="65">
        <f t="shared" si="133"/>
        <v>0.9002</v>
      </c>
      <c r="V183" s="65">
        <f t="shared" si="102"/>
        <v>1.34858920239947</v>
      </c>
      <c r="W183" s="65">
        <f t="shared" si="103"/>
        <v>0</v>
      </c>
      <c r="X183" s="65">
        <f t="shared" si="104"/>
        <v>1.5341025</v>
      </c>
      <c r="Y183" s="65">
        <f t="shared" si="105"/>
        <v>0.791342169118426</v>
      </c>
      <c r="Z183" s="65">
        <f t="shared" si="91"/>
        <v>1</v>
      </c>
      <c r="AA183" s="65">
        <f t="shared" si="106"/>
        <v>7.64514672231943</v>
      </c>
      <c r="AB183" s="65">
        <f t="shared" si="107"/>
        <v>0.158793551529341</v>
      </c>
      <c r="AC183" s="65">
        <f t="shared" si="92"/>
        <v>1</v>
      </c>
      <c r="AD183" s="65">
        <f t="shared" si="108"/>
        <v>0.6912</v>
      </c>
      <c r="AE183" s="65">
        <f t="shared" si="109"/>
        <v>1.75636574074074</v>
      </c>
      <c r="AF183" s="65">
        <f t="shared" si="93"/>
        <v>0</v>
      </c>
      <c r="AG183" s="65">
        <f t="shared" si="110"/>
        <v>0.711104428187148</v>
      </c>
      <c r="AH183" s="65">
        <f t="shared" si="111"/>
        <v>1.70720354406301</v>
      </c>
      <c r="AI183" s="65">
        <f t="shared" si="94"/>
        <v>0</v>
      </c>
      <c r="AJ183" s="65">
        <f t="shared" si="112"/>
        <v>0.783725356715714</v>
      </c>
      <c r="AK183" s="65">
        <f t="shared" si="113"/>
        <v>1.54901202263941</v>
      </c>
      <c r="AL183" s="65">
        <f t="shared" si="95"/>
        <v>0</v>
      </c>
      <c r="AM183" s="65">
        <f t="shared" si="114"/>
        <v>0.542815160934142</v>
      </c>
      <c r="AN183" s="65">
        <f t="shared" si="115"/>
        <v>2.23648874860238</v>
      </c>
      <c r="AO183" s="65">
        <f t="shared" si="96"/>
        <v>0</v>
      </c>
      <c r="AP183" s="65">
        <f t="shared" si="116"/>
        <v>0.521244528124005</v>
      </c>
      <c r="AQ183" s="65">
        <f t="shared" si="117"/>
        <v>2.32904123592294</v>
      </c>
      <c r="AR183" s="65">
        <f t="shared" si="97"/>
        <v>0</v>
      </c>
      <c r="AS183" s="66">
        <f t="shared" si="118"/>
        <v>1.79397239523652</v>
      </c>
      <c r="AT183" s="66">
        <f t="shared" si="119"/>
        <v>0.676710524210681</v>
      </c>
      <c r="AU183" s="66">
        <f t="shared" si="98"/>
        <v>1</v>
      </c>
      <c r="AV183" s="65">
        <f t="shared" si="120"/>
        <v>0.744807566746432</v>
      </c>
      <c r="AW183" s="65">
        <f t="shared" si="121"/>
        <v>1.62995121720253</v>
      </c>
      <c r="AX183" s="65">
        <f t="shared" si="99"/>
        <v>0</v>
      </c>
    </row>
    <row r="184" spans="1:50">
      <c r="A184" s="62" t="s">
        <v>83</v>
      </c>
      <c r="B184" s="63">
        <v>58.7</v>
      </c>
      <c r="C184" s="63">
        <f t="shared" si="100"/>
        <v>46.96</v>
      </c>
      <c r="D184" s="64">
        <f t="shared" si="101"/>
        <v>3.44773507294574</v>
      </c>
      <c r="E184" s="64">
        <v>0.241074074074074</v>
      </c>
      <c r="F184" s="64">
        <v>1.175</v>
      </c>
      <c r="G184" s="63">
        <v>235</v>
      </c>
      <c r="H184" s="63">
        <v>235</v>
      </c>
      <c r="I184" s="64">
        <v>100</v>
      </c>
      <c r="J184" s="63">
        <v>100</v>
      </c>
      <c r="K184" s="64">
        <f t="shared" si="131"/>
        <v>1</v>
      </c>
      <c r="L184" s="64">
        <v>1.16</v>
      </c>
      <c r="M184" s="64">
        <v>0.68</v>
      </c>
      <c r="N184" s="63">
        <v>300</v>
      </c>
      <c r="O184" s="64">
        <f t="shared" si="132"/>
        <v>3</v>
      </c>
      <c r="P184" s="63">
        <v>300</v>
      </c>
      <c r="Q184" s="63">
        <v>220</v>
      </c>
      <c r="R184" s="64">
        <v>1.426</v>
      </c>
      <c r="S184" s="68"/>
      <c r="T184" s="68"/>
      <c r="U184" s="65">
        <f t="shared" si="133"/>
        <v>3.5714</v>
      </c>
      <c r="V184" s="65">
        <f t="shared" si="102"/>
        <v>0.399283194265554</v>
      </c>
      <c r="W184" s="65">
        <f t="shared" si="103"/>
        <v>1</v>
      </c>
      <c r="X184" s="65">
        <f t="shared" si="104"/>
        <v>1.8341025</v>
      </c>
      <c r="Y184" s="65">
        <f t="shared" si="105"/>
        <v>0.777491988588424</v>
      </c>
      <c r="Z184" s="65">
        <f t="shared" si="91"/>
        <v>1</v>
      </c>
      <c r="AA184" s="65">
        <f t="shared" si="106"/>
        <v>19.8960320845506</v>
      </c>
      <c r="AB184" s="65">
        <f t="shared" si="107"/>
        <v>0.0716725824496081</v>
      </c>
      <c r="AC184" s="65">
        <f t="shared" si="92"/>
        <v>1</v>
      </c>
      <c r="AD184" s="65">
        <f t="shared" si="108"/>
        <v>1.8784</v>
      </c>
      <c r="AE184" s="65">
        <f t="shared" si="109"/>
        <v>0.759156729131175</v>
      </c>
      <c r="AF184" s="65">
        <f t="shared" si="93"/>
        <v>1</v>
      </c>
      <c r="AG184" s="65">
        <f t="shared" si="110"/>
        <v>1.87753308867406</v>
      </c>
      <c r="AH184" s="65">
        <f t="shared" si="111"/>
        <v>0.759507253748086</v>
      </c>
      <c r="AI184" s="65">
        <f t="shared" si="94"/>
        <v>1</v>
      </c>
      <c r="AJ184" s="65">
        <f t="shared" si="112"/>
        <v>1.06807567572331</v>
      </c>
      <c r="AK184" s="65">
        <f t="shared" si="113"/>
        <v>1.33511138996242</v>
      </c>
      <c r="AL184" s="65">
        <f t="shared" si="95"/>
        <v>0</v>
      </c>
      <c r="AM184" s="65">
        <f t="shared" si="114"/>
        <v>1.36092760916748</v>
      </c>
      <c r="AN184" s="65">
        <f t="shared" si="115"/>
        <v>1.04781473341725</v>
      </c>
      <c r="AO184" s="65">
        <f t="shared" si="96"/>
        <v>0</v>
      </c>
      <c r="AP184" s="65">
        <f t="shared" si="116"/>
        <v>1.3565073676317</v>
      </c>
      <c r="AQ184" s="65">
        <f t="shared" si="117"/>
        <v>1.05122908583212</v>
      </c>
      <c r="AR184" s="65">
        <f t="shared" si="97"/>
        <v>0</v>
      </c>
      <c r="AS184" s="66">
        <f t="shared" si="118"/>
        <v>2.01493838927335</v>
      </c>
      <c r="AT184" s="66">
        <f t="shared" si="119"/>
        <v>0.707713946784377</v>
      </c>
      <c r="AU184" s="66">
        <f t="shared" si="98"/>
        <v>1</v>
      </c>
      <c r="AV184" s="65">
        <f t="shared" si="120"/>
        <v>2.00244453036689</v>
      </c>
      <c r="AW184" s="65">
        <f t="shared" si="121"/>
        <v>0.712129588797513</v>
      </c>
      <c r="AX184" s="65">
        <f t="shared" si="99"/>
        <v>1</v>
      </c>
    </row>
    <row r="185" spans="1:50">
      <c r="A185" s="62" t="s">
        <v>83</v>
      </c>
      <c r="B185" s="63">
        <v>24.2</v>
      </c>
      <c r="C185" s="63">
        <f t="shared" si="100"/>
        <v>19.36</v>
      </c>
      <c r="D185" s="64">
        <f t="shared" si="101"/>
        <v>1.51602655648348</v>
      </c>
      <c r="E185" s="64">
        <v>0.5</v>
      </c>
      <c r="F185" s="64">
        <v>3.5825</v>
      </c>
      <c r="G185" s="63">
        <v>315</v>
      </c>
      <c r="H185" s="63">
        <v>336</v>
      </c>
      <c r="I185" s="64">
        <v>100</v>
      </c>
      <c r="J185" s="63">
        <v>50</v>
      </c>
      <c r="K185" s="64">
        <f t="shared" si="131"/>
        <v>0.5</v>
      </c>
      <c r="L185" s="64">
        <v>0.66</v>
      </c>
      <c r="M185" s="64">
        <v>0.68</v>
      </c>
      <c r="N185" s="63">
        <v>200</v>
      </c>
      <c r="O185" s="64">
        <f t="shared" si="132"/>
        <v>2</v>
      </c>
      <c r="P185" s="63">
        <v>200</v>
      </c>
      <c r="Q185" s="63">
        <v>200</v>
      </c>
      <c r="R185" s="64">
        <v>2.7</v>
      </c>
      <c r="S185" s="68"/>
      <c r="T185" s="68"/>
      <c r="U185" s="65">
        <f t="shared" si="133"/>
        <v>1.0874</v>
      </c>
      <c r="V185" s="65">
        <f t="shared" si="102"/>
        <v>2.48298694132794</v>
      </c>
      <c r="W185" s="65">
        <f t="shared" si="103"/>
        <v>0</v>
      </c>
      <c r="X185" s="65">
        <f t="shared" si="104"/>
        <v>1.77369975</v>
      </c>
      <c r="Y185" s="65">
        <f t="shared" si="105"/>
        <v>1.5222418563232</v>
      </c>
      <c r="Z185" s="65">
        <f t="shared" si="91"/>
        <v>0</v>
      </c>
      <c r="AA185" s="65">
        <f t="shared" si="106"/>
        <v>2.50779381870509</v>
      </c>
      <c r="AB185" s="65">
        <f t="shared" si="107"/>
        <v>1.07664353419379</v>
      </c>
      <c r="AC185" s="65">
        <f t="shared" si="92"/>
        <v>0</v>
      </c>
      <c r="AD185" s="65">
        <f t="shared" si="108"/>
        <v>0.711764705882353</v>
      </c>
      <c r="AE185" s="65">
        <f t="shared" si="109"/>
        <v>3.79338842975207</v>
      </c>
      <c r="AF185" s="65">
        <f t="shared" si="93"/>
        <v>0</v>
      </c>
      <c r="AG185" s="65">
        <f t="shared" si="110"/>
        <v>0.767306521032986</v>
      </c>
      <c r="AH185" s="65">
        <f t="shared" si="111"/>
        <v>3.51880236383907</v>
      </c>
      <c r="AI185" s="65">
        <f t="shared" si="94"/>
        <v>0</v>
      </c>
      <c r="AJ185" s="65">
        <f t="shared" si="112"/>
        <v>0.84156</v>
      </c>
      <c r="AK185" s="65">
        <f t="shared" si="113"/>
        <v>3.20832739198631</v>
      </c>
      <c r="AL185" s="65">
        <f t="shared" si="95"/>
        <v>0</v>
      </c>
      <c r="AM185" s="65">
        <f t="shared" si="114"/>
        <v>0.832435021899516</v>
      </c>
      <c r="AN185" s="65">
        <f t="shared" si="115"/>
        <v>3.24349640388619</v>
      </c>
      <c r="AO185" s="65">
        <f t="shared" si="96"/>
        <v>0</v>
      </c>
      <c r="AP185" s="65">
        <f t="shared" si="116"/>
        <v>0.757482668946973</v>
      </c>
      <c r="AQ185" s="65">
        <f t="shared" si="117"/>
        <v>3.56443798741092</v>
      </c>
      <c r="AR185" s="65">
        <f t="shared" si="97"/>
        <v>0</v>
      </c>
      <c r="AS185" s="66">
        <f t="shared" si="118"/>
        <v>1.46961239622118</v>
      </c>
      <c r="AT185" s="66">
        <f t="shared" si="119"/>
        <v>1.83721912454094</v>
      </c>
      <c r="AU185" s="66">
        <f t="shared" si="98"/>
        <v>0</v>
      </c>
      <c r="AV185" s="65">
        <f t="shared" si="120"/>
        <v>0.698357633244117</v>
      </c>
      <c r="AW185" s="65">
        <f t="shared" si="121"/>
        <v>3.8662139160097</v>
      </c>
      <c r="AX185" s="65">
        <f t="shared" si="99"/>
        <v>0</v>
      </c>
    </row>
    <row r="186" spans="1:50">
      <c r="A186" s="62" t="s">
        <v>83</v>
      </c>
      <c r="B186" s="63">
        <v>24.2</v>
      </c>
      <c r="C186" s="63">
        <f t="shared" si="100"/>
        <v>19.36</v>
      </c>
      <c r="D186" s="64">
        <f t="shared" si="101"/>
        <v>1.51602655648348</v>
      </c>
      <c r="E186" s="64">
        <v>0.2</v>
      </c>
      <c r="F186" s="64">
        <v>2.2928</v>
      </c>
      <c r="G186" s="63">
        <v>315</v>
      </c>
      <c r="H186" s="63">
        <v>336</v>
      </c>
      <c r="I186" s="64">
        <v>100</v>
      </c>
      <c r="J186" s="63">
        <v>75.5</v>
      </c>
      <c r="K186" s="64">
        <f t="shared" si="131"/>
        <v>0.755</v>
      </c>
      <c r="L186" s="64">
        <v>0.91</v>
      </c>
      <c r="M186" s="64">
        <v>0.68</v>
      </c>
      <c r="N186" s="63">
        <v>400</v>
      </c>
      <c r="O186" s="64">
        <f t="shared" si="132"/>
        <v>4</v>
      </c>
      <c r="P186" s="63">
        <v>250</v>
      </c>
      <c r="Q186" s="63">
        <v>250</v>
      </c>
      <c r="R186" s="64">
        <v>2.16</v>
      </c>
      <c r="S186" s="68"/>
      <c r="T186" s="68"/>
      <c r="U186" s="65">
        <f t="shared" si="133"/>
        <v>1.0874</v>
      </c>
      <c r="V186" s="65">
        <f t="shared" si="102"/>
        <v>1.98638955306235</v>
      </c>
      <c r="W186" s="65">
        <f t="shared" si="103"/>
        <v>0</v>
      </c>
      <c r="X186" s="65">
        <f t="shared" si="104"/>
        <v>1.36676784</v>
      </c>
      <c r="Y186" s="65">
        <f t="shared" si="105"/>
        <v>1.58037081118327</v>
      </c>
      <c r="Z186" s="65">
        <f t="shared" si="91"/>
        <v>0</v>
      </c>
      <c r="AA186" s="65">
        <f t="shared" si="106"/>
        <v>5.17075298825231</v>
      </c>
      <c r="AB186" s="65">
        <f t="shared" si="107"/>
        <v>0.417734129808059</v>
      </c>
      <c r="AC186" s="65">
        <f t="shared" si="92"/>
        <v>1</v>
      </c>
      <c r="AD186" s="65">
        <f t="shared" si="108"/>
        <v>0.7744</v>
      </c>
      <c r="AE186" s="65">
        <f t="shared" si="109"/>
        <v>2.78925619834711</v>
      </c>
      <c r="AF186" s="65">
        <f t="shared" si="93"/>
        <v>0</v>
      </c>
      <c r="AG186" s="65">
        <f t="shared" si="110"/>
        <v>0.813742414458075</v>
      </c>
      <c r="AH186" s="65">
        <f t="shared" si="111"/>
        <v>2.65440262375716</v>
      </c>
      <c r="AI186" s="65">
        <f t="shared" si="94"/>
        <v>0</v>
      </c>
      <c r="AJ186" s="65">
        <f t="shared" si="112"/>
        <v>0.84156</v>
      </c>
      <c r="AK186" s="65">
        <f t="shared" si="113"/>
        <v>2.56666191358905</v>
      </c>
      <c r="AL186" s="65">
        <f t="shared" si="95"/>
        <v>0</v>
      </c>
      <c r="AM186" s="65">
        <f t="shared" si="114"/>
        <v>0.745143728803754</v>
      </c>
      <c r="AN186" s="65">
        <f t="shared" si="115"/>
        <v>2.89876961518235</v>
      </c>
      <c r="AO186" s="65">
        <f t="shared" si="96"/>
        <v>0</v>
      </c>
      <c r="AP186" s="65">
        <f t="shared" si="116"/>
        <v>0.529146329142213</v>
      </c>
      <c r="AQ186" s="65">
        <f t="shared" si="117"/>
        <v>4.08204664955633</v>
      </c>
      <c r="AR186" s="65">
        <f t="shared" si="97"/>
        <v>0</v>
      </c>
      <c r="AS186" s="66">
        <f t="shared" si="118"/>
        <v>1.59846219622118</v>
      </c>
      <c r="AT186" s="66">
        <f t="shared" si="119"/>
        <v>1.35129877022197</v>
      </c>
      <c r="AU186" s="66">
        <f t="shared" si="98"/>
        <v>0</v>
      </c>
      <c r="AV186" s="65">
        <f t="shared" si="120"/>
        <v>0.749239274546094</v>
      </c>
      <c r="AW186" s="65">
        <f t="shared" si="121"/>
        <v>2.88292415171185</v>
      </c>
      <c r="AX186" s="65">
        <f t="shared" si="99"/>
        <v>0</v>
      </c>
    </row>
    <row r="187" spans="1:50">
      <c r="A187" s="62" t="s">
        <v>83</v>
      </c>
      <c r="B187" s="63">
        <v>24.2</v>
      </c>
      <c r="C187" s="63">
        <f t="shared" si="100"/>
        <v>19.36</v>
      </c>
      <c r="D187" s="64">
        <f t="shared" si="101"/>
        <v>1.51602655648348</v>
      </c>
      <c r="E187" s="64">
        <v>0</v>
      </c>
      <c r="F187" s="64">
        <v>1.59222222222222</v>
      </c>
      <c r="G187" s="63">
        <v>315</v>
      </c>
      <c r="H187" s="63" t="s">
        <v>23</v>
      </c>
      <c r="I187" s="64">
        <v>100</v>
      </c>
      <c r="J187" s="63">
        <v>100</v>
      </c>
      <c r="K187" s="64">
        <f t="shared" si="131"/>
        <v>1</v>
      </c>
      <c r="L187" s="64">
        <v>1.16</v>
      </c>
      <c r="M187" s="64">
        <v>0.68</v>
      </c>
      <c r="N187" s="63">
        <v>800</v>
      </c>
      <c r="O187" s="64">
        <f t="shared" si="132"/>
        <v>8</v>
      </c>
      <c r="P187" s="63">
        <v>300</v>
      </c>
      <c r="Q187" s="63">
        <v>300</v>
      </c>
      <c r="R187" s="64">
        <v>0.895</v>
      </c>
      <c r="S187" s="68"/>
      <c r="T187" s="68"/>
      <c r="U187" s="65">
        <f t="shared" si="133"/>
        <v>1.0874</v>
      </c>
      <c r="V187" s="65">
        <f t="shared" si="102"/>
        <v>0.823064189810557</v>
      </c>
      <c r="W187" s="65">
        <f t="shared" si="103"/>
        <v>1</v>
      </c>
      <c r="X187" s="65">
        <f t="shared" si="104"/>
        <v>0.271644333333334</v>
      </c>
      <c r="Y187" s="65">
        <f t="shared" si="105"/>
        <v>3.29474938430521</v>
      </c>
      <c r="Z187" s="65">
        <f t="shared" si="91"/>
        <v>0</v>
      </c>
      <c r="AA187" s="65">
        <f t="shared" si="106"/>
        <v>8.74861680803535</v>
      </c>
      <c r="AB187" s="65">
        <f t="shared" si="107"/>
        <v>0.102301886073918</v>
      </c>
      <c r="AC187" s="65">
        <f t="shared" si="92"/>
        <v>1</v>
      </c>
      <c r="AD187" s="65">
        <f t="shared" si="108"/>
        <v>0.7744</v>
      </c>
      <c r="AE187" s="65">
        <f t="shared" si="109"/>
        <v>1.15573347107438</v>
      </c>
      <c r="AF187" s="65">
        <f t="shared" si="93"/>
        <v>0</v>
      </c>
      <c r="AG187" s="65">
        <f t="shared" si="110"/>
        <v>0.766381744833531</v>
      </c>
      <c r="AH187" s="65">
        <f t="shared" si="111"/>
        <v>1.16782531164597</v>
      </c>
      <c r="AI187" s="65">
        <f t="shared" si="94"/>
        <v>0</v>
      </c>
      <c r="AJ187" s="65">
        <f t="shared" si="112"/>
        <v>0.84156</v>
      </c>
      <c r="AK187" s="65">
        <f t="shared" si="113"/>
        <v>1.06350111697324</v>
      </c>
      <c r="AL187" s="65">
        <f t="shared" si="95"/>
        <v>0</v>
      </c>
      <c r="AM187" s="65">
        <f t="shared" si="114"/>
        <v>0.709500428434271</v>
      </c>
      <c r="AN187" s="65">
        <f t="shared" si="115"/>
        <v>1.26145096483605</v>
      </c>
      <c r="AO187" s="65">
        <f t="shared" si="96"/>
        <v>0</v>
      </c>
      <c r="AP187" s="65">
        <f t="shared" si="116"/>
        <v>0.386586771903288</v>
      </c>
      <c r="AQ187" s="65">
        <f t="shared" si="117"/>
        <v>2.31513353546381</v>
      </c>
      <c r="AR187" s="65">
        <f t="shared" si="97"/>
        <v>0</v>
      </c>
      <c r="AS187" s="66">
        <f t="shared" si="118"/>
        <v>1.62797539622118</v>
      </c>
      <c r="AT187" s="66">
        <f t="shared" si="119"/>
        <v>0.549762608254063</v>
      </c>
      <c r="AU187" s="66">
        <f t="shared" si="98"/>
        <v>1</v>
      </c>
      <c r="AV187" s="65">
        <f t="shared" si="120"/>
        <v>0.739517754252644</v>
      </c>
      <c r="AW187" s="65">
        <f t="shared" si="121"/>
        <v>1.21024815814529</v>
      </c>
      <c r="AX187" s="65">
        <f t="shared" si="99"/>
        <v>0</v>
      </c>
    </row>
    <row r="188" spans="1:50">
      <c r="A188" s="62" t="s">
        <v>83</v>
      </c>
      <c r="B188" s="63">
        <v>25.3</v>
      </c>
      <c r="C188" s="63">
        <f t="shared" si="100"/>
        <v>20.24</v>
      </c>
      <c r="D188" s="64">
        <f t="shared" si="101"/>
        <v>1.59334149530238</v>
      </c>
      <c r="E188" s="64">
        <v>0</v>
      </c>
      <c r="F188" s="64">
        <v>2.2928</v>
      </c>
      <c r="G188" s="63">
        <v>315</v>
      </c>
      <c r="H188" s="63" t="s">
        <v>23</v>
      </c>
      <c r="I188" s="64">
        <v>100</v>
      </c>
      <c r="J188" s="63">
        <v>75.5</v>
      </c>
      <c r="K188" s="64">
        <f t="shared" si="131"/>
        <v>0.755</v>
      </c>
      <c r="L188" s="64">
        <v>0.91</v>
      </c>
      <c r="M188" s="64">
        <v>0.68</v>
      </c>
      <c r="N188" s="63">
        <v>200</v>
      </c>
      <c r="O188" s="64">
        <f t="shared" si="132"/>
        <v>2</v>
      </c>
      <c r="P188" s="63">
        <v>250</v>
      </c>
      <c r="Q188" s="63">
        <v>250</v>
      </c>
      <c r="R188" s="64">
        <v>1.026</v>
      </c>
      <c r="S188" s="68"/>
      <c r="T188" s="68"/>
      <c r="U188" s="65">
        <f t="shared" si="133"/>
        <v>1.1666</v>
      </c>
      <c r="V188" s="65">
        <f t="shared" si="102"/>
        <v>0.879478827361563</v>
      </c>
      <c r="W188" s="65">
        <f t="shared" si="103"/>
        <v>1</v>
      </c>
      <c r="X188" s="65">
        <f t="shared" si="104"/>
        <v>1.96676784</v>
      </c>
      <c r="Y188" s="65">
        <f t="shared" si="105"/>
        <v>0.521668078526238</v>
      </c>
      <c r="Z188" s="65">
        <f t="shared" si="91"/>
        <v>1</v>
      </c>
      <c r="AA188" s="65">
        <f t="shared" si="106"/>
        <v>5.43445315183102</v>
      </c>
      <c r="AB188" s="65">
        <f t="shared" si="107"/>
        <v>0.188795444791775</v>
      </c>
      <c r="AC188" s="65">
        <f t="shared" si="92"/>
        <v>1</v>
      </c>
      <c r="AD188" s="65">
        <f t="shared" si="108"/>
        <v>0.8096</v>
      </c>
      <c r="AE188" s="65">
        <f t="shared" si="109"/>
        <v>1.26729249011858</v>
      </c>
      <c r="AF188" s="65">
        <f t="shared" si="93"/>
        <v>0</v>
      </c>
      <c r="AG188" s="65">
        <f t="shared" si="110"/>
        <v>0.880129975175129</v>
      </c>
      <c r="AH188" s="65">
        <f t="shared" si="111"/>
        <v>1.1657369126598</v>
      </c>
      <c r="AI188" s="65">
        <f t="shared" si="94"/>
        <v>0</v>
      </c>
      <c r="AJ188" s="65">
        <f t="shared" si="112"/>
        <v>0.863262126176558</v>
      </c>
      <c r="AK188" s="65">
        <f t="shared" si="113"/>
        <v>1.18851501634181</v>
      </c>
      <c r="AL188" s="65">
        <f t="shared" si="95"/>
        <v>0</v>
      </c>
      <c r="AM188" s="65">
        <f t="shared" si="114"/>
        <v>0.733056588451243</v>
      </c>
      <c r="AN188" s="65">
        <f t="shared" si="115"/>
        <v>1.39961909648431</v>
      </c>
      <c r="AO188" s="65">
        <f t="shared" si="96"/>
        <v>0</v>
      </c>
      <c r="AP188" s="65">
        <f t="shared" si="116"/>
        <v>0.373120744662435</v>
      </c>
      <c r="AQ188" s="65">
        <f t="shared" si="117"/>
        <v>2.74978010383269</v>
      </c>
      <c r="AR188" s="65">
        <f t="shared" si="97"/>
        <v>0</v>
      </c>
      <c r="AS188" s="66">
        <f t="shared" si="118"/>
        <v>1.69548134166151</v>
      </c>
      <c r="AT188" s="66">
        <f t="shared" si="119"/>
        <v>0.605137889040147</v>
      </c>
      <c r="AU188" s="66">
        <f t="shared" si="98"/>
        <v>1</v>
      </c>
      <c r="AV188" s="65">
        <f t="shared" si="120"/>
        <v>0.846721587372376</v>
      </c>
      <c r="AW188" s="65">
        <f t="shared" si="121"/>
        <v>1.21173242220501</v>
      </c>
      <c r="AX188" s="65">
        <f t="shared" si="99"/>
        <v>0</v>
      </c>
    </row>
    <row r="189" spans="1:50">
      <c r="A189" s="62" t="s">
        <v>83</v>
      </c>
      <c r="B189" s="63">
        <v>25.3</v>
      </c>
      <c r="C189" s="63">
        <f t="shared" si="100"/>
        <v>20.24</v>
      </c>
      <c r="D189" s="64">
        <f t="shared" si="101"/>
        <v>1.59334149530238</v>
      </c>
      <c r="E189" s="64">
        <v>0.335</v>
      </c>
      <c r="F189" s="64">
        <v>1.59222222222222</v>
      </c>
      <c r="G189" s="63">
        <v>315</v>
      </c>
      <c r="H189" s="63">
        <v>336</v>
      </c>
      <c r="I189" s="64">
        <v>100</v>
      </c>
      <c r="J189" s="63">
        <v>100</v>
      </c>
      <c r="K189" s="64">
        <f t="shared" si="131"/>
        <v>1</v>
      </c>
      <c r="L189" s="64">
        <v>1.16</v>
      </c>
      <c r="M189" s="64">
        <v>0.68</v>
      </c>
      <c r="N189" s="63">
        <v>400</v>
      </c>
      <c r="O189" s="64">
        <f t="shared" si="132"/>
        <v>4</v>
      </c>
      <c r="P189" s="63">
        <v>300</v>
      </c>
      <c r="Q189" s="63">
        <v>300</v>
      </c>
      <c r="R189" s="64">
        <v>2.414</v>
      </c>
      <c r="S189" s="68"/>
      <c r="T189" s="68"/>
      <c r="U189" s="65">
        <f t="shared" si="133"/>
        <v>1.1666</v>
      </c>
      <c r="V189" s="65">
        <f t="shared" si="102"/>
        <v>2.06926110063432</v>
      </c>
      <c r="W189" s="65">
        <f t="shared" si="103"/>
        <v>0</v>
      </c>
      <c r="X189" s="65">
        <f t="shared" si="104"/>
        <v>1.47164433333333</v>
      </c>
      <c r="Y189" s="65">
        <f t="shared" si="105"/>
        <v>1.64034199386491</v>
      </c>
      <c r="Z189" s="65">
        <f t="shared" si="91"/>
        <v>0</v>
      </c>
      <c r="AA189" s="65">
        <f t="shared" si="106"/>
        <v>9.19478232563168</v>
      </c>
      <c r="AB189" s="65">
        <f t="shared" si="107"/>
        <v>0.262540201008419</v>
      </c>
      <c r="AC189" s="65">
        <f t="shared" si="92"/>
        <v>1</v>
      </c>
      <c r="AD189" s="65">
        <f t="shared" si="108"/>
        <v>0.8096</v>
      </c>
      <c r="AE189" s="65">
        <f t="shared" si="109"/>
        <v>2.98171936758893</v>
      </c>
      <c r="AF189" s="65">
        <f t="shared" si="93"/>
        <v>0</v>
      </c>
      <c r="AG189" s="65">
        <f t="shared" si="110"/>
        <v>0.855241981018506</v>
      </c>
      <c r="AH189" s="65">
        <f t="shared" si="111"/>
        <v>2.82259296617452</v>
      </c>
      <c r="AI189" s="65">
        <f t="shared" si="94"/>
        <v>0</v>
      </c>
      <c r="AJ189" s="65">
        <f t="shared" si="112"/>
        <v>0.863262126176558</v>
      </c>
      <c r="AK189" s="65">
        <f t="shared" si="113"/>
        <v>2.79636963883931</v>
      </c>
      <c r="AL189" s="65">
        <f t="shared" si="95"/>
        <v>0</v>
      </c>
      <c r="AM189" s="65">
        <f t="shared" si="114"/>
        <v>0.653915794382022</v>
      </c>
      <c r="AN189" s="65">
        <f t="shared" si="115"/>
        <v>3.69160681044771</v>
      </c>
      <c r="AO189" s="65">
        <f t="shared" si="96"/>
        <v>0</v>
      </c>
      <c r="AP189" s="65">
        <f t="shared" si="116"/>
        <v>0.71284584825408</v>
      </c>
      <c r="AQ189" s="65">
        <f t="shared" si="117"/>
        <v>3.38642640047975</v>
      </c>
      <c r="AR189" s="65">
        <f t="shared" si="97"/>
        <v>0</v>
      </c>
      <c r="AS189" s="66">
        <f t="shared" si="118"/>
        <v>1.81626213166151</v>
      </c>
      <c r="AT189" s="66">
        <f t="shared" si="119"/>
        <v>1.32910330393316</v>
      </c>
      <c r="AU189" s="66">
        <f t="shared" si="98"/>
        <v>0</v>
      </c>
      <c r="AV189" s="65">
        <f t="shared" si="120"/>
        <v>0.895776588658999</v>
      </c>
      <c r="AW189" s="65">
        <f t="shared" si="121"/>
        <v>2.6948683751758</v>
      </c>
      <c r="AX189" s="65">
        <f t="shared" si="99"/>
        <v>0</v>
      </c>
    </row>
    <row r="190" spans="1:50">
      <c r="A190" s="62" t="s">
        <v>83</v>
      </c>
      <c r="B190" s="63">
        <v>25.3</v>
      </c>
      <c r="C190" s="63">
        <f t="shared" si="100"/>
        <v>20.24</v>
      </c>
      <c r="D190" s="64">
        <f t="shared" si="101"/>
        <v>1.59334149530238</v>
      </c>
      <c r="E190" s="64">
        <v>0.25</v>
      </c>
      <c r="F190" s="64">
        <v>3.5825</v>
      </c>
      <c r="G190" s="63">
        <v>315</v>
      </c>
      <c r="H190" s="63">
        <v>336</v>
      </c>
      <c r="I190" s="64">
        <v>100</v>
      </c>
      <c r="J190" s="63">
        <v>50</v>
      </c>
      <c r="K190" s="64">
        <f t="shared" si="131"/>
        <v>0.5</v>
      </c>
      <c r="L190" s="64">
        <v>0.66</v>
      </c>
      <c r="M190" s="64">
        <v>0.68</v>
      </c>
      <c r="N190" s="63">
        <v>800</v>
      </c>
      <c r="O190" s="64">
        <f t="shared" si="132"/>
        <v>8</v>
      </c>
      <c r="P190" s="63">
        <v>200</v>
      </c>
      <c r="Q190" s="63">
        <v>200</v>
      </c>
      <c r="R190" s="64">
        <v>0.975</v>
      </c>
      <c r="S190" s="68"/>
      <c r="T190" s="68"/>
      <c r="U190" s="65">
        <f t="shared" si="133"/>
        <v>1.1666</v>
      </c>
      <c r="V190" s="65">
        <f t="shared" si="102"/>
        <v>0.835762043545345</v>
      </c>
      <c r="W190" s="65">
        <f t="shared" si="103"/>
        <v>1</v>
      </c>
      <c r="X190" s="65">
        <f t="shared" si="104"/>
        <v>-0.0263002499999998</v>
      </c>
      <c r="Y190" s="65">
        <f t="shared" si="105"/>
        <v>-37.0718909516072</v>
      </c>
      <c r="Z190" s="65">
        <f t="shared" si="91"/>
        <v>1</v>
      </c>
      <c r="AA190" s="65">
        <f t="shared" si="106"/>
        <v>2.63568730766437</v>
      </c>
      <c r="AB190" s="65">
        <f t="shared" si="107"/>
        <v>0.369922485556149</v>
      </c>
      <c r="AC190" s="65">
        <f t="shared" si="92"/>
        <v>1</v>
      </c>
      <c r="AD190" s="65">
        <f t="shared" si="108"/>
        <v>0.744117647058824</v>
      </c>
      <c r="AE190" s="65">
        <f t="shared" si="109"/>
        <v>1.3102766798419</v>
      </c>
      <c r="AF190" s="65">
        <f t="shared" si="93"/>
        <v>0</v>
      </c>
      <c r="AG190" s="65">
        <f t="shared" si="110"/>
        <v>0.731773948547525</v>
      </c>
      <c r="AH190" s="65">
        <f t="shared" si="111"/>
        <v>1.33237866958129</v>
      </c>
      <c r="AI190" s="65">
        <f t="shared" si="94"/>
        <v>0</v>
      </c>
      <c r="AJ190" s="65">
        <f t="shared" si="112"/>
        <v>0.863262126176558</v>
      </c>
      <c r="AK190" s="65">
        <f t="shared" si="113"/>
        <v>1.12943678453535</v>
      </c>
      <c r="AL190" s="65">
        <f t="shared" si="95"/>
        <v>0</v>
      </c>
      <c r="AM190" s="65">
        <f t="shared" si="114"/>
        <v>1.01542856824873</v>
      </c>
      <c r="AN190" s="65">
        <f t="shared" si="115"/>
        <v>0.960185709253329</v>
      </c>
      <c r="AO190" s="65">
        <f t="shared" si="96"/>
        <v>1</v>
      </c>
      <c r="AP190" s="65">
        <f t="shared" si="116"/>
        <v>0.567349072939795</v>
      </c>
      <c r="AQ190" s="65">
        <f t="shared" si="117"/>
        <v>1.71851871537906</v>
      </c>
      <c r="AR190" s="65">
        <f t="shared" si="97"/>
        <v>0</v>
      </c>
      <c r="AS190" s="66">
        <f t="shared" si="118"/>
        <v>1.20338784166151</v>
      </c>
      <c r="AT190" s="66">
        <f t="shared" si="119"/>
        <v>0.810212606647102</v>
      </c>
      <c r="AU190" s="66">
        <f t="shared" si="98"/>
        <v>1</v>
      </c>
      <c r="AV190" s="65">
        <f t="shared" si="120"/>
        <v>0.556155848935296</v>
      </c>
      <c r="AW190" s="65">
        <f t="shared" si="121"/>
        <v>1.7531057200361</v>
      </c>
      <c r="AX190" s="65">
        <f t="shared" si="99"/>
        <v>0</v>
      </c>
    </row>
    <row r="191" spans="1:50">
      <c r="A191" s="62" t="s">
        <v>83</v>
      </c>
      <c r="B191" s="63">
        <v>30</v>
      </c>
      <c r="C191" s="63">
        <f t="shared" si="100"/>
        <v>24</v>
      </c>
      <c r="D191" s="64">
        <f t="shared" si="101"/>
        <v>1.90488126236184</v>
      </c>
      <c r="E191" s="64">
        <v>0.17</v>
      </c>
      <c r="F191" s="64">
        <v>1.59222222222222</v>
      </c>
      <c r="G191" s="63">
        <v>315</v>
      </c>
      <c r="H191" s="63">
        <v>336</v>
      </c>
      <c r="I191" s="64">
        <v>100</v>
      </c>
      <c r="J191" s="63">
        <v>100</v>
      </c>
      <c r="K191" s="64">
        <f t="shared" si="131"/>
        <v>1</v>
      </c>
      <c r="L191" s="64">
        <v>1.16</v>
      </c>
      <c r="M191" s="64">
        <v>0.68</v>
      </c>
      <c r="N191" s="63">
        <v>200</v>
      </c>
      <c r="O191" s="64">
        <f t="shared" si="132"/>
        <v>2</v>
      </c>
      <c r="P191" s="63">
        <v>300</v>
      </c>
      <c r="Q191" s="63">
        <v>300</v>
      </c>
      <c r="R191" s="64">
        <v>1.725</v>
      </c>
      <c r="S191" s="68"/>
      <c r="T191" s="68"/>
      <c r="U191" s="65">
        <f t="shared" si="133"/>
        <v>1.505</v>
      </c>
      <c r="V191" s="65">
        <f t="shared" si="102"/>
        <v>1.14617940199336</v>
      </c>
      <c r="W191" s="65">
        <f t="shared" si="103"/>
        <v>0</v>
      </c>
      <c r="X191" s="65">
        <f t="shared" si="104"/>
        <v>2.07164433333333</v>
      </c>
      <c r="Y191" s="65">
        <f t="shared" si="105"/>
        <v>0.83267188882004</v>
      </c>
      <c r="Z191" s="65">
        <f t="shared" si="91"/>
        <v>1</v>
      </c>
      <c r="AA191" s="65">
        <f t="shared" si="106"/>
        <v>10.9926017838804</v>
      </c>
      <c r="AB191" s="65">
        <f t="shared" si="107"/>
        <v>0.156923723238074</v>
      </c>
      <c r="AC191" s="65">
        <f t="shared" si="92"/>
        <v>1</v>
      </c>
      <c r="AD191" s="65">
        <f t="shared" si="108"/>
        <v>0.96</v>
      </c>
      <c r="AE191" s="65">
        <f t="shared" si="109"/>
        <v>1.796875</v>
      </c>
      <c r="AF191" s="65">
        <f t="shared" si="93"/>
        <v>0</v>
      </c>
      <c r="AG191" s="65">
        <f t="shared" si="110"/>
        <v>1.05221831170343</v>
      </c>
      <c r="AH191" s="65">
        <f t="shared" si="111"/>
        <v>1.63939363230374</v>
      </c>
      <c r="AI191" s="65">
        <f t="shared" si="94"/>
        <v>0</v>
      </c>
      <c r="AJ191" s="65">
        <f t="shared" si="112"/>
        <v>0.940285639896449</v>
      </c>
      <c r="AK191" s="65">
        <f t="shared" si="113"/>
        <v>1.83454891450854</v>
      </c>
      <c r="AL191" s="65">
        <f t="shared" si="95"/>
        <v>0</v>
      </c>
      <c r="AM191" s="65">
        <f t="shared" si="114"/>
        <v>0.722370215241614</v>
      </c>
      <c r="AN191" s="65">
        <f t="shared" si="115"/>
        <v>2.38797221092931</v>
      </c>
      <c r="AO191" s="65">
        <f t="shared" si="96"/>
        <v>0</v>
      </c>
      <c r="AP191" s="65">
        <f t="shared" si="116"/>
        <v>0.671720184427918</v>
      </c>
      <c r="AQ191" s="65">
        <f t="shared" si="117"/>
        <v>2.56803359492484</v>
      </c>
      <c r="AR191" s="65">
        <f t="shared" si="97"/>
        <v>0</v>
      </c>
      <c r="AS191" s="66">
        <f t="shared" si="118"/>
        <v>1.93268226039732</v>
      </c>
      <c r="AT191" s="66">
        <f t="shared" si="119"/>
        <v>0.892541953401782</v>
      </c>
      <c r="AU191" s="66">
        <f t="shared" si="98"/>
        <v>1</v>
      </c>
      <c r="AV191" s="65">
        <f t="shared" si="120"/>
        <v>1.14178582865969</v>
      </c>
      <c r="AW191" s="65">
        <f t="shared" si="121"/>
        <v>1.5107912155688</v>
      </c>
      <c r="AX191" s="65">
        <f t="shared" si="99"/>
        <v>0</v>
      </c>
    </row>
    <row r="192" spans="1:50">
      <c r="A192" s="62" t="s">
        <v>83</v>
      </c>
      <c r="B192" s="63">
        <v>30</v>
      </c>
      <c r="C192" s="63">
        <f t="shared" si="100"/>
        <v>24</v>
      </c>
      <c r="D192" s="64">
        <f t="shared" si="101"/>
        <v>1.90488126236184</v>
      </c>
      <c r="E192" s="64">
        <v>0</v>
      </c>
      <c r="F192" s="64">
        <v>3.5825</v>
      </c>
      <c r="G192" s="63">
        <v>315</v>
      </c>
      <c r="H192" s="63" t="s">
        <v>23</v>
      </c>
      <c r="I192" s="64">
        <v>100</v>
      </c>
      <c r="J192" s="63">
        <v>50</v>
      </c>
      <c r="K192" s="64">
        <f t="shared" si="131"/>
        <v>0.5</v>
      </c>
      <c r="L192" s="64">
        <v>0.66</v>
      </c>
      <c r="M192" s="64">
        <v>0.68</v>
      </c>
      <c r="N192" s="63">
        <v>400</v>
      </c>
      <c r="O192" s="64">
        <f t="shared" si="132"/>
        <v>4</v>
      </c>
      <c r="P192" s="63">
        <v>200</v>
      </c>
      <c r="Q192" s="63">
        <v>200</v>
      </c>
      <c r="R192" s="64">
        <v>1.658</v>
      </c>
      <c r="S192" s="68"/>
      <c r="T192" s="68"/>
      <c r="U192" s="65">
        <f t="shared" si="133"/>
        <v>1.505</v>
      </c>
      <c r="V192" s="65">
        <f t="shared" si="102"/>
        <v>1.10166112956811</v>
      </c>
      <c r="W192" s="65">
        <f t="shared" si="103"/>
        <v>0</v>
      </c>
      <c r="X192" s="65">
        <f t="shared" si="104"/>
        <v>1.17369975</v>
      </c>
      <c r="Y192" s="65">
        <f t="shared" si="105"/>
        <v>1.41262703685504</v>
      </c>
      <c r="Z192" s="65">
        <f t="shared" si="91"/>
        <v>0</v>
      </c>
      <c r="AA192" s="65">
        <f t="shared" si="106"/>
        <v>3.15103283295963</v>
      </c>
      <c r="AB192" s="65">
        <f t="shared" si="107"/>
        <v>0.52617668170811</v>
      </c>
      <c r="AC192" s="65">
        <f t="shared" si="92"/>
        <v>1</v>
      </c>
      <c r="AD192" s="65">
        <f t="shared" si="108"/>
        <v>0.882352941176471</v>
      </c>
      <c r="AE192" s="65">
        <f t="shared" si="109"/>
        <v>1.87906666666667</v>
      </c>
      <c r="AF192" s="65">
        <f t="shared" si="93"/>
        <v>0</v>
      </c>
      <c r="AG192" s="65">
        <f t="shared" si="110"/>
        <v>0.934363308001106</v>
      </c>
      <c r="AH192" s="65">
        <f t="shared" si="111"/>
        <v>1.77447036479523</v>
      </c>
      <c r="AI192" s="65">
        <f t="shared" si="94"/>
        <v>0</v>
      </c>
      <c r="AJ192" s="65">
        <f t="shared" si="112"/>
        <v>0.940285639896449</v>
      </c>
      <c r="AK192" s="65">
        <f t="shared" si="113"/>
        <v>1.76329397116241</v>
      </c>
      <c r="AL192" s="65">
        <f t="shared" si="95"/>
        <v>0</v>
      </c>
      <c r="AM192" s="65">
        <f t="shared" si="114"/>
        <v>1.09625916648924</v>
      </c>
      <c r="AN192" s="65">
        <f t="shared" si="115"/>
        <v>1.51241608798559</v>
      </c>
      <c r="AO192" s="65">
        <f t="shared" si="96"/>
        <v>0</v>
      </c>
      <c r="AP192" s="65">
        <f t="shared" si="116"/>
        <v>0.404787268251891</v>
      </c>
      <c r="AQ192" s="65">
        <f t="shared" si="117"/>
        <v>4.09597862887392</v>
      </c>
      <c r="AR192" s="65">
        <f t="shared" si="97"/>
        <v>0</v>
      </c>
      <c r="AS192" s="66">
        <f t="shared" si="118"/>
        <v>1.41053368039732</v>
      </c>
      <c r="AT192" s="66">
        <f t="shared" si="119"/>
        <v>1.17544162400501</v>
      </c>
      <c r="AU192" s="66">
        <f t="shared" si="98"/>
        <v>0</v>
      </c>
      <c r="AV192" s="65">
        <f t="shared" si="120"/>
        <v>0.806621970547121</v>
      </c>
      <c r="AW192" s="65">
        <f t="shared" si="121"/>
        <v>2.05548579203143</v>
      </c>
      <c r="AX192" s="65">
        <f t="shared" si="99"/>
        <v>0</v>
      </c>
    </row>
    <row r="193" spans="1:50">
      <c r="A193" s="62" t="s">
        <v>83</v>
      </c>
      <c r="B193" s="63">
        <v>30</v>
      </c>
      <c r="C193" s="63">
        <f t="shared" si="100"/>
        <v>24</v>
      </c>
      <c r="D193" s="64">
        <f t="shared" si="101"/>
        <v>1.90488126236184</v>
      </c>
      <c r="E193" s="64">
        <v>0.4</v>
      </c>
      <c r="F193" s="64">
        <v>2.2928</v>
      </c>
      <c r="G193" s="63">
        <v>315</v>
      </c>
      <c r="H193" s="63">
        <v>336</v>
      </c>
      <c r="I193" s="64">
        <v>100</v>
      </c>
      <c r="J193" s="63">
        <v>75.5</v>
      </c>
      <c r="K193" s="64">
        <f t="shared" si="131"/>
        <v>0.755</v>
      </c>
      <c r="L193" s="64">
        <v>0.91</v>
      </c>
      <c r="M193" s="64">
        <v>0.68</v>
      </c>
      <c r="N193" s="63">
        <v>800</v>
      </c>
      <c r="O193" s="64">
        <f t="shared" si="132"/>
        <v>8</v>
      </c>
      <c r="P193" s="63">
        <v>250</v>
      </c>
      <c r="Q193" s="63">
        <v>250</v>
      </c>
      <c r="R193" s="64">
        <v>1.004</v>
      </c>
      <c r="S193" s="68"/>
      <c r="T193" s="68"/>
      <c r="U193" s="65">
        <f t="shared" si="133"/>
        <v>1.505</v>
      </c>
      <c r="V193" s="65">
        <f t="shared" si="102"/>
        <v>0.667109634551495</v>
      </c>
      <c r="W193" s="65">
        <f t="shared" si="103"/>
        <v>1</v>
      </c>
      <c r="X193" s="65">
        <f t="shared" si="104"/>
        <v>0.16676784</v>
      </c>
      <c r="Y193" s="65">
        <f t="shared" si="105"/>
        <v>6.0203454095226</v>
      </c>
      <c r="Z193" s="65">
        <f t="shared" si="91"/>
        <v>0</v>
      </c>
      <c r="AA193" s="65">
        <f t="shared" si="106"/>
        <v>6.49703030431751</v>
      </c>
      <c r="AB193" s="65">
        <f t="shared" si="107"/>
        <v>0.154532140527774</v>
      </c>
      <c r="AC193" s="65">
        <f t="shared" si="92"/>
        <v>1</v>
      </c>
      <c r="AD193" s="65">
        <f t="shared" si="108"/>
        <v>0.96</v>
      </c>
      <c r="AE193" s="65">
        <f t="shared" si="109"/>
        <v>1.04583333333333</v>
      </c>
      <c r="AF193" s="65">
        <f t="shared" si="93"/>
        <v>0</v>
      </c>
      <c r="AG193" s="65">
        <f t="shared" si="110"/>
        <v>0.962955575749157</v>
      </c>
      <c r="AH193" s="65">
        <f t="shared" si="111"/>
        <v>1.04262338293115</v>
      </c>
      <c r="AI193" s="65">
        <f t="shared" si="94"/>
        <v>0</v>
      </c>
      <c r="AJ193" s="65">
        <f t="shared" si="112"/>
        <v>0.940285639896449</v>
      </c>
      <c r="AK193" s="65">
        <f t="shared" si="113"/>
        <v>1.06776064357483</v>
      </c>
      <c r="AL193" s="65">
        <f t="shared" si="95"/>
        <v>0</v>
      </c>
      <c r="AM193" s="65">
        <f t="shared" si="114"/>
        <v>1.05329837937919</v>
      </c>
      <c r="AN193" s="65">
        <f t="shared" si="115"/>
        <v>0.953196187951748</v>
      </c>
      <c r="AO193" s="65">
        <f t="shared" si="96"/>
        <v>1</v>
      </c>
      <c r="AP193" s="65">
        <f t="shared" si="116"/>
        <v>0.883664893203346</v>
      </c>
      <c r="AQ193" s="65">
        <f t="shared" si="117"/>
        <v>1.13617730852748</v>
      </c>
      <c r="AR193" s="65">
        <f t="shared" si="97"/>
        <v>0</v>
      </c>
      <c r="AS193" s="66">
        <f t="shared" si="118"/>
        <v>1.44919528039732</v>
      </c>
      <c r="AT193" s="66">
        <f t="shared" si="119"/>
        <v>0.692798281626155</v>
      </c>
      <c r="AU193" s="66">
        <f t="shared" si="98"/>
        <v>1</v>
      </c>
      <c r="AV193" s="65">
        <f t="shared" si="120"/>
        <v>0.79969296495528</v>
      </c>
      <c r="AW193" s="65">
        <f t="shared" si="121"/>
        <v>1.25548184615598</v>
      </c>
      <c r="AX193" s="65">
        <f t="shared" si="99"/>
        <v>0</v>
      </c>
    </row>
    <row r="194" spans="1:50">
      <c r="A194" s="62" t="s">
        <v>83</v>
      </c>
      <c r="B194" s="63">
        <v>28</v>
      </c>
      <c r="C194" s="63">
        <f t="shared" si="100"/>
        <v>22.4</v>
      </c>
      <c r="D194" s="64">
        <f t="shared" si="101"/>
        <v>1.77567269351794</v>
      </c>
      <c r="E194" s="64">
        <v>0.2</v>
      </c>
      <c r="F194" s="64">
        <v>2.2928</v>
      </c>
      <c r="G194" s="63">
        <v>315</v>
      </c>
      <c r="H194" s="63">
        <v>336</v>
      </c>
      <c r="I194" s="64">
        <v>100</v>
      </c>
      <c r="J194" s="63">
        <v>75.5</v>
      </c>
      <c r="K194" s="64">
        <f t="shared" si="131"/>
        <v>0.755</v>
      </c>
      <c r="L194" s="64">
        <v>0.91</v>
      </c>
      <c r="M194" s="64">
        <v>0.68</v>
      </c>
      <c r="N194" s="63">
        <v>400</v>
      </c>
      <c r="O194" s="64">
        <f t="shared" si="132"/>
        <v>4</v>
      </c>
      <c r="P194" s="63">
        <v>250</v>
      </c>
      <c r="Q194" s="63">
        <v>250</v>
      </c>
      <c r="R194" s="64">
        <v>2.306</v>
      </c>
      <c r="S194" s="68"/>
      <c r="T194" s="68"/>
      <c r="U194" s="65">
        <f t="shared" si="133"/>
        <v>1.361</v>
      </c>
      <c r="V194" s="65">
        <f t="shared" si="102"/>
        <v>1.69434239529758</v>
      </c>
      <c r="W194" s="65">
        <f t="shared" si="103"/>
        <v>0</v>
      </c>
      <c r="X194" s="65">
        <f t="shared" si="104"/>
        <v>1.36676784</v>
      </c>
      <c r="Y194" s="65">
        <f t="shared" si="105"/>
        <v>1.6871921715688</v>
      </c>
      <c r="Z194" s="65">
        <f t="shared" ref="Z194:Z257" si="134">IF(Y194&gt;=1,0,1)</f>
        <v>0</v>
      </c>
      <c r="AA194" s="65">
        <f t="shared" si="106"/>
        <v>6.0563351261228</v>
      </c>
      <c r="AB194" s="65">
        <f t="shared" si="107"/>
        <v>0.38075832198478</v>
      </c>
      <c r="AC194" s="65">
        <f t="shared" ref="AC194:AC257" si="135">IF(AB194&gt;=1,0,1)</f>
        <v>1</v>
      </c>
      <c r="AD194" s="65">
        <f t="shared" si="108"/>
        <v>0.896</v>
      </c>
      <c r="AE194" s="65">
        <f t="shared" si="109"/>
        <v>2.57366071428571</v>
      </c>
      <c r="AF194" s="65">
        <f t="shared" ref="AF194:AF257" si="136">IF(AE194&gt;=1,0,1)</f>
        <v>0</v>
      </c>
      <c r="AG194" s="65">
        <f t="shared" si="110"/>
        <v>0.953110074972689</v>
      </c>
      <c r="AH194" s="65">
        <f t="shared" si="111"/>
        <v>2.41944772230645</v>
      </c>
      <c r="AI194" s="65">
        <f t="shared" ref="AI194:AI257" si="137">IF(AH194&gt;=1,0,1)</f>
        <v>0</v>
      </c>
      <c r="AJ194" s="65">
        <f t="shared" si="112"/>
        <v>0.910404678535785</v>
      </c>
      <c r="AK194" s="65">
        <f t="shared" si="113"/>
        <v>2.53293953158146</v>
      </c>
      <c r="AL194" s="65">
        <f t="shared" ref="AL194:AL257" si="138">IF(AK194&gt;=1,0,1)</f>
        <v>0</v>
      </c>
      <c r="AM194" s="65">
        <f t="shared" si="114"/>
        <v>0.872762661263696</v>
      </c>
      <c r="AN194" s="65">
        <f t="shared" si="115"/>
        <v>2.64218452776277</v>
      </c>
      <c r="AO194" s="65">
        <f t="shared" ref="AO194:AO257" si="139">IF(AN194&gt;=1,0,1)</f>
        <v>0</v>
      </c>
      <c r="AP194" s="65">
        <f t="shared" si="116"/>
        <v>0.619771918582034</v>
      </c>
      <c r="AQ194" s="65">
        <f t="shared" si="117"/>
        <v>3.72072359340814</v>
      </c>
      <c r="AR194" s="65">
        <f t="shared" ref="AR194:AR257" si="140">IF(AQ194&gt;=1,0,1)</f>
        <v>0</v>
      </c>
      <c r="AS194" s="66">
        <f t="shared" si="118"/>
        <v>1.61993493175393</v>
      </c>
      <c r="AT194" s="66">
        <f t="shared" si="119"/>
        <v>1.42351396639324</v>
      </c>
      <c r="AU194" s="66">
        <f t="shared" ref="AU194:AU257" si="141">IF(AT194&gt;=1,0,1)</f>
        <v>0</v>
      </c>
      <c r="AV194" s="65">
        <f t="shared" si="120"/>
        <v>0.877559641045234</v>
      </c>
      <c r="AW194" s="65">
        <f t="shared" si="121"/>
        <v>2.6277416281968</v>
      </c>
      <c r="AX194" s="65">
        <f t="shared" ref="AX194:AX257" si="142">IF(AW194&gt;=1,0,1)</f>
        <v>0</v>
      </c>
    </row>
    <row r="195" spans="1:50">
      <c r="A195" s="62" t="s">
        <v>83</v>
      </c>
      <c r="B195" s="63">
        <v>28</v>
      </c>
      <c r="C195" s="63">
        <f t="shared" ref="C195:C258" si="143">B195*0.8</f>
        <v>22.4</v>
      </c>
      <c r="D195" s="64">
        <f t="shared" ref="D195:D258" si="144">(C195-8)^(2/3)*0.3</f>
        <v>1.77567269351794</v>
      </c>
      <c r="E195" s="64">
        <v>0</v>
      </c>
      <c r="F195" s="64">
        <v>1.59222222222222</v>
      </c>
      <c r="G195" s="63">
        <v>315</v>
      </c>
      <c r="H195" s="63" t="s">
        <v>23</v>
      </c>
      <c r="I195" s="64">
        <v>100</v>
      </c>
      <c r="J195" s="63">
        <v>100</v>
      </c>
      <c r="K195" s="64">
        <f t="shared" si="131"/>
        <v>1</v>
      </c>
      <c r="L195" s="64">
        <v>1.16</v>
      </c>
      <c r="M195" s="64">
        <v>0.68</v>
      </c>
      <c r="N195" s="63">
        <v>800</v>
      </c>
      <c r="O195" s="64">
        <f t="shared" si="132"/>
        <v>8</v>
      </c>
      <c r="P195" s="63">
        <v>300</v>
      </c>
      <c r="Q195" s="63">
        <v>300</v>
      </c>
      <c r="R195" s="64">
        <v>1.107</v>
      </c>
      <c r="S195" s="68"/>
      <c r="T195" s="68"/>
      <c r="U195" s="65">
        <f t="shared" si="133"/>
        <v>1.361</v>
      </c>
      <c r="V195" s="65">
        <f t="shared" ref="V195:V258" si="145">R195/U195</f>
        <v>0.813372520205731</v>
      </c>
      <c r="W195" s="65">
        <f t="shared" ref="W195:W258" si="146">IF(V195&gt;=1,0,1)</f>
        <v>1</v>
      </c>
      <c r="X195" s="65">
        <f t="shared" ref="X195:X258" si="147">2.91-0.3*O195-14.97*F195/100</f>
        <v>0.271644333333334</v>
      </c>
      <c r="Y195" s="65">
        <f t="shared" ref="Y195:Y258" si="148">R195/X195</f>
        <v>4.07518164069929</v>
      </c>
      <c r="Z195" s="65">
        <f t="shared" si="134"/>
        <v>0</v>
      </c>
      <c r="AA195" s="65">
        <f t="shared" ref="AA195:AA258" si="149">IF(K195/M195&lt;0.33,0.564*D195,0.282*D195*(1+9*(K195/M195)^2))</f>
        <v>10.2469708763639</v>
      </c>
      <c r="AB195" s="65">
        <f t="shared" ref="AB195:AB258" si="150">R195/AA195</f>
        <v>0.1080319260547</v>
      </c>
      <c r="AC195" s="65">
        <f t="shared" si="135"/>
        <v>1</v>
      </c>
      <c r="AD195" s="65">
        <f t="shared" ref="AD195:AD258" si="151">IF(K195/M195&lt;0.8,0.05*C195*K195/M195,0.04*C195)</f>
        <v>0.896</v>
      </c>
      <c r="AE195" s="65">
        <f t="shared" ref="AE195:AE258" si="152">R195/AD195</f>
        <v>1.23549107142857</v>
      </c>
      <c r="AF195" s="65">
        <f t="shared" si="136"/>
        <v>0</v>
      </c>
      <c r="AG195" s="65">
        <f t="shared" ref="AG195:AG258" si="153">IF(K195&lt;0.6,(0.2921+0.4593*K195-0.00781*O195)*D195,(0.568-0.00781*O195)*D195)</f>
        <v>0.897638060027188</v>
      </c>
      <c r="AH195" s="65">
        <f t="shared" ref="AH195:AH258" si="154">R195/AG195</f>
        <v>1.23323647837133</v>
      </c>
      <c r="AI195" s="65">
        <f t="shared" si="137"/>
        <v>0</v>
      </c>
      <c r="AJ195" s="65">
        <f t="shared" ref="AJ195:AJ258" si="155">-0.054*C195+0.7*C195^0.5-1.193</f>
        <v>0.910404678535785</v>
      </c>
      <c r="AK195" s="65">
        <f t="shared" ref="AK195:AK258" si="156">R195/AJ195</f>
        <v>1.21594278467505</v>
      </c>
      <c r="AL195" s="65">
        <f t="shared" si="138"/>
        <v>0</v>
      </c>
      <c r="AM195" s="65">
        <f t="shared" ref="AM195:AM258" si="157">(0.683-0.335*K195+0.015*O195+0.718*E195/100)*D195</f>
        <v>0.831014820566395</v>
      </c>
      <c r="AN195" s="65">
        <f t="shared" ref="AN195:AN258" si="158">R195/AM195</f>
        <v>1.33210620629546</v>
      </c>
      <c r="AO195" s="65">
        <f t="shared" si="139"/>
        <v>0</v>
      </c>
      <c r="AP195" s="65">
        <f t="shared" ref="AP195:AP258" si="159">(0.17+0.085*K195+57.43*E195/100)*D195</f>
        <v>0.452796536847074</v>
      </c>
      <c r="AQ195" s="65">
        <f t="shared" ref="AQ195:AQ258" si="160">R195/AP195</f>
        <v>2.44480668449519</v>
      </c>
      <c r="AR195" s="65">
        <f t="shared" si="140"/>
        <v>0</v>
      </c>
      <c r="AS195" s="66">
        <f t="shared" ref="AS195:AS258" si="161">1.0034+0.0827*D195+0.0874*E195/100+0.8624*K195-0.0454*O195</f>
        <v>1.64944813175393</v>
      </c>
      <c r="AT195" s="66">
        <f t="shared" ref="AT195:AT258" si="162">R195/AS195</f>
        <v>0.671133562001053</v>
      </c>
      <c r="AU195" s="66">
        <f t="shared" si="141"/>
        <v>1</v>
      </c>
      <c r="AV195" s="65">
        <f t="shared" ref="AV195:AV258" si="163">(0.3591+0.2775*K195-0.0186*O195)*D195</f>
        <v>0.866173139898051</v>
      </c>
      <c r="AW195" s="65">
        <f t="shared" ref="AW195:AW258" si="164">R195/AV195</f>
        <v>1.27803547467461</v>
      </c>
      <c r="AX195" s="65">
        <f t="shared" si="142"/>
        <v>0</v>
      </c>
    </row>
    <row r="196" spans="1:50">
      <c r="A196" s="62" t="s">
        <v>29</v>
      </c>
      <c r="B196" s="63">
        <v>41.7</v>
      </c>
      <c r="C196" s="63">
        <f t="shared" si="143"/>
        <v>33.36</v>
      </c>
      <c r="D196" s="64">
        <f t="shared" si="144"/>
        <v>2.58952885195094</v>
      </c>
      <c r="E196" s="64">
        <v>0.8</v>
      </c>
      <c r="F196" s="64">
        <v>4.54545454545455</v>
      </c>
      <c r="G196" s="63">
        <f>(100*8*2*309+100*6*320)/(100*8*2+100*6)</f>
        <v>312</v>
      </c>
      <c r="H196" s="63">
        <v>393</v>
      </c>
      <c r="I196" s="64">
        <v>100</v>
      </c>
      <c r="J196" s="63">
        <f t="shared" ref="J196:J203" si="165">K196*I196</f>
        <v>60</v>
      </c>
      <c r="K196" s="64">
        <f>60/I196</f>
        <v>0.6</v>
      </c>
      <c r="L196" s="64">
        <v>0.6</v>
      </c>
      <c r="M196" s="64">
        <v>1</v>
      </c>
      <c r="N196" s="63">
        <f>380</f>
        <v>380</v>
      </c>
      <c r="O196" s="64">
        <f t="shared" si="132"/>
        <v>3.8</v>
      </c>
      <c r="P196" s="63">
        <v>220</v>
      </c>
      <c r="Q196" s="63">
        <v>220</v>
      </c>
      <c r="R196" s="64">
        <v>1.744</v>
      </c>
      <c r="S196" s="68"/>
      <c r="T196" s="68"/>
      <c r="U196" s="65">
        <f t="shared" si="133"/>
        <v>2.3474</v>
      </c>
      <c r="V196" s="65">
        <f t="shared" si="145"/>
        <v>0.742949646417313</v>
      </c>
      <c r="W196" s="65">
        <f t="shared" si="146"/>
        <v>1</v>
      </c>
      <c r="X196" s="65">
        <f t="shared" si="147"/>
        <v>1.08954545454545</v>
      </c>
      <c r="Y196" s="65">
        <f t="shared" si="148"/>
        <v>1.60066750104297</v>
      </c>
      <c r="Z196" s="65">
        <f t="shared" si="134"/>
        <v>0</v>
      </c>
      <c r="AA196" s="65">
        <f t="shared" si="149"/>
        <v>3.0962478577007</v>
      </c>
      <c r="AB196" s="65">
        <f t="shared" si="150"/>
        <v>0.563262400218538</v>
      </c>
      <c r="AC196" s="65">
        <f t="shared" si="135"/>
        <v>1</v>
      </c>
      <c r="AD196" s="65">
        <f t="shared" si="151"/>
        <v>1.0008</v>
      </c>
      <c r="AE196" s="65">
        <f t="shared" si="152"/>
        <v>1.74260591526779</v>
      </c>
      <c r="AF196" s="65">
        <f t="shared" si="136"/>
        <v>0</v>
      </c>
      <c r="AG196" s="65">
        <f t="shared" si="153"/>
        <v>1.39400035063993</v>
      </c>
      <c r="AH196" s="65">
        <f t="shared" si="154"/>
        <v>1.25107572548271</v>
      </c>
      <c r="AI196" s="65">
        <f t="shared" si="137"/>
        <v>0</v>
      </c>
      <c r="AJ196" s="65">
        <f t="shared" si="155"/>
        <v>1.04862814189422</v>
      </c>
      <c r="AK196" s="65">
        <f t="shared" si="156"/>
        <v>1.66312530660265</v>
      </c>
      <c r="AL196" s="65">
        <f t="shared" si="138"/>
        <v>0</v>
      </c>
      <c r="AM196" s="65">
        <f t="shared" si="157"/>
        <v>1.41063030492716</v>
      </c>
      <c r="AN196" s="65">
        <f t="shared" si="158"/>
        <v>1.23632676393554</v>
      </c>
      <c r="AO196" s="65">
        <f t="shared" si="139"/>
        <v>0</v>
      </c>
      <c r="AP196" s="65">
        <f t="shared" si="159"/>
        <v>1.7620190120215</v>
      </c>
      <c r="AQ196" s="65">
        <f t="shared" si="160"/>
        <v>0.989773656300778</v>
      </c>
      <c r="AR196" s="65">
        <f t="shared" si="140"/>
        <v>1</v>
      </c>
      <c r="AS196" s="66">
        <f t="shared" si="161"/>
        <v>1.56317323605634</v>
      </c>
      <c r="AT196" s="66">
        <f t="shared" si="162"/>
        <v>1.11567928606548</v>
      </c>
      <c r="AU196" s="66">
        <f t="shared" si="141"/>
        <v>0</v>
      </c>
      <c r="AV196" s="65">
        <f t="shared" si="163"/>
        <v>1.17802846532952</v>
      </c>
      <c r="AW196" s="65">
        <f t="shared" si="164"/>
        <v>1.48043960848787</v>
      </c>
      <c r="AX196" s="65">
        <f t="shared" si="142"/>
        <v>0</v>
      </c>
    </row>
    <row r="197" spans="1:50">
      <c r="A197" s="62" t="s">
        <v>29</v>
      </c>
      <c r="B197" s="63">
        <v>41.7</v>
      </c>
      <c r="C197" s="63">
        <f t="shared" si="143"/>
        <v>33.36</v>
      </c>
      <c r="D197" s="64">
        <f t="shared" si="144"/>
        <v>2.58952885195094</v>
      </c>
      <c r="E197" s="64">
        <v>0.8</v>
      </c>
      <c r="F197" s="64">
        <v>2.80612244897959</v>
      </c>
      <c r="G197" s="63">
        <f>(100*8*2*309+100*6*320)/(100*8*2+100*6)</f>
        <v>312</v>
      </c>
      <c r="H197" s="63">
        <v>393</v>
      </c>
      <c r="I197" s="64">
        <v>100</v>
      </c>
      <c r="J197" s="63">
        <f t="shared" si="165"/>
        <v>90</v>
      </c>
      <c r="K197" s="64">
        <f>90/I197</f>
        <v>0.9</v>
      </c>
      <c r="L197" s="64">
        <v>0.9</v>
      </c>
      <c r="M197" s="64">
        <v>1</v>
      </c>
      <c r="N197" s="63">
        <f>380</f>
        <v>380</v>
      </c>
      <c r="O197" s="64">
        <f t="shared" si="132"/>
        <v>3.8</v>
      </c>
      <c r="P197" s="63">
        <v>280</v>
      </c>
      <c r="Q197" s="63">
        <v>280</v>
      </c>
      <c r="R197" s="64">
        <v>1.75</v>
      </c>
      <c r="S197" s="68"/>
      <c r="T197" s="68"/>
      <c r="U197" s="65">
        <f t="shared" si="133"/>
        <v>2.3474</v>
      </c>
      <c r="V197" s="65">
        <f t="shared" si="145"/>
        <v>0.74550566584306</v>
      </c>
      <c r="W197" s="65">
        <f t="shared" si="146"/>
        <v>1</v>
      </c>
      <c r="X197" s="65">
        <f t="shared" si="147"/>
        <v>1.34992346938776</v>
      </c>
      <c r="Y197" s="65">
        <f t="shared" si="148"/>
        <v>1.29636978664701</v>
      </c>
      <c r="Z197" s="65">
        <f t="shared" si="134"/>
        <v>0</v>
      </c>
      <c r="AA197" s="65">
        <f t="shared" si="149"/>
        <v>6.05374875951386</v>
      </c>
      <c r="AB197" s="65">
        <f t="shared" si="150"/>
        <v>0.289077077612407</v>
      </c>
      <c r="AC197" s="65">
        <f t="shared" si="135"/>
        <v>1</v>
      </c>
      <c r="AD197" s="65">
        <f t="shared" si="151"/>
        <v>1.3344</v>
      </c>
      <c r="AE197" s="65">
        <f t="shared" si="152"/>
        <v>1.31145083932854</v>
      </c>
      <c r="AF197" s="65">
        <f t="shared" si="136"/>
        <v>0</v>
      </c>
      <c r="AG197" s="65">
        <f t="shared" si="153"/>
        <v>1.39400035063993</v>
      </c>
      <c r="AH197" s="65">
        <f t="shared" si="154"/>
        <v>1.25537988508873</v>
      </c>
      <c r="AI197" s="65">
        <f t="shared" si="137"/>
        <v>0</v>
      </c>
      <c r="AJ197" s="65">
        <f t="shared" si="155"/>
        <v>1.04862814189422</v>
      </c>
      <c r="AK197" s="65">
        <f t="shared" si="156"/>
        <v>1.66884706797858</v>
      </c>
      <c r="AL197" s="65">
        <f t="shared" si="138"/>
        <v>0</v>
      </c>
      <c r="AM197" s="65">
        <f t="shared" si="157"/>
        <v>1.15038265530609</v>
      </c>
      <c r="AN197" s="65">
        <f t="shared" si="158"/>
        <v>1.52123294968696</v>
      </c>
      <c r="AO197" s="65">
        <f t="shared" si="139"/>
        <v>0</v>
      </c>
      <c r="AP197" s="65">
        <f t="shared" si="159"/>
        <v>1.82805199774624</v>
      </c>
      <c r="AQ197" s="65">
        <f t="shared" si="160"/>
        <v>0.95730318511592</v>
      </c>
      <c r="AR197" s="65">
        <f t="shared" si="140"/>
        <v>1</v>
      </c>
      <c r="AS197" s="66">
        <f t="shared" si="161"/>
        <v>1.82189323605634</v>
      </c>
      <c r="AT197" s="66">
        <f t="shared" si="162"/>
        <v>0.960539270560133</v>
      </c>
      <c r="AU197" s="66">
        <f t="shared" si="141"/>
        <v>1</v>
      </c>
      <c r="AV197" s="65">
        <f t="shared" si="163"/>
        <v>1.39360674225444</v>
      </c>
      <c r="AW197" s="65">
        <f t="shared" si="164"/>
        <v>1.25573445286941</v>
      </c>
      <c r="AX197" s="65">
        <f t="shared" si="142"/>
        <v>0</v>
      </c>
    </row>
    <row r="198" spans="1:50">
      <c r="A198" s="62" t="s">
        <v>29</v>
      </c>
      <c r="B198" s="63">
        <v>41.7</v>
      </c>
      <c r="C198" s="63">
        <f t="shared" si="143"/>
        <v>33.36</v>
      </c>
      <c r="D198" s="64">
        <f t="shared" si="144"/>
        <v>2.58952885195094</v>
      </c>
      <c r="E198" s="64">
        <v>0.8</v>
      </c>
      <c r="F198" s="64">
        <v>1.90311418685121</v>
      </c>
      <c r="G198" s="63">
        <f>(100*8*2*309+100*6*320)/(100*8*2+100*6)</f>
        <v>312</v>
      </c>
      <c r="H198" s="63">
        <v>393</v>
      </c>
      <c r="I198" s="64">
        <v>100</v>
      </c>
      <c r="J198" s="63">
        <f t="shared" si="165"/>
        <v>120</v>
      </c>
      <c r="K198" s="64">
        <f>120/I198</f>
        <v>1.2</v>
      </c>
      <c r="L198" s="64">
        <v>1.2</v>
      </c>
      <c r="M198" s="64">
        <v>1</v>
      </c>
      <c r="N198" s="63">
        <f>380</f>
        <v>380</v>
      </c>
      <c r="O198" s="64">
        <f t="shared" si="132"/>
        <v>3.8</v>
      </c>
      <c r="P198" s="63">
        <v>340</v>
      </c>
      <c r="Q198" s="63">
        <v>340</v>
      </c>
      <c r="R198" s="64">
        <v>1.772</v>
      </c>
      <c r="S198" s="68"/>
      <c r="T198" s="68"/>
      <c r="U198" s="65">
        <f t="shared" si="133"/>
        <v>2.3474</v>
      </c>
      <c r="V198" s="65">
        <f t="shared" si="145"/>
        <v>0.754877737070802</v>
      </c>
      <c r="W198" s="65">
        <f t="shared" si="146"/>
        <v>1</v>
      </c>
      <c r="X198" s="65">
        <f t="shared" si="147"/>
        <v>1.48510380622837</v>
      </c>
      <c r="Y198" s="65">
        <f t="shared" si="148"/>
        <v>1.19318258600403</v>
      </c>
      <c r="Z198" s="65">
        <f t="shared" si="134"/>
        <v>0</v>
      </c>
      <c r="AA198" s="65">
        <f t="shared" si="149"/>
        <v>10.1942500220523</v>
      </c>
      <c r="AB198" s="65">
        <f t="shared" si="150"/>
        <v>0.173823478545925</v>
      </c>
      <c r="AC198" s="65">
        <f t="shared" si="135"/>
        <v>1</v>
      </c>
      <c r="AD198" s="65">
        <f t="shared" si="151"/>
        <v>1.3344</v>
      </c>
      <c r="AE198" s="65">
        <f t="shared" si="152"/>
        <v>1.3279376498801</v>
      </c>
      <c r="AF198" s="65">
        <f t="shared" si="136"/>
        <v>0</v>
      </c>
      <c r="AG198" s="65">
        <f t="shared" si="153"/>
        <v>1.39400035063993</v>
      </c>
      <c r="AH198" s="65">
        <f t="shared" si="154"/>
        <v>1.27116180364413</v>
      </c>
      <c r="AI198" s="65">
        <f t="shared" si="137"/>
        <v>0</v>
      </c>
      <c r="AJ198" s="65">
        <f t="shared" si="155"/>
        <v>1.04862814189422</v>
      </c>
      <c r="AK198" s="65">
        <f t="shared" si="156"/>
        <v>1.68982685969031</v>
      </c>
      <c r="AL198" s="65">
        <f t="shared" si="138"/>
        <v>0</v>
      </c>
      <c r="AM198" s="65">
        <f t="shared" si="157"/>
        <v>0.890135005685023</v>
      </c>
      <c r="AN198" s="65">
        <f t="shared" si="158"/>
        <v>1.99070926172184</v>
      </c>
      <c r="AO198" s="65">
        <f t="shared" si="139"/>
        <v>0</v>
      </c>
      <c r="AP198" s="65">
        <f t="shared" si="159"/>
        <v>1.89408498347099</v>
      </c>
      <c r="AQ198" s="65">
        <f t="shared" si="160"/>
        <v>0.935544083535646</v>
      </c>
      <c r="AR198" s="65">
        <f t="shared" si="140"/>
        <v>1</v>
      </c>
      <c r="AS198" s="66">
        <f t="shared" si="161"/>
        <v>2.08061323605634</v>
      </c>
      <c r="AT198" s="66">
        <f t="shared" si="162"/>
        <v>0.851671982707705</v>
      </c>
      <c r="AU198" s="66">
        <f t="shared" si="141"/>
        <v>1</v>
      </c>
      <c r="AV198" s="65">
        <f t="shared" si="163"/>
        <v>1.60918501917935</v>
      </c>
      <c r="AW198" s="65">
        <f t="shared" si="164"/>
        <v>1.10117853377959</v>
      </c>
      <c r="AX198" s="65">
        <f t="shared" si="142"/>
        <v>0</v>
      </c>
    </row>
    <row r="199" spans="1:50">
      <c r="A199" s="62" t="s">
        <v>29</v>
      </c>
      <c r="B199" s="63">
        <v>41.7</v>
      </c>
      <c r="C199" s="63">
        <f t="shared" si="143"/>
        <v>33.36</v>
      </c>
      <c r="D199" s="64">
        <f t="shared" si="144"/>
        <v>2.58952885195094</v>
      </c>
      <c r="E199" s="64">
        <v>1.6</v>
      </c>
      <c r="F199" s="64">
        <v>4.54545454545455</v>
      </c>
      <c r="G199" s="63">
        <f>(100*8*2*309+100*6*320)/(100*8*2+100*6)</f>
        <v>312</v>
      </c>
      <c r="H199" s="63">
        <v>393</v>
      </c>
      <c r="I199" s="64">
        <v>100</v>
      </c>
      <c r="J199" s="63">
        <f t="shared" si="165"/>
        <v>60</v>
      </c>
      <c r="K199" s="64">
        <f>60/I199</f>
        <v>0.6</v>
      </c>
      <c r="L199" s="64">
        <v>0.6</v>
      </c>
      <c r="M199" s="64">
        <v>1</v>
      </c>
      <c r="N199" s="63">
        <v>560</v>
      </c>
      <c r="O199" s="64">
        <f t="shared" si="132"/>
        <v>5.6</v>
      </c>
      <c r="P199" s="63">
        <v>220</v>
      </c>
      <c r="Q199" s="63">
        <v>220</v>
      </c>
      <c r="R199" s="64">
        <v>1.662</v>
      </c>
      <c r="S199" s="68"/>
      <c r="T199" s="68"/>
      <c r="U199" s="65">
        <f t="shared" si="133"/>
        <v>2.3474</v>
      </c>
      <c r="V199" s="65">
        <f t="shared" si="145"/>
        <v>0.708017380932095</v>
      </c>
      <c r="W199" s="65">
        <f t="shared" si="146"/>
        <v>1</v>
      </c>
      <c r="X199" s="65">
        <f t="shared" si="147"/>
        <v>0.549545454545454</v>
      </c>
      <c r="Y199" s="65">
        <f t="shared" si="148"/>
        <v>3.02431761786601</v>
      </c>
      <c r="Z199" s="65">
        <f t="shared" si="134"/>
        <v>0</v>
      </c>
      <c r="AA199" s="65">
        <f t="shared" si="149"/>
        <v>3.0962478577007</v>
      </c>
      <c r="AB199" s="65">
        <f t="shared" si="150"/>
        <v>0.536778732318354</v>
      </c>
      <c r="AC199" s="65">
        <f t="shared" si="135"/>
        <v>1</v>
      </c>
      <c r="AD199" s="65">
        <f t="shared" si="151"/>
        <v>1.0008</v>
      </c>
      <c r="AE199" s="65">
        <f t="shared" si="152"/>
        <v>1.66067146282974</v>
      </c>
      <c r="AF199" s="65">
        <f t="shared" si="136"/>
        <v>0</v>
      </c>
      <c r="AG199" s="65">
        <f t="shared" si="153"/>
        <v>1.35759675403921</v>
      </c>
      <c r="AH199" s="65">
        <f t="shared" si="154"/>
        <v>1.22422213743154</v>
      </c>
      <c r="AI199" s="65">
        <f t="shared" si="137"/>
        <v>0</v>
      </c>
      <c r="AJ199" s="65">
        <f t="shared" si="155"/>
        <v>1.04862814189422</v>
      </c>
      <c r="AK199" s="65">
        <f t="shared" si="156"/>
        <v>1.58492790113166</v>
      </c>
      <c r="AL199" s="65">
        <f t="shared" si="138"/>
        <v>0</v>
      </c>
      <c r="AM199" s="65">
        <f t="shared" si="157"/>
        <v>1.49542183765544</v>
      </c>
      <c r="AN199" s="65">
        <f t="shared" si="158"/>
        <v>1.11139208894109</v>
      </c>
      <c r="AO199" s="65">
        <f t="shared" si="139"/>
        <v>0</v>
      </c>
      <c r="AP199" s="65">
        <f t="shared" si="159"/>
        <v>2.95175214776183</v>
      </c>
      <c r="AQ199" s="65">
        <f t="shared" si="160"/>
        <v>0.563055404655236</v>
      </c>
      <c r="AR199" s="65">
        <f t="shared" si="140"/>
        <v>1</v>
      </c>
      <c r="AS199" s="66">
        <f t="shared" si="161"/>
        <v>1.48215243605634</v>
      </c>
      <c r="AT199" s="66">
        <f t="shared" si="162"/>
        <v>1.12134215048905</v>
      </c>
      <c r="AU199" s="66">
        <f t="shared" si="141"/>
        <v>0</v>
      </c>
      <c r="AV199" s="65">
        <f t="shared" si="163"/>
        <v>1.0913310393662</v>
      </c>
      <c r="AW199" s="65">
        <f t="shared" si="164"/>
        <v>1.52291095923123</v>
      </c>
      <c r="AX199" s="65">
        <f t="shared" si="142"/>
        <v>0</v>
      </c>
    </row>
    <row r="200" spans="1:50">
      <c r="A200" s="62" t="s">
        <v>84</v>
      </c>
      <c r="B200" s="63">
        <v>61.8</v>
      </c>
      <c r="C200" s="63">
        <f t="shared" si="143"/>
        <v>49.44</v>
      </c>
      <c r="D200" s="64">
        <f t="shared" si="144"/>
        <v>3.59253564497563</v>
      </c>
      <c r="E200" s="64">
        <v>0.566</v>
      </c>
      <c r="F200" s="64">
        <v>3.88958333333333</v>
      </c>
      <c r="G200" s="63">
        <v>334</v>
      </c>
      <c r="H200" s="63">
        <v>323</v>
      </c>
      <c r="I200" s="64">
        <v>140</v>
      </c>
      <c r="J200" s="63">
        <f t="shared" si="165"/>
        <v>50</v>
      </c>
      <c r="K200" s="64">
        <f>50/140</f>
        <v>0.357142857142857</v>
      </c>
      <c r="L200" s="64">
        <v>0.571428571428572</v>
      </c>
      <c r="M200" s="64">
        <f>80/140</f>
        <v>0.571428571428571</v>
      </c>
      <c r="N200" s="63">
        <v>400</v>
      </c>
      <c r="O200" s="64">
        <f t="shared" si="132"/>
        <v>2.85714285714286</v>
      </c>
      <c r="P200" s="63">
        <v>240</v>
      </c>
      <c r="Q200" s="63">
        <v>450</v>
      </c>
      <c r="R200" s="64">
        <v>1.91</v>
      </c>
      <c r="S200" s="68"/>
      <c r="T200" s="68"/>
      <c r="U200" s="65">
        <f t="shared" si="133"/>
        <v>3.7946</v>
      </c>
      <c r="V200" s="65">
        <f t="shared" si="145"/>
        <v>0.503346861329257</v>
      </c>
      <c r="W200" s="65">
        <f t="shared" si="146"/>
        <v>1</v>
      </c>
      <c r="X200" s="65">
        <f t="shared" si="147"/>
        <v>1.47058651785714</v>
      </c>
      <c r="Y200" s="65">
        <f t="shared" si="148"/>
        <v>1.29880151681463</v>
      </c>
      <c r="Z200" s="65">
        <f t="shared" si="134"/>
        <v>0</v>
      </c>
      <c r="AA200" s="65">
        <f t="shared" si="149"/>
        <v>4.57475734365975</v>
      </c>
      <c r="AB200" s="65">
        <f t="shared" si="150"/>
        <v>0.417508483296302</v>
      </c>
      <c r="AC200" s="65">
        <f t="shared" si="135"/>
        <v>1</v>
      </c>
      <c r="AD200" s="65">
        <f t="shared" si="151"/>
        <v>1.545</v>
      </c>
      <c r="AE200" s="65">
        <f t="shared" si="152"/>
        <v>1.23624595469256</v>
      </c>
      <c r="AF200" s="65">
        <f t="shared" si="136"/>
        <v>0</v>
      </c>
      <c r="AG200" s="65">
        <f t="shared" si="153"/>
        <v>1.5585189456971</v>
      </c>
      <c r="AH200" s="65">
        <f t="shared" si="154"/>
        <v>1.22552247778142</v>
      </c>
      <c r="AI200" s="65">
        <f t="shared" si="137"/>
        <v>0</v>
      </c>
      <c r="AJ200" s="65">
        <f t="shared" si="155"/>
        <v>1.05919083274914</v>
      </c>
      <c r="AK200" s="65">
        <f t="shared" si="156"/>
        <v>1.80326334117014</v>
      </c>
      <c r="AL200" s="65">
        <f t="shared" si="138"/>
        <v>0</v>
      </c>
      <c r="AM200" s="65">
        <f t="shared" si="157"/>
        <v>2.19244606367891</v>
      </c>
      <c r="AN200" s="65">
        <f t="shared" si="158"/>
        <v>0.871173084547872</v>
      </c>
      <c r="AO200" s="65">
        <f t="shared" si="139"/>
        <v>1</v>
      </c>
      <c r="AP200" s="65">
        <f t="shared" si="159"/>
        <v>1.88755754047454</v>
      </c>
      <c r="AQ200" s="65">
        <f t="shared" si="160"/>
        <v>1.0118896823245</v>
      </c>
      <c r="AR200" s="65">
        <f t="shared" si="140"/>
        <v>0</v>
      </c>
      <c r="AS200" s="66">
        <f t="shared" si="161"/>
        <v>1.4792830961252</v>
      </c>
      <c r="AT200" s="66">
        <f t="shared" si="162"/>
        <v>1.29116597424997</v>
      </c>
      <c r="AU200" s="66">
        <f t="shared" si="141"/>
        <v>0</v>
      </c>
      <c r="AV200" s="65">
        <f t="shared" si="163"/>
        <v>1.45520788493516</v>
      </c>
      <c r="AW200" s="65">
        <f t="shared" si="164"/>
        <v>1.31252724766888</v>
      </c>
      <c r="AX200" s="65">
        <f t="shared" si="142"/>
        <v>0</v>
      </c>
    </row>
    <row r="201" spans="1:50">
      <c r="A201" s="62" t="s">
        <v>84</v>
      </c>
      <c r="B201" s="63">
        <v>72</v>
      </c>
      <c r="C201" s="63">
        <f t="shared" si="143"/>
        <v>57.6</v>
      </c>
      <c r="D201" s="64">
        <f t="shared" si="144"/>
        <v>4.04988202674189</v>
      </c>
      <c r="E201" s="64">
        <v>0.566</v>
      </c>
      <c r="F201" s="64">
        <v>3.88958333333333</v>
      </c>
      <c r="G201" s="63">
        <v>334</v>
      </c>
      <c r="H201" s="63">
        <v>323</v>
      </c>
      <c r="I201" s="64">
        <v>140</v>
      </c>
      <c r="J201" s="63">
        <f t="shared" si="165"/>
        <v>50</v>
      </c>
      <c r="K201" s="64">
        <f>50/140</f>
        <v>0.357142857142857</v>
      </c>
      <c r="L201" s="64">
        <v>0.571428571428572</v>
      </c>
      <c r="M201" s="64">
        <f>80/140</f>
        <v>0.571428571428571</v>
      </c>
      <c r="N201" s="63">
        <v>400</v>
      </c>
      <c r="O201" s="64">
        <f t="shared" si="132"/>
        <v>2.85714285714286</v>
      </c>
      <c r="P201" s="63">
        <v>240</v>
      </c>
      <c r="Q201" s="63">
        <v>450</v>
      </c>
      <c r="R201" s="64">
        <v>2.08</v>
      </c>
      <c r="S201" s="68"/>
      <c r="T201" s="68"/>
      <c r="U201" s="65">
        <f t="shared" si="133"/>
        <v>4.529</v>
      </c>
      <c r="V201" s="65">
        <f t="shared" si="145"/>
        <v>0.459262530359903</v>
      </c>
      <c r="W201" s="65">
        <f t="shared" si="146"/>
        <v>1</v>
      </c>
      <c r="X201" s="65">
        <f t="shared" si="147"/>
        <v>1.47058651785714</v>
      </c>
      <c r="Y201" s="65">
        <f t="shared" si="148"/>
        <v>1.41440165181907</v>
      </c>
      <c r="Z201" s="65">
        <f t="shared" si="134"/>
        <v>0</v>
      </c>
      <c r="AA201" s="65">
        <f t="shared" si="149"/>
        <v>5.1571450846158</v>
      </c>
      <c r="AB201" s="65">
        <f t="shared" si="150"/>
        <v>0.403323925519338</v>
      </c>
      <c r="AC201" s="65">
        <f t="shared" si="135"/>
        <v>1</v>
      </c>
      <c r="AD201" s="65">
        <f t="shared" si="151"/>
        <v>1.8</v>
      </c>
      <c r="AE201" s="65">
        <f t="shared" si="152"/>
        <v>1.15555555555556</v>
      </c>
      <c r="AF201" s="65">
        <f t="shared" si="136"/>
        <v>0</v>
      </c>
      <c r="AG201" s="65">
        <f t="shared" si="153"/>
        <v>1.75692560638692</v>
      </c>
      <c r="AH201" s="65">
        <f t="shared" si="154"/>
        <v>1.18388621148136</v>
      </c>
      <c r="AI201" s="65">
        <f t="shared" si="137"/>
        <v>0</v>
      </c>
      <c r="AJ201" s="65">
        <f t="shared" si="155"/>
        <v>1.00922646908288</v>
      </c>
      <c r="AK201" s="65">
        <f t="shared" si="156"/>
        <v>2.06098439123399</v>
      </c>
      <c r="AL201" s="65">
        <f t="shared" si="138"/>
        <v>0</v>
      </c>
      <c r="AM201" s="65">
        <f t="shared" si="157"/>
        <v>2.4715545746393</v>
      </c>
      <c r="AN201" s="65">
        <f t="shared" si="158"/>
        <v>0.841575590255198</v>
      </c>
      <c r="AO201" s="65">
        <f t="shared" si="139"/>
        <v>1</v>
      </c>
      <c r="AP201" s="65">
        <f t="shared" si="159"/>
        <v>2.12785233413065</v>
      </c>
      <c r="AQ201" s="65">
        <f t="shared" si="160"/>
        <v>0.977511440355562</v>
      </c>
      <c r="AR201" s="65">
        <f t="shared" si="140"/>
        <v>1</v>
      </c>
      <c r="AS201" s="66">
        <f t="shared" si="161"/>
        <v>1.51710564189727</v>
      </c>
      <c r="AT201" s="66">
        <f t="shared" si="162"/>
        <v>1.37103174792679</v>
      </c>
      <c r="AU201" s="66">
        <f t="shared" si="141"/>
        <v>0</v>
      </c>
      <c r="AV201" s="65">
        <f t="shared" si="163"/>
        <v>1.64046257038933</v>
      </c>
      <c r="AW201" s="65">
        <f t="shared" si="164"/>
        <v>1.26793505535841</v>
      </c>
      <c r="AX201" s="65">
        <f t="shared" si="142"/>
        <v>0</v>
      </c>
    </row>
    <row r="202" spans="1:50">
      <c r="A202" s="62" t="s">
        <v>84</v>
      </c>
      <c r="B202" s="63">
        <v>81.9</v>
      </c>
      <c r="C202" s="63">
        <f t="shared" si="143"/>
        <v>65.52</v>
      </c>
      <c r="D202" s="64">
        <f t="shared" si="144"/>
        <v>4.4702708722841</v>
      </c>
      <c r="E202" s="64">
        <v>0.566</v>
      </c>
      <c r="F202" s="64">
        <v>3.88958333333333</v>
      </c>
      <c r="G202" s="63">
        <v>334</v>
      </c>
      <c r="H202" s="63">
        <v>323</v>
      </c>
      <c r="I202" s="64">
        <v>140</v>
      </c>
      <c r="J202" s="63">
        <f t="shared" si="165"/>
        <v>50</v>
      </c>
      <c r="K202" s="64">
        <f>50/140</f>
        <v>0.357142857142857</v>
      </c>
      <c r="L202" s="64">
        <v>0.571428571428572</v>
      </c>
      <c r="M202" s="64">
        <f>80/140</f>
        <v>0.571428571428571</v>
      </c>
      <c r="N202" s="63">
        <v>400</v>
      </c>
      <c r="O202" s="64">
        <f t="shared" si="132"/>
        <v>2.85714285714286</v>
      </c>
      <c r="P202" s="63">
        <v>240</v>
      </c>
      <c r="Q202" s="63">
        <v>450</v>
      </c>
      <c r="R202" s="64">
        <v>1.9</v>
      </c>
      <c r="S202" s="68"/>
      <c r="T202" s="68"/>
      <c r="U202" s="65">
        <f t="shared" si="133"/>
        <v>5.2418</v>
      </c>
      <c r="V202" s="65">
        <f t="shared" si="145"/>
        <v>0.362470906940364</v>
      </c>
      <c r="W202" s="65">
        <f t="shared" si="146"/>
        <v>1</v>
      </c>
      <c r="X202" s="65">
        <f t="shared" si="147"/>
        <v>1.47058651785714</v>
      </c>
      <c r="Y202" s="65">
        <f t="shared" si="148"/>
        <v>1.29200150887319</v>
      </c>
      <c r="Z202" s="65">
        <f t="shared" si="134"/>
        <v>0</v>
      </c>
      <c r="AA202" s="65">
        <f t="shared" si="149"/>
        <v>5.69247086795953</v>
      </c>
      <c r="AB202" s="65">
        <f t="shared" si="150"/>
        <v>0.333774215814486</v>
      </c>
      <c r="AC202" s="65">
        <f t="shared" si="135"/>
        <v>1</v>
      </c>
      <c r="AD202" s="65">
        <f t="shared" si="151"/>
        <v>2.0475</v>
      </c>
      <c r="AE202" s="65">
        <f t="shared" si="152"/>
        <v>0.927960927960927</v>
      </c>
      <c r="AF202" s="65">
        <f t="shared" si="136"/>
        <v>1</v>
      </c>
      <c r="AG202" s="65">
        <f t="shared" si="153"/>
        <v>1.93929929591554</v>
      </c>
      <c r="AH202" s="65">
        <f t="shared" si="154"/>
        <v>0.979735311615744</v>
      </c>
      <c r="AI202" s="65">
        <f t="shared" si="137"/>
        <v>1</v>
      </c>
      <c r="AJ202" s="65">
        <f t="shared" si="155"/>
        <v>0.935029776557457</v>
      </c>
      <c r="AK202" s="65">
        <f t="shared" si="156"/>
        <v>2.0320208485716</v>
      </c>
      <c r="AL202" s="65">
        <f t="shared" si="138"/>
        <v>0</v>
      </c>
      <c r="AM202" s="65">
        <f t="shared" si="157"/>
        <v>2.72810870818354</v>
      </c>
      <c r="AN202" s="65">
        <f t="shared" si="158"/>
        <v>0.696453185424959</v>
      </c>
      <c r="AO202" s="65">
        <f t="shared" si="139"/>
        <v>1</v>
      </c>
      <c r="AP202" s="65">
        <f t="shared" si="159"/>
        <v>2.34872923383361</v>
      </c>
      <c r="AQ202" s="65">
        <f t="shared" si="160"/>
        <v>0.808948078233269</v>
      </c>
      <c r="AR202" s="65">
        <f t="shared" si="140"/>
        <v>1</v>
      </c>
      <c r="AS202" s="66">
        <f t="shared" si="161"/>
        <v>1.55187179942361</v>
      </c>
      <c r="AT202" s="66">
        <f t="shared" si="162"/>
        <v>1.22432793785266</v>
      </c>
      <c r="AU202" s="66">
        <f t="shared" si="141"/>
        <v>0</v>
      </c>
      <c r="AV202" s="65">
        <f t="shared" si="163"/>
        <v>1.81074707783114</v>
      </c>
      <c r="AW202" s="65">
        <f t="shared" si="164"/>
        <v>1.04929066199337</v>
      </c>
      <c r="AX202" s="65">
        <f t="shared" si="142"/>
        <v>0</v>
      </c>
    </row>
    <row r="203" spans="1:50">
      <c r="A203" s="62" t="s">
        <v>84</v>
      </c>
      <c r="B203" s="63">
        <v>81.9</v>
      </c>
      <c r="C203" s="63">
        <f t="shared" si="143"/>
        <v>65.52</v>
      </c>
      <c r="D203" s="64">
        <f t="shared" si="144"/>
        <v>4.4702708722841</v>
      </c>
      <c r="E203" s="64">
        <v>0.6792</v>
      </c>
      <c r="F203" s="64">
        <v>3.88958333333333</v>
      </c>
      <c r="G203" s="63">
        <v>334</v>
      </c>
      <c r="H203" s="63">
        <v>323</v>
      </c>
      <c r="I203" s="64">
        <v>140</v>
      </c>
      <c r="J203" s="63">
        <f t="shared" si="165"/>
        <v>50</v>
      </c>
      <c r="K203" s="64">
        <f>50/140</f>
        <v>0.357142857142857</v>
      </c>
      <c r="L203" s="64">
        <v>0.571428571428572</v>
      </c>
      <c r="M203" s="64">
        <f>80/140</f>
        <v>0.571428571428571</v>
      </c>
      <c r="N203" s="63">
        <v>250</v>
      </c>
      <c r="O203" s="64">
        <f t="shared" si="132"/>
        <v>1.78571428571429</v>
      </c>
      <c r="P203" s="63">
        <v>240</v>
      </c>
      <c r="Q203" s="63">
        <v>300</v>
      </c>
      <c r="R203" s="64">
        <v>2.11</v>
      </c>
      <c r="S203" s="68"/>
      <c r="T203" s="68"/>
      <c r="U203" s="65">
        <f t="shared" si="133"/>
        <v>5.2418</v>
      </c>
      <c r="V203" s="65">
        <f t="shared" si="145"/>
        <v>0.402533480865352</v>
      </c>
      <c r="W203" s="65">
        <f t="shared" si="146"/>
        <v>1</v>
      </c>
      <c r="X203" s="65">
        <f t="shared" si="147"/>
        <v>1.79201508928571</v>
      </c>
      <c r="Y203" s="65">
        <f t="shared" si="148"/>
        <v>1.17744544262796</v>
      </c>
      <c r="Z203" s="65">
        <f t="shared" si="134"/>
        <v>0</v>
      </c>
      <c r="AA203" s="65">
        <f t="shared" si="149"/>
        <v>5.69247086795953</v>
      </c>
      <c r="AB203" s="65">
        <f t="shared" si="150"/>
        <v>0.370665050193982</v>
      </c>
      <c r="AC203" s="65">
        <f t="shared" si="135"/>
        <v>1</v>
      </c>
      <c r="AD203" s="65">
        <f t="shared" si="151"/>
        <v>2.0475</v>
      </c>
      <c r="AE203" s="65">
        <f t="shared" si="152"/>
        <v>1.03052503052503</v>
      </c>
      <c r="AF203" s="65">
        <f t="shared" si="136"/>
        <v>0</v>
      </c>
      <c r="AG203" s="65">
        <f t="shared" si="153"/>
        <v>1.97670588396468</v>
      </c>
      <c r="AH203" s="65">
        <f t="shared" si="154"/>
        <v>1.06743244764768</v>
      </c>
      <c r="AI203" s="65">
        <f t="shared" si="137"/>
        <v>0</v>
      </c>
      <c r="AJ203" s="65">
        <f t="shared" si="155"/>
        <v>0.935029776557457</v>
      </c>
      <c r="AK203" s="65">
        <f t="shared" si="156"/>
        <v>2.25661262657162</v>
      </c>
      <c r="AL203" s="65">
        <f t="shared" si="138"/>
        <v>0</v>
      </c>
      <c r="AM203" s="65">
        <f t="shared" si="157"/>
        <v>2.65989839804318</v>
      </c>
      <c r="AN203" s="65">
        <f t="shared" si="158"/>
        <v>0.793263382372902</v>
      </c>
      <c r="AO203" s="65">
        <f t="shared" si="139"/>
        <v>1</v>
      </c>
      <c r="AP203" s="65">
        <f t="shared" si="159"/>
        <v>2.63934494064667</v>
      </c>
      <c r="AQ203" s="65">
        <f t="shared" si="160"/>
        <v>0.799440788320389</v>
      </c>
      <c r="AR203" s="65">
        <f t="shared" si="140"/>
        <v>1</v>
      </c>
      <c r="AS203" s="66">
        <f t="shared" si="161"/>
        <v>1.60061359336647</v>
      </c>
      <c r="AT203" s="66">
        <f t="shared" si="162"/>
        <v>1.31824445871547</v>
      </c>
      <c r="AU203" s="66">
        <f t="shared" si="141"/>
        <v>0</v>
      </c>
      <c r="AV203" s="65">
        <f t="shared" si="163"/>
        <v>1.89983319021451</v>
      </c>
      <c r="AW203" s="65">
        <f t="shared" si="164"/>
        <v>1.11062382259032</v>
      </c>
      <c r="AX203" s="65">
        <f t="shared" si="142"/>
        <v>0</v>
      </c>
    </row>
    <row r="204" spans="1:50">
      <c r="A204" s="62" t="s">
        <v>30</v>
      </c>
      <c r="B204" s="63">
        <v>32.4</v>
      </c>
      <c r="C204" s="63">
        <f t="shared" si="143"/>
        <v>25.92</v>
      </c>
      <c r="D204" s="64">
        <f t="shared" si="144"/>
        <v>2.05437596268495</v>
      </c>
      <c r="E204" s="64">
        <v>0.24</v>
      </c>
      <c r="F204" s="64">
        <v>5.26</v>
      </c>
      <c r="G204" s="63">
        <v>341.01</v>
      </c>
      <c r="H204" s="63">
        <v>315.15</v>
      </c>
      <c r="I204" s="64">
        <v>100</v>
      </c>
      <c r="J204" s="63">
        <v>50</v>
      </c>
      <c r="K204" s="64">
        <f t="shared" ref="K204:K242" si="166">J204/I204</f>
        <v>0.5</v>
      </c>
      <c r="L204" s="64">
        <v>0.5</v>
      </c>
      <c r="M204" s="64">
        <v>1</v>
      </c>
      <c r="N204" s="63">
        <v>500</v>
      </c>
      <c r="O204" s="64">
        <f t="shared" si="132"/>
        <v>5</v>
      </c>
      <c r="P204" s="63">
        <v>200</v>
      </c>
      <c r="Q204" s="63">
        <v>200</v>
      </c>
      <c r="R204" s="64">
        <v>1.57</v>
      </c>
      <c r="S204" s="68"/>
      <c r="T204" s="68"/>
      <c r="U204" s="65">
        <f t="shared" si="133"/>
        <v>1.6778</v>
      </c>
      <c r="V204" s="65">
        <f t="shared" si="145"/>
        <v>0.935749195374896</v>
      </c>
      <c r="W204" s="65">
        <f t="shared" si="146"/>
        <v>1</v>
      </c>
      <c r="X204" s="65">
        <f t="shared" si="147"/>
        <v>0.622578</v>
      </c>
      <c r="Y204" s="65">
        <f t="shared" si="148"/>
        <v>2.52177237229712</v>
      </c>
      <c r="Z204" s="65">
        <f t="shared" si="134"/>
        <v>0</v>
      </c>
      <c r="AA204" s="65">
        <f t="shared" si="149"/>
        <v>1.88283556980076</v>
      </c>
      <c r="AB204" s="65">
        <f t="shared" si="150"/>
        <v>0.833848704146872</v>
      </c>
      <c r="AC204" s="65">
        <f t="shared" si="135"/>
        <v>1</v>
      </c>
      <c r="AD204" s="65">
        <f t="shared" si="151"/>
        <v>0.648</v>
      </c>
      <c r="AE204" s="65">
        <f t="shared" si="152"/>
        <v>2.42283950617284</v>
      </c>
      <c r="AF204" s="65">
        <f t="shared" si="136"/>
        <v>0</v>
      </c>
      <c r="AG204" s="65">
        <f t="shared" si="153"/>
        <v>0.991647277188027</v>
      </c>
      <c r="AH204" s="65">
        <f t="shared" si="154"/>
        <v>1.58322423316886</v>
      </c>
      <c r="AI204" s="65">
        <f t="shared" si="137"/>
        <v>0</v>
      </c>
      <c r="AJ204" s="65">
        <f t="shared" si="155"/>
        <v>0.971138177180199</v>
      </c>
      <c r="AK204" s="65">
        <f t="shared" si="156"/>
        <v>1.6166597471831</v>
      </c>
      <c r="AL204" s="65">
        <f t="shared" si="138"/>
        <v>0</v>
      </c>
      <c r="AM204" s="65">
        <f t="shared" si="157"/>
        <v>1.21664910662436</v>
      </c>
      <c r="AN204" s="65">
        <f t="shared" si="158"/>
        <v>1.29042958356006</v>
      </c>
      <c r="AO204" s="65">
        <f t="shared" si="139"/>
        <v>0</v>
      </c>
      <c r="AP204" s="65">
        <f t="shared" si="159"/>
        <v>0.719713639759345</v>
      </c>
      <c r="AQ204" s="65">
        <f t="shared" si="160"/>
        <v>2.18142315675019</v>
      </c>
      <c r="AR204" s="65">
        <f t="shared" si="140"/>
        <v>0</v>
      </c>
      <c r="AS204" s="66">
        <f t="shared" si="161"/>
        <v>1.37770665211405</v>
      </c>
      <c r="AT204" s="66">
        <f t="shared" si="162"/>
        <v>1.13957495784091</v>
      </c>
      <c r="AU204" s="66">
        <f t="shared" si="141"/>
        <v>0</v>
      </c>
      <c r="AV204" s="65">
        <f t="shared" si="163"/>
        <v>0.831714108493003</v>
      </c>
      <c r="AW204" s="65">
        <f t="shared" si="164"/>
        <v>1.88766787044735</v>
      </c>
      <c r="AX204" s="65">
        <f t="shared" si="142"/>
        <v>0</v>
      </c>
    </row>
    <row r="205" spans="1:50">
      <c r="A205" s="62" t="s">
        <v>30</v>
      </c>
      <c r="B205" s="63">
        <v>29.6</v>
      </c>
      <c r="C205" s="63">
        <f t="shared" si="143"/>
        <v>23.68</v>
      </c>
      <c r="D205" s="64">
        <f t="shared" si="144"/>
        <v>1.87939742269675</v>
      </c>
      <c r="E205" s="64">
        <v>0.24</v>
      </c>
      <c r="F205" s="64">
        <v>5.26</v>
      </c>
      <c r="G205" s="63">
        <v>341.01</v>
      </c>
      <c r="H205" s="63">
        <v>315.15</v>
      </c>
      <c r="I205" s="64">
        <v>100</v>
      </c>
      <c r="J205" s="63">
        <v>50</v>
      </c>
      <c r="K205" s="64">
        <f t="shared" si="166"/>
        <v>0.5</v>
      </c>
      <c r="L205" s="64">
        <v>0.5</v>
      </c>
      <c r="M205" s="64">
        <v>1</v>
      </c>
      <c r="N205" s="63">
        <v>500</v>
      </c>
      <c r="O205" s="64">
        <f t="shared" si="132"/>
        <v>5</v>
      </c>
      <c r="P205" s="63">
        <v>200</v>
      </c>
      <c r="Q205" s="63">
        <v>200</v>
      </c>
      <c r="R205" s="64">
        <v>1.43</v>
      </c>
      <c r="S205" s="68"/>
      <c r="T205" s="68"/>
      <c r="U205" s="65">
        <f t="shared" si="133"/>
        <v>1.4762</v>
      </c>
      <c r="V205" s="65">
        <f t="shared" si="145"/>
        <v>0.968703427719821</v>
      </c>
      <c r="W205" s="65">
        <f t="shared" si="146"/>
        <v>1</v>
      </c>
      <c r="X205" s="65">
        <f t="shared" si="147"/>
        <v>0.622578</v>
      </c>
      <c r="Y205" s="65">
        <f t="shared" si="148"/>
        <v>2.29690095056362</v>
      </c>
      <c r="Z205" s="65">
        <f t="shared" si="134"/>
        <v>0</v>
      </c>
      <c r="AA205" s="65">
        <f t="shared" si="149"/>
        <v>1.72246773790157</v>
      </c>
      <c r="AB205" s="65">
        <f t="shared" si="150"/>
        <v>0.830204228813091</v>
      </c>
      <c r="AC205" s="65">
        <f t="shared" si="135"/>
        <v>1</v>
      </c>
      <c r="AD205" s="65">
        <f t="shared" si="151"/>
        <v>0.592</v>
      </c>
      <c r="AE205" s="65">
        <f t="shared" si="152"/>
        <v>2.41554054054054</v>
      </c>
      <c r="AF205" s="65">
        <f t="shared" si="136"/>
        <v>0</v>
      </c>
      <c r="AG205" s="65">
        <f t="shared" si="153"/>
        <v>0.90718513593572</v>
      </c>
      <c r="AH205" s="65">
        <f t="shared" si="154"/>
        <v>1.57630448665257</v>
      </c>
      <c r="AI205" s="65">
        <f t="shared" si="137"/>
        <v>0</v>
      </c>
      <c r="AJ205" s="65">
        <f t="shared" si="155"/>
        <v>0.934627016967003</v>
      </c>
      <c r="AK205" s="65">
        <f t="shared" si="156"/>
        <v>1.53002210939777</v>
      </c>
      <c r="AL205" s="65">
        <f t="shared" si="138"/>
        <v>0</v>
      </c>
      <c r="AM205" s="65">
        <f t="shared" si="157"/>
        <v>1.11302275574122</v>
      </c>
      <c r="AN205" s="65">
        <f t="shared" si="158"/>
        <v>1.28478954506881</v>
      </c>
      <c r="AO205" s="65">
        <f t="shared" si="139"/>
        <v>0</v>
      </c>
      <c r="AP205" s="65">
        <f t="shared" si="159"/>
        <v>0.658413057888197</v>
      </c>
      <c r="AQ205" s="65">
        <f t="shared" si="160"/>
        <v>2.17188888170991</v>
      </c>
      <c r="AR205" s="65">
        <f t="shared" si="140"/>
        <v>0</v>
      </c>
      <c r="AS205" s="66">
        <f t="shared" si="161"/>
        <v>1.36323592685702</v>
      </c>
      <c r="AT205" s="66">
        <f t="shared" si="162"/>
        <v>1.04897470190424</v>
      </c>
      <c r="AU205" s="66">
        <f t="shared" si="141"/>
        <v>0</v>
      </c>
      <c r="AV205" s="65">
        <f t="shared" si="163"/>
        <v>0.760874046578778</v>
      </c>
      <c r="AW205" s="65">
        <f t="shared" si="164"/>
        <v>1.87941750205557</v>
      </c>
      <c r="AX205" s="65">
        <f t="shared" si="142"/>
        <v>0</v>
      </c>
    </row>
    <row r="206" spans="1:50">
      <c r="A206" s="62" t="s">
        <v>30</v>
      </c>
      <c r="B206" s="63">
        <v>28.4</v>
      </c>
      <c r="C206" s="63">
        <f t="shared" si="143"/>
        <v>22.72</v>
      </c>
      <c r="D206" s="64">
        <f t="shared" si="144"/>
        <v>1.80188247502911</v>
      </c>
      <c r="E206" s="64">
        <v>0.24</v>
      </c>
      <c r="F206" s="64">
        <v>5.26</v>
      </c>
      <c r="G206" s="63">
        <v>341.01</v>
      </c>
      <c r="H206" s="63">
        <v>315.15</v>
      </c>
      <c r="I206" s="64">
        <v>100</v>
      </c>
      <c r="J206" s="63">
        <v>50</v>
      </c>
      <c r="K206" s="64">
        <f t="shared" si="166"/>
        <v>0.5</v>
      </c>
      <c r="L206" s="64">
        <v>0.5</v>
      </c>
      <c r="M206" s="64">
        <v>1</v>
      </c>
      <c r="N206" s="63">
        <v>500</v>
      </c>
      <c r="O206" s="64">
        <f t="shared" si="132"/>
        <v>5</v>
      </c>
      <c r="P206" s="63">
        <v>200</v>
      </c>
      <c r="Q206" s="63">
        <v>200</v>
      </c>
      <c r="R206" s="64">
        <v>1.34</v>
      </c>
      <c r="S206" s="68"/>
      <c r="T206" s="68"/>
      <c r="U206" s="65">
        <f t="shared" si="133"/>
        <v>1.3898</v>
      </c>
      <c r="V206" s="65">
        <f t="shared" si="145"/>
        <v>0.964167506115988</v>
      </c>
      <c r="W206" s="65">
        <f t="shared" si="146"/>
        <v>1</v>
      </c>
      <c r="X206" s="65">
        <f t="shared" si="147"/>
        <v>0.622578</v>
      </c>
      <c r="Y206" s="65">
        <f t="shared" si="148"/>
        <v>2.1523407508778</v>
      </c>
      <c r="Z206" s="65">
        <f t="shared" si="134"/>
        <v>0</v>
      </c>
      <c r="AA206" s="65">
        <f t="shared" si="149"/>
        <v>1.65142528836418</v>
      </c>
      <c r="AB206" s="65">
        <f t="shared" si="150"/>
        <v>0.811420298236644</v>
      </c>
      <c r="AC206" s="65">
        <f t="shared" si="135"/>
        <v>1</v>
      </c>
      <c r="AD206" s="65">
        <f t="shared" si="151"/>
        <v>0.568</v>
      </c>
      <c r="AE206" s="65">
        <f t="shared" si="152"/>
        <v>2.35915492957746</v>
      </c>
      <c r="AF206" s="65">
        <f t="shared" si="136"/>
        <v>0</v>
      </c>
      <c r="AG206" s="65">
        <f t="shared" si="153"/>
        <v>0.869768670696553</v>
      </c>
      <c r="AH206" s="65">
        <f t="shared" si="154"/>
        <v>1.54063953456367</v>
      </c>
      <c r="AI206" s="65">
        <f t="shared" si="137"/>
        <v>0</v>
      </c>
      <c r="AJ206" s="65">
        <f t="shared" si="155"/>
        <v>0.916705080587635</v>
      </c>
      <c r="AK206" s="65">
        <f t="shared" si="156"/>
        <v>1.46175692529272</v>
      </c>
      <c r="AL206" s="65">
        <f t="shared" si="138"/>
        <v>0</v>
      </c>
      <c r="AM206" s="65">
        <f t="shared" si="157"/>
        <v>1.06711660538566</v>
      </c>
      <c r="AN206" s="65">
        <f t="shared" si="158"/>
        <v>1.25572031513437</v>
      </c>
      <c r="AO206" s="65">
        <f t="shared" si="139"/>
        <v>0</v>
      </c>
      <c r="AP206" s="65">
        <f t="shared" si="159"/>
        <v>0.631257091241899</v>
      </c>
      <c r="AQ206" s="65">
        <f t="shared" si="160"/>
        <v>2.12274843101368</v>
      </c>
      <c r="AR206" s="65">
        <f t="shared" si="140"/>
        <v>0</v>
      </c>
      <c r="AS206" s="66">
        <f t="shared" si="161"/>
        <v>1.35682544068491</v>
      </c>
      <c r="AT206" s="66">
        <f t="shared" si="162"/>
        <v>0.987599406540893</v>
      </c>
      <c r="AU206" s="66">
        <f t="shared" si="141"/>
        <v>1</v>
      </c>
      <c r="AV206" s="65">
        <f t="shared" si="163"/>
        <v>0.729492120015536</v>
      </c>
      <c r="AW206" s="65">
        <f t="shared" si="164"/>
        <v>1.83689441357017</v>
      </c>
      <c r="AX206" s="65">
        <f t="shared" si="142"/>
        <v>0</v>
      </c>
    </row>
    <row r="207" spans="1:50">
      <c r="A207" s="62" t="s">
        <v>30</v>
      </c>
      <c r="B207" s="63">
        <v>31.9</v>
      </c>
      <c r="C207" s="63">
        <f t="shared" si="143"/>
        <v>25.52</v>
      </c>
      <c r="D207" s="64">
        <f t="shared" si="144"/>
        <v>2.0236900169454</v>
      </c>
      <c r="E207" s="64">
        <v>0.32</v>
      </c>
      <c r="F207" s="64">
        <v>5.26</v>
      </c>
      <c r="G207" s="63">
        <v>341.01</v>
      </c>
      <c r="H207" s="63">
        <v>315.15</v>
      </c>
      <c r="I207" s="64">
        <v>100</v>
      </c>
      <c r="J207" s="63">
        <v>50</v>
      </c>
      <c r="K207" s="64">
        <f t="shared" si="166"/>
        <v>0.5</v>
      </c>
      <c r="L207" s="64">
        <v>0.5</v>
      </c>
      <c r="M207" s="64">
        <v>1</v>
      </c>
      <c r="N207" s="63">
        <v>500</v>
      </c>
      <c r="O207" s="64">
        <f t="shared" ref="O207:O270" si="167">N207/I207</f>
        <v>5</v>
      </c>
      <c r="P207" s="63">
        <v>200</v>
      </c>
      <c r="Q207" s="63">
        <v>200</v>
      </c>
      <c r="R207" s="64">
        <v>1.54</v>
      </c>
      <c r="S207" s="68"/>
      <c r="T207" s="68"/>
      <c r="U207" s="65">
        <f t="shared" si="133"/>
        <v>1.6418</v>
      </c>
      <c r="V207" s="65">
        <f t="shared" si="145"/>
        <v>0.937994883664271</v>
      </c>
      <c r="W207" s="65">
        <f t="shared" si="146"/>
        <v>1</v>
      </c>
      <c r="X207" s="65">
        <f t="shared" si="147"/>
        <v>0.622578</v>
      </c>
      <c r="Y207" s="65">
        <f t="shared" si="148"/>
        <v>2.47358563906852</v>
      </c>
      <c r="Z207" s="65">
        <f t="shared" si="134"/>
        <v>0</v>
      </c>
      <c r="AA207" s="65">
        <f t="shared" si="149"/>
        <v>1.85471190053046</v>
      </c>
      <c r="AB207" s="65">
        <f t="shared" si="150"/>
        <v>0.830317635617451</v>
      </c>
      <c r="AC207" s="65">
        <f t="shared" si="135"/>
        <v>1</v>
      </c>
      <c r="AD207" s="65">
        <f t="shared" si="151"/>
        <v>0.638</v>
      </c>
      <c r="AE207" s="65">
        <f t="shared" si="152"/>
        <v>2.41379310344828</v>
      </c>
      <c r="AF207" s="65">
        <f t="shared" si="136"/>
        <v>0</v>
      </c>
      <c r="AG207" s="65">
        <f t="shared" si="153"/>
        <v>0.976835171179545</v>
      </c>
      <c r="AH207" s="65">
        <f t="shared" si="154"/>
        <v>1.57651981156701</v>
      </c>
      <c r="AI207" s="65">
        <f t="shared" si="137"/>
        <v>0</v>
      </c>
      <c r="AJ207" s="65">
        <f t="shared" si="155"/>
        <v>0.965132663288224</v>
      </c>
      <c r="AK207" s="65">
        <f t="shared" si="156"/>
        <v>1.59563556242433</v>
      </c>
      <c r="AL207" s="65">
        <f t="shared" si="138"/>
        <v>0</v>
      </c>
      <c r="AM207" s="65">
        <f t="shared" si="157"/>
        <v>1.19963858518919</v>
      </c>
      <c r="AN207" s="65">
        <f t="shared" si="158"/>
        <v>1.28371996283958</v>
      </c>
      <c r="AO207" s="65">
        <f t="shared" si="139"/>
        <v>0</v>
      </c>
      <c r="AP207" s="65">
        <f t="shared" si="159"/>
        <v>0.801939785155056</v>
      </c>
      <c r="AQ207" s="65">
        <f t="shared" si="160"/>
        <v>1.92034368229061</v>
      </c>
      <c r="AR207" s="65">
        <f t="shared" si="140"/>
        <v>0</v>
      </c>
      <c r="AS207" s="66">
        <f t="shared" si="161"/>
        <v>1.37523884440138</v>
      </c>
      <c r="AT207" s="66">
        <f t="shared" si="162"/>
        <v>1.11980548416688</v>
      </c>
      <c r="AU207" s="66">
        <f t="shared" si="141"/>
        <v>0</v>
      </c>
      <c r="AV207" s="65">
        <f t="shared" si="163"/>
        <v>0.819290903360346</v>
      </c>
      <c r="AW207" s="65">
        <f t="shared" si="164"/>
        <v>1.87967423253895</v>
      </c>
      <c r="AX207" s="65">
        <f t="shared" si="142"/>
        <v>0</v>
      </c>
    </row>
    <row r="208" spans="1:50">
      <c r="A208" s="62" t="s">
        <v>30</v>
      </c>
      <c r="B208" s="63">
        <v>32.4</v>
      </c>
      <c r="C208" s="63">
        <f t="shared" si="143"/>
        <v>25.92</v>
      </c>
      <c r="D208" s="64">
        <f t="shared" si="144"/>
        <v>2.05437596268495</v>
      </c>
      <c r="E208" s="64">
        <v>0.19</v>
      </c>
      <c r="F208" s="64">
        <v>5.26</v>
      </c>
      <c r="G208" s="63">
        <v>341.01</v>
      </c>
      <c r="H208" s="63">
        <v>315.15</v>
      </c>
      <c r="I208" s="64">
        <v>100</v>
      </c>
      <c r="J208" s="63">
        <v>50</v>
      </c>
      <c r="K208" s="64">
        <f t="shared" si="166"/>
        <v>0.5</v>
      </c>
      <c r="L208" s="64">
        <v>0.5</v>
      </c>
      <c r="M208" s="64">
        <v>1</v>
      </c>
      <c r="N208" s="63">
        <v>500</v>
      </c>
      <c r="O208" s="64">
        <f t="shared" si="167"/>
        <v>5</v>
      </c>
      <c r="P208" s="63">
        <v>200</v>
      </c>
      <c r="Q208" s="63">
        <v>200</v>
      </c>
      <c r="R208" s="64">
        <v>1.44</v>
      </c>
      <c r="S208" s="68"/>
      <c r="T208" s="68"/>
      <c r="U208" s="65">
        <f t="shared" si="133"/>
        <v>1.6778</v>
      </c>
      <c r="V208" s="65">
        <f t="shared" si="145"/>
        <v>0.858266777923471</v>
      </c>
      <c r="W208" s="65">
        <f t="shared" si="146"/>
        <v>1</v>
      </c>
      <c r="X208" s="65">
        <f t="shared" si="147"/>
        <v>0.622578</v>
      </c>
      <c r="Y208" s="65">
        <f t="shared" si="148"/>
        <v>2.31296319497316</v>
      </c>
      <c r="Z208" s="65">
        <f t="shared" si="134"/>
        <v>0</v>
      </c>
      <c r="AA208" s="65">
        <f t="shared" si="149"/>
        <v>1.88283556980076</v>
      </c>
      <c r="AB208" s="65">
        <f t="shared" si="150"/>
        <v>0.764803906988214</v>
      </c>
      <c r="AC208" s="65">
        <f t="shared" si="135"/>
        <v>1</v>
      </c>
      <c r="AD208" s="65">
        <f t="shared" si="151"/>
        <v>0.648</v>
      </c>
      <c r="AE208" s="65">
        <f t="shared" si="152"/>
        <v>2.22222222222222</v>
      </c>
      <c r="AF208" s="65">
        <f t="shared" si="136"/>
        <v>0</v>
      </c>
      <c r="AG208" s="65">
        <f t="shared" si="153"/>
        <v>0.991647277188027</v>
      </c>
      <c r="AH208" s="65">
        <f t="shared" si="154"/>
        <v>1.45212923297016</v>
      </c>
      <c r="AI208" s="65">
        <f t="shared" si="137"/>
        <v>0</v>
      </c>
      <c r="AJ208" s="65">
        <f t="shared" si="155"/>
        <v>0.971138177180199</v>
      </c>
      <c r="AK208" s="65">
        <f t="shared" si="156"/>
        <v>1.48279620123801</v>
      </c>
      <c r="AL208" s="65">
        <f t="shared" si="138"/>
        <v>0</v>
      </c>
      <c r="AM208" s="65">
        <f t="shared" si="157"/>
        <v>1.21591158565376</v>
      </c>
      <c r="AN208" s="65">
        <f t="shared" si="158"/>
        <v>1.18429663553683</v>
      </c>
      <c r="AO208" s="65">
        <f t="shared" si="139"/>
        <v>0</v>
      </c>
      <c r="AP208" s="65">
        <f t="shared" si="159"/>
        <v>0.660722233990846</v>
      </c>
      <c r="AQ208" s="65">
        <f t="shared" si="160"/>
        <v>2.17943324126118</v>
      </c>
      <c r="AR208" s="65">
        <f t="shared" si="140"/>
        <v>0</v>
      </c>
      <c r="AS208" s="66">
        <f t="shared" si="161"/>
        <v>1.37766295211405</v>
      </c>
      <c r="AT208" s="66">
        <f t="shared" si="162"/>
        <v>1.04524840258664</v>
      </c>
      <c r="AU208" s="66">
        <f t="shared" si="141"/>
        <v>0</v>
      </c>
      <c r="AV208" s="65">
        <f t="shared" si="163"/>
        <v>0.831714108493003</v>
      </c>
      <c r="AW208" s="65">
        <f t="shared" si="164"/>
        <v>1.73136416142941</v>
      </c>
      <c r="AX208" s="65">
        <f t="shared" si="142"/>
        <v>0</v>
      </c>
    </row>
    <row r="209" spans="1:50">
      <c r="A209" s="62" t="s">
        <v>30</v>
      </c>
      <c r="B209" s="63">
        <v>32.4</v>
      </c>
      <c r="C209" s="63">
        <f t="shared" si="143"/>
        <v>25.92</v>
      </c>
      <c r="D209" s="64">
        <f t="shared" si="144"/>
        <v>2.05437596268495</v>
      </c>
      <c r="E209" s="64">
        <v>0.16</v>
      </c>
      <c r="F209" s="64">
        <v>5.26</v>
      </c>
      <c r="G209" s="63">
        <v>341.01</v>
      </c>
      <c r="H209" s="63">
        <v>315.15</v>
      </c>
      <c r="I209" s="64">
        <v>100</v>
      </c>
      <c r="J209" s="63">
        <v>50</v>
      </c>
      <c r="K209" s="64">
        <f t="shared" si="166"/>
        <v>0.5</v>
      </c>
      <c r="L209" s="64">
        <v>0.5</v>
      </c>
      <c r="M209" s="64">
        <v>1</v>
      </c>
      <c r="N209" s="63">
        <v>500</v>
      </c>
      <c r="O209" s="64">
        <f t="shared" si="167"/>
        <v>5</v>
      </c>
      <c r="P209" s="63">
        <v>200</v>
      </c>
      <c r="Q209" s="63">
        <v>200</v>
      </c>
      <c r="R209" s="64">
        <v>1.57</v>
      </c>
      <c r="S209" s="68"/>
      <c r="T209" s="68"/>
      <c r="U209" s="65">
        <f t="shared" si="133"/>
        <v>1.6778</v>
      </c>
      <c r="V209" s="65">
        <f t="shared" si="145"/>
        <v>0.935749195374896</v>
      </c>
      <c r="W209" s="65">
        <f t="shared" si="146"/>
        <v>1</v>
      </c>
      <c r="X209" s="65">
        <f t="shared" si="147"/>
        <v>0.622578</v>
      </c>
      <c r="Y209" s="65">
        <f t="shared" si="148"/>
        <v>2.52177237229712</v>
      </c>
      <c r="Z209" s="65">
        <f t="shared" si="134"/>
        <v>0</v>
      </c>
      <c r="AA209" s="65">
        <f t="shared" si="149"/>
        <v>1.88283556980076</v>
      </c>
      <c r="AB209" s="65">
        <f t="shared" si="150"/>
        <v>0.833848704146872</v>
      </c>
      <c r="AC209" s="65">
        <f t="shared" si="135"/>
        <v>1</v>
      </c>
      <c r="AD209" s="65">
        <f t="shared" si="151"/>
        <v>0.648</v>
      </c>
      <c r="AE209" s="65">
        <f t="shared" si="152"/>
        <v>2.42283950617284</v>
      </c>
      <c r="AF209" s="65">
        <f t="shared" si="136"/>
        <v>0</v>
      </c>
      <c r="AG209" s="65">
        <f t="shared" si="153"/>
        <v>0.991647277188027</v>
      </c>
      <c r="AH209" s="65">
        <f t="shared" si="154"/>
        <v>1.58322423316886</v>
      </c>
      <c r="AI209" s="65">
        <f t="shared" si="137"/>
        <v>0</v>
      </c>
      <c r="AJ209" s="65">
        <f t="shared" si="155"/>
        <v>0.971138177180199</v>
      </c>
      <c r="AK209" s="65">
        <f t="shared" si="156"/>
        <v>1.6166597471831</v>
      </c>
      <c r="AL209" s="65">
        <f t="shared" si="138"/>
        <v>0</v>
      </c>
      <c r="AM209" s="65">
        <f t="shared" si="157"/>
        <v>1.2154690730714</v>
      </c>
      <c r="AN209" s="65">
        <f t="shared" si="158"/>
        <v>1.29168239224115</v>
      </c>
      <c r="AO209" s="65">
        <f t="shared" si="139"/>
        <v>0</v>
      </c>
      <c r="AP209" s="65">
        <f t="shared" si="159"/>
        <v>0.625327390529747</v>
      </c>
      <c r="AQ209" s="65">
        <f t="shared" si="160"/>
        <v>2.51068484089586</v>
      </c>
      <c r="AR209" s="65">
        <f t="shared" si="140"/>
        <v>0</v>
      </c>
      <c r="AS209" s="66">
        <f t="shared" si="161"/>
        <v>1.37763673211405</v>
      </c>
      <c r="AT209" s="66">
        <f t="shared" si="162"/>
        <v>1.13963279535293</v>
      </c>
      <c r="AU209" s="66">
        <f t="shared" si="141"/>
        <v>0</v>
      </c>
      <c r="AV209" s="65">
        <f t="shared" si="163"/>
        <v>0.831714108493003</v>
      </c>
      <c r="AW209" s="65">
        <f t="shared" si="164"/>
        <v>1.88766787044735</v>
      </c>
      <c r="AX209" s="65">
        <f t="shared" si="142"/>
        <v>0</v>
      </c>
    </row>
    <row r="210" spans="1:50">
      <c r="A210" s="62" t="s">
        <v>30</v>
      </c>
      <c r="B210" s="63">
        <v>32.4</v>
      </c>
      <c r="C210" s="63">
        <f t="shared" si="143"/>
        <v>25.92</v>
      </c>
      <c r="D210" s="64">
        <f t="shared" si="144"/>
        <v>2.05437596268495</v>
      </c>
      <c r="E210" s="64">
        <v>0</v>
      </c>
      <c r="F210" s="64">
        <v>5.26</v>
      </c>
      <c r="G210" s="63">
        <v>341.01</v>
      </c>
      <c r="H210" s="63" t="s">
        <v>23</v>
      </c>
      <c r="I210" s="64">
        <v>100</v>
      </c>
      <c r="J210" s="63">
        <v>50</v>
      </c>
      <c r="K210" s="64">
        <f t="shared" si="166"/>
        <v>0.5</v>
      </c>
      <c r="L210" s="64">
        <v>0.5</v>
      </c>
      <c r="M210" s="64">
        <v>1</v>
      </c>
      <c r="N210" s="63">
        <v>500</v>
      </c>
      <c r="O210" s="64">
        <f t="shared" si="167"/>
        <v>5</v>
      </c>
      <c r="P210" s="63">
        <v>200</v>
      </c>
      <c r="Q210" s="63">
        <v>200</v>
      </c>
      <c r="R210" s="64">
        <v>1.55</v>
      </c>
      <c r="S210" s="68"/>
      <c r="T210" s="68"/>
      <c r="U210" s="65">
        <f t="shared" si="133"/>
        <v>1.6778</v>
      </c>
      <c r="V210" s="65">
        <f t="shared" si="145"/>
        <v>0.923828823459292</v>
      </c>
      <c r="W210" s="65">
        <f t="shared" si="146"/>
        <v>1</v>
      </c>
      <c r="X210" s="65">
        <f t="shared" si="147"/>
        <v>0.622578</v>
      </c>
      <c r="Y210" s="65">
        <f t="shared" si="148"/>
        <v>2.48964788347805</v>
      </c>
      <c r="Z210" s="65">
        <f t="shared" si="134"/>
        <v>0</v>
      </c>
      <c r="AA210" s="65">
        <f t="shared" si="149"/>
        <v>1.88283556980076</v>
      </c>
      <c r="AB210" s="65">
        <f t="shared" si="150"/>
        <v>0.823226427660925</v>
      </c>
      <c r="AC210" s="65">
        <f t="shared" si="135"/>
        <v>1</v>
      </c>
      <c r="AD210" s="65">
        <f t="shared" si="151"/>
        <v>0.648</v>
      </c>
      <c r="AE210" s="65">
        <f t="shared" si="152"/>
        <v>2.39197530864197</v>
      </c>
      <c r="AF210" s="65">
        <f t="shared" si="136"/>
        <v>0</v>
      </c>
      <c r="AG210" s="65">
        <f t="shared" si="153"/>
        <v>0.991647277188027</v>
      </c>
      <c r="AH210" s="65">
        <f t="shared" si="154"/>
        <v>1.56305577159983</v>
      </c>
      <c r="AI210" s="65">
        <f t="shared" si="137"/>
        <v>0</v>
      </c>
      <c r="AJ210" s="65">
        <f t="shared" si="155"/>
        <v>0.971138177180199</v>
      </c>
      <c r="AK210" s="65">
        <f t="shared" si="156"/>
        <v>1.59606535549924</v>
      </c>
      <c r="AL210" s="65">
        <f t="shared" si="138"/>
        <v>0</v>
      </c>
      <c r="AM210" s="65">
        <f t="shared" si="157"/>
        <v>1.21310900596546</v>
      </c>
      <c r="AN210" s="65">
        <f t="shared" si="158"/>
        <v>1.27770875690303</v>
      </c>
      <c r="AO210" s="65">
        <f t="shared" si="139"/>
        <v>0</v>
      </c>
      <c r="AP210" s="65">
        <f t="shared" si="159"/>
        <v>0.436554892070552</v>
      </c>
      <c r="AQ210" s="65">
        <f t="shared" si="160"/>
        <v>3.55052715741759</v>
      </c>
      <c r="AR210" s="65">
        <f t="shared" si="140"/>
        <v>0</v>
      </c>
      <c r="AS210" s="66">
        <f t="shared" si="161"/>
        <v>1.37749689211405</v>
      </c>
      <c r="AT210" s="66">
        <f t="shared" si="162"/>
        <v>1.12522939897252</v>
      </c>
      <c r="AU210" s="66">
        <f t="shared" si="141"/>
        <v>0</v>
      </c>
      <c r="AV210" s="65">
        <f t="shared" si="163"/>
        <v>0.831714108493003</v>
      </c>
      <c r="AW210" s="65">
        <f t="shared" si="164"/>
        <v>1.86362114598305</v>
      </c>
      <c r="AX210" s="65">
        <f t="shared" si="142"/>
        <v>0</v>
      </c>
    </row>
    <row r="211" spans="1:50">
      <c r="A211" s="62" t="s">
        <v>30</v>
      </c>
      <c r="B211" s="63">
        <v>32.4</v>
      </c>
      <c r="C211" s="63">
        <f t="shared" si="143"/>
        <v>25.92</v>
      </c>
      <c r="D211" s="64">
        <f t="shared" si="144"/>
        <v>2.05437596268495</v>
      </c>
      <c r="E211" s="64">
        <v>0.24</v>
      </c>
      <c r="F211" s="64">
        <v>3.65277777777778</v>
      </c>
      <c r="G211" s="63">
        <v>341.01</v>
      </c>
      <c r="H211" s="63">
        <v>315.15</v>
      </c>
      <c r="I211" s="64">
        <v>100</v>
      </c>
      <c r="J211" s="63">
        <v>70</v>
      </c>
      <c r="K211" s="64">
        <f t="shared" si="166"/>
        <v>0.7</v>
      </c>
      <c r="L211" s="64">
        <v>0.7</v>
      </c>
      <c r="M211" s="64">
        <v>1</v>
      </c>
      <c r="N211" s="63">
        <v>500</v>
      </c>
      <c r="O211" s="64">
        <f t="shared" si="167"/>
        <v>5</v>
      </c>
      <c r="P211" s="63">
        <v>240</v>
      </c>
      <c r="Q211" s="63">
        <v>240</v>
      </c>
      <c r="R211" s="64">
        <v>1.8</v>
      </c>
      <c r="S211" s="68"/>
      <c r="T211" s="68"/>
      <c r="U211" s="65">
        <f t="shared" si="133"/>
        <v>1.6778</v>
      </c>
      <c r="V211" s="65">
        <f t="shared" si="145"/>
        <v>1.07283347240434</v>
      </c>
      <c r="W211" s="65">
        <f t="shared" si="146"/>
        <v>0</v>
      </c>
      <c r="X211" s="65">
        <f t="shared" si="147"/>
        <v>0.863179166666666</v>
      </c>
      <c r="Y211" s="65">
        <f t="shared" si="148"/>
        <v>2.08531446252468</v>
      </c>
      <c r="Z211" s="65">
        <f t="shared" si="134"/>
        <v>0</v>
      </c>
      <c r="AA211" s="65">
        <f t="shared" si="149"/>
        <v>3.13419705619142</v>
      </c>
      <c r="AB211" s="65">
        <f t="shared" si="150"/>
        <v>0.574309773038747</v>
      </c>
      <c r="AC211" s="65">
        <f t="shared" si="135"/>
        <v>1</v>
      </c>
      <c r="AD211" s="65">
        <f t="shared" si="151"/>
        <v>0.9072</v>
      </c>
      <c r="AE211" s="65">
        <f t="shared" si="152"/>
        <v>1.98412698412698</v>
      </c>
      <c r="AF211" s="65">
        <f t="shared" si="136"/>
        <v>0</v>
      </c>
      <c r="AG211" s="65">
        <f t="shared" si="153"/>
        <v>1.08666216546221</v>
      </c>
      <c r="AH211" s="65">
        <f t="shared" si="154"/>
        <v>1.65644857915374</v>
      </c>
      <c r="AI211" s="65">
        <f t="shared" si="137"/>
        <v>0</v>
      </c>
      <c r="AJ211" s="65">
        <f t="shared" si="155"/>
        <v>0.971138177180199</v>
      </c>
      <c r="AK211" s="65">
        <f t="shared" si="156"/>
        <v>1.85349525154751</v>
      </c>
      <c r="AL211" s="65">
        <f t="shared" si="138"/>
        <v>0</v>
      </c>
      <c r="AM211" s="65">
        <f t="shared" si="157"/>
        <v>1.07900591712447</v>
      </c>
      <c r="AN211" s="65">
        <f t="shared" si="158"/>
        <v>1.66820215851732</v>
      </c>
      <c r="AO211" s="65">
        <f t="shared" si="139"/>
        <v>0</v>
      </c>
      <c r="AP211" s="65">
        <f t="shared" si="159"/>
        <v>0.754638031124989</v>
      </c>
      <c r="AQ211" s="65">
        <f t="shared" si="160"/>
        <v>2.38524951799291</v>
      </c>
      <c r="AR211" s="65">
        <f t="shared" si="140"/>
        <v>0</v>
      </c>
      <c r="AS211" s="66">
        <f t="shared" si="161"/>
        <v>1.55018665211405</v>
      </c>
      <c r="AT211" s="66">
        <f t="shared" si="162"/>
        <v>1.16115049600335</v>
      </c>
      <c r="AU211" s="66">
        <f t="shared" si="141"/>
        <v>0</v>
      </c>
      <c r="AV211" s="65">
        <f t="shared" si="163"/>
        <v>0.945731974422018</v>
      </c>
      <c r="AW211" s="65">
        <f t="shared" si="164"/>
        <v>1.90328766361111</v>
      </c>
      <c r="AX211" s="65">
        <f t="shared" si="142"/>
        <v>0</v>
      </c>
    </row>
    <row r="212" spans="1:50">
      <c r="A212" s="62" t="s">
        <v>30</v>
      </c>
      <c r="B212" s="63">
        <v>32.4</v>
      </c>
      <c r="C212" s="63">
        <f t="shared" si="143"/>
        <v>25.92</v>
      </c>
      <c r="D212" s="64">
        <f t="shared" si="144"/>
        <v>2.05437596268495</v>
      </c>
      <c r="E212" s="64">
        <v>0.24</v>
      </c>
      <c r="F212" s="64">
        <v>2.68367346938775</v>
      </c>
      <c r="G212" s="63">
        <v>341.01</v>
      </c>
      <c r="H212" s="63">
        <v>315.15</v>
      </c>
      <c r="I212" s="64">
        <v>100</v>
      </c>
      <c r="J212" s="63">
        <v>90</v>
      </c>
      <c r="K212" s="64">
        <f t="shared" si="166"/>
        <v>0.9</v>
      </c>
      <c r="L212" s="64">
        <v>0.9</v>
      </c>
      <c r="M212" s="64">
        <v>1</v>
      </c>
      <c r="N212" s="63">
        <v>500</v>
      </c>
      <c r="O212" s="64">
        <f t="shared" si="167"/>
        <v>5</v>
      </c>
      <c r="P212" s="63">
        <v>280</v>
      </c>
      <c r="Q212" s="63">
        <v>280</v>
      </c>
      <c r="R212" s="64">
        <v>1.96</v>
      </c>
      <c r="S212" s="68"/>
      <c r="T212" s="68"/>
      <c r="U212" s="65">
        <f t="shared" si="133"/>
        <v>1.6778</v>
      </c>
      <c r="V212" s="65">
        <f t="shared" si="145"/>
        <v>1.16819644772917</v>
      </c>
      <c r="W212" s="65">
        <f t="shared" si="146"/>
        <v>0</v>
      </c>
      <c r="X212" s="65">
        <f t="shared" si="147"/>
        <v>1.00825408163265</v>
      </c>
      <c r="Y212" s="65">
        <f t="shared" si="148"/>
        <v>1.94395444135093</v>
      </c>
      <c r="Z212" s="65">
        <f t="shared" si="134"/>
        <v>0</v>
      </c>
      <c r="AA212" s="65">
        <f t="shared" si="149"/>
        <v>4.80267903804563</v>
      </c>
      <c r="AB212" s="65">
        <f t="shared" si="150"/>
        <v>0.408105556185072</v>
      </c>
      <c r="AC212" s="65">
        <f t="shared" si="135"/>
        <v>1</v>
      </c>
      <c r="AD212" s="65">
        <f t="shared" si="151"/>
        <v>1.0368</v>
      </c>
      <c r="AE212" s="65">
        <f t="shared" si="152"/>
        <v>1.89043209876543</v>
      </c>
      <c r="AF212" s="65">
        <f t="shared" si="136"/>
        <v>0</v>
      </c>
      <c r="AG212" s="65">
        <f t="shared" si="153"/>
        <v>1.08666216546221</v>
      </c>
      <c r="AH212" s="65">
        <f t="shared" si="154"/>
        <v>1.8036884528563</v>
      </c>
      <c r="AI212" s="65">
        <f t="shared" si="137"/>
        <v>0</v>
      </c>
      <c r="AJ212" s="65">
        <f t="shared" si="155"/>
        <v>0.971138177180199</v>
      </c>
      <c r="AK212" s="65">
        <f t="shared" si="156"/>
        <v>2.0182503850184</v>
      </c>
      <c r="AL212" s="65">
        <f t="shared" si="138"/>
        <v>0</v>
      </c>
      <c r="AM212" s="65">
        <f t="shared" si="157"/>
        <v>0.94136272762458</v>
      </c>
      <c r="AN212" s="65">
        <f t="shared" si="158"/>
        <v>2.08208795874661</v>
      </c>
      <c r="AO212" s="65">
        <f t="shared" si="139"/>
        <v>0</v>
      </c>
      <c r="AP212" s="65">
        <f t="shared" si="159"/>
        <v>0.789562422490633</v>
      </c>
      <c r="AQ212" s="65">
        <f t="shared" si="160"/>
        <v>2.48238764177414</v>
      </c>
      <c r="AR212" s="65">
        <f t="shared" si="140"/>
        <v>0</v>
      </c>
      <c r="AS212" s="66">
        <f t="shared" si="161"/>
        <v>1.72266665211405</v>
      </c>
      <c r="AT212" s="66">
        <f t="shared" si="162"/>
        <v>1.1377709074444</v>
      </c>
      <c r="AU212" s="66">
        <f t="shared" si="141"/>
        <v>0</v>
      </c>
      <c r="AV212" s="65">
        <f t="shared" si="163"/>
        <v>1.05974984035103</v>
      </c>
      <c r="AW212" s="65">
        <f t="shared" si="164"/>
        <v>1.84949308352881</v>
      </c>
      <c r="AX212" s="65">
        <f t="shared" si="142"/>
        <v>0</v>
      </c>
    </row>
    <row r="213" spans="1:50">
      <c r="A213" s="62" t="s">
        <v>30</v>
      </c>
      <c r="B213" s="63">
        <v>32.4</v>
      </c>
      <c r="C213" s="63">
        <f t="shared" si="143"/>
        <v>25.92</v>
      </c>
      <c r="D213" s="64">
        <f t="shared" si="144"/>
        <v>2.05437596268495</v>
      </c>
      <c r="E213" s="64">
        <v>0.24</v>
      </c>
      <c r="F213" s="64">
        <v>2.0546875</v>
      </c>
      <c r="G213" s="63">
        <v>341.01</v>
      </c>
      <c r="H213" s="63">
        <v>315.15</v>
      </c>
      <c r="I213" s="64">
        <v>100</v>
      </c>
      <c r="J213" s="63">
        <v>110</v>
      </c>
      <c r="K213" s="64">
        <f t="shared" si="166"/>
        <v>1.1</v>
      </c>
      <c r="L213" s="64">
        <v>1.1</v>
      </c>
      <c r="M213" s="64">
        <v>1</v>
      </c>
      <c r="N213" s="63">
        <v>500</v>
      </c>
      <c r="O213" s="64">
        <f t="shared" si="167"/>
        <v>5</v>
      </c>
      <c r="P213" s="63">
        <v>320</v>
      </c>
      <c r="Q213" s="63">
        <v>320</v>
      </c>
      <c r="R213" s="64">
        <v>2.29</v>
      </c>
      <c r="S213" s="68"/>
      <c r="T213" s="68"/>
      <c r="U213" s="65">
        <f t="shared" ref="U213:U244" si="168">0.09*C213-0.655</f>
        <v>1.6778</v>
      </c>
      <c r="V213" s="65">
        <f t="shared" si="145"/>
        <v>1.36488258433663</v>
      </c>
      <c r="W213" s="65">
        <f t="shared" si="146"/>
        <v>0</v>
      </c>
      <c r="X213" s="65">
        <f t="shared" si="147"/>
        <v>1.10241328125</v>
      </c>
      <c r="Y213" s="65">
        <f t="shared" si="148"/>
        <v>2.07726089566285</v>
      </c>
      <c r="Z213" s="65">
        <f t="shared" si="134"/>
        <v>0</v>
      </c>
      <c r="AA213" s="65">
        <f t="shared" si="149"/>
        <v>6.88828151536339</v>
      </c>
      <c r="AB213" s="65">
        <f t="shared" si="150"/>
        <v>0.33244866588168</v>
      </c>
      <c r="AC213" s="65">
        <f t="shared" si="135"/>
        <v>1</v>
      </c>
      <c r="AD213" s="65">
        <f t="shared" si="151"/>
        <v>1.0368</v>
      </c>
      <c r="AE213" s="65">
        <f t="shared" si="152"/>
        <v>2.20871913580247</v>
      </c>
      <c r="AF213" s="65">
        <f t="shared" si="136"/>
        <v>0</v>
      </c>
      <c r="AG213" s="65">
        <f t="shared" si="153"/>
        <v>1.08666216546221</v>
      </c>
      <c r="AH213" s="65">
        <f t="shared" si="154"/>
        <v>2.10737069236782</v>
      </c>
      <c r="AI213" s="65">
        <f t="shared" si="137"/>
        <v>0</v>
      </c>
      <c r="AJ213" s="65">
        <f t="shared" si="155"/>
        <v>0.971138177180199</v>
      </c>
      <c r="AK213" s="65">
        <f t="shared" si="156"/>
        <v>2.35805784780211</v>
      </c>
      <c r="AL213" s="65">
        <f t="shared" si="138"/>
        <v>0</v>
      </c>
      <c r="AM213" s="65">
        <f t="shared" si="157"/>
        <v>0.803719538124688</v>
      </c>
      <c r="AN213" s="65">
        <f t="shared" si="158"/>
        <v>2.84925262031484</v>
      </c>
      <c r="AO213" s="65">
        <f t="shared" si="139"/>
        <v>0</v>
      </c>
      <c r="AP213" s="65">
        <f t="shared" si="159"/>
        <v>0.824486813856277</v>
      </c>
      <c r="AQ213" s="65">
        <f t="shared" si="160"/>
        <v>2.77748529329323</v>
      </c>
      <c r="AR213" s="65">
        <f t="shared" si="140"/>
        <v>0</v>
      </c>
      <c r="AS213" s="66">
        <f t="shared" si="161"/>
        <v>1.89514665211405</v>
      </c>
      <c r="AT213" s="66">
        <f t="shared" si="162"/>
        <v>1.20834975881444</v>
      </c>
      <c r="AU213" s="66">
        <f t="shared" si="141"/>
        <v>0</v>
      </c>
      <c r="AV213" s="65">
        <f t="shared" si="163"/>
        <v>1.17376770628005</v>
      </c>
      <c r="AW213" s="65">
        <f t="shared" si="164"/>
        <v>1.95098228358792</v>
      </c>
      <c r="AX213" s="65">
        <f t="shared" si="142"/>
        <v>0</v>
      </c>
    </row>
    <row r="214" spans="1:50">
      <c r="A214" s="62" t="s">
        <v>30</v>
      </c>
      <c r="B214" s="63">
        <v>32.4</v>
      </c>
      <c r="C214" s="63">
        <f t="shared" si="143"/>
        <v>25.92</v>
      </c>
      <c r="D214" s="64">
        <f t="shared" si="144"/>
        <v>2.05437596268495</v>
      </c>
      <c r="E214" s="64">
        <v>0.24</v>
      </c>
      <c r="F214" s="64">
        <v>5.26</v>
      </c>
      <c r="G214" s="63">
        <v>341.01</v>
      </c>
      <c r="H214" s="63">
        <v>315.15</v>
      </c>
      <c r="I214" s="64">
        <v>100</v>
      </c>
      <c r="J214" s="63">
        <v>50</v>
      </c>
      <c r="K214" s="64">
        <f t="shared" si="166"/>
        <v>0.5</v>
      </c>
      <c r="L214" s="64">
        <v>0.5</v>
      </c>
      <c r="M214" s="64">
        <v>1</v>
      </c>
      <c r="N214" s="63">
        <v>400</v>
      </c>
      <c r="O214" s="64">
        <f t="shared" si="167"/>
        <v>4</v>
      </c>
      <c r="P214" s="63">
        <v>200</v>
      </c>
      <c r="Q214" s="63">
        <v>200</v>
      </c>
      <c r="R214" s="64">
        <v>1.56</v>
      </c>
      <c r="S214" s="68"/>
      <c r="T214" s="68"/>
      <c r="U214" s="65">
        <f t="shared" si="168"/>
        <v>1.6778</v>
      </c>
      <c r="V214" s="65">
        <f t="shared" si="145"/>
        <v>0.929789009417094</v>
      </c>
      <c r="W214" s="65">
        <f t="shared" si="146"/>
        <v>1</v>
      </c>
      <c r="X214" s="65">
        <f t="shared" si="147"/>
        <v>0.922578</v>
      </c>
      <c r="Y214" s="65">
        <f t="shared" si="148"/>
        <v>1.69091393898402</v>
      </c>
      <c r="Z214" s="65">
        <f t="shared" si="134"/>
        <v>0</v>
      </c>
      <c r="AA214" s="65">
        <f t="shared" si="149"/>
        <v>1.88283556980076</v>
      </c>
      <c r="AB214" s="65">
        <f t="shared" si="150"/>
        <v>0.828537565903898</v>
      </c>
      <c r="AC214" s="65">
        <f t="shared" si="135"/>
        <v>1</v>
      </c>
      <c r="AD214" s="65">
        <f t="shared" si="151"/>
        <v>0.648</v>
      </c>
      <c r="AE214" s="65">
        <f t="shared" si="152"/>
        <v>2.40740740740741</v>
      </c>
      <c r="AF214" s="65">
        <f t="shared" si="136"/>
        <v>0</v>
      </c>
      <c r="AG214" s="65">
        <f t="shared" si="153"/>
        <v>1.0076919534566</v>
      </c>
      <c r="AH214" s="65">
        <f t="shared" si="154"/>
        <v>1.54809214725678</v>
      </c>
      <c r="AI214" s="65">
        <f t="shared" si="137"/>
        <v>0</v>
      </c>
      <c r="AJ214" s="65">
        <f t="shared" si="155"/>
        <v>0.971138177180199</v>
      </c>
      <c r="AK214" s="65">
        <f t="shared" si="156"/>
        <v>1.60636255134117</v>
      </c>
      <c r="AL214" s="65">
        <f t="shared" si="138"/>
        <v>0</v>
      </c>
      <c r="AM214" s="65">
        <f t="shared" si="157"/>
        <v>1.18583346718409</v>
      </c>
      <c r="AN214" s="65">
        <f t="shared" si="158"/>
        <v>1.31553042072966</v>
      </c>
      <c r="AO214" s="65">
        <f t="shared" si="139"/>
        <v>0</v>
      </c>
      <c r="AP214" s="65">
        <f t="shared" si="159"/>
        <v>0.719713639759345</v>
      </c>
      <c r="AQ214" s="65">
        <f t="shared" si="160"/>
        <v>2.16752874173904</v>
      </c>
      <c r="AR214" s="65">
        <f t="shared" si="140"/>
        <v>0</v>
      </c>
      <c r="AS214" s="66">
        <f t="shared" si="161"/>
        <v>1.42310665211405</v>
      </c>
      <c r="AT214" s="66">
        <f t="shared" si="162"/>
        <v>1.09619331599821</v>
      </c>
      <c r="AU214" s="66">
        <f t="shared" si="141"/>
        <v>0</v>
      </c>
      <c r="AV214" s="65">
        <f t="shared" si="163"/>
        <v>0.869925501398943</v>
      </c>
      <c r="AW214" s="65">
        <f t="shared" si="164"/>
        <v>1.79325700590606</v>
      </c>
      <c r="AX214" s="65">
        <f t="shared" si="142"/>
        <v>0</v>
      </c>
    </row>
    <row r="215" spans="1:50">
      <c r="A215" s="62" t="s">
        <v>30</v>
      </c>
      <c r="B215" s="63">
        <v>32.4</v>
      </c>
      <c r="C215" s="63">
        <f t="shared" si="143"/>
        <v>25.92</v>
      </c>
      <c r="D215" s="64">
        <f t="shared" si="144"/>
        <v>2.05437596268495</v>
      </c>
      <c r="E215" s="64">
        <v>0.24</v>
      </c>
      <c r="F215" s="64">
        <v>5.26</v>
      </c>
      <c r="G215" s="63">
        <v>341.01</v>
      </c>
      <c r="H215" s="63">
        <v>315.15</v>
      </c>
      <c r="I215" s="64">
        <v>100</v>
      </c>
      <c r="J215" s="63">
        <v>50</v>
      </c>
      <c r="K215" s="64">
        <f t="shared" si="166"/>
        <v>0.5</v>
      </c>
      <c r="L215" s="64">
        <v>0.5</v>
      </c>
      <c r="M215" s="64">
        <v>1</v>
      </c>
      <c r="N215" s="63">
        <v>600</v>
      </c>
      <c r="O215" s="64">
        <f t="shared" si="167"/>
        <v>6</v>
      </c>
      <c r="P215" s="63">
        <v>200</v>
      </c>
      <c r="Q215" s="63">
        <v>200</v>
      </c>
      <c r="R215" s="64">
        <v>1.44</v>
      </c>
      <c r="S215" s="68"/>
      <c r="T215" s="68"/>
      <c r="U215" s="65">
        <f t="shared" si="168"/>
        <v>1.6778</v>
      </c>
      <c r="V215" s="65">
        <f t="shared" si="145"/>
        <v>0.858266777923471</v>
      </c>
      <c r="W215" s="65">
        <f t="shared" si="146"/>
        <v>1</v>
      </c>
      <c r="X215" s="65">
        <f t="shared" si="147"/>
        <v>0.322578</v>
      </c>
      <c r="Y215" s="65">
        <f t="shared" si="148"/>
        <v>4.46403660510016</v>
      </c>
      <c r="Z215" s="65">
        <f t="shared" si="134"/>
        <v>0</v>
      </c>
      <c r="AA215" s="65">
        <f t="shared" si="149"/>
        <v>1.88283556980076</v>
      </c>
      <c r="AB215" s="65">
        <f t="shared" si="150"/>
        <v>0.764803906988214</v>
      </c>
      <c r="AC215" s="65">
        <f t="shared" si="135"/>
        <v>1</v>
      </c>
      <c r="AD215" s="65">
        <f t="shared" si="151"/>
        <v>0.648</v>
      </c>
      <c r="AE215" s="65">
        <f t="shared" si="152"/>
        <v>2.22222222222222</v>
      </c>
      <c r="AF215" s="65">
        <f t="shared" si="136"/>
        <v>0</v>
      </c>
      <c r="AG215" s="65">
        <f t="shared" si="153"/>
        <v>0.975602600919457</v>
      </c>
      <c r="AH215" s="65">
        <f t="shared" si="154"/>
        <v>1.47601082514835</v>
      </c>
      <c r="AI215" s="65">
        <f t="shared" si="137"/>
        <v>0</v>
      </c>
      <c r="AJ215" s="65">
        <f t="shared" si="155"/>
        <v>0.971138177180199</v>
      </c>
      <c r="AK215" s="65">
        <f t="shared" si="156"/>
        <v>1.48279620123801</v>
      </c>
      <c r="AL215" s="65">
        <f t="shared" si="138"/>
        <v>0</v>
      </c>
      <c r="AM215" s="65">
        <f t="shared" si="157"/>
        <v>1.24746474606464</v>
      </c>
      <c r="AN215" s="65">
        <f t="shared" si="158"/>
        <v>1.1543412385342</v>
      </c>
      <c r="AO215" s="65">
        <f t="shared" si="139"/>
        <v>0</v>
      </c>
      <c r="AP215" s="65">
        <f t="shared" si="159"/>
        <v>0.719713639759345</v>
      </c>
      <c r="AQ215" s="65">
        <f t="shared" si="160"/>
        <v>2.00079576160527</v>
      </c>
      <c r="AR215" s="65">
        <f t="shared" si="140"/>
        <v>0</v>
      </c>
      <c r="AS215" s="66">
        <f t="shared" si="161"/>
        <v>1.33230665211405</v>
      </c>
      <c r="AT215" s="66">
        <f t="shared" si="162"/>
        <v>1.08083225263123</v>
      </c>
      <c r="AU215" s="66">
        <f t="shared" si="141"/>
        <v>0</v>
      </c>
      <c r="AV215" s="65">
        <f t="shared" si="163"/>
        <v>0.793502715587063</v>
      </c>
      <c r="AW215" s="65">
        <f t="shared" si="164"/>
        <v>1.81473859095067</v>
      </c>
      <c r="AX215" s="65">
        <f t="shared" si="142"/>
        <v>0</v>
      </c>
    </row>
    <row r="216" spans="1:50">
      <c r="A216" s="62" t="s">
        <v>30</v>
      </c>
      <c r="B216" s="63">
        <v>32.4</v>
      </c>
      <c r="C216" s="63">
        <f t="shared" si="143"/>
        <v>25.92</v>
      </c>
      <c r="D216" s="64">
        <f t="shared" si="144"/>
        <v>2.05437596268495</v>
      </c>
      <c r="E216" s="64">
        <v>0.24</v>
      </c>
      <c r="F216" s="64">
        <v>5.26</v>
      </c>
      <c r="G216" s="63">
        <v>341.01</v>
      </c>
      <c r="H216" s="63">
        <v>315.15</v>
      </c>
      <c r="I216" s="64">
        <v>100</v>
      </c>
      <c r="J216" s="63">
        <v>50</v>
      </c>
      <c r="K216" s="64">
        <f t="shared" si="166"/>
        <v>0.5</v>
      </c>
      <c r="L216" s="64">
        <v>0.5</v>
      </c>
      <c r="M216" s="64">
        <v>1</v>
      </c>
      <c r="N216" s="63">
        <v>700</v>
      </c>
      <c r="O216" s="64">
        <f t="shared" si="167"/>
        <v>7</v>
      </c>
      <c r="P216" s="63">
        <v>200</v>
      </c>
      <c r="Q216" s="63">
        <v>200</v>
      </c>
      <c r="R216" s="64">
        <v>1.33</v>
      </c>
      <c r="S216" s="68"/>
      <c r="T216" s="68"/>
      <c r="U216" s="65">
        <f t="shared" si="168"/>
        <v>1.6778</v>
      </c>
      <c r="V216" s="65">
        <f t="shared" si="145"/>
        <v>0.79270473238765</v>
      </c>
      <c r="W216" s="65">
        <f t="shared" si="146"/>
        <v>1</v>
      </c>
      <c r="X216" s="65">
        <f t="shared" si="147"/>
        <v>0.0225780000000001</v>
      </c>
      <c r="Y216" s="65">
        <f t="shared" si="148"/>
        <v>58.9069005226324</v>
      </c>
      <c r="Z216" s="65">
        <f t="shared" si="134"/>
        <v>0</v>
      </c>
      <c r="AA216" s="65">
        <f t="shared" si="149"/>
        <v>1.88283556980076</v>
      </c>
      <c r="AB216" s="65">
        <f t="shared" si="150"/>
        <v>0.706381386315503</v>
      </c>
      <c r="AC216" s="65">
        <f t="shared" si="135"/>
        <v>1</v>
      </c>
      <c r="AD216" s="65">
        <f t="shared" si="151"/>
        <v>0.648</v>
      </c>
      <c r="AE216" s="65">
        <f t="shared" si="152"/>
        <v>2.05246913580247</v>
      </c>
      <c r="AF216" s="65">
        <f t="shared" si="136"/>
        <v>0</v>
      </c>
      <c r="AG216" s="65">
        <f t="shared" si="153"/>
        <v>0.959557924650888</v>
      </c>
      <c r="AH216" s="65">
        <f t="shared" si="154"/>
        <v>1.38605493825075</v>
      </c>
      <c r="AI216" s="65">
        <f t="shared" si="137"/>
        <v>0</v>
      </c>
      <c r="AJ216" s="65">
        <f t="shared" si="155"/>
        <v>0.971138177180199</v>
      </c>
      <c r="AK216" s="65">
        <f t="shared" si="156"/>
        <v>1.36952704697677</v>
      </c>
      <c r="AL216" s="65">
        <f t="shared" si="138"/>
        <v>0</v>
      </c>
      <c r="AM216" s="65">
        <f t="shared" si="157"/>
        <v>1.27828038550491</v>
      </c>
      <c r="AN216" s="65">
        <f t="shared" si="158"/>
        <v>1.0404603051737</v>
      </c>
      <c r="AO216" s="65">
        <f t="shared" si="139"/>
        <v>0</v>
      </c>
      <c r="AP216" s="65">
        <f t="shared" si="159"/>
        <v>0.719713639759345</v>
      </c>
      <c r="AQ216" s="65">
        <f t="shared" si="160"/>
        <v>1.84795719648265</v>
      </c>
      <c r="AR216" s="65">
        <f t="shared" si="140"/>
        <v>0</v>
      </c>
      <c r="AS216" s="66">
        <f t="shared" si="161"/>
        <v>1.28690665211405</v>
      </c>
      <c r="AT216" s="66">
        <f t="shared" si="162"/>
        <v>1.03348599357627</v>
      </c>
      <c r="AU216" s="66">
        <f t="shared" si="141"/>
        <v>0</v>
      </c>
      <c r="AV216" s="65">
        <f t="shared" si="163"/>
        <v>0.755291322681123</v>
      </c>
      <c r="AW216" s="65">
        <f t="shared" si="164"/>
        <v>1.76090994303865</v>
      </c>
      <c r="AX216" s="65">
        <f t="shared" si="142"/>
        <v>0</v>
      </c>
    </row>
    <row r="217" spans="1:50">
      <c r="A217" s="62" t="s">
        <v>30</v>
      </c>
      <c r="B217" s="63">
        <v>49.6</v>
      </c>
      <c r="C217" s="63">
        <f t="shared" si="143"/>
        <v>39.68</v>
      </c>
      <c r="D217" s="64">
        <f t="shared" si="144"/>
        <v>3.00361803485383</v>
      </c>
      <c r="E217" s="64">
        <v>0.24</v>
      </c>
      <c r="F217" s="64">
        <v>5.26</v>
      </c>
      <c r="G217" s="63">
        <v>341.01</v>
      </c>
      <c r="H217" s="63">
        <v>315.15</v>
      </c>
      <c r="I217" s="64">
        <v>100</v>
      </c>
      <c r="J217" s="63">
        <v>50</v>
      </c>
      <c r="K217" s="64">
        <f t="shared" si="166"/>
        <v>0.5</v>
      </c>
      <c r="L217" s="64">
        <v>0.5</v>
      </c>
      <c r="M217" s="64">
        <v>1</v>
      </c>
      <c r="N217" s="63">
        <v>500</v>
      </c>
      <c r="O217" s="64">
        <f t="shared" si="167"/>
        <v>5</v>
      </c>
      <c r="P217" s="63">
        <v>200</v>
      </c>
      <c r="Q217" s="63">
        <v>200</v>
      </c>
      <c r="R217" s="64">
        <v>1.65</v>
      </c>
      <c r="S217" s="68"/>
      <c r="T217" s="68"/>
      <c r="U217" s="65">
        <f t="shared" si="168"/>
        <v>2.9162</v>
      </c>
      <c r="V217" s="65">
        <f t="shared" si="145"/>
        <v>0.565804814484603</v>
      </c>
      <c r="W217" s="65">
        <f t="shared" si="146"/>
        <v>1</v>
      </c>
      <c r="X217" s="65">
        <f t="shared" si="147"/>
        <v>0.622578</v>
      </c>
      <c r="Y217" s="65">
        <f t="shared" si="148"/>
        <v>2.65027032757341</v>
      </c>
      <c r="Z217" s="65">
        <f t="shared" si="134"/>
        <v>0</v>
      </c>
      <c r="AA217" s="65">
        <f t="shared" si="149"/>
        <v>2.75281592894354</v>
      </c>
      <c r="AB217" s="65">
        <f t="shared" si="150"/>
        <v>0.599386243973541</v>
      </c>
      <c r="AC217" s="65">
        <f t="shared" si="135"/>
        <v>1</v>
      </c>
      <c r="AD217" s="65">
        <f t="shared" si="151"/>
        <v>0.992</v>
      </c>
      <c r="AE217" s="65">
        <f t="shared" si="152"/>
        <v>1.6633064516129</v>
      </c>
      <c r="AF217" s="65">
        <f t="shared" si="136"/>
        <v>0</v>
      </c>
      <c r="AG217" s="65">
        <f t="shared" si="153"/>
        <v>1.44984642542394</v>
      </c>
      <c r="AH217" s="65">
        <f t="shared" si="154"/>
        <v>1.13805156950849</v>
      </c>
      <c r="AI217" s="65">
        <f t="shared" si="137"/>
        <v>0</v>
      </c>
      <c r="AJ217" s="65">
        <f t="shared" si="155"/>
        <v>1.07372440944661</v>
      </c>
      <c r="AK217" s="65">
        <f t="shared" si="156"/>
        <v>1.53670717130329</v>
      </c>
      <c r="AL217" s="65">
        <f t="shared" si="138"/>
        <v>0</v>
      </c>
      <c r="AM217" s="65">
        <f t="shared" si="157"/>
        <v>1.77881228417885</v>
      </c>
      <c r="AN217" s="65">
        <f t="shared" si="158"/>
        <v>0.927585229017962</v>
      </c>
      <c r="AO217" s="65">
        <f t="shared" si="139"/>
        <v>1</v>
      </c>
      <c r="AP217" s="65">
        <f t="shared" si="159"/>
        <v>1.05226351338641</v>
      </c>
      <c r="AQ217" s="65">
        <f t="shared" si="160"/>
        <v>1.56804828734386</v>
      </c>
      <c r="AR217" s="65">
        <f t="shared" si="140"/>
        <v>0</v>
      </c>
      <c r="AS217" s="66">
        <f t="shared" si="161"/>
        <v>1.45620897148241</v>
      </c>
      <c r="AT217" s="66">
        <f t="shared" si="162"/>
        <v>1.13307913377316</v>
      </c>
      <c r="AU217" s="66">
        <f t="shared" si="141"/>
        <v>0</v>
      </c>
      <c r="AV217" s="65">
        <f t="shared" si="163"/>
        <v>1.21601476141057</v>
      </c>
      <c r="AW217" s="65">
        <f t="shared" si="164"/>
        <v>1.35689142300049</v>
      </c>
      <c r="AX217" s="65">
        <f t="shared" si="142"/>
        <v>0</v>
      </c>
    </row>
    <row r="218" spans="1:50">
      <c r="A218" s="62" t="s">
        <v>31</v>
      </c>
      <c r="B218" s="63">
        <v>49.58</v>
      </c>
      <c r="C218" s="63">
        <f t="shared" si="143"/>
        <v>39.664</v>
      </c>
      <c r="D218" s="64">
        <f t="shared" si="144"/>
        <v>3.00260663050318</v>
      </c>
      <c r="E218" s="64">
        <v>0.34</v>
      </c>
      <c r="F218" s="64">
        <f t="shared" ref="F218:F230" si="169">1433/P218/Q218*100</f>
        <v>3.25681818181818</v>
      </c>
      <c r="G218" s="63">
        <v>312.2</v>
      </c>
      <c r="H218" s="63">
        <v>271.4</v>
      </c>
      <c r="I218" s="64">
        <v>100</v>
      </c>
      <c r="J218" s="63">
        <v>60</v>
      </c>
      <c r="K218" s="64">
        <f t="shared" si="166"/>
        <v>0.6</v>
      </c>
      <c r="L218" s="64">
        <v>0.66</v>
      </c>
      <c r="M218" s="64">
        <v>0.68</v>
      </c>
      <c r="N218" s="63">
        <v>540</v>
      </c>
      <c r="O218" s="64">
        <f t="shared" si="167"/>
        <v>5.4</v>
      </c>
      <c r="P218" s="63">
        <v>200</v>
      </c>
      <c r="Q218" s="63">
        <f t="shared" ref="Q218:Q230" si="170">100+2*J218</f>
        <v>220</v>
      </c>
      <c r="R218" s="64">
        <v>1.54</v>
      </c>
      <c r="S218" s="68"/>
      <c r="T218" s="68"/>
      <c r="U218" s="65">
        <f t="shared" si="168"/>
        <v>2.91476</v>
      </c>
      <c r="V218" s="65">
        <f t="shared" si="145"/>
        <v>0.528345386927226</v>
      </c>
      <c r="W218" s="65">
        <f t="shared" si="146"/>
        <v>1</v>
      </c>
      <c r="X218" s="65">
        <f t="shared" si="147"/>
        <v>0.802454318181818</v>
      </c>
      <c r="Y218" s="65">
        <f t="shared" si="148"/>
        <v>1.91911235955374</v>
      </c>
      <c r="Z218" s="65">
        <f t="shared" si="134"/>
        <v>0</v>
      </c>
      <c r="AA218" s="65">
        <f t="shared" si="149"/>
        <v>6.77974031668371</v>
      </c>
      <c r="AB218" s="65">
        <f t="shared" si="150"/>
        <v>0.227147343123208</v>
      </c>
      <c r="AC218" s="65">
        <f t="shared" si="135"/>
        <v>1</v>
      </c>
      <c r="AD218" s="65">
        <f t="shared" si="151"/>
        <v>1.58656</v>
      </c>
      <c r="AE218" s="65">
        <f t="shared" si="152"/>
        <v>0.970653489310206</v>
      </c>
      <c r="AF218" s="65">
        <f t="shared" si="136"/>
        <v>1</v>
      </c>
      <c r="AG218" s="65">
        <f t="shared" si="153"/>
        <v>1.57884863409097</v>
      </c>
      <c r="AH218" s="65">
        <f t="shared" si="154"/>
        <v>0.975394326440081</v>
      </c>
      <c r="AI218" s="65">
        <f t="shared" si="137"/>
        <v>1</v>
      </c>
      <c r="AJ218" s="65">
        <f t="shared" si="155"/>
        <v>1.07369931892251</v>
      </c>
      <c r="AK218" s="65">
        <f t="shared" si="156"/>
        <v>1.43429354276338</v>
      </c>
      <c r="AL218" s="65">
        <f t="shared" si="138"/>
        <v>0</v>
      </c>
      <c r="AM218" s="65">
        <f t="shared" si="157"/>
        <v>1.69779749627968</v>
      </c>
      <c r="AN218" s="65">
        <f t="shared" si="158"/>
        <v>0.907057527988201</v>
      </c>
      <c r="AO218" s="65">
        <f t="shared" si="139"/>
        <v>1</v>
      </c>
      <c r="AP218" s="65">
        <f t="shared" si="159"/>
        <v>1.24987104122652</v>
      </c>
      <c r="AQ218" s="65">
        <f t="shared" si="160"/>
        <v>1.23212711488121</v>
      </c>
      <c r="AR218" s="65">
        <f t="shared" si="140"/>
        <v>0</v>
      </c>
      <c r="AS218" s="66">
        <f t="shared" si="161"/>
        <v>1.52429272834261</v>
      </c>
      <c r="AT218" s="66">
        <f t="shared" si="162"/>
        <v>1.01030462939652</v>
      </c>
      <c r="AU218" s="66">
        <f t="shared" si="141"/>
        <v>0</v>
      </c>
      <c r="AV218" s="65">
        <f t="shared" si="163"/>
        <v>1.27658823502473</v>
      </c>
      <c r="AW218" s="65">
        <f t="shared" si="164"/>
        <v>1.20634042970807</v>
      </c>
      <c r="AX218" s="65">
        <f t="shared" si="142"/>
        <v>0</v>
      </c>
    </row>
    <row r="219" spans="1:50">
      <c r="A219" s="62" t="s">
        <v>31</v>
      </c>
      <c r="B219" s="63">
        <v>40.24</v>
      </c>
      <c r="C219" s="63">
        <f t="shared" si="143"/>
        <v>32.192</v>
      </c>
      <c r="D219" s="64">
        <f t="shared" si="144"/>
        <v>2.50939543689952</v>
      </c>
      <c r="E219" s="64">
        <v>0.34</v>
      </c>
      <c r="F219" s="64">
        <f t="shared" si="169"/>
        <v>3.25681818181818</v>
      </c>
      <c r="G219" s="63">
        <v>312.2</v>
      </c>
      <c r="H219" s="63">
        <v>271.4</v>
      </c>
      <c r="I219" s="64">
        <v>100</v>
      </c>
      <c r="J219" s="63">
        <v>60</v>
      </c>
      <c r="K219" s="64">
        <f t="shared" si="166"/>
        <v>0.6</v>
      </c>
      <c r="L219" s="64">
        <v>0.66</v>
      </c>
      <c r="M219" s="64">
        <v>0.68</v>
      </c>
      <c r="N219" s="63">
        <v>540</v>
      </c>
      <c r="O219" s="64">
        <f t="shared" si="167"/>
        <v>5.4</v>
      </c>
      <c r="P219" s="63">
        <v>200</v>
      </c>
      <c r="Q219" s="63">
        <f t="shared" si="170"/>
        <v>220</v>
      </c>
      <c r="R219" s="64">
        <v>1.47</v>
      </c>
      <c r="S219" s="68"/>
      <c r="T219" s="68"/>
      <c r="U219" s="65">
        <f t="shared" si="168"/>
        <v>2.24228</v>
      </c>
      <c r="V219" s="65">
        <f t="shared" si="145"/>
        <v>0.655582710455429</v>
      </c>
      <c r="W219" s="65">
        <f t="shared" si="146"/>
        <v>1</v>
      </c>
      <c r="X219" s="65">
        <f t="shared" si="147"/>
        <v>0.802454318181818</v>
      </c>
      <c r="Y219" s="65">
        <f t="shared" si="148"/>
        <v>1.83187997957403</v>
      </c>
      <c r="Z219" s="65">
        <f t="shared" si="134"/>
        <v>0</v>
      </c>
      <c r="AA219" s="65">
        <f t="shared" si="149"/>
        <v>5.66609333411041</v>
      </c>
      <c r="AB219" s="65">
        <f t="shared" si="150"/>
        <v>0.259438013692867</v>
      </c>
      <c r="AC219" s="65">
        <f t="shared" si="135"/>
        <v>1</v>
      </c>
      <c r="AD219" s="65">
        <f t="shared" si="151"/>
        <v>1.28768</v>
      </c>
      <c r="AE219" s="65">
        <f t="shared" si="152"/>
        <v>1.141587972167</v>
      </c>
      <c r="AF219" s="65">
        <f t="shared" si="136"/>
        <v>0</v>
      </c>
      <c r="AG219" s="65">
        <f t="shared" si="153"/>
        <v>1.31950536500313</v>
      </c>
      <c r="AH219" s="65">
        <f t="shared" si="154"/>
        <v>1.11405382576562</v>
      </c>
      <c r="AI219" s="65">
        <f t="shared" si="137"/>
        <v>0</v>
      </c>
      <c r="AJ219" s="65">
        <f t="shared" si="155"/>
        <v>1.04029160273536</v>
      </c>
      <c r="AK219" s="65">
        <f t="shared" si="156"/>
        <v>1.41306533296506</v>
      </c>
      <c r="AL219" s="65">
        <f t="shared" si="138"/>
        <v>0</v>
      </c>
      <c r="AM219" s="65">
        <f t="shared" si="157"/>
        <v>1.41891556711499</v>
      </c>
      <c r="AN219" s="65">
        <f t="shared" si="158"/>
        <v>1.03600244726956</v>
      </c>
      <c r="AO219" s="65">
        <f t="shared" si="139"/>
        <v>0</v>
      </c>
      <c r="AP219" s="65">
        <f t="shared" si="159"/>
        <v>1.04456596335467</v>
      </c>
      <c r="AQ219" s="65">
        <f t="shared" si="160"/>
        <v>1.40728307409044</v>
      </c>
      <c r="AR219" s="65">
        <f t="shared" si="140"/>
        <v>0</v>
      </c>
      <c r="AS219" s="66">
        <f t="shared" si="161"/>
        <v>1.48350416263159</v>
      </c>
      <c r="AT219" s="66">
        <f t="shared" si="162"/>
        <v>0.990897118476813</v>
      </c>
      <c r="AU219" s="66">
        <f t="shared" si="141"/>
        <v>1</v>
      </c>
      <c r="AV219" s="65">
        <f t="shared" si="163"/>
        <v>1.0668945639522</v>
      </c>
      <c r="AW219" s="65">
        <f t="shared" si="164"/>
        <v>1.37783062138262</v>
      </c>
      <c r="AX219" s="65">
        <f t="shared" si="142"/>
        <v>0</v>
      </c>
    </row>
    <row r="220" spans="1:50">
      <c r="A220" s="62" t="s">
        <v>31</v>
      </c>
      <c r="B220" s="63">
        <v>59.73</v>
      </c>
      <c r="C220" s="63">
        <f t="shared" si="143"/>
        <v>47.784</v>
      </c>
      <c r="D220" s="64">
        <f t="shared" si="144"/>
        <v>3.49617813327454</v>
      </c>
      <c r="E220" s="64">
        <v>0.34</v>
      </c>
      <c r="F220" s="64">
        <f t="shared" si="169"/>
        <v>3.25681818181818</v>
      </c>
      <c r="G220" s="63">
        <v>312.2</v>
      </c>
      <c r="H220" s="63">
        <v>271.4</v>
      </c>
      <c r="I220" s="64">
        <v>100</v>
      </c>
      <c r="J220" s="63">
        <v>60</v>
      </c>
      <c r="K220" s="64">
        <f t="shared" si="166"/>
        <v>0.6</v>
      </c>
      <c r="L220" s="64">
        <v>0.66</v>
      </c>
      <c r="M220" s="64">
        <v>0.68</v>
      </c>
      <c r="N220" s="63">
        <v>540</v>
      </c>
      <c r="O220" s="64">
        <f t="shared" si="167"/>
        <v>5.4</v>
      </c>
      <c r="P220" s="63">
        <v>200</v>
      </c>
      <c r="Q220" s="63">
        <f t="shared" si="170"/>
        <v>220</v>
      </c>
      <c r="R220" s="64">
        <v>1.6</v>
      </c>
      <c r="S220" s="68"/>
      <c r="T220" s="68"/>
      <c r="U220" s="65">
        <f t="shared" si="168"/>
        <v>3.64556</v>
      </c>
      <c r="V220" s="65">
        <f t="shared" si="145"/>
        <v>0.438890047070958</v>
      </c>
      <c r="W220" s="65">
        <f t="shared" si="146"/>
        <v>1</v>
      </c>
      <c r="X220" s="65">
        <f t="shared" si="147"/>
        <v>0.802454318181818</v>
      </c>
      <c r="Y220" s="65">
        <f t="shared" si="148"/>
        <v>1.99388297096493</v>
      </c>
      <c r="Z220" s="65">
        <f t="shared" si="134"/>
        <v>0</v>
      </c>
      <c r="AA220" s="65">
        <f t="shared" si="149"/>
        <v>7.89420085990323</v>
      </c>
      <c r="AB220" s="65">
        <f t="shared" si="150"/>
        <v>0.202680426859523</v>
      </c>
      <c r="AC220" s="65">
        <f t="shared" si="135"/>
        <v>1</v>
      </c>
      <c r="AD220" s="65">
        <f t="shared" si="151"/>
        <v>1.91136</v>
      </c>
      <c r="AE220" s="65">
        <f t="shared" si="152"/>
        <v>0.837100284614097</v>
      </c>
      <c r="AF220" s="65">
        <f t="shared" si="136"/>
        <v>1</v>
      </c>
      <c r="AG220" s="65">
        <f t="shared" si="153"/>
        <v>1.83838136310722</v>
      </c>
      <c r="AH220" s="65">
        <f t="shared" si="154"/>
        <v>0.87033084217939</v>
      </c>
      <c r="AI220" s="65">
        <f t="shared" si="137"/>
        <v>1</v>
      </c>
      <c r="AJ220" s="65">
        <f t="shared" si="155"/>
        <v>1.06548203749635</v>
      </c>
      <c r="AK220" s="65">
        <f t="shared" si="156"/>
        <v>1.50166773694248</v>
      </c>
      <c r="AL220" s="65">
        <f t="shared" si="138"/>
        <v>0</v>
      </c>
      <c r="AM220" s="65">
        <f t="shared" si="157"/>
        <v>1.97688315909252</v>
      </c>
      <c r="AN220" s="65">
        <f t="shared" si="158"/>
        <v>0.809354863812222</v>
      </c>
      <c r="AO220" s="65">
        <f t="shared" si="139"/>
        <v>1</v>
      </c>
      <c r="AP220" s="65">
        <f t="shared" si="159"/>
        <v>1.45532610211313</v>
      </c>
      <c r="AQ220" s="65">
        <f t="shared" si="160"/>
        <v>1.0994099519529</v>
      </c>
      <c r="AR220" s="65">
        <f t="shared" si="140"/>
        <v>0</v>
      </c>
      <c r="AS220" s="66">
        <f t="shared" si="161"/>
        <v>1.5651110916218</v>
      </c>
      <c r="AT220" s="66">
        <f t="shared" si="162"/>
        <v>1.0222916498164</v>
      </c>
      <c r="AU220" s="66">
        <f t="shared" si="141"/>
        <v>0</v>
      </c>
      <c r="AV220" s="65">
        <f t="shared" si="163"/>
        <v>1.486435095143</v>
      </c>
      <c r="AW220" s="65">
        <f t="shared" si="164"/>
        <v>1.07640085007955</v>
      </c>
      <c r="AX220" s="65">
        <f t="shared" si="142"/>
        <v>0</v>
      </c>
    </row>
    <row r="221" spans="1:50">
      <c r="A221" s="62" t="s">
        <v>31</v>
      </c>
      <c r="B221" s="63">
        <v>65.96</v>
      </c>
      <c r="C221" s="63">
        <f t="shared" si="143"/>
        <v>52.768</v>
      </c>
      <c r="D221" s="64">
        <f t="shared" si="144"/>
        <v>3.78239066709027</v>
      </c>
      <c r="E221" s="64">
        <v>0.34</v>
      </c>
      <c r="F221" s="64">
        <f t="shared" si="169"/>
        <v>3.25681818181818</v>
      </c>
      <c r="G221" s="63">
        <v>312.2</v>
      </c>
      <c r="H221" s="63">
        <v>271.4</v>
      </c>
      <c r="I221" s="64">
        <v>100</v>
      </c>
      <c r="J221" s="63">
        <v>60</v>
      </c>
      <c r="K221" s="64">
        <f t="shared" si="166"/>
        <v>0.6</v>
      </c>
      <c r="L221" s="64">
        <v>0.66</v>
      </c>
      <c r="M221" s="64">
        <v>0.68</v>
      </c>
      <c r="N221" s="63">
        <v>540</v>
      </c>
      <c r="O221" s="64">
        <f t="shared" si="167"/>
        <v>5.4</v>
      </c>
      <c r="P221" s="63">
        <v>200</v>
      </c>
      <c r="Q221" s="63">
        <f t="shared" si="170"/>
        <v>220</v>
      </c>
      <c r="R221" s="64">
        <v>1.69</v>
      </c>
      <c r="S221" s="68"/>
      <c r="T221" s="68"/>
      <c r="U221" s="65">
        <f t="shared" si="168"/>
        <v>4.09412</v>
      </c>
      <c r="V221" s="65">
        <f t="shared" si="145"/>
        <v>0.412787119087863</v>
      </c>
      <c r="W221" s="65">
        <f t="shared" si="146"/>
        <v>1</v>
      </c>
      <c r="X221" s="65">
        <f t="shared" si="147"/>
        <v>0.802454318181818</v>
      </c>
      <c r="Y221" s="65">
        <f t="shared" si="148"/>
        <v>2.10603888808171</v>
      </c>
      <c r="Z221" s="65">
        <f t="shared" si="134"/>
        <v>0</v>
      </c>
      <c r="AA221" s="65">
        <f t="shared" si="149"/>
        <v>8.54045489629211</v>
      </c>
      <c r="AB221" s="65">
        <f t="shared" si="150"/>
        <v>0.197881731186675</v>
      </c>
      <c r="AC221" s="65">
        <f t="shared" si="135"/>
        <v>1</v>
      </c>
      <c r="AD221" s="65">
        <f t="shared" si="151"/>
        <v>2.11072</v>
      </c>
      <c r="AE221" s="65">
        <f t="shared" si="152"/>
        <v>0.80067465130382</v>
      </c>
      <c r="AF221" s="65">
        <f t="shared" si="136"/>
        <v>1</v>
      </c>
      <c r="AG221" s="65">
        <f t="shared" si="153"/>
        <v>1.98887935491341</v>
      </c>
      <c r="AH221" s="65">
        <f t="shared" si="154"/>
        <v>0.849724743647701</v>
      </c>
      <c r="AI221" s="65">
        <f t="shared" si="137"/>
        <v>1</v>
      </c>
      <c r="AJ221" s="65">
        <f t="shared" si="155"/>
        <v>1.04243901200404</v>
      </c>
      <c r="AK221" s="65">
        <f t="shared" si="156"/>
        <v>1.62119796030182</v>
      </c>
      <c r="AL221" s="65">
        <f t="shared" si="138"/>
        <v>0</v>
      </c>
      <c r="AM221" s="65">
        <f t="shared" si="157"/>
        <v>2.13871951766832</v>
      </c>
      <c r="AN221" s="65">
        <f t="shared" si="158"/>
        <v>0.790192442739043</v>
      </c>
      <c r="AO221" s="65">
        <f t="shared" si="139"/>
        <v>1</v>
      </c>
      <c r="AP221" s="65">
        <f t="shared" si="159"/>
        <v>1.57446550386433</v>
      </c>
      <c r="AQ221" s="65">
        <f t="shared" si="160"/>
        <v>1.07338013811805</v>
      </c>
      <c r="AR221" s="65">
        <f t="shared" si="140"/>
        <v>0</v>
      </c>
      <c r="AS221" s="66">
        <f t="shared" si="161"/>
        <v>1.58878086816837</v>
      </c>
      <c r="AT221" s="66">
        <f t="shared" si="162"/>
        <v>1.06370867994422</v>
      </c>
      <c r="AU221" s="66">
        <f t="shared" si="141"/>
        <v>0</v>
      </c>
      <c r="AV221" s="65">
        <f t="shared" si="163"/>
        <v>1.6081212160201</v>
      </c>
      <c r="AW221" s="65">
        <f t="shared" si="164"/>
        <v>1.05091580358758</v>
      </c>
      <c r="AX221" s="65">
        <f t="shared" si="142"/>
        <v>0</v>
      </c>
    </row>
    <row r="222" spans="1:50">
      <c r="A222" s="62" t="s">
        <v>31</v>
      </c>
      <c r="B222" s="63">
        <v>49.58</v>
      </c>
      <c r="C222" s="63">
        <f t="shared" si="143"/>
        <v>39.664</v>
      </c>
      <c r="D222" s="64">
        <f t="shared" si="144"/>
        <v>3.00260663050318</v>
      </c>
      <c r="E222" s="64">
        <v>0.34</v>
      </c>
      <c r="F222" s="64">
        <f t="shared" si="169"/>
        <v>4.97569444444444</v>
      </c>
      <c r="G222" s="63">
        <v>312.2</v>
      </c>
      <c r="H222" s="63">
        <v>271.4</v>
      </c>
      <c r="I222" s="64">
        <v>100</v>
      </c>
      <c r="J222" s="63">
        <v>40</v>
      </c>
      <c r="K222" s="64">
        <f t="shared" si="166"/>
        <v>0.4</v>
      </c>
      <c r="L222" s="64">
        <v>0.46</v>
      </c>
      <c r="M222" s="64">
        <v>0.68</v>
      </c>
      <c r="N222" s="63">
        <v>540</v>
      </c>
      <c r="O222" s="64">
        <f t="shared" si="167"/>
        <v>5.4</v>
      </c>
      <c r="P222" s="63">
        <v>160</v>
      </c>
      <c r="Q222" s="63">
        <f t="shared" si="170"/>
        <v>180</v>
      </c>
      <c r="R222" s="64">
        <v>1.4</v>
      </c>
      <c r="S222" s="68"/>
      <c r="T222" s="68"/>
      <c r="U222" s="65">
        <f t="shared" si="168"/>
        <v>2.91476</v>
      </c>
      <c r="V222" s="65">
        <f t="shared" si="145"/>
        <v>0.48031398811566</v>
      </c>
      <c r="W222" s="65">
        <f t="shared" si="146"/>
        <v>1</v>
      </c>
      <c r="X222" s="65">
        <f t="shared" si="147"/>
        <v>0.545138541666667</v>
      </c>
      <c r="Y222" s="65">
        <f t="shared" si="148"/>
        <v>2.56815450200923</v>
      </c>
      <c r="Z222" s="65">
        <f t="shared" si="134"/>
        <v>0</v>
      </c>
      <c r="AA222" s="65">
        <f t="shared" si="149"/>
        <v>3.48362629063826</v>
      </c>
      <c r="AB222" s="65">
        <f t="shared" si="150"/>
        <v>0.401880076448584</v>
      </c>
      <c r="AC222" s="65">
        <f t="shared" si="135"/>
        <v>1</v>
      </c>
      <c r="AD222" s="65">
        <f t="shared" si="151"/>
        <v>1.16658823529412</v>
      </c>
      <c r="AE222" s="65">
        <f t="shared" si="152"/>
        <v>1.20008067769262</v>
      </c>
      <c r="AF222" s="65">
        <f t="shared" si="136"/>
        <v>0</v>
      </c>
      <c r="AG222" s="65">
        <f t="shared" si="153"/>
        <v>1.30206835489118</v>
      </c>
      <c r="AH222" s="65">
        <f t="shared" si="154"/>
        <v>1.07521236864481</v>
      </c>
      <c r="AI222" s="65">
        <f t="shared" si="137"/>
        <v>0</v>
      </c>
      <c r="AJ222" s="65">
        <f t="shared" si="155"/>
        <v>1.07369931892251</v>
      </c>
      <c r="AK222" s="65">
        <f t="shared" si="156"/>
        <v>1.30390322069398</v>
      </c>
      <c r="AL222" s="65">
        <f t="shared" si="138"/>
        <v>0</v>
      </c>
      <c r="AM222" s="65">
        <f t="shared" si="157"/>
        <v>1.89897214052339</v>
      </c>
      <c r="AN222" s="65">
        <f t="shared" si="158"/>
        <v>0.737240936886065</v>
      </c>
      <c r="AO222" s="65">
        <f t="shared" si="139"/>
        <v>1</v>
      </c>
      <c r="AP222" s="65">
        <f t="shared" si="159"/>
        <v>1.19882672850796</v>
      </c>
      <c r="AQ222" s="65">
        <f t="shared" si="160"/>
        <v>1.1678084636488</v>
      </c>
      <c r="AR222" s="65">
        <f t="shared" si="140"/>
        <v>0</v>
      </c>
      <c r="AS222" s="66">
        <f t="shared" si="161"/>
        <v>1.35181272834261</v>
      </c>
      <c r="AT222" s="66">
        <f t="shared" si="162"/>
        <v>1.03564641066553</v>
      </c>
      <c r="AU222" s="66">
        <f t="shared" si="141"/>
        <v>0</v>
      </c>
      <c r="AV222" s="65">
        <f t="shared" si="163"/>
        <v>1.10994356703181</v>
      </c>
      <c r="AW222" s="65">
        <f t="shared" si="164"/>
        <v>1.26132538768963</v>
      </c>
      <c r="AX222" s="65">
        <f t="shared" si="142"/>
        <v>0</v>
      </c>
    </row>
    <row r="223" spans="1:50">
      <c r="A223" s="62" t="s">
        <v>31</v>
      </c>
      <c r="B223" s="63">
        <v>49.58</v>
      </c>
      <c r="C223" s="63">
        <f t="shared" si="143"/>
        <v>39.664</v>
      </c>
      <c r="D223" s="64">
        <f t="shared" si="144"/>
        <v>3.00260663050318</v>
      </c>
      <c r="E223" s="64">
        <v>0.34</v>
      </c>
      <c r="F223" s="64">
        <f t="shared" si="169"/>
        <v>2.29647435897436</v>
      </c>
      <c r="G223" s="63">
        <v>312.2</v>
      </c>
      <c r="H223" s="63">
        <v>271.4</v>
      </c>
      <c r="I223" s="64">
        <v>100</v>
      </c>
      <c r="J223" s="63">
        <v>80</v>
      </c>
      <c r="K223" s="64">
        <f t="shared" si="166"/>
        <v>0.8</v>
      </c>
      <c r="L223" s="64">
        <v>0.86</v>
      </c>
      <c r="M223" s="64">
        <v>0.68</v>
      </c>
      <c r="N223" s="63">
        <v>540</v>
      </c>
      <c r="O223" s="64">
        <f t="shared" si="167"/>
        <v>5.4</v>
      </c>
      <c r="P223" s="63">
        <v>240</v>
      </c>
      <c r="Q223" s="63">
        <f t="shared" si="170"/>
        <v>260</v>
      </c>
      <c r="R223" s="64">
        <v>1.6</v>
      </c>
      <c r="S223" s="68"/>
      <c r="T223" s="68"/>
      <c r="U223" s="65">
        <f t="shared" si="168"/>
        <v>2.91476</v>
      </c>
      <c r="V223" s="65">
        <f t="shared" si="145"/>
        <v>0.548930272132182</v>
      </c>
      <c r="W223" s="65">
        <f t="shared" si="146"/>
        <v>1</v>
      </c>
      <c r="X223" s="65">
        <f t="shared" si="147"/>
        <v>0.946217788461538</v>
      </c>
      <c r="Y223" s="65">
        <f t="shared" si="148"/>
        <v>1.69094263446627</v>
      </c>
      <c r="Z223" s="65">
        <f t="shared" si="134"/>
        <v>0</v>
      </c>
      <c r="AA223" s="65">
        <f t="shared" si="149"/>
        <v>11.3942999531473</v>
      </c>
      <c r="AB223" s="65">
        <f t="shared" si="150"/>
        <v>0.140421088314254</v>
      </c>
      <c r="AC223" s="65">
        <f t="shared" si="135"/>
        <v>1</v>
      </c>
      <c r="AD223" s="65">
        <f t="shared" si="151"/>
        <v>1.58656</v>
      </c>
      <c r="AE223" s="65">
        <f t="shared" si="152"/>
        <v>1.00847115772489</v>
      </c>
      <c r="AF223" s="65">
        <f t="shared" si="136"/>
        <v>0</v>
      </c>
      <c r="AG223" s="65">
        <f t="shared" si="153"/>
        <v>1.57884863409097</v>
      </c>
      <c r="AH223" s="65">
        <f t="shared" si="154"/>
        <v>1.01339670279489</v>
      </c>
      <c r="AI223" s="65">
        <f t="shared" si="137"/>
        <v>0</v>
      </c>
      <c r="AJ223" s="65">
        <f t="shared" si="155"/>
        <v>1.07369931892251</v>
      </c>
      <c r="AK223" s="65">
        <f t="shared" si="156"/>
        <v>1.49017510936455</v>
      </c>
      <c r="AL223" s="65">
        <f t="shared" si="138"/>
        <v>0</v>
      </c>
      <c r="AM223" s="65">
        <f t="shared" si="157"/>
        <v>1.49662285203596</v>
      </c>
      <c r="AN223" s="65">
        <f t="shared" si="158"/>
        <v>1.06907361318411</v>
      </c>
      <c r="AO223" s="65">
        <f t="shared" si="139"/>
        <v>0</v>
      </c>
      <c r="AP223" s="65">
        <f t="shared" si="159"/>
        <v>1.30091535394507</v>
      </c>
      <c r="AQ223" s="65">
        <f t="shared" si="160"/>
        <v>1.22990323324876</v>
      </c>
      <c r="AR223" s="65">
        <f t="shared" si="140"/>
        <v>0</v>
      </c>
      <c r="AS223" s="66">
        <f t="shared" si="161"/>
        <v>1.69677272834261</v>
      </c>
      <c r="AT223" s="66">
        <f t="shared" si="162"/>
        <v>0.942966593742263</v>
      </c>
      <c r="AU223" s="66">
        <f t="shared" si="141"/>
        <v>1</v>
      </c>
      <c r="AV223" s="65">
        <f t="shared" si="163"/>
        <v>1.44323290301766</v>
      </c>
      <c r="AW223" s="65">
        <f t="shared" si="164"/>
        <v>1.10862217501732</v>
      </c>
      <c r="AX223" s="65">
        <f t="shared" si="142"/>
        <v>0</v>
      </c>
    </row>
    <row r="224" spans="1:50">
      <c r="A224" s="62" t="s">
        <v>31</v>
      </c>
      <c r="B224" s="63">
        <v>49.58</v>
      </c>
      <c r="C224" s="63">
        <f t="shared" si="143"/>
        <v>39.664</v>
      </c>
      <c r="D224" s="64">
        <f t="shared" si="144"/>
        <v>3.00260663050318</v>
      </c>
      <c r="E224" s="64">
        <v>0.34</v>
      </c>
      <c r="F224" s="64">
        <f t="shared" si="169"/>
        <v>1.70595238095238</v>
      </c>
      <c r="G224" s="63">
        <v>312.2</v>
      </c>
      <c r="H224" s="63">
        <v>271.4</v>
      </c>
      <c r="I224" s="64">
        <v>100</v>
      </c>
      <c r="J224" s="63">
        <v>100</v>
      </c>
      <c r="K224" s="64">
        <f t="shared" si="166"/>
        <v>1</v>
      </c>
      <c r="L224" s="64">
        <v>1.06</v>
      </c>
      <c r="M224" s="64">
        <v>0.68</v>
      </c>
      <c r="N224" s="63">
        <v>540</v>
      </c>
      <c r="O224" s="64">
        <f t="shared" si="167"/>
        <v>5.4</v>
      </c>
      <c r="P224" s="63">
        <v>280</v>
      </c>
      <c r="Q224" s="63">
        <f t="shared" si="170"/>
        <v>300</v>
      </c>
      <c r="R224" s="64">
        <v>1.65</v>
      </c>
      <c r="S224" s="68"/>
      <c r="T224" s="68"/>
      <c r="U224" s="65">
        <f t="shared" si="168"/>
        <v>2.91476</v>
      </c>
      <c r="V224" s="65">
        <f t="shared" si="145"/>
        <v>0.566084343136313</v>
      </c>
      <c r="W224" s="65">
        <f t="shared" si="146"/>
        <v>1</v>
      </c>
      <c r="X224" s="65">
        <f t="shared" si="147"/>
        <v>1.03461892857143</v>
      </c>
      <c r="Y224" s="65">
        <f t="shared" si="148"/>
        <v>1.59479007626341</v>
      </c>
      <c r="Z224" s="65">
        <f t="shared" si="134"/>
        <v>0</v>
      </c>
      <c r="AA224" s="65">
        <f t="shared" si="149"/>
        <v>17.3273052000291</v>
      </c>
      <c r="AB224" s="65">
        <f t="shared" si="150"/>
        <v>0.0952254248974171</v>
      </c>
      <c r="AC224" s="65">
        <f t="shared" si="135"/>
        <v>1</v>
      </c>
      <c r="AD224" s="65">
        <f t="shared" si="151"/>
        <v>1.58656</v>
      </c>
      <c r="AE224" s="65">
        <f t="shared" si="152"/>
        <v>1.03998588140379</v>
      </c>
      <c r="AF224" s="65">
        <f t="shared" si="136"/>
        <v>0</v>
      </c>
      <c r="AG224" s="65">
        <f t="shared" si="153"/>
        <v>1.57884863409097</v>
      </c>
      <c r="AH224" s="65">
        <f t="shared" si="154"/>
        <v>1.04506534975723</v>
      </c>
      <c r="AI224" s="65">
        <f t="shared" si="137"/>
        <v>0</v>
      </c>
      <c r="AJ224" s="65">
        <f t="shared" si="155"/>
        <v>1.07369931892251</v>
      </c>
      <c r="AK224" s="65">
        <f t="shared" si="156"/>
        <v>1.53674308153219</v>
      </c>
      <c r="AL224" s="65">
        <f t="shared" si="138"/>
        <v>0</v>
      </c>
      <c r="AM224" s="65">
        <f t="shared" si="157"/>
        <v>1.29544820779225</v>
      </c>
      <c r="AN224" s="65">
        <f t="shared" si="158"/>
        <v>1.2736904417136</v>
      </c>
      <c r="AO224" s="65">
        <f t="shared" si="139"/>
        <v>0</v>
      </c>
      <c r="AP224" s="65">
        <f t="shared" si="159"/>
        <v>1.35195966666362</v>
      </c>
      <c r="AQ224" s="65">
        <f t="shared" si="160"/>
        <v>1.22045061009245</v>
      </c>
      <c r="AR224" s="65">
        <f t="shared" si="140"/>
        <v>0</v>
      </c>
      <c r="AS224" s="66">
        <f t="shared" si="161"/>
        <v>1.86925272834261</v>
      </c>
      <c r="AT224" s="66">
        <f t="shared" si="162"/>
        <v>0.882705679645034</v>
      </c>
      <c r="AU224" s="66">
        <f t="shared" si="141"/>
        <v>1</v>
      </c>
      <c r="AV224" s="65">
        <f t="shared" si="163"/>
        <v>1.60987757101059</v>
      </c>
      <c r="AW224" s="65">
        <f t="shared" si="164"/>
        <v>1.02492265853746</v>
      </c>
      <c r="AX224" s="65">
        <f t="shared" si="142"/>
        <v>0</v>
      </c>
    </row>
    <row r="225" spans="1:50">
      <c r="A225" s="62" t="s">
        <v>31</v>
      </c>
      <c r="B225" s="63">
        <v>49.58</v>
      </c>
      <c r="C225" s="63">
        <f t="shared" si="143"/>
        <v>39.664</v>
      </c>
      <c r="D225" s="64">
        <f t="shared" si="144"/>
        <v>3.00260663050318</v>
      </c>
      <c r="E225" s="64">
        <v>0.34</v>
      </c>
      <c r="F225" s="64">
        <f t="shared" si="169"/>
        <v>3.25681818181818</v>
      </c>
      <c r="G225" s="63">
        <v>312.2</v>
      </c>
      <c r="H225" s="63">
        <v>271.4</v>
      </c>
      <c r="I225" s="64">
        <v>100</v>
      </c>
      <c r="J225" s="63">
        <v>60</v>
      </c>
      <c r="K225" s="64">
        <f t="shared" si="166"/>
        <v>0.6</v>
      </c>
      <c r="L225" s="64">
        <v>0.66</v>
      </c>
      <c r="M225" s="64">
        <v>0.68</v>
      </c>
      <c r="N225" s="63">
        <v>340</v>
      </c>
      <c r="O225" s="64">
        <f t="shared" si="167"/>
        <v>3.4</v>
      </c>
      <c r="P225" s="63">
        <v>200</v>
      </c>
      <c r="Q225" s="63">
        <f t="shared" si="170"/>
        <v>220</v>
      </c>
      <c r="R225" s="64">
        <v>2.21</v>
      </c>
      <c r="S225" s="68"/>
      <c r="T225" s="68"/>
      <c r="U225" s="65">
        <f t="shared" si="168"/>
        <v>2.91476</v>
      </c>
      <c r="V225" s="65">
        <f t="shared" si="145"/>
        <v>0.758209938382577</v>
      </c>
      <c r="W225" s="65">
        <f t="shared" si="146"/>
        <v>1</v>
      </c>
      <c r="X225" s="65">
        <f t="shared" si="147"/>
        <v>1.40245431818182</v>
      </c>
      <c r="Y225" s="65">
        <f t="shared" si="148"/>
        <v>1.57580890254244</v>
      </c>
      <c r="Z225" s="65">
        <f t="shared" si="134"/>
        <v>0</v>
      </c>
      <c r="AA225" s="65">
        <f t="shared" si="149"/>
        <v>6.77974031668371</v>
      </c>
      <c r="AB225" s="65">
        <f t="shared" si="150"/>
        <v>0.325971187209279</v>
      </c>
      <c r="AC225" s="65">
        <f t="shared" si="135"/>
        <v>1</v>
      </c>
      <c r="AD225" s="65">
        <f t="shared" si="151"/>
        <v>1.58656</v>
      </c>
      <c r="AE225" s="65">
        <f t="shared" si="152"/>
        <v>1.3929507866075</v>
      </c>
      <c r="AF225" s="65">
        <f t="shared" si="136"/>
        <v>0</v>
      </c>
      <c r="AG225" s="65">
        <f t="shared" si="153"/>
        <v>1.62574934965943</v>
      </c>
      <c r="AH225" s="65">
        <f t="shared" si="154"/>
        <v>1.35937314104598</v>
      </c>
      <c r="AI225" s="65">
        <f t="shared" si="137"/>
        <v>0</v>
      </c>
      <c r="AJ225" s="65">
        <f t="shared" si="155"/>
        <v>1.07369931892251</v>
      </c>
      <c r="AK225" s="65">
        <f t="shared" si="156"/>
        <v>2.05830436980978</v>
      </c>
      <c r="AL225" s="65">
        <f t="shared" si="138"/>
        <v>0</v>
      </c>
      <c r="AM225" s="65">
        <f t="shared" si="157"/>
        <v>1.60771929736458</v>
      </c>
      <c r="AN225" s="65">
        <f t="shared" si="158"/>
        <v>1.37461807146477</v>
      </c>
      <c r="AO225" s="65">
        <f t="shared" si="139"/>
        <v>0</v>
      </c>
      <c r="AP225" s="65">
        <f t="shared" si="159"/>
        <v>1.24987104122652</v>
      </c>
      <c r="AQ225" s="65">
        <f t="shared" si="160"/>
        <v>1.76818241810875</v>
      </c>
      <c r="AR225" s="65">
        <f t="shared" si="140"/>
        <v>0</v>
      </c>
      <c r="AS225" s="66">
        <f t="shared" si="161"/>
        <v>1.61509272834261</v>
      </c>
      <c r="AT225" s="66">
        <f t="shared" si="162"/>
        <v>1.36834248660625</v>
      </c>
      <c r="AU225" s="66">
        <f t="shared" si="141"/>
        <v>0</v>
      </c>
      <c r="AV225" s="65">
        <f t="shared" si="163"/>
        <v>1.38828520167945</v>
      </c>
      <c r="AW225" s="65">
        <f t="shared" si="164"/>
        <v>1.59189192345095</v>
      </c>
      <c r="AX225" s="65">
        <f t="shared" si="142"/>
        <v>0</v>
      </c>
    </row>
    <row r="226" spans="1:50">
      <c r="A226" s="62" t="s">
        <v>31</v>
      </c>
      <c r="B226" s="63">
        <v>49.58</v>
      </c>
      <c r="C226" s="63">
        <f t="shared" si="143"/>
        <v>39.664</v>
      </c>
      <c r="D226" s="64">
        <f t="shared" si="144"/>
        <v>3.00260663050318</v>
      </c>
      <c r="E226" s="64">
        <v>0.34</v>
      </c>
      <c r="F226" s="64">
        <f t="shared" si="169"/>
        <v>3.25681818181818</v>
      </c>
      <c r="G226" s="63">
        <v>312.2</v>
      </c>
      <c r="H226" s="63">
        <v>271.4</v>
      </c>
      <c r="I226" s="64">
        <v>100</v>
      </c>
      <c r="J226" s="63">
        <v>60</v>
      </c>
      <c r="K226" s="64">
        <f t="shared" si="166"/>
        <v>0.6</v>
      </c>
      <c r="L226" s="64">
        <v>0.66</v>
      </c>
      <c r="M226" s="64">
        <v>0.68</v>
      </c>
      <c r="N226" s="63">
        <v>440</v>
      </c>
      <c r="O226" s="64">
        <f t="shared" si="167"/>
        <v>4.4</v>
      </c>
      <c r="P226" s="63">
        <v>200</v>
      </c>
      <c r="Q226" s="63">
        <f t="shared" si="170"/>
        <v>220</v>
      </c>
      <c r="R226" s="64">
        <v>1.92</v>
      </c>
      <c r="S226" s="68"/>
      <c r="T226" s="68"/>
      <c r="U226" s="65">
        <f t="shared" si="168"/>
        <v>2.91476</v>
      </c>
      <c r="V226" s="65">
        <f t="shared" si="145"/>
        <v>0.658716326558619</v>
      </c>
      <c r="W226" s="65">
        <f t="shared" si="146"/>
        <v>1</v>
      </c>
      <c r="X226" s="65">
        <f t="shared" si="147"/>
        <v>1.10245431818182</v>
      </c>
      <c r="Y226" s="65">
        <f t="shared" si="148"/>
        <v>1.7415687601156</v>
      </c>
      <c r="Z226" s="65">
        <f t="shared" si="134"/>
        <v>0</v>
      </c>
      <c r="AA226" s="65">
        <f t="shared" si="149"/>
        <v>6.77974031668371</v>
      </c>
      <c r="AB226" s="65">
        <f t="shared" si="150"/>
        <v>0.283196687530233</v>
      </c>
      <c r="AC226" s="65">
        <f t="shared" si="135"/>
        <v>1</v>
      </c>
      <c r="AD226" s="65">
        <f t="shared" si="151"/>
        <v>1.58656</v>
      </c>
      <c r="AE226" s="65">
        <f t="shared" si="152"/>
        <v>1.21016538926987</v>
      </c>
      <c r="AF226" s="65">
        <f t="shared" si="136"/>
        <v>0</v>
      </c>
      <c r="AG226" s="65">
        <f t="shared" si="153"/>
        <v>1.6022989918752</v>
      </c>
      <c r="AH226" s="65">
        <f t="shared" si="154"/>
        <v>1.19827823005305</v>
      </c>
      <c r="AI226" s="65">
        <f t="shared" si="137"/>
        <v>0</v>
      </c>
      <c r="AJ226" s="65">
        <f t="shared" si="155"/>
        <v>1.07369931892251</v>
      </c>
      <c r="AK226" s="65">
        <f t="shared" si="156"/>
        <v>1.78821013123746</v>
      </c>
      <c r="AL226" s="65">
        <f t="shared" si="138"/>
        <v>0</v>
      </c>
      <c r="AM226" s="65">
        <f t="shared" si="157"/>
        <v>1.65275839682213</v>
      </c>
      <c r="AN226" s="65">
        <f t="shared" si="158"/>
        <v>1.16169429463599</v>
      </c>
      <c r="AO226" s="65">
        <f t="shared" si="139"/>
        <v>0</v>
      </c>
      <c r="AP226" s="65">
        <f t="shared" si="159"/>
        <v>1.24987104122652</v>
      </c>
      <c r="AQ226" s="65">
        <f t="shared" si="160"/>
        <v>1.53615848089086</v>
      </c>
      <c r="AR226" s="65">
        <f t="shared" si="140"/>
        <v>0</v>
      </c>
      <c r="AS226" s="66">
        <f t="shared" si="161"/>
        <v>1.56969272834261</v>
      </c>
      <c r="AT226" s="66">
        <f t="shared" si="162"/>
        <v>1.22316932819538</v>
      </c>
      <c r="AU226" s="66">
        <f t="shared" si="141"/>
        <v>0</v>
      </c>
      <c r="AV226" s="65">
        <f t="shared" si="163"/>
        <v>1.33243671835209</v>
      </c>
      <c r="AW226" s="65">
        <f t="shared" si="164"/>
        <v>1.44096899579185</v>
      </c>
      <c r="AX226" s="65">
        <f t="shared" si="142"/>
        <v>0</v>
      </c>
    </row>
    <row r="227" spans="1:50">
      <c r="A227" s="62" t="s">
        <v>31</v>
      </c>
      <c r="B227" s="63">
        <v>49.58</v>
      </c>
      <c r="C227" s="63">
        <f t="shared" si="143"/>
        <v>39.664</v>
      </c>
      <c r="D227" s="64">
        <f t="shared" si="144"/>
        <v>3.00260663050318</v>
      </c>
      <c r="E227" s="64">
        <v>0.34</v>
      </c>
      <c r="F227" s="64">
        <f t="shared" si="169"/>
        <v>3.25681818181818</v>
      </c>
      <c r="G227" s="63">
        <v>312.2</v>
      </c>
      <c r="H227" s="63">
        <v>271.4</v>
      </c>
      <c r="I227" s="64">
        <v>100</v>
      </c>
      <c r="J227" s="63">
        <v>60</v>
      </c>
      <c r="K227" s="64">
        <f t="shared" si="166"/>
        <v>0.6</v>
      </c>
      <c r="L227" s="64">
        <v>0.66</v>
      </c>
      <c r="M227" s="64">
        <v>0.68</v>
      </c>
      <c r="N227" s="63">
        <v>640</v>
      </c>
      <c r="O227" s="64">
        <f t="shared" si="167"/>
        <v>6.4</v>
      </c>
      <c r="P227" s="63">
        <v>200</v>
      </c>
      <c r="Q227" s="63">
        <f t="shared" si="170"/>
        <v>220</v>
      </c>
      <c r="R227" s="64">
        <v>1.35</v>
      </c>
      <c r="S227" s="68"/>
      <c r="T227" s="68"/>
      <c r="U227" s="65">
        <f t="shared" si="168"/>
        <v>2.91476</v>
      </c>
      <c r="V227" s="65">
        <f t="shared" si="145"/>
        <v>0.463159917111529</v>
      </c>
      <c r="W227" s="65">
        <f t="shared" si="146"/>
        <v>1</v>
      </c>
      <c r="X227" s="65">
        <f t="shared" si="147"/>
        <v>0.502454318181819</v>
      </c>
      <c r="Y227" s="65">
        <f t="shared" si="148"/>
        <v>2.68681141976272</v>
      </c>
      <c r="Z227" s="65">
        <f t="shared" si="134"/>
        <v>0</v>
      </c>
      <c r="AA227" s="65">
        <f t="shared" si="149"/>
        <v>6.77974031668371</v>
      </c>
      <c r="AB227" s="65">
        <f t="shared" si="150"/>
        <v>0.199122670919695</v>
      </c>
      <c r="AC227" s="65">
        <f t="shared" si="135"/>
        <v>1</v>
      </c>
      <c r="AD227" s="65">
        <f t="shared" si="151"/>
        <v>1.58656</v>
      </c>
      <c r="AE227" s="65">
        <f t="shared" si="152"/>
        <v>0.850897539330375</v>
      </c>
      <c r="AF227" s="65">
        <f t="shared" si="136"/>
        <v>1</v>
      </c>
      <c r="AG227" s="65">
        <f t="shared" si="153"/>
        <v>1.55539827630674</v>
      </c>
      <c r="AH227" s="65">
        <f t="shared" si="154"/>
        <v>0.867944899106838</v>
      </c>
      <c r="AI227" s="65">
        <f t="shared" si="137"/>
        <v>1</v>
      </c>
      <c r="AJ227" s="65">
        <f t="shared" si="155"/>
        <v>1.07369931892251</v>
      </c>
      <c r="AK227" s="65">
        <f t="shared" si="156"/>
        <v>1.25733524852634</v>
      </c>
      <c r="AL227" s="65">
        <f t="shared" si="138"/>
        <v>0</v>
      </c>
      <c r="AM227" s="65">
        <f t="shared" si="157"/>
        <v>1.74283659573722</v>
      </c>
      <c r="AN227" s="65">
        <f t="shared" si="158"/>
        <v>0.774599295941996</v>
      </c>
      <c r="AO227" s="65">
        <f t="shared" si="139"/>
        <v>1</v>
      </c>
      <c r="AP227" s="65">
        <f t="shared" si="159"/>
        <v>1.24987104122652</v>
      </c>
      <c r="AQ227" s="65">
        <f t="shared" si="160"/>
        <v>1.08011143187638</v>
      </c>
      <c r="AR227" s="65">
        <f t="shared" si="140"/>
        <v>0</v>
      </c>
      <c r="AS227" s="66">
        <f t="shared" si="161"/>
        <v>1.47889272834261</v>
      </c>
      <c r="AT227" s="66">
        <f t="shared" si="162"/>
        <v>0.912845113190148</v>
      </c>
      <c r="AU227" s="66">
        <f t="shared" si="141"/>
        <v>1</v>
      </c>
      <c r="AV227" s="65">
        <f t="shared" si="163"/>
        <v>1.22073975169737</v>
      </c>
      <c r="AW227" s="65">
        <f t="shared" si="164"/>
        <v>1.10588681831889</v>
      </c>
      <c r="AX227" s="65">
        <f t="shared" si="142"/>
        <v>0</v>
      </c>
    </row>
    <row r="228" spans="1:50">
      <c r="A228" s="62" t="s">
        <v>31</v>
      </c>
      <c r="B228" s="63">
        <v>49.58</v>
      </c>
      <c r="C228" s="63">
        <f t="shared" si="143"/>
        <v>39.664</v>
      </c>
      <c r="D228" s="64">
        <f t="shared" si="144"/>
        <v>3.00260663050318</v>
      </c>
      <c r="E228" s="64">
        <v>0.18</v>
      </c>
      <c r="F228" s="64">
        <f t="shared" si="169"/>
        <v>3.25681818181818</v>
      </c>
      <c r="G228" s="63">
        <v>312.2</v>
      </c>
      <c r="H228" s="63">
        <v>271.4</v>
      </c>
      <c r="I228" s="64">
        <v>100</v>
      </c>
      <c r="J228" s="63">
        <v>60</v>
      </c>
      <c r="K228" s="64">
        <f t="shared" si="166"/>
        <v>0.6</v>
      </c>
      <c r="L228" s="64">
        <v>0.66</v>
      </c>
      <c r="M228" s="64">
        <v>0.68</v>
      </c>
      <c r="N228" s="63">
        <v>540</v>
      </c>
      <c r="O228" s="64">
        <f t="shared" si="167"/>
        <v>5.4</v>
      </c>
      <c r="P228" s="63">
        <v>200</v>
      </c>
      <c r="Q228" s="63">
        <f t="shared" si="170"/>
        <v>220</v>
      </c>
      <c r="R228" s="64">
        <v>1.56</v>
      </c>
      <c r="S228" s="68"/>
      <c r="T228" s="68"/>
      <c r="U228" s="65">
        <f t="shared" si="168"/>
        <v>2.91476</v>
      </c>
      <c r="V228" s="65">
        <f t="shared" si="145"/>
        <v>0.535207015328878</v>
      </c>
      <c r="W228" s="65">
        <f t="shared" si="146"/>
        <v>1</v>
      </c>
      <c r="X228" s="65">
        <f t="shared" si="147"/>
        <v>0.802454318181818</v>
      </c>
      <c r="Y228" s="65">
        <f t="shared" si="148"/>
        <v>1.94403589669081</v>
      </c>
      <c r="Z228" s="65">
        <f t="shared" si="134"/>
        <v>0</v>
      </c>
      <c r="AA228" s="65">
        <f t="shared" si="149"/>
        <v>6.77974031668371</v>
      </c>
      <c r="AB228" s="65">
        <f t="shared" si="150"/>
        <v>0.230097308618315</v>
      </c>
      <c r="AC228" s="65">
        <f t="shared" si="135"/>
        <v>1</v>
      </c>
      <c r="AD228" s="65">
        <f t="shared" si="151"/>
        <v>1.58656</v>
      </c>
      <c r="AE228" s="65">
        <f t="shared" si="152"/>
        <v>0.983259378781767</v>
      </c>
      <c r="AF228" s="65">
        <f t="shared" si="136"/>
        <v>1</v>
      </c>
      <c r="AG228" s="65">
        <f t="shared" si="153"/>
        <v>1.57884863409097</v>
      </c>
      <c r="AH228" s="65">
        <f t="shared" si="154"/>
        <v>0.988061785225017</v>
      </c>
      <c r="AI228" s="65">
        <f t="shared" si="137"/>
        <v>1</v>
      </c>
      <c r="AJ228" s="65">
        <f t="shared" si="155"/>
        <v>1.07369931892251</v>
      </c>
      <c r="AK228" s="65">
        <f t="shared" si="156"/>
        <v>1.45292073163044</v>
      </c>
      <c r="AL228" s="65">
        <f t="shared" si="138"/>
        <v>0</v>
      </c>
      <c r="AM228" s="65">
        <f t="shared" si="157"/>
        <v>1.69434810178255</v>
      </c>
      <c r="AN228" s="65">
        <f t="shared" si="158"/>
        <v>0.920708087292562</v>
      </c>
      <c r="AO228" s="65">
        <f t="shared" si="139"/>
        <v>1</v>
      </c>
      <c r="AP228" s="65">
        <f t="shared" si="159"/>
        <v>0.97396752316284</v>
      </c>
      <c r="AQ228" s="65">
        <f t="shared" si="160"/>
        <v>1.60169611706774</v>
      </c>
      <c r="AR228" s="65">
        <f t="shared" si="140"/>
        <v>0</v>
      </c>
      <c r="AS228" s="66">
        <f t="shared" si="161"/>
        <v>1.52415288834261</v>
      </c>
      <c r="AT228" s="66">
        <f t="shared" si="162"/>
        <v>1.02351936733615</v>
      </c>
      <c r="AU228" s="66">
        <f t="shared" si="141"/>
        <v>0</v>
      </c>
      <c r="AV228" s="65">
        <f t="shared" si="163"/>
        <v>1.27658823502473</v>
      </c>
      <c r="AW228" s="65">
        <f t="shared" si="164"/>
        <v>1.22200718853544</v>
      </c>
      <c r="AX228" s="65">
        <f t="shared" si="142"/>
        <v>0</v>
      </c>
    </row>
    <row r="229" spans="1:50">
      <c r="A229" s="62" t="s">
        <v>31</v>
      </c>
      <c r="B229" s="63">
        <v>49.58</v>
      </c>
      <c r="C229" s="63">
        <f t="shared" si="143"/>
        <v>39.664</v>
      </c>
      <c r="D229" s="64">
        <f t="shared" si="144"/>
        <v>3.00260663050318</v>
      </c>
      <c r="E229" s="64">
        <v>0.26</v>
      </c>
      <c r="F229" s="64">
        <f t="shared" si="169"/>
        <v>3.25681818181818</v>
      </c>
      <c r="G229" s="63">
        <v>312.2</v>
      </c>
      <c r="H229" s="63">
        <v>271.4</v>
      </c>
      <c r="I229" s="64">
        <v>100</v>
      </c>
      <c r="J229" s="63">
        <v>60</v>
      </c>
      <c r="K229" s="64">
        <f t="shared" si="166"/>
        <v>0.6</v>
      </c>
      <c r="L229" s="64">
        <v>0.66</v>
      </c>
      <c r="M229" s="64">
        <v>0.68</v>
      </c>
      <c r="N229" s="63">
        <v>540</v>
      </c>
      <c r="O229" s="64">
        <f t="shared" si="167"/>
        <v>5.4</v>
      </c>
      <c r="P229" s="63">
        <v>200</v>
      </c>
      <c r="Q229" s="63">
        <f t="shared" si="170"/>
        <v>220</v>
      </c>
      <c r="R229" s="64">
        <v>1.55</v>
      </c>
      <c r="S229" s="68"/>
      <c r="T229" s="68"/>
      <c r="U229" s="65">
        <f t="shared" si="168"/>
        <v>2.91476</v>
      </c>
      <c r="V229" s="65">
        <f t="shared" si="145"/>
        <v>0.531776201128052</v>
      </c>
      <c r="W229" s="65">
        <f t="shared" si="146"/>
        <v>1</v>
      </c>
      <c r="X229" s="65">
        <f t="shared" si="147"/>
        <v>0.802454318181818</v>
      </c>
      <c r="Y229" s="65">
        <f t="shared" si="148"/>
        <v>1.93157412812227</v>
      </c>
      <c r="Z229" s="65">
        <f t="shared" si="134"/>
        <v>0</v>
      </c>
      <c r="AA229" s="65">
        <f t="shared" si="149"/>
        <v>6.77974031668371</v>
      </c>
      <c r="AB229" s="65">
        <f t="shared" si="150"/>
        <v>0.228622325870761</v>
      </c>
      <c r="AC229" s="65">
        <f t="shared" si="135"/>
        <v>1</v>
      </c>
      <c r="AD229" s="65">
        <f t="shared" si="151"/>
        <v>1.58656</v>
      </c>
      <c r="AE229" s="65">
        <f t="shared" si="152"/>
        <v>0.976956434045986</v>
      </c>
      <c r="AF229" s="65">
        <f t="shared" si="136"/>
        <v>1</v>
      </c>
      <c r="AG229" s="65">
        <f t="shared" si="153"/>
        <v>1.57884863409097</v>
      </c>
      <c r="AH229" s="65">
        <f t="shared" si="154"/>
        <v>0.981728055832549</v>
      </c>
      <c r="AI229" s="65">
        <f t="shared" si="137"/>
        <v>1</v>
      </c>
      <c r="AJ229" s="65">
        <f t="shared" si="155"/>
        <v>1.07369931892251</v>
      </c>
      <c r="AK229" s="65">
        <f t="shared" si="156"/>
        <v>1.44360713719691</v>
      </c>
      <c r="AL229" s="65">
        <f t="shared" si="138"/>
        <v>0</v>
      </c>
      <c r="AM229" s="65">
        <f t="shared" si="157"/>
        <v>1.69607279903112</v>
      </c>
      <c r="AN229" s="65">
        <f t="shared" si="158"/>
        <v>0.913875867171173</v>
      </c>
      <c r="AO229" s="65">
        <f t="shared" si="139"/>
        <v>1</v>
      </c>
      <c r="AP229" s="65">
        <f t="shared" si="159"/>
        <v>1.11191928219468</v>
      </c>
      <c r="AQ229" s="65">
        <f t="shared" si="160"/>
        <v>1.39398607868428</v>
      </c>
      <c r="AR229" s="65">
        <f t="shared" si="140"/>
        <v>0</v>
      </c>
      <c r="AS229" s="66">
        <f t="shared" si="161"/>
        <v>1.52422280834261</v>
      </c>
      <c r="AT229" s="66">
        <f t="shared" si="162"/>
        <v>1.01691169526942</v>
      </c>
      <c r="AU229" s="66">
        <f t="shared" si="141"/>
        <v>0</v>
      </c>
      <c r="AV229" s="65">
        <f t="shared" si="163"/>
        <v>1.27658823502473</v>
      </c>
      <c r="AW229" s="65">
        <f t="shared" si="164"/>
        <v>1.21417380912176</v>
      </c>
      <c r="AX229" s="65">
        <f t="shared" si="142"/>
        <v>0</v>
      </c>
    </row>
    <row r="230" spans="1:50">
      <c r="A230" s="62" t="s">
        <v>31</v>
      </c>
      <c r="B230" s="63">
        <v>49.58</v>
      </c>
      <c r="C230" s="63">
        <f t="shared" si="143"/>
        <v>39.664</v>
      </c>
      <c r="D230" s="64">
        <f t="shared" si="144"/>
        <v>3.00260663050318</v>
      </c>
      <c r="E230" s="64">
        <v>0.42</v>
      </c>
      <c r="F230" s="64">
        <f t="shared" si="169"/>
        <v>3.25681818181818</v>
      </c>
      <c r="G230" s="63">
        <v>312.2</v>
      </c>
      <c r="H230" s="63">
        <v>271.4</v>
      </c>
      <c r="I230" s="64">
        <v>100</v>
      </c>
      <c r="J230" s="63">
        <v>60</v>
      </c>
      <c r="K230" s="64">
        <f t="shared" si="166"/>
        <v>0.6</v>
      </c>
      <c r="L230" s="64">
        <v>0.66</v>
      </c>
      <c r="M230" s="64">
        <v>0.68</v>
      </c>
      <c r="N230" s="63">
        <v>540</v>
      </c>
      <c r="O230" s="64">
        <f t="shared" si="167"/>
        <v>5.4</v>
      </c>
      <c r="P230" s="63">
        <v>200</v>
      </c>
      <c r="Q230" s="63">
        <f t="shared" si="170"/>
        <v>220</v>
      </c>
      <c r="R230" s="64">
        <v>1.54</v>
      </c>
      <c r="S230" s="68"/>
      <c r="T230" s="68"/>
      <c r="U230" s="65">
        <f t="shared" si="168"/>
        <v>2.91476</v>
      </c>
      <c r="V230" s="65">
        <f t="shared" si="145"/>
        <v>0.528345386927226</v>
      </c>
      <c r="W230" s="65">
        <f t="shared" si="146"/>
        <v>1</v>
      </c>
      <c r="X230" s="65">
        <f t="shared" si="147"/>
        <v>0.802454318181818</v>
      </c>
      <c r="Y230" s="65">
        <f t="shared" si="148"/>
        <v>1.91911235955374</v>
      </c>
      <c r="Z230" s="65">
        <f t="shared" si="134"/>
        <v>0</v>
      </c>
      <c r="AA230" s="65">
        <f t="shared" si="149"/>
        <v>6.77974031668371</v>
      </c>
      <c r="AB230" s="65">
        <f t="shared" si="150"/>
        <v>0.227147343123208</v>
      </c>
      <c r="AC230" s="65">
        <f t="shared" si="135"/>
        <v>1</v>
      </c>
      <c r="AD230" s="65">
        <f t="shared" si="151"/>
        <v>1.58656</v>
      </c>
      <c r="AE230" s="65">
        <f t="shared" si="152"/>
        <v>0.970653489310206</v>
      </c>
      <c r="AF230" s="65">
        <f t="shared" si="136"/>
        <v>1</v>
      </c>
      <c r="AG230" s="65">
        <f t="shared" si="153"/>
        <v>1.57884863409097</v>
      </c>
      <c r="AH230" s="65">
        <f t="shared" si="154"/>
        <v>0.975394326440081</v>
      </c>
      <c r="AI230" s="65">
        <f t="shared" si="137"/>
        <v>1</v>
      </c>
      <c r="AJ230" s="65">
        <f t="shared" si="155"/>
        <v>1.07369931892251</v>
      </c>
      <c r="AK230" s="65">
        <f t="shared" si="156"/>
        <v>1.43429354276338</v>
      </c>
      <c r="AL230" s="65">
        <f t="shared" si="138"/>
        <v>0</v>
      </c>
      <c r="AM230" s="65">
        <f t="shared" si="157"/>
        <v>1.69952219352824</v>
      </c>
      <c r="AN230" s="65">
        <f t="shared" si="158"/>
        <v>0.906137034199555</v>
      </c>
      <c r="AO230" s="65">
        <f t="shared" si="139"/>
        <v>1</v>
      </c>
      <c r="AP230" s="65">
        <f t="shared" si="159"/>
        <v>1.38782280025835</v>
      </c>
      <c r="AQ230" s="65">
        <f t="shared" si="160"/>
        <v>1.10965175072301</v>
      </c>
      <c r="AR230" s="65">
        <f t="shared" si="140"/>
        <v>0</v>
      </c>
      <c r="AS230" s="66">
        <f t="shared" si="161"/>
        <v>1.52436264834261</v>
      </c>
      <c r="AT230" s="66">
        <f t="shared" si="162"/>
        <v>1.01025828838983</v>
      </c>
      <c r="AU230" s="66">
        <f t="shared" si="141"/>
        <v>0</v>
      </c>
      <c r="AV230" s="65">
        <f t="shared" si="163"/>
        <v>1.27658823502473</v>
      </c>
      <c r="AW230" s="65">
        <f t="shared" si="164"/>
        <v>1.20634042970807</v>
      </c>
      <c r="AX230" s="65">
        <f t="shared" si="142"/>
        <v>0</v>
      </c>
    </row>
    <row r="231" spans="1:50">
      <c r="A231" s="62" t="s">
        <v>32</v>
      </c>
      <c r="B231" s="63">
        <v>75.01</v>
      </c>
      <c r="C231" s="63">
        <f t="shared" si="143"/>
        <v>60.008</v>
      </c>
      <c r="D231" s="64">
        <f t="shared" si="144"/>
        <v>4.17992051557076</v>
      </c>
      <c r="E231" s="64">
        <v>0.1178</v>
      </c>
      <c r="F231" s="64">
        <v>3.5825</v>
      </c>
      <c r="G231" s="63">
        <v>330</v>
      </c>
      <c r="H231" s="63">
        <v>0</v>
      </c>
      <c r="I231" s="64">
        <v>100</v>
      </c>
      <c r="J231" s="63">
        <v>50</v>
      </c>
      <c r="K231" s="64">
        <f t="shared" si="166"/>
        <v>0.5</v>
      </c>
      <c r="L231" s="64">
        <v>0.66</v>
      </c>
      <c r="M231" s="64">
        <v>0.68</v>
      </c>
      <c r="N231" s="63">
        <v>400</v>
      </c>
      <c r="O231" s="64">
        <f t="shared" si="167"/>
        <v>4</v>
      </c>
      <c r="P231" s="63">
        <v>200</v>
      </c>
      <c r="Q231" s="63">
        <v>200</v>
      </c>
      <c r="R231" s="64">
        <v>1.788</v>
      </c>
      <c r="S231" s="68"/>
      <c r="T231" s="68"/>
      <c r="U231" s="65">
        <f t="shared" si="168"/>
        <v>4.74572</v>
      </c>
      <c r="V231" s="65">
        <f t="shared" si="145"/>
        <v>0.376760533701946</v>
      </c>
      <c r="W231" s="65">
        <f t="shared" si="146"/>
        <v>1</v>
      </c>
      <c r="X231" s="65">
        <f t="shared" si="147"/>
        <v>1.17369975</v>
      </c>
      <c r="Y231" s="65">
        <f t="shared" si="148"/>
        <v>1.52338790222968</v>
      </c>
      <c r="Z231" s="65">
        <f t="shared" si="134"/>
        <v>0</v>
      </c>
      <c r="AA231" s="65">
        <f t="shared" si="149"/>
        <v>6.91437678766095</v>
      </c>
      <c r="AB231" s="65">
        <f t="shared" si="150"/>
        <v>0.258591635212992</v>
      </c>
      <c r="AC231" s="65">
        <f t="shared" si="135"/>
        <v>1</v>
      </c>
      <c r="AD231" s="65">
        <f t="shared" si="151"/>
        <v>2.20617647058824</v>
      </c>
      <c r="AE231" s="65">
        <f t="shared" si="152"/>
        <v>0.810451939741368</v>
      </c>
      <c r="AF231" s="65">
        <f t="shared" si="136"/>
        <v>1</v>
      </c>
      <c r="AG231" s="65">
        <f t="shared" si="153"/>
        <v>2.05029281209261</v>
      </c>
      <c r="AH231" s="65">
        <f t="shared" si="154"/>
        <v>0.87207055960709</v>
      </c>
      <c r="AI231" s="65">
        <f t="shared" si="137"/>
        <v>1</v>
      </c>
      <c r="AJ231" s="65">
        <f t="shared" si="155"/>
        <v>0.989106151087551</v>
      </c>
      <c r="AK231" s="65">
        <f t="shared" si="156"/>
        <v>1.80769273149706</v>
      </c>
      <c r="AL231" s="65">
        <f t="shared" si="138"/>
        <v>0</v>
      </c>
      <c r="AM231" s="65">
        <f t="shared" si="157"/>
        <v>2.40907965020272</v>
      </c>
      <c r="AN231" s="65">
        <f t="shared" si="158"/>
        <v>0.742192147880847</v>
      </c>
      <c r="AO231" s="65">
        <f t="shared" si="139"/>
        <v>1</v>
      </c>
      <c r="AP231" s="65">
        <f t="shared" si="159"/>
        <v>1.17101534943526</v>
      </c>
      <c r="AQ231" s="65">
        <f t="shared" si="160"/>
        <v>1.52688007109582</v>
      </c>
      <c r="AR231" s="65">
        <f t="shared" si="140"/>
        <v>0</v>
      </c>
      <c r="AS231" s="66">
        <f t="shared" si="161"/>
        <v>1.5987823838377</v>
      </c>
      <c r="AT231" s="66">
        <f t="shared" si="162"/>
        <v>1.11835107646614</v>
      </c>
      <c r="AU231" s="66">
        <f t="shared" si="141"/>
        <v>0</v>
      </c>
      <c r="AV231" s="65">
        <f t="shared" si="163"/>
        <v>1.76998734231844</v>
      </c>
      <c r="AW231" s="65">
        <f t="shared" si="164"/>
        <v>1.010176715534</v>
      </c>
      <c r="AX231" s="65">
        <f t="shared" si="142"/>
        <v>0</v>
      </c>
    </row>
    <row r="232" spans="1:50">
      <c r="A232" s="62" t="s">
        <v>32</v>
      </c>
      <c r="B232" s="63">
        <v>70.52</v>
      </c>
      <c r="C232" s="63">
        <f t="shared" si="143"/>
        <v>56.416</v>
      </c>
      <c r="D232" s="64">
        <f t="shared" si="144"/>
        <v>3.98517311947614</v>
      </c>
      <c r="E232" s="64">
        <v>0.1178</v>
      </c>
      <c r="F232" s="64">
        <v>3.5825</v>
      </c>
      <c r="G232" s="63">
        <v>330</v>
      </c>
      <c r="H232" s="63">
        <v>0</v>
      </c>
      <c r="I232" s="64">
        <v>100</v>
      </c>
      <c r="J232" s="63">
        <v>50</v>
      </c>
      <c r="K232" s="64">
        <f t="shared" si="166"/>
        <v>0.5</v>
      </c>
      <c r="L232" s="64">
        <v>0.66</v>
      </c>
      <c r="M232" s="64">
        <v>0.68</v>
      </c>
      <c r="N232" s="63">
        <v>400</v>
      </c>
      <c r="O232" s="64">
        <f t="shared" si="167"/>
        <v>4</v>
      </c>
      <c r="P232" s="63">
        <v>200</v>
      </c>
      <c r="Q232" s="63">
        <v>200</v>
      </c>
      <c r="R232" s="64">
        <v>1.855</v>
      </c>
      <c r="S232" s="68"/>
      <c r="T232" s="68"/>
      <c r="U232" s="65">
        <f t="shared" si="168"/>
        <v>4.42244</v>
      </c>
      <c r="V232" s="65">
        <f t="shared" si="145"/>
        <v>0.419451705393403</v>
      </c>
      <c r="W232" s="65">
        <f t="shared" si="146"/>
        <v>1</v>
      </c>
      <c r="X232" s="65">
        <f t="shared" si="147"/>
        <v>1.17369975</v>
      </c>
      <c r="Y232" s="65">
        <f t="shared" si="148"/>
        <v>1.58047234823046</v>
      </c>
      <c r="Z232" s="65">
        <f t="shared" si="134"/>
        <v>0</v>
      </c>
      <c r="AA232" s="65">
        <f t="shared" si="149"/>
        <v>6.59222786880043</v>
      </c>
      <c r="AB232" s="65">
        <f t="shared" si="150"/>
        <v>0.281391972018945</v>
      </c>
      <c r="AC232" s="65">
        <f t="shared" si="135"/>
        <v>1</v>
      </c>
      <c r="AD232" s="65">
        <f t="shared" si="151"/>
        <v>2.07411764705882</v>
      </c>
      <c r="AE232" s="65">
        <f t="shared" si="152"/>
        <v>0.89435621100397</v>
      </c>
      <c r="AF232" s="65">
        <f t="shared" si="136"/>
        <v>1</v>
      </c>
      <c r="AG232" s="65">
        <f t="shared" si="153"/>
        <v>1.95476726683424</v>
      </c>
      <c r="AH232" s="65">
        <f t="shared" si="154"/>
        <v>0.948962074142045</v>
      </c>
      <c r="AI232" s="65">
        <f t="shared" si="137"/>
        <v>1</v>
      </c>
      <c r="AJ232" s="65">
        <f t="shared" si="155"/>
        <v>1.0182769597659</v>
      </c>
      <c r="AK232" s="65">
        <f t="shared" si="156"/>
        <v>1.8217047751198</v>
      </c>
      <c r="AL232" s="65">
        <f t="shared" si="138"/>
        <v>0</v>
      </c>
      <c r="AM232" s="65">
        <f t="shared" si="157"/>
        <v>2.29683780562367</v>
      </c>
      <c r="AN232" s="65">
        <f t="shared" si="158"/>
        <v>0.807632125985625</v>
      </c>
      <c r="AO232" s="65">
        <f t="shared" si="139"/>
        <v>1</v>
      </c>
      <c r="AP232" s="65">
        <f t="shared" si="159"/>
        <v>1.11645637176097</v>
      </c>
      <c r="AQ232" s="65">
        <f t="shared" si="160"/>
        <v>1.66150693114335</v>
      </c>
      <c r="AR232" s="65">
        <f t="shared" si="140"/>
        <v>0</v>
      </c>
      <c r="AS232" s="66">
        <f t="shared" si="161"/>
        <v>1.58267677418068</v>
      </c>
      <c r="AT232" s="66">
        <f t="shared" si="162"/>
        <v>1.17206496630387</v>
      </c>
      <c r="AU232" s="66">
        <f t="shared" si="141"/>
        <v>0</v>
      </c>
      <c r="AV232" s="65">
        <f t="shared" si="163"/>
        <v>1.68752155744217</v>
      </c>
      <c r="AW232" s="65">
        <f t="shared" si="164"/>
        <v>1.09924521664285</v>
      </c>
      <c r="AX232" s="65">
        <f t="shared" si="142"/>
        <v>0</v>
      </c>
    </row>
    <row r="233" spans="1:50">
      <c r="A233" s="62" t="s">
        <v>32</v>
      </c>
      <c r="B233" s="63">
        <v>79.44</v>
      </c>
      <c r="C233" s="63">
        <f t="shared" si="143"/>
        <v>63.552</v>
      </c>
      <c r="D233" s="64">
        <f t="shared" si="144"/>
        <v>4.36771595786108</v>
      </c>
      <c r="E233" s="64">
        <v>0.1178</v>
      </c>
      <c r="F233" s="64">
        <v>3.5825</v>
      </c>
      <c r="G233" s="63">
        <v>330</v>
      </c>
      <c r="H233" s="63">
        <v>0</v>
      </c>
      <c r="I233" s="64">
        <v>100</v>
      </c>
      <c r="J233" s="63">
        <v>50</v>
      </c>
      <c r="K233" s="64">
        <f t="shared" si="166"/>
        <v>0.5</v>
      </c>
      <c r="L233" s="64">
        <v>0.66</v>
      </c>
      <c r="M233" s="64">
        <v>0.68</v>
      </c>
      <c r="N233" s="63">
        <v>400</v>
      </c>
      <c r="O233" s="64">
        <f t="shared" si="167"/>
        <v>4</v>
      </c>
      <c r="P233" s="63">
        <v>200</v>
      </c>
      <c r="Q233" s="63">
        <v>200</v>
      </c>
      <c r="R233" s="64">
        <v>1.787</v>
      </c>
      <c r="S233" s="68"/>
      <c r="T233" s="68"/>
      <c r="U233" s="65">
        <f t="shared" si="168"/>
        <v>5.06468</v>
      </c>
      <c r="V233" s="65">
        <f t="shared" si="145"/>
        <v>0.352835717162782</v>
      </c>
      <c r="W233" s="65">
        <f t="shared" si="146"/>
        <v>1</v>
      </c>
      <c r="X233" s="65">
        <f t="shared" si="147"/>
        <v>1.17369975</v>
      </c>
      <c r="Y233" s="65">
        <f t="shared" si="148"/>
        <v>1.52253589557295</v>
      </c>
      <c r="Z233" s="65">
        <f t="shared" si="134"/>
        <v>0</v>
      </c>
      <c r="AA233" s="65">
        <f t="shared" si="149"/>
        <v>7.22502586392057</v>
      </c>
      <c r="AB233" s="65">
        <f t="shared" si="150"/>
        <v>0.247334754734055</v>
      </c>
      <c r="AC233" s="65">
        <f t="shared" si="135"/>
        <v>1</v>
      </c>
      <c r="AD233" s="65">
        <f t="shared" si="151"/>
        <v>2.33647058823529</v>
      </c>
      <c r="AE233" s="65">
        <f t="shared" si="152"/>
        <v>0.764828801611279</v>
      </c>
      <c r="AF233" s="65">
        <f t="shared" si="136"/>
        <v>1</v>
      </c>
      <c r="AG233" s="65">
        <f t="shared" si="153"/>
        <v>2.14240835449044</v>
      </c>
      <c r="AH233" s="65">
        <f t="shared" si="154"/>
        <v>0.834108024389697</v>
      </c>
      <c r="AI233" s="65">
        <f t="shared" si="137"/>
        <v>1</v>
      </c>
      <c r="AJ233" s="65">
        <f t="shared" si="155"/>
        <v>0.955557579422194</v>
      </c>
      <c r="AK233" s="65">
        <f t="shared" si="156"/>
        <v>1.87011231817193</v>
      </c>
      <c r="AL233" s="65">
        <f t="shared" si="138"/>
        <v>0</v>
      </c>
      <c r="AM233" s="65">
        <f t="shared" si="157"/>
        <v>2.51731476537707</v>
      </c>
      <c r="AN233" s="65">
        <f t="shared" si="158"/>
        <v>0.709883414095941</v>
      </c>
      <c r="AO233" s="65">
        <f t="shared" si="139"/>
        <v>1</v>
      </c>
      <c r="AP233" s="65">
        <f t="shared" si="159"/>
        <v>1.22362671959331</v>
      </c>
      <c r="AQ233" s="65">
        <f t="shared" si="160"/>
        <v>1.46041269889393</v>
      </c>
      <c r="AR233" s="65">
        <f t="shared" si="140"/>
        <v>0</v>
      </c>
      <c r="AS233" s="66">
        <f t="shared" si="161"/>
        <v>1.61431306691511</v>
      </c>
      <c r="AT233" s="66">
        <f t="shared" si="162"/>
        <v>1.10697239378412</v>
      </c>
      <c r="AU233" s="66">
        <f t="shared" si="141"/>
        <v>0</v>
      </c>
      <c r="AV233" s="65">
        <f t="shared" si="163"/>
        <v>1.84950932235627</v>
      </c>
      <c r="AW233" s="65">
        <f t="shared" si="164"/>
        <v>0.966202212878475</v>
      </c>
      <c r="AX233" s="65">
        <f t="shared" si="142"/>
        <v>1</v>
      </c>
    </row>
    <row r="234" spans="1:50">
      <c r="A234" s="62" t="s">
        <v>32</v>
      </c>
      <c r="B234" s="63">
        <v>75.01</v>
      </c>
      <c r="C234" s="63">
        <f t="shared" si="143"/>
        <v>60.008</v>
      </c>
      <c r="D234" s="64">
        <f t="shared" si="144"/>
        <v>4.17992051557076</v>
      </c>
      <c r="E234" s="64">
        <v>0.0785</v>
      </c>
      <c r="F234" s="64">
        <v>3.5825</v>
      </c>
      <c r="G234" s="63">
        <v>330</v>
      </c>
      <c r="H234" s="63">
        <v>0</v>
      </c>
      <c r="I234" s="64">
        <v>100</v>
      </c>
      <c r="J234" s="63">
        <v>50</v>
      </c>
      <c r="K234" s="64">
        <f t="shared" si="166"/>
        <v>0.5</v>
      </c>
      <c r="L234" s="64">
        <v>0.66</v>
      </c>
      <c r="M234" s="64">
        <v>0.68</v>
      </c>
      <c r="N234" s="63">
        <v>400</v>
      </c>
      <c r="O234" s="64">
        <f t="shared" si="167"/>
        <v>4</v>
      </c>
      <c r="P234" s="63">
        <v>200</v>
      </c>
      <c r="Q234" s="63">
        <v>200</v>
      </c>
      <c r="R234" s="64">
        <v>1.751</v>
      </c>
      <c r="S234" s="68"/>
      <c r="T234" s="68"/>
      <c r="U234" s="65">
        <f t="shared" si="168"/>
        <v>4.74572</v>
      </c>
      <c r="V234" s="65">
        <f t="shared" si="145"/>
        <v>0.368964034962029</v>
      </c>
      <c r="W234" s="65">
        <f t="shared" si="146"/>
        <v>1</v>
      </c>
      <c r="X234" s="65">
        <f t="shared" si="147"/>
        <v>1.17369975</v>
      </c>
      <c r="Y234" s="65">
        <f t="shared" si="148"/>
        <v>1.49186365593074</v>
      </c>
      <c r="Z234" s="65">
        <f t="shared" si="134"/>
        <v>0</v>
      </c>
      <c r="AA234" s="65">
        <f t="shared" si="149"/>
        <v>6.91437678766095</v>
      </c>
      <c r="AB234" s="65">
        <f t="shared" si="150"/>
        <v>0.253240466027936</v>
      </c>
      <c r="AC234" s="65">
        <f t="shared" si="135"/>
        <v>1</v>
      </c>
      <c r="AD234" s="65">
        <f t="shared" si="151"/>
        <v>2.20617647058824</v>
      </c>
      <c r="AE234" s="65">
        <f t="shared" si="152"/>
        <v>0.793680842554326</v>
      </c>
      <c r="AF234" s="65">
        <f t="shared" si="136"/>
        <v>1</v>
      </c>
      <c r="AG234" s="65">
        <f t="shared" si="153"/>
        <v>2.05029281209261</v>
      </c>
      <c r="AH234" s="65">
        <f t="shared" si="154"/>
        <v>0.854024356751686</v>
      </c>
      <c r="AI234" s="65">
        <f t="shared" si="137"/>
        <v>1</v>
      </c>
      <c r="AJ234" s="65">
        <f t="shared" si="155"/>
        <v>0.989106151087551</v>
      </c>
      <c r="AK234" s="65">
        <f t="shared" si="156"/>
        <v>1.77028521971552</v>
      </c>
      <c r="AL234" s="65">
        <f t="shared" si="138"/>
        <v>0</v>
      </c>
      <c r="AM234" s="65">
        <f t="shared" si="157"/>
        <v>2.40790018531116</v>
      </c>
      <c r="AN234" s="65">
        <f t="shared" si="158"/>
        <v>0.727189611380725</v>
      </c>
      <c r="AO234" s="65">
        <f t="shared" si="139"/>
        <v>1</v>
      </c>
      <c r="AP234" s="65">
        <f t="shared" si="159"/>
        <v>1.07667458519803</v>
      </c>
      <c r="AQ234" s="65">
        <f t="shared" si="160"/>
        <v>1.62630382854067</v>
      </c>
      <c r="AR234" s="65">
        <f t="shared" si="140"/>
        <v>0</v>
      </c>
      <c r="AS234" s="66">
        <f t="shared" si="161"/>
        <v>1.5987480356377</v>
      </c>
      <c r="AT234" s="66">
        <f t="shared" si="162"/>
        <v>1.09523199464109</v>
      </c>
      <c r="AU234" s="66">
        <f t="shared" si="141"/>
        <v>0</v>
      </c>
      <c r="AV234" s="65">
        <f t="shared" si="163"/>
        <v>1.76998734231844</v>
      </c>
      <c r="AW234" s="65">
        <f t="shared" si="164"/>
        <v>0.989272611241633</v>
      </c>
      <c r="AX234" s="65">
        <f t="shared" si="142"/>
        <v>1</v>
      </c>
    </row>
    <row r="235" spans="1:50">
      <c r="A235" s="62" t="s">
        <v>32</v>
      </c>
      <c r="B235" s="63">
        <v>75.01</v>
      </c>
      <c r="C235" s="63">
        <f t="shared" si="143"/>
        <v>60.008</v>
      </c>
      <c r="D235" s="64">
        <f t="shared" si="144"/>
        <v>4.17992051557076</v>
      </c>
      <c r="E235" s="64">
        <v>0.157</v>
      </c>
      <c r="F235" s="64">
        <v>3.5825</v>
      </c>
      <c r="G235" s="63">
        <v>330</v>
      </c>
      <c r="H235" s="63">
        <v>0</v>
      </c>
      <c r="I235" s="64">
        <v>100</v>
      </c>
      <c r="J235" s="63">
        <v>50</v>
      </c>
      <c r="K235" s="64">
        <f t="shared" si="166"/>
        <v>0.5</v>
      </c>
      <c r="L235" s="64">
        <v>0.66</v>
      </c>
      <c r="M235" s="64">
        <v>0.68</v>
      </c>
      <c r="N235" s="63">
        <v>400</v>
      </c>
      <c r="O235" s="64">
        <f t="shared" si="167"/>
        <v>4</v>
      </c>
      <c r="P235" s="63">
        <v>200</v>
      </c>
      <c r="Q235" s="63">
        <v>200</v>
      </c>
      <c r="R235" s="64">
        <v>1.91</v>
      </c>
      <c r="S235" s="68"/>
      <c r="T235" s="68"/>
      <c r="U235" s="65">
        <f t="shared" si="168"/>
        <v>4.74572</v>
      </c>
      <c r="V235" s="65">
        <f t="shared" si="145"/>
        <v>0.402467907925457</v>
      </c>
      <c r="W235" s="65">
        <f t="shared" si="146"/>
        <v>1</v>
      </c>
      <c r="X235" s="65">
        <f t="shared" si="147"/>
        <v>1.17369975</v>
      </c>
      <c r="Y235" s="65">
        <f t="shared" si="148"/>
        <v>1.6273327143505</v>
      </c>
      <c r="Z235" s="65">
        <f t="shared" si="134"/>
        <v>0</v>
      </c>
      <c r="AA235" s="65">
        <f t="shared" si="149"/>
        <v>6.91437678766095</v>
      </c>
      <c r="AB235" s="65">
        <f t="shared" si="150"/>
        <v>0.276236030904259</v>
      </c>
      <c r="AC235" s="65">
        <f t="shared" si="135"/>
        <v>1</v>
      </c>
      <c r="AD235" s="65">
        <f t="shared" si="151"/>
        <v>2.20617647058824</v>
      </c>
      <c r="AE235" s="65">
        <f t="shared" si="152"/>
        <v>0.865751233168911</v>
      </c>
      <c r="AF235" s="65">
        <f t="shared" si="136"/>
        <v>1</v>
      </c>
      <c r="AG235" s="65">
        <f t="shared" si="153"/>
        <v>2.05029281209261</v>
      </c>
      <c r="AH235" s="65">
        <f t="shared" si="154"/>
        <v>0.931574255508693</v>
      </c>
      <c r="AI235" s="65">
        <f t="shared" si="137"/>
        <v>1</v>
      </c>
      <c r="AJ235" s="65">
        <f t="shared" si="155"/>
        <v>0.989106151087551</v>
      </c>
      <c r="AK235" s="65">
        <f t="shared" si="156"/>
        <v>1.93103641899295</v>
      </c>
      <c r="AL235" s="65">
        <f t="shared" si="138"/>
        <v>0</v>
      </c>
      <c r="AM235" s="65">
        <f t="shared" si="157"/>
        <v>2.41025611391135</v>
      </c>
      <c r="AN235" s="65">
        <f t="shared" si="158"/>
        <v>0.79244690594331</v>
      </c>
      <c r="AO235" s="65">
        <f t="shared" si="139"/>
        <v>1</v>
      </c>
      <c r="AP235" s="65">
        <f t="shared" si="159"/>
        <v>1.26511606083728</v>
      </c>
      <c r="AQ235" s="65">
        <f t="shared" si="160"/>
        <v>1.5097429074894</v>
      </c>
      <c r="AR235" s="65">
        <f t="shared" si="140"/>
        <v>0</v>
      </c>
      <c r="AS235" s="66">
        <f t="shared" si="161"/>
        <v>1.5988166446377</v>
      </c>
      <c r="AT235" s="66">
        <f t="shared" si="162"/>
        <v>1.19463354750902</v>
      </c>
      <c r="AU235" s="66">
        <f t="shared" si="141"/>
        <v>0</v>
      </c>
      <c r="AV235" s="65">
        <f t="shared" si="163"/>
        <v>1.76998734231844</v>
      </c>
      <c r="AW235" s="65">
        <f t="shared" si="164"/>
        <v>1.07910376211966</v>
      </c>
      <c r="AX235" s="65">
        <f t="shared" si="142"/>
        <v>0</v>
      </c>
    </row>
    <row r="236" spans="1:50">
      <c r="A236" s="62" t="s">
        <v>32</v>
      </c>
      <c r="B236" s="63">
        <v>75.01</v>
      </c>
      <c r="C236" s="63">
        <f t="shared" si="143"/>
        <v>60.008</v>
      </c>
      <c r="D236" s="64">
        <f t="shared" si="144"/>
        <v>4.17992051557076</v>
      </c>
      <c r="E236" s="64">
        <v>0.1178</v>
      </c>
      <c r="F236" s="64">
        <v>5.59765625</v>
      </c>
      <c r="G236" s="63">
        <v>330</v>
      </c>
      <c r="H236" s="63">
        <v>0</v>
      </c>
      <c r="I236" s="64">
        <v>100</v>
      </c>
      <c r="J236" s="63">
        <v>30</v>
      </c>
      <c r="K236" s="64">
        <f t="shared" si="166"/>
        <v>0.3</v>
      </c>
      <c r="L236" s="64">
        <v>0.46</v>
      </c>
      <c r="M236" s="64">
        <v>0.68</v>
      </c>
      <c r="N236" s="63">
        <v>400</v>
      </c>
      <c r="O236" s="64">
        <f t="shared" si="167"/>
        <v>4</v>
      </c>
      <c r="P236" s="63">
        <v>160</v>
      </c>
      <c r="Q236" s="63">
        <v>160</v>
      </c>
      <c r="R236" s="64">
        <v>1.173</v>
      </c>
      <c r="S236" s="68"/>
      <c r="T236" s="68"/>
      <c r="U236" s="65">
        <f t="shared" si="168"/>
        <v>4.74572</v>
      </c>
      <c r="V236" s="65">
        <f t="shared" si="145"/>
        <v>0.247170081673592</v>
      </c>
      <c r="W236" s="65">
        <f t="shared" si="146"/>
        <v>1</v>
      </c>
      <c r="X236" s="65">
        <f t="shared" si="147"/>
        <v>0.872030859375</v>
      </c>
      <c r="Y236" s="65">
        <f t="shared" si="148"/>
        <v>1.34513588296716</v>
      </c>
      <c r="Z236" s="65">
        <f t="shared" si="134"/>
        <v>0</v>
      </c>
      <c r="AA236" s="65">
        <f t="shared" si="149"/>
        <v>3.24356769820815</v>
      </c>
      <c r="AB236" s="65">
        <f t="shared" si="150"/>
        <v>0.361638821550727</v>
      </c>
      <c r="AC236" s="65">
        <f t="shared" si="135"/>
        <v>1</v>
      </c>
      <c r="AD236" s="65">
        <f t="shared" si="151"/>
        <v>1.32370588235294</v>
      </c>
      <c r="AE236" s="65">
        <f t="shared" si="152"/>
        <v>0.886148513531529</v>
      </c>
      <c r="AF236" s="65">
        <f t="shared" si="136"/>
        <v>1</v>
      </c>
      <c r="AG236" s="65">
        <f t="shared" si="153"/>
        <v>1.66632531353228</v>
      </c>
      <c r="AH236" s="65">
        <f t="shared" si="154"/>
        <v>0.703944176130572</v>
      </c>
      <c r="AI236" s="65">
        <f t="shared" si="137"/>
        <v>1</v>
      </c>
      <c r="AJ236" s="65">
        <f t="shared" si="155"/>
        <v>0.989106151087551</v>
      </c>
      <c r="AK236" s="65">
        <f t="shared" si="156"/>
        <v>1.18591922485797</v>
      </c>
      <c r="AL236" s="65">
        <f t="shared" si="138"/>
        <v>0</v>
      </c>
      <c r="AM236" s="65">
        <f t="shared" si="157"/>
        <v>2.68913432474596</v>
      </c>
      <c r="AN236" s="65">
        <f t="shared" si="158"/>
        <v>0.436199854059284</v>
      </c>
      <c r="AO236" s="65">
        <f t="shared" si="139"/>
        <v>1</v>
      </c>
      <c r="AP236" s="65">
        <f t="shared" si="159"/>
        <v>1.09995670067055</v>
      </c>
      <c r="AQ236" s="65">
        <f t="shared" si="160"/>
        <v>1.06640561331634</v>
      </c>
      <c r="AR236" s="65">
        <f t="shared" si="140"/>
        <v>0</v>
      </c>
      <c r="AS236" s="66">
        <f t="shared" si="161"/>
        <v>1.4263023838377</v>
      </c>
      <c r="AT236" s="66">
        <f t="shared" si="162"/>
        <v>0.822406253605109</v>
      </c>
      <c r="AU236" s="66">
        <f t="shared" si="141"/>
        <v>1</v>
      </c>
      <c r="AV236" s="65">
        <f t="shared" si="163"/>
        <v>1.53800175370426</v>
      </c>
      <c r="AW236" s="65">
        <f t="shared" si="164"/>
        <v>0.762677933997697</v>
      </c>
      <c r="AX236" s="65">
        <f t="shared" si="142"/>
        <v>1</v>
      </c>
    </row>
    <row r="237" spans="1:50">
      <c r="A237" s="62" t="s">
        <v>32</v>
      </c>
      <c r="B237" s="63">
        <v>75.01</v>
      </c>
      <c r="C237" s="63">
        <f t="shared" si="143"/>
        <v>60.008</v>
      </c>
      <c r="D237" s="64">
        <f t="shared" si="144"/>
        <v>4.17992051557076</v>
      </c>
      <c r="E237" s="64">
        <v>0.1178</v>
      </c>
      <c r="F237" s="64">
        <v>2.48784722222222</v>
      </c>
      <c r="G237" s="63">
        <v>330</v>
      </c>
      <c r="H237" s="63">
        <v>0</v>
      </c>
      <c r="I237" s="64">
        <v>100</v>
      </c>
      <c r="J237" s="63">
        <v>70</v>
      </c>
      <c r="K237" s="64">
        <f t="shared" si="166"/>
        <v>0.7</v>
      </c>
      <c r="L237" s="64">
        <v>0.86</v>
      </c>
      <c r="M237" s="64">
        <v>0.68</v>
      </c>
      <c r="N237" s="63">
        <v>400</v>
      </c>
      <c r="O237" s="64">
        <f t="shared" si="167"/>
        <v>4</v>
      </c>
      <c r="P237" s="63">
        <v>240</v>
      </c>
      <c r="Q237" s="63">
        <v>240</v>
      </c>
      <c r="R237" s="64">
        <v>1.747</v>
      </c>
      <c r="S237" s="68"/>
      <c r="T237" s="68"/>
      <c r="U237" s="65">
        <f t="shared" si="168"/>
        <v>4.74572</v>
      </c>
      <c r="V237" s="65">
        <f t="shared" si="145"/>
        <v>0.368121170233389</v>
      </c>
      <c r="W237" s="65">
        <f t="shared" si="146"/>
        <v>1</v>
      </c>
      <c r="X237" s="65">
        <f t="shared" si="147"/>
        <v>1.33756927083333</v>
      </c>
      <c r="Y237" s="65">
        <f t="shared" si="148"/>
        <v>1.30610057968182</v>
      </c>
      <c r="Z237" s="65">
        <f t="shared" si="134"/>
        <v>0</v>
      </c>
      <c r="AA237" s="65">
        <f t="shared" si="149"/>
        <v>12.4205904218401</v>
      </c>
      <c r="AB237" s="65">
        <f t="shared" si="150"/>
        <v>0.140653539056252</v>
      </c>
      <c r="AC237" s="65">
        <f t="shared" si="135"/>
        <v>1</v>
      </c>
      <c r="AD237" s="65">
        <f t="shared" si="151"/>
        <v>2.40032</v>
      </c>
      <c r="AE237" s="65">
        <f t="shared" si="152"/>
        <v>0.727819624050127</v>
      </c>
      <c r="AF237" s="65">
        <f t="shared" si="136"/>
        <v>1</v>
      </c>
      <c r="AG237" s="65">
        <f t="shared" si="153"/>
        <v>2.24361413593776</v>
      </c>
      <c r="AH237" s="65">
        <f t="shared" si="154"/>
        <v>0.778654391598317</v>
      </c>
      <c r="AI237" s="65">
        <f t="shared" si="137"/>
        <v>1</v>
      </c>
      <c r="AJ237" s="65">
        <f t="shared" si="155"/>
        <v>0.989106151087551</v>
      </c>
      <c r="AK237" s="65">
        <f t="shared" si="156"/>
        <v>1.76624116438779</v>
      </c>
      <c r="AL237" s="65">
        <f t="shared" si="138"/>
        <v>0</v>
      </c>
      <c r="AM237" s="65">
        <f t="shared" si="157"/>
        <v>2.12902497565948</v>
      </c>
      <c r="AN237" s="65">
        <f t="shared" si="158"/>
        <v>0.820563412817105</v>
      </c>
      <c r="AO237" s="65">
        <f t="shared" si="139"/>
        <v>1</v>
      </c>
      <c r="AP237" s="65">
        <f t="shared" si="159"/>
        <v>1.24207399819996</v>
      </c>
      <c r="AQ237" s="65">
        <f t="shared" si="160"/>
        <v>1.40651845424008</v>
      </c>
      <c r="AR237" s="65">
        <f t="shared" si="140"/>
        <v>0</v>
      </c>
      <c r="AS237" s="66">
        <f t="shared" si="161"/>
        <v>1.7712623838377</v>
      </c>
      <c r="AT237" s="66">
        <f t="shared" si="162"/>
        <v>0.9863022079286</v>
      </c>
      <c r="AU237" s="66">
        <f t="shared" si="141"/>
        <v>1</v>
      </c>
      <c r="AV237" s="65">
        <f t="shared" si="163"/>
        <v>2.00197293093262</v>
      </c>
      <c r="AW237" s="65">
        <f t="shared" si="164"/>
        <v>0.872639171592677</v>
      </c>
      <c r="AX237" s="65">
        <f t="shared" si="142"/>
        <v>1</v>
      </c>
    </row>
    <row r="238" spans="1:50">
      <c r="A238" s="62" t="s">
        <v>32</v>
      </c>
      <c r="B238" s="63">
        <v>75.01</v>
      </c>
      <c r="C238" s="63">
        <f t="shared" si="143"/>
        <v>60.008</v>
      </c>
      <c r="D238" s="64">
        <f t="shared" si="144"/>
        <v>4.17992051557076</v>
      </c>
      <c r="E238" s="64">
        <v>0.1178</v>
      </c>
      <c r="F238" s="64">
        <v>3.5825</v>
      </c>
      <c r="G238" s="63">
        <v>330</v>
      </c>
      <c r="H238" s="63">
        <v>0</v>
      </c>
      <c r="I238" s="64">
        <v>100</v>
      </c>
      <c r="J238" s="63">
        <v>50</v>
      </c>
      <c r="K238" s="64">
        <f t="shared" si="166"/>
        <v>0.5</v>
      </c>
      <c r="L238" s="64">
        <v>0.66</v>
      </c>
      <c r="M238" s="64">
        <v>0.68</v>
      </c>
      <c r="N238" s="63">
        <v>300</v>
      </c>
      <c r="O238" s="64">
        <f t="shared" si="167"/>
        <v>3</v>
      </c>
      <c r="P238" s="63">
        <v>200</v>
      </c>
      <c r="Q238" s="63">
        <v>200</v>
      </c>
      <c r="R238" s="64">
        <v>1.701</v>
      </c>
      <c r="S238" s="68"/>
      <c r="T238" s="68"/>
      <c r="U238" s="65">
        <f t="shared" si="168"/>
        <v>4.74572</v>
      </c>
      <c r="V238" s="65">
        <f t="shared" si="145"/>
        <v>0.358428225854033</v>
      </c>
      <c r="W238" s="65">
        <f t="shared" si="146"/>
        <v>1</v>
      </c>
      <c r="X238" s="65">
        <f t="shared" si="147"/>
        <v>1.47369975</v>
      </c>
      <c r="Y238" s="65">
        <f t="shared" si="148"/>
        <v>1.15423782897432</v>
      </c>
      <c r="Z238" s="65">
        <f t="shared" si="134"/>
        <v>0</v>
      </c>
      <c r="AA238" s="65">
        <f t="shared" si="149"/>
        <v>6.91437678766095</v>
      </c>
      <c r="AB238" s="65">
        <f t="shared" si="150"/>
        <v>0.2460091563184</v>
      </c>
      <c r="AC238" s="65">
        <f t="shared" si="135"/>
        <v>1</v>
      </c>
      <c r="AD238" s="65">
        <f t="shared" si="151"/>
        <v>2.20617647058824</v>
      </c>
      <c r="AE238" s="65">
        <f t="shared" si="152"/>
        <v>0.771017197706972</v>
      </c>
      <c r="AF238" s="65">
        <f t="shared" si="136"/>
        <v>1</v>
      </c>
      <c r="AG238" s="65">
        <f t="shared" si="153"/>
        <v>2.08293799131922</v>
      </c>
      <c r="AH238" s="65">
        <f t="shared" si="154"/>
        <v>0.816634968054271</v>
      </c>
      <c r="AI238" s="65">
        <f t="shared" si="137"/>
        <v>1</v>
      </c>
      <c r="AJ238" s="65">
        <f t="shared" si="155"/>
        <v>0.989106151087551</v>
      </c>
      <c r="AK238" s="65">
        <f t="shared" si="156"/>
        <v>1.71973452811885</v>
      </c>
      <c r="AL238" s="65">
        <f t="shared" si="138"/>
        <v>0</v>
      </c>
      <c r="AM238" s="65">
        <f t="shared" si="157"/>
        <v>2.34638084246916</v>
      </c>
      <c r="AN238" s="65">
        <f t="shared" si="158"/>
        <v>0.724946253060091</v>
      </c>
      <c r="AO238" s="65">
        <f t="shared" si="139"/>
        <v>1</v>
      </c>
      <c r="AP238" s="65">
        <f t="shared" si="159"/>
        <v>1.17101534943526</v>
      </c>
      <c r="AQ238" s="65">
        <f t="shared" si="160"/>
        <v>1.45258557099216</v>
      </c>
      <c r="AR238" s="65">
        <f t="shared" si="140"/>
        <v>0</v>
      </c>
      <c r="AS238" s="66">
        <f t="shared" si="161"/>
        <v>1.6441823838377</v>
      </c>
      <c r="AT238" s="66">
        <f t="shared" si="162"/>
        <v>1.03455676007772</v>
      </c>
      <c r="AU238" s="66">
        <f t="shared" si="141"/>
        <v>0</v>
      </c>
      <c r="AV238" s="65">
        <f t="shared" si="163"/>
        <v>1.84773386390805</v>
      </c>
      <c r="AW238" s="65">
        <f t="shared" si="164"/>
        <v>0.920587122001594</v>
      </c>
      <c r="AX238" s="65">
        <f t="shared" si="142"/>
        <v>1</v>
      </c>
    </row>
    <row r="239" spans="1:50">
      <c r="A239" s="62" t="s">
        <v>32</v>
      </c>
      <c r="B239" s="63">
        <v>75.01</v>
      </c>
      <c r="C239" s="63">
        <f t="shared" si="143"/>
        <v>60.008</v>
      </c>
      <c r="D239" s="64">
        <f t="shared" si="144"/>
        <v>4.17992051557076</v>
      </c>
      <c r="E239" s="64">
        <v>0.1178</v>
      </c>
      <c r="F239" s="64">
        <v>3.5825</v>
      </c>
      <c r="G239" s="63">
        <v>330</v>
      </c>
      <c r="H239" s="63">
        <v>0</v>
      </c>
      <c r="I239" s="64">
        <v>100</v>
      </c>
      <c r="J239" s="63">
        <v>50</v>
      </c>
      <c r="K239" s="64">
        <f t="shared" si="166"/>
        <v>0.5</v>
      </c>
      <c r="L239" s="64">
        <v>0.66</v>
      </c>
      <c r="M239" s="64">
        <v>0.68</v>
      </c>
      <c r="N239" s="63">
        <v>450</v>
      </c>
      <c r="O239" s="64">
        <f t="shared" si="167"/>
        <v>4.5</v>
      </c>
      <c r="P239" s="63">
        <v>200</v>
      </c>
      <c r="Q239" s="63">
        <v>200</v>
      </c>
      <c r="R239" s="64">
        <v>1.7</v>
      </c>
      <c r="S239" s="68"/>
      <c r="T239" s="68"/>
      <c r="U239" s="65">
        <f t="shared" si="168"/>
        <v>4.74572</v>
      </c>
      <c r="V239" s="65">
        <f t="shared" si="145"/>
        <v>0.358217509671873</v>
      </c>
      <c r="W239" s="65">
        <f t="shared" si="146"/>
        <v>1</v>
      </c>
      <c r="X239" s="65">
        <f t="shared" si="147"/>
        <v>1.02369975</v>
      </c>
      <c r="Y239" s="65">
        <f t="shared" si="148"/>
        <v>1.66064317198475</v>
      </c>
      <c r="Z239" s="65">
        <f t="shared" si="134"/>
        <v>0</v>
      </c>
      <c r="AA239" s="65">
        <f t="shared" si="149"/>
        <v>6.91437678766095</v>
      </c>
      <c r="AB239" s="65">
        <f t="shared" si="150"/>
        <v>0.245864530124209</v>
      </c>
      <c r="AC239" s="65">
        <f t="shared" si="135"/>
        <v>1</v>
      </c>
      <c r="AD239" s="65">
        <f t="shared" si="151"/>
        <v>2.20617647058824</v>
      </c>
      <c r="AE239" s="65">
        <f t="shared" si="152"/>
        <v>0.770563924810025</v>
      </c>
      <c r="AF239" s="65">
        <f t="shared" si="136"/>
        <v>1</v>
      </c>
      <c r="AG239" s="65">
        <f t="shared" si="153"/>
        <v>2.03397022247931</v>
      </c>
      <c r="AH239" s="65">
        <f t="shared" si="154"/>
        <v>0.835803779825146</v>
      </c>
      <c r="AI239" s="65">
        <f t="shared" si="137"/>
        <v>1</v>
      </c>
      <c r="AJ239" s="65">
        <f t="shared" si="155"/>
        <v>0.989106151087551</v>
      </c>
      <c r="AK239" s="65">
        <f t="shared" si="156"/>
        <v>1.71872351428692</v>
      </c>
      <c r="AL239" s="65">
        <f t="shared" si="138"/>
        <v>0</v>
      </c>
      <c r="AM239" s="65">
        <f t="shared" si="157"/>
        <v>2.4404290540695</v>
      </c>
      <c r="AN239" s="65">
        <f t="shared" si="158"/>
        <v>0.69659882026285</v>
      </c>
      <c r="AO239" s="65">
        <f t="shared" si="139"/>
        <v>1</v>
      </c>
      <c r="AP239" s="65">
        <f t="shared" si="159"/>
        <v>1.17101534943526</v>
      </c>
      <c r="AQ239" s="65">
        <f t="shared" si="160"/>
        <v>1.45173161122086</v>
      </c>
      <c r="AR239" s="65">
        <f t="shared" si="140"/>
        <v>0</v>
      </c>
      <c r="AS239" s="66">
        <f t="shared" si="161"/>
        <v>1.5760823838377</v>
      </c>
      <c r="AT239" s="66">
        <f t="shared" si="162"/>
        <v>1.07862381905479</v>
      </c>
      <c r="AU239" s="66">
        <f t="shared" si="141"/>
        <v>0</v>
      </c>
      <c r="AV239" s="65">
        <f t="shared" si="163"/>
        <v>1.73111408152363</v>
      </c>
      <c r="AW239" s="65">
        <f t="shared" si="164"/>
        <v>0.982026556276265</v>
      </c>
      <c r="AX239" s="65">
        <f t="shared" si="142"/>
        <v>1</v>
      </c>
    </row>
    <row r="240" spans="1:50">
      <c r="A240" s="62" t="s">
        <v>85</v>
      </c>
      <c r="B240" s="63">
        <v>63.3</v>
      </c>
      <c r="C240" s="63">
        <f t="shared" si="143"/>
        <v>50.64</v>
      </c>
      <c r="D240" s="64">
        <f t="shared" si="144"/>
        <v>3.66155913148165</v>
      </c>
      <c r="E240" s="64">
        <v>0.71</v>
      </c>
      <c r="F240" s="64">
        <v>4.09038461538462</v>
      </c>
      <c r="G240" s="63">
        <v>235</v>
      </c>
      <c r="H240" s="63">
        <v>235</v>
      </c>
      <c r="I240" s="64">
        <v>140</v>
      </c>
      <c r="J240" s="63">
        <v>40</v>
      </c>
      <c r="K240" s="64">
        <f t="shared" si="166"/>
        <v>0.285714285714286</v>
      </c>
      <c r="L240" s="64">
        <v>0.428571428571429</v>
      </c>
      <c r="M240" s="64">
        <f>80/140</f>
        <v>0.571428571428571</v>
      </c>
      <c r="N240" s="63">
        <v>430</v>
      </c>
      <c r="O240" s="64">
        <f t="shared" si="167"/>
        <v>3.07142857142857</v>
      </c>
      <c r="P240" s="63">
        <v>200</v>
      </c>
      <c r="Q240" s="63">
        <v>260</v>
      </c>
      <c r="R240" s="64">
        <v>1.6</v>
      </c>
      <c r="S240" s="68"/>
      <c r="T240" s="68"/>
      <c r="U240" s="65">
        <f t="shared" si="168"/>
        <v>3.9026</v>
      </c>
      <c r="V240" s="65">
        <f t="shared" si="145"/>
        <v>0.409983088197612</v>
      </c>
      <c r="W240" s="65">
        <f t="shared" si="146"/>
        <v>1</v>
      </c>
      <c r="X240" s="65">
        <f t="shared" si="147"/>
        <v>1.37624085164835</v>
      </c>
      <c r="Y240" s="65">
        <f t="shared" si="148"/>
        <v>1.16258720127632</v>
      </c>
      <c r="Z240" s="65">
        <f t="shared" si="134"/>
        <v>0</v>
      </c>
      <c r="AA240" s="65">
        <f t="shared" si="149"/>
        <v>3.35581894400294</v>
      </c>
      <c r="AB240" s="65">
        <f t="shared" si="150"/>
        <v>0.476783767747452</v>
      </c>
      <c r="AC240" s="65">
        <f t="shared" si="135"/>
        <v>1</v>
      </c>
      <c r="AD240" s="65">
        <f t="shared" si="151"/>
        <v>1.266</v>
      </c>
      <c r="AE240" s="65">
        <f t="shared" si="152"/>
        <v>1.26382306477093</v>
      </c>
      <c r="AF240" s="65">
        <f t="shared" si="136"/>
        <v>0</v>
      </c>
      <c r="AG240" s="65">
        <f t="shared" si="153"/>
        <v>1.46220963896526</v>
      </c>
      <c r="AH240" s="65">
        <f t="shared" si="154"/>
        <v>1.09423434052332</v>
      </c>
      <c r="AI240" s="65">
        <f t="shared" si="137"/>
        <v>0</v>
      </c>
      <c r="AJ240" s="65">
        <f t="shared" si="155"/>
        <v>1.05376512490401</v>
      </c>
      <c r="AK240" s="65">
        <f t="shared" si="156"/>
        <v>1.51836492040457</v>
      </c>
      <c r="AL240" s="65">
        <f t="shared" si="138"/>
        <v>0</v>
      </c>
      <c r="AM240" s="65">
        <f t="shared" si="157"/>
        <v>2.33774052605817</v>
      </c>
      <c r="AN240" s="65">
        <f t="shared" si="158"/>
        <v>0.684421552420052</v>
      </c>
      <c r="AO240" s="65">
        <f t="shared" si="139"/>
        <v>1</v>
      </c>
      <c r="AP240" s="65">
        <f t="shared" si="159"/>
        <v>2.20440035179833</v>
      </c>
      <c r="AQ240" s="65">
        <f t="shared" si="160"/>
        <v>0.725820969269368</v>
      </c>
      <c r="AR240" s="65">
        <f t="shared" si="140"/>
        <v>1</v>
      </c>
      <c r="AS240" s="66">
        <f t="shared" si="161"/>
        <v>1.41378862303068</v>
      </c>
      <c r="AT240" s="66">
        <f t="shared" si="162"/>
        <v>1.13171090355088</v>
      </c>
      <c r="AU240" s="66">
        <f t="shared" si="141"/>
        <v>0</v>
      </c>
      <c r="AV240" s="65">
        <f t="shared" si="163"/>
        <v>1.39599557287118</v>
      </c>
      <c r="AW240" s="65">
        <f t="shared" si="164"/>
        <v>1.14613543989201</v>
      </c>
      <c r="AX240" s="65">
        <f t="shared" si="142"/>
        <v>0</v>
      </c>
    </row>
    <row r="241" spans="1:50">
      <c r="A241" s="62" t="s">
        <v>85</v>
      </c>
      <c r="B241" s="63">
        <v>63.3</v>
      </c>
      <c r="C241" s="63">
        <f t="shared" si="143"/>
        <v>50.64</v>
      </c>
      <c r="D241" s="64">
        <f t="shared" si="144"/>
        <v>3.66155913148165</v>
      </c>
      <c r="E241" s="64">
        <v>1.77</v>
      </c>
      <c r="F241" s="64">
        <v>4.09038461538462</v>
      </c>
      <c r="G241" s="63">
        <v>235</v>
      </c>
      <c r="H241" s="63">
        <v>235</v>
      </c>
      <c r="I241" s="64">
        <v>140</v>
      </c>
      <c r="J241" s="63">
        <v>40</v>
      </c>
      <c r="K241" s="64">
        <f t="shared" si="166"/>
        <v>0.285714285714286</v>
      </c>
      <c r="L241" s="64">
        <v>0.428571428571429</v>
      </c>
      <c r="M241" s="64">
        <f>80/140</f>
        <v>0.571428571428571</v>
      </c>
      <c r="N241" s="63">
        <v>430</v>
      </c>
      <c r="O241" s="64">
        <f t="shared" si="167"/>
        <v>3.07142857142857</v>
      </c>
      <c r="P241" s="63">
        <v>200</v>
      </c>
      <c r="Q241" s="63">
        <v>260</v>
      </c>
      <c r="R241" s="64">
        <v>1.71</v>
      </c>
      <c r="S241" s="68"/>
      <c r="T241" s="68"/>
      <c r="U241" s="65">
        <f t="shared" si="168"/>
        <v>3.9026</v>
      </c>
      <c r="V241" s="65">
        <f t="shared" si="145"/>
        <v>0.438169425511198</v>
      </c>
      <c r="W241" s="65">
        <f t="shared" si="146"/>
        <v>1</v>
      </c>
      <c r="X241" s="65">
        <f t="shared" si="147"/>
        <v>1.37624085164835</v>
      </c>
      <c r="Y241" s="65">
        <f t="shared" si="148"/>
        <v>1.24251507136407</v>
      </c>
      <c r="Z241" s="65">
        <f t="shared" si="134"/>
        <v>0</v>
      </c>
      <c r="AA241" s="65">
        <f t="shared" si="149"/>
        <v>3.35581894400294</v>
      </c>
      <c r="AB241" s="65">
        <f t="shared" si="150"/>
        <v>0.50956265178009</v>
      </c>
      <c r="AC241" s="65">
        <f t="shared" si="135"/>
        <v>1</v>
      </c>
      <c r="AD241" s="65">
        <f t="shared" si="151"/>
        <v>1.266</v>
      </c>
      <c r="AE241" s="65">
        <f t="shared" si="152"/>
        <v>1.35071090047393</v>
      </c>
      <c r="AF241" s="65">
        <f t="shared" si="136"/>
        <v>0</v>
      </c>
      <c r="AG241" s="65">
        <f t="shared" si="153"/>
        <v>1.46220963896526</v>
      </c>
      <c r="AH241" s="65">
        <f t="shared" si="154"/>
        <v>1.1694629514343</v>
      </c>
      <c r="AI241" s="65">
        <f t="shared" si="137"/>
        <v>0</v>
      </c>
      <c r="AJ241" s="65">
        <f t="shared" si="155"/>
        <v>1.05376512490401</v>
      </c>
      <c r="AK241" s="65">
        <f t="shared" si="156"/>
        <v>1.62275250868239</v>
      </c>
      <c r="AL241" s="65">
        <f t="shared" si="138"/>
        <v>0</v>
      </c>
      <c r="AM241" s="65">
        <f t="shared" si="157"/>
        <v>2.36560792029605</v>
      </c>
      <c r="AN241" s="65">
        <f t="shared" si="158"/>
        <v>0.722858587565939</v>
      </c>
      <c r="AO241" s="65">
        <f t="shared" si="139"/>
        <v>1</v>
      </c>
      <c r="AP241" s="65">
        <f t="shared" si="159"/>
        <v>4.43340376556084</v>
      </c>
      <c r="AQ241" s="65">
        <f t="shared" si="160"/>
        <v>0.385708157980887</v>
      </c>
      <c r="AR241" s="65">
        <f t="shared" si="140"/>
        <v>1</v>
      </c>
      <c r="AS241" s="66">
        <f t="shared" si="161"/>
        <v>1.41471506303068</v>
      </c>
      <c r="AT241" s="66">
        <f t="shared" si="162"/>
        <v>1.20872396476556</v>
      </c>
      <c r="AU241" s="66">
        <f t="shared" si="141"/>
        <v>0</v>
      </c>
      <c r="AV241" s="65">
        <f t="shared" si="163"/>
        <v>1.39599557287118</v>
      </c>
      <c r="AW241" s="65">
        <f t="shared" si="164"/>
        <v>1.22493225138458</v>
      </c>
      <c r="AX241" s="65">
        <f t="shared" si="142"/>
        <v>0</v>
      </c>
    </row>
    <row r="242" spans="1:50">
      <c r="A242" s="62" t="s">
        <v>85</v>
      </c>
      <c r="B242" s="63">
        <v>63.3</v>
      </c>
      <c r="C242" s="63">
        <f t="shared" si="143"/>
        <v>50.64</v>
      </c>
      <c r="D242" s="64">
        <f t="shared" si="144"/>
        <v>3.66155913148165</v>
      </c>
      <c r="E242" s="64">
        <v>0.51</v>
      </c>
      <c r="F242" s="64">
        <v>2.95416666666667</v>
      </c>
      <c r="G242" s="63">
        <v>235</v>
      </c>
      <c r="H242" s="63">
        <v>235</v>
      </c>
      <c r="I242" s="64">
        <v>140</v>
      </c>
      <c r="J242" s="63">
        <v>40</v>
      </c>
      <c r="K242" s="64">
        <f t="shared" si="166"/>
        <v>0.285714285714286</v>
      </c>
      <c r="L242" s="64">
        <v>0.571428571428572</v>
      </c>
      <c r="M242" s="64">
        <f>80/140</f>
        <v>0.571428571428571</v>
      </c>
      <c r="N242" s="63">
        <v>430</v>
      </c>
      <c r="O242" s="64">
        <f t="shared" si="167"/>
        <v>3.07142857142857</v>
      </c>
      <c r="P242" s="63">
        <v>240</v>
      </c>
      <c r="Q242" s="63">
        <v>300</v>
      </c>
      <c r="R242" s="64">
        <v>2.02</v>
      </c>
      <c r="S242" s="68"/>
      <c r="T242" s="68"/>
      <c r="U242" s="65">
        <f t="shared" si="168"/>
        <v>3.9026</v>
      </c>
      <c r="V242" s="65">
        <f t="shared" si="145"/>
        <v>0.517603648849485</v>
      </c>
      <c r="W242" s="65">
        <f t="shared" si="146"/>
        <v>1</v>
      </c>
      <c r="X242" s="65">
        <f t="shared" si="147"/>
        <v>1.54633267857143</v>
      </c>
      <c r="Y242" s="65">
        <f t="shared" si="148"/>
        <v>1.30631656951476</v>
      </c>
      <c r="Z242" s="65">
        <f t="shared" si="134"/>
        <v>0</v>
      </c>
      <c r="AA242" s="65">
        <f t="shared" si="149"/>
        <v>3.35581894400294</v>
      </c>
      <c r="AB242" s="65">
        <f t="shared" si="150"/>
        <v>0.601939506781158</v>
      </c>
      <c r="AC242" s="65">
        <f t="shared" si="135"/>
        <v>1</v>
      </c>
      <c r="AD242" s="65">
        <f t="shared" si="151"/>
        <v>1.266</v>
      </c>
      <c r="AE242" s="65">
        <f t="shared" si="152"/>
        <v>1.5955766192733</v>
      </c>
      <c r="AF242" s="65">
        <f t="shared" si="136"/>
        <v>0</v>
      </c>
      <c r="AG242" s="65">
        <f t="shared" si="153"/>
        <v>1.46220963896526</v>
      </c>
      <c r="AH242" s="65">
        <f t="shared" si="154"/>
        <v>1.38147085491069</v>
      </c>
      <c r="AI242" s="65">
        <f t="shared" si="137"/>
        <v>0</v>
      </c>
      <c r="AJ242" s="65">
        <f t="shared" si="155"/>
        <v>1.05376512490401</v>
      </c>
      <c r="AK242" s="65">
        <f t="shared" si="156"/>
        <v>1.91693571201078</v>
      </c>
      <c r="AL242" s="65">
        <f t="shared" si="138"/>
        <v>0</v>
      </c>
      <c r="AM242" s="65">
        <f t="shared" si="157"/>
        <v>2.33248252714536</v>
      </c>
      <c r="AN242" s="65">
        <f t="shared" si="158"/>
        <v>0.866030067317247</v>
      </c>
      <c r="AO242" s="65">
        <f t="shared" si="139"/>
        <v>1</v>
      </c>
      <c r="AP242" s="65">
        <f t="shared" si="159"/>
        <v>1.78383366995635</v>
      </c>
      <c r="AQ242" s="65">
        <f t="shared" si="160"/>
        <v>1.13239257337789</v>
      </c>
      <c r="AR242" s="65">
        <f t="shared" si="140"/>
        <v>0</v>
      </c>
      <c r="AS242" s="66">
        <f t="shared" si="161"/>
        <v>1.41361382303068</v>
      </c>
      <c r="AT242" s="66">
        <f t="shared" si="162"/>
        <v>1.42896169172234</v>
      </c>
      <c r="AU242" s="66">
        <f t="shared" si="141"/>
        <v>0</v>
      </c>
      <c r="AV242" s="65">
        <f t="shared" si="163"/>
        <v>1.39599557287118</v>
      </c>
      <c r="AW242" s="65">
        <f t="shared" si="164"/>
        <v>1.44699599286366</v>
      </c>
      <c r="AX242" s="65">
        <f t="shared" si="142"/>
        <v>0</v>
      </c>
    </row>
    <row r="243" spans="1:50">
      <c r="A243" s="62" t="s">
        <v>33</v>
      </c>
      <c r="B243" s="63">
        <v>44.25</v>
      </c>
      <c r="C243" s="63">
        <f t="shared" si="143"/>
        <v>35.4</v>
      </c>
      <c r="D243" s="64">
        <f t="shared" si="144"/>
        <v>2.7266012528735</v>
      </c>
      <c r="E243" s="64">
        <v>0.2</v>
      </c>
      <c r="F243" s="64">
        <v>10.5</v>
      </c>
      <c r="G243" s="63">
        <f t="shared" ref="G243:G258" si="171">(6*96*2*345+100*5.3*2*345+48*5.3*4*367)/(6*96*2+100*5.3*2+48*5.3*4)</f>
        <v>351.931880108992</v>
      </c>
      <c r="H243" s="63">
        <v>291</v>
      </c>
      <c r="I243" s="64">
        <v>112</v>
      </c>
      <c r="J243" s="63">
        <f t="shared" ref="J243:J258" si="172">K243*I243</f>
        <v>40</v>
      </c>
      <c r="K243" s="64">
        <f>40/I243</f>
        <v>0.357142857142857</v>
      </c>
      <c r="L243" s="64">
        <v>0.357142857142857</v>
      </c>
      <c r="M243" s="64">
        <f t="shared" ref="M243:M258" si="173">96/112</f>
        <v>0.857142857142857</v>
      </c>
      <c r="N243" s="63">
        <v>540</v>
      </c>
      <c r="O243" s="64">
        <f t="shared" si="167"/>
        <v>4.82142857142857</v>
      </c>
      <c r="P243" s="63">
        <f>96+80</f>
        <v>176</v>
      </c>
      <c r="Q243" s="63">
        <f t="shared" ref="Q243:Q258" si="174">P243+112-96</f>
        <v>192</v>
      </c>
      <c r="R243" s="64">
        <v>1.1025</v>
      </c>
      <c r="S243" s="68"/>
      <c r="T243" s="68"/>
      <c r="U243" s="65">
        <f t="shared" si="168"/>
        <v>2.531</v>
      </c>
      <c r="V243" s="65">
        <f t="shared" si="145"/>
        <v>0.435598577637298</v>
      </c>
      <c r="W243" s="65">
        <f t="shared" si="146"/>
        <v>1</v>
      </c>
      <c r="X243" s="65">
        <f t="shared" si="147"/>
        <v>-0.108278571428571</v>
      </c>
      <c r="Y243" s="65">
        <f t="shared" si="148"/>
        <v>-10.1820700573917</v>
      </c>
      <c r="Z243" s="65">
        <f t="shared" si="134"/>
        <v>1</v>
      </c>
      <c r="AA243" s="65">
        <f t="shared" si="149"/>
        <v>1.97031023035771</v>
      </c>
      <c r="AB243" s="65">
        <f t="shared" si="150"/>
        <v>0.559556552573875</v>
      </c>
      <c r="AC243" s="65">
        <f t="shared" si="135"/>
        <v>1</v>
      </c>
      <c r="AD243" s="65">
        <f t="shared" si="151"/>
        <v>0.7375</v>
      </c>
      <c r="AE243" s="65">
        <f t="shared" si="152"/>
        <v>1.49491525423729</v>
      </c>
      <c r="AF243" s="65">
        <f t="shared" si="136"/>
        <v>0</v>
      </c>
      <c r="AG243" s="65">
        <f t="shared" si="153"/>
        <v>1.14102906608866</v>
      </c>
      <c r="AH243" s="65">
        <f t="shared" si="154"/>
        <v>0.966233054675165</v>
      </c>
      <c r="AI243" s="65">
        <f t="shared" si="137"/>
        <v>1</v>
      </c>
      <c r="AJ243" s="65">
        <f t="shared" si="155"/>
        <v>1.06025293858018</v>
      </c>
      <c r="AK243" s="65">
        <f t="shared" si="156"/>
        <v>1.03984621016603</v>
      </c>
      <c r="AL243" s="65">
        <f t="shared" si="138"/>
        <v>0</v>
      </c>
      <c r="AM243" s="65">
        <f t="shared" si="157"/>
        <v>1.73715738868111</v>
      </c>
      <c r="AN243" s="65">
        <f t="shared" si="158"/>
        <v>0.634657519913637</v>
      </c>
      <c r="AO243" s="65">
        <f t="shared" si="139"/>
        <v>1</v>
      </c>
      <c r="AP243" s="65">
        <f t="shared" si="159"/>
        <v>0.859471456641491</v>
      </c>
      <c r="AQ243" s="65">
        <f t="shared" si="160"/>
        <v>1.28276511276847</v>
      </c>
      <c r="AR243" s="65">
        <f t="shared" si="140"/>
        <v>0</v>
      </c>
      <c r="AS243" s="66">
        <f t="shared" si="161"/>
        <v>1.31817186646978</v>
      </c>
      <c r="AT243" s="66">
        <f t="shared" si="162"/>
        <v>0.836385624700536</v>
      </c>
      <c r="AU243" s="66">
        <f t="shared" si="141"/>
        <v>1</v>
      </c>
      <c r="AV243" s="65">
        <f t="shared" si="163"/>
        <v>1.00483046457682</v>
      </c>
      <c r="AW243" s="65">
        <f t="shared" si="164"/>
        <v>1.09720001419773</v>
      </c>
      <c r="AX243" s="65">
        <f t="shared" si="142"/>
        <v>0</v>
      </c>
    </row>
    <row r="244" spans="1:50">
      <c r="A244" s="62" t="s">
        <v>33</v>
      </c>
      <c r="B244" s="63">
        <v>44.25</v>
      </c>
      <c r="C244" s="63">
        <f t="shared" si="143"/>
        <v>35.4</v>
      </c>
      <c r="D244" s="64">
        <f t="shared" si="144"/>
        <v>2.7266012528735</v>
      </c>
      <c r="E244" s="64">
        <v>0.25</v>
      </c>
      <c r="F244" s="64">
        <v>7.74</v>
      </c>
      <c r="G244" s="63">
        <f t="shared" si="171"/>
        <v>351.931880108992</v>
      </c>
      <c r="H244" s="63">
        <v>291</v>
      </c>
      <c r="I244" s="64">
        <v>112</v>
      </c>
      <c r="J244" s="63">
        <f t="shared" si="172"/>
        <v>55</v>
      </c>
      <c r="K244" s="64">
        <f>55/I244</f>
        <v>0.491071428571429</v>
      </c>
      <c r="L244" s="64">
        <v>0.491071428571429</v>
      </c>
      <c r="M244" s="64">
        <f t="shared" si="173"/>
        <v>0.857142857142857</v>
      </c>
      <c r="N244" s="63">
        <v>740</v>
      </c>
      <c r="O244" s="64">
        <f t="shared" si="167"/>
        <v>6.60714285714286</v>
      </c>
      <c r="P244" s="63">
        <f>96+110</f>
        <v>206</v>
      </c>
      <c r="Q244" s="63">
        <f t="shared" si="174"/>
        <v>222</v>
      </c>
      <c r="R244" s="64">
        <v>1.5886</v>
      </c>
      <c r="S244" s="68"/>
      <c r="T244" s="68"/>
      <c r="U244" s="65">
        <f t="shared" si="168"/>
        <v>2.531</v>
      </c>
      <c r="V244" s="65">
        <f t="shared" si="145"/>
        <v>0.6276570525484</v>
      </c>
      <c r="W244" s="65">
        <f t="shared" si="146"/>
        <v>1</v>
      </c>
      <c r="X244" s="65">
        <f t="shared" si="147"/>
        <v>-0.230820857142858</v>
      </c>
      <c r="Y244" s="65">
        <f t="shared" si="148"/>
        <v>-6.88239364355533</v>
      </c>
      <c r="Z244" s="65">
        <f t="shared" si="134"/>
        <v>1</v>
      </c>
      <c r="AA244" s="65">
        <f t="shared" si="149"/>
        <v>3.04031483335305</v>
      </c>
      <c r="AB244" s="65">
        <f t="shared" si="150"/>
        <v>0.522511676281892</v>
      </c>
      <c r="AC244" s="65">
        <f t="shared" si="135"/>
        <v>1</v>
      </c>
      <c r="AD244" s="65">
        <f t="shared" si="151"/>
        <v>1.0140625</v>
      </c>
      <c r="AE244" s="65">
        <f t="shared" si="152"/>
        <v>1.56657010785824</v>
      </c>
      <c r="AF244" s="65">
        <f t="shared" si="136"/>
        <v>0</v>
      </c>
      <c r="AG244" s="65">
        <f t="shared" si="153"/>
        <v>1.27072521050548</v>
      </c>
      <c r="AH244" s="65">
        <f t="shared" si="154"/>
        <v>1.25015226491656</v>
      </c>
      <c r="AI244" s="65">
        <f t="shared" si="137"/>
        <v>0</v>
      </c>
      <c r="AJ244" s="65">
        <f t="shared" si="155"/>
        <v>1.06025293858018</v>
      </c>
      <c r="AK244" s="65">
        <f t="shared" si="156"/>
        <v>1.49832171380477</v>
      </c>
      <c r="AL244" s="65">
        <f t="shared" si="138"/>
        <v>0</v>
      </c>
      <c r="AM244" s="65">
        <f t="shared" si="157"/>
        <v>1.68883831409277</v>
      </c>
      <c r="AN244" s="65">
        <f t="shared" si="158"/>
        <v>0.940646589281923</v>
      </c>
      <c r="AO244" s="65">
        <f t="shared" si="139"/>
        <v>1</v>
      </c>
      <c r="AP244" s="65">
        <f t="shared" si="159"/>
        <v>0.968805245523233</v>
      </c>
      <c r="AQ244" s="65">
        <f t="shared" si="160"/>
        <v>1.63975165012864</v>
      </c>
      <c r="AR244" s="65">
        <f t="shared" si="140"/>
        <v>0</v>
      </c>
      <c r="AS244" s="66">
        <f t="shared" si="161"/>
        <v>1.35264413789835</v>
      </c>
      <c r="AT244" s="66">
        <f t="shared" si="162"/>
        <v>1.17444045739056</v>
      </c>
      <c r="AU244" s="66">
        <f t="shared" si="141"/>
        <v>0</v>
      </c>
      <c r="AV244" s="65">
        <f t="shared" si="163"/>
        <v>1.01560297399108</v>
      </c>
      <c r="AW244" s="65">
        <f t="shared" si="164"/>
        <v>1.56419392290393</v>
      </c>
      <c r="AX244" s="65">
        <f t="shared" si="142"/>
        <v>0</v>
      </c>
    </row>
    <row r="245" spans="1:50">
      <c r="A245" s="62" t="s">
        <v>33</v>
      </c>
      <c r="B245" s="63">
        <v>44.25</v>
      </c>
      <c r="C245" s="63">
        <f t="shared" si="143"/>
        <v>35.4</v>
      </c>
      <c r="D245" s="64">
        <f t="shared" si="144"/>
        <v>2.7266012528735</v>
      </c>
      <c r="E245" s="64">
        <v>0.3</v>
      </c>
      <c r="F245" s="64">
        <v>5.95</v>
      </c>
      <c r="G245" s="63">
        <f t="shared" si="171"/>
        <v>351.931880108992</v>
      </c>
      <c r="H245" s="63">
        <v>360</v>
      </c>
      <c r="I245" s="64">
        <v>112</v>
      </c>
      <c r="J245" s="63">
        <f t="shared" si="172"/>
        <v>70</v>
      </c>
      <c r="K245" s="64">
        <f>70/I245</f>
        <v>0.625</v>
      </c>
      <c r="L245" s="64">
        <v>0.758928571428572</v>
      </c>
      <c r="M245" s="64">
        <f t="shared" si="173"/>
        <v>0.857142857142857</v>
      </c>
      <c r="N245" s="63">
        <v>940</v>
      </c>
      <c r="O245" s="64">
        <f t="shared" si="167"/>
        <v>8.39285714285714</v>
      </c>
      <c r="P245" s="63">
        <f>96+170</f>
        <v>266</v>
      </c>
      <c r="Q245" s="63">
        <f t="shared" si="174"/>
        <v>282</v>
      </c>
      <c r="R245" s="64">
        <v>1.7236</v>
      </c>
      <c r="S245" s="68"/>
      <c r="T245" s="68"/>
      <c r="U245" s="65">
        <f t="shared" ref="U245:U270" si="175">0.09*C245-0.655</f>
        <v>2.531</v>
      </c>
      <c r="V245" s="65">
        <f t="shared" si="145"/>
        <v>0.680995653891742</v>
      </c>
      <c r="W245" s="65">
        <f t="shared" si="146"/>
        <v>1</v>
      </c>
      <c r="X245" s="65">
        <f t="shared" si="147"/>
        <v>-0.498572142857142</v>
      </c>
      <c r="Y245" s="65">
        <f t="shared" si="148"/>
        <v>-3.45707241107105</v>
      </c>
      <c r="Z245" s="65">
        <f t="shared" si="134"/>
        <v>1</v>
      </c>
      <c r="AA245" s="65">
        <f t="shared" si="149"/>
        <v>4.44821562676795</v>
      </c>
      <c r="AB245" s="65">
        <f t="shared" si="150"/>
        <v>0.387481215979712</v>
      </c>
      <c r="AC245" s="65">
        <f t="shared" si="135"/>
        <v>1</v>
      </c>
      <c r="AD245" s="65">
        <f t="shared" si="151"/>
        <v>1.290625</v>
      </c>
      <c r="AE245" s="65">
        <f t="shared" si="152"/>
        <v>1.33547699757869</v>
      </c>
      <c r="AF245" s="65">
        <f t="shared" si="136"/>
        <v>0</v>
      </c>
      <c r="AG245" s="65">
        <f t="shared" si="153"/>
        <v>1.3699856684371</v>
      </c>
      <c r="AH245" s="65">
        <f t="shared" si="154"/>
        <v>1.25811535091919</v>
      </c>
      <c r="AI245" s="65">
        <f t="shared" si="137"/>
        <v>0</v>
      </c>
      <c r="AJ245" s="65">
        <f t="shared" si="155"/>
        <v>1.06025293858018</v>
      </c>
      <c r="AK245" s="65">
        <f t="shared" si="156"/>
        <v>1.62564982117203</v>
      </c>
      <c r="AL245" s="65">
        <f t="shared" si="138"/>
        <v>0</v>
      </c>
      <c r="AM245" s="65">
        <f t="shared" si="157"/>
        <v>1.64051923950444</v>
      </c>
      <c r="AN245" s="65">
        <f t="shared" si="158"/>
        <v>1.05064296626028</v>
      </c>
      <c r="AO245" s="65">
        <f t="shared" si="139"/>
        <v>0</v>
      </c>
      <c r="AP245" s="65">
        <f t="shared" si="159"/>
        <v>1.07813903440498</v>
      </c>
      <c r="AQ245" s="65">
        <f t="shared" si="160"/>
        <v>1.59868063857947</v>
      </c>
      <c r="AR245" s="65">
        <f t="shared" si="140"/>
        <v>0</v>
      </c>
      <c r="AS245" s="66">
        <f t="shared" si="161"/>
        <v>1.38711640932692</v>
      </c>
      <c r="AT245" s="66">
        <f t="shared" si="162"/>
        <v>1.2425777594516</v>
      </c>
      <c r="AU245" s="66">
        <f t="shared" si="141"/>
        <v>0</v>
      </c>
      <c r="AV245" s="65">
        <f t="shared" si="163"/>
        <v>1.02637548340533</v>
      </c>
      <c r="AW245" s="65">
        <f t="shared" si="164"/>
        <v>1.67930745411163</v>
      </c>
      <c r="AX245" s="65">
        <f t="shared" si="142"/>
        <v>0</v>
      </c>
    </row>
    <row r="246" spans="1:50">
      <c r="A246" s="62" t="s">
        <v>33</v>
      </c>
      <c r="B246" s="63">
        <v>44.25</v>
      </c>
      <c r="C246" s="63">
        <f t="shared" si="143"/>
        <v>35.4</v>
      </c>
      <c r="D246" s="64">
        <f t="shared" si="144"/>
        <v>2.7266012528735</v>
      </c>
      <c r="E246" s="64">
        <v>0.35</v>
      </c>
      <c r="F246" s="64">
        <v>4.71</v>
      </c>
      <c r="G246" s="63">
        <f t="shared" si="171"/>
        <v>351.931880108992</v>
      </c>
      <c r="H246" s="63">
        <v>360</v>
      </c>
      <c r="I246" s="64">
        <v>112</v>
      </c>
      <c r="J246" s="63">
        <f t="shared" si="172"/>
        <v>85</v>
      </c>
      <c r="K246" s="64">
        <f>85/I246</f>
        <v>0.758928571428571</v>
      </c>
      <c r="L246" s="64">
        <v>0.758928571428572</v>
      </c>
      <c r="M246" s="64">
        <f t="shared" si="173"/>
        <v>0.857142857142857</v>
      </c>
      <c r="N246" s="63">
        <v>1140</v>
      </c>
      <c r="O246" s="64">
        <f t="shared" si="167"/>
        <v>10.1785714285714</v>
      </c>
      <c r="P246" s="63">
        <f>96+170</f>
        <v>266</v>
      </c>
      <c r="Q246" s="63">
        <f t="shared" si="174"/>
        <v>282</v>
      </c>
      <c r="R246" s="64">
        <v>1.983</v>
      </c>
      <c r="S246" s="68"/>
      <c r="T246" s="68"/>
      <c r="U246" s="65">
        <f t="shared" si="175"/>
        <v>2.531</v>
      </c>
      <c r="V246" s="65">
        <f t="shared" si="145"/>
        <v>0.783484788621098</v>
      </c>
      <c r="W246" s="65">
        <f t="shared" si="146"/>
        <v>1</v>
      </c>
      <c r="X246" s="65">
        <f t="shared" si="147"/>
        <v>-0.84865842857142</v>
      </c>
      <c r="Y246" s="65">
        <f t="shared" si="148"/>
        <v>-2.33662912337778</v>
      </c>
      <c r="Z246" s="65">
        <f t="shared" si="134"/>
        <v>1</v>
      </c>
      <c r="AA246" s="65">
        <f t="shared" si="149"/>
        <v>6.19401261060243</v>
      </c>
      <c r="AB246" s="65">
        <f t="shared" si="150"/>
        <v>0.320147879034934</v>
      </c>
      <c r="AC246" s="65">
        <f t="shared" si="135"/>
        <v>1</v>
      </c>
      <c r="AD246" s="65">
        <f t="shared" si="151"/>
        <v>1.416</v>
      </c>
      <c r="AE246" s="65">
        <f t="shared" si="152"/>
        <v>1.40042372881356</v>
      </c>
      <c r="AF246" s="65">
        <f t="shared" si="136"/>
        <v>0</v>
      </c>
      <c r="AG246" s="65">
        <f t="shared" si="153"/>
        <v>1.33195931882113</v>
      </c>
      <c r="AH246" s="65">
        <f t="shared" si="154"/>
        <v>1.48878420833084</v>
      </c>
      <c r="AI246" s="65">
        <f t="shared" si="137"/>
        <v>0</v>
      </c>
      <c r="AJ246" s="65">
        <f t="shared" si="155"/>
        <v>1.06025293858018</v>
      </c>
      <c r="AK246" s="65">
        <f t="shared" si="156"/>
        <v>1.87030842155033</v>
      </c>
      <c r="AL246" s="65">
        <f t="shared" si="138"/>
        <v>0</v>
      </c>
      <c r="AM246" s="65">
        <f t="shared" si="157"/>
        <v>1.59220016491611</v>
      </c>
      <c r="AN246" s="65">
        <f t="shared" si="158"/>
        <v>1.24544642294048</v>
      </c>
      <c r="AO246" s="65">
        <f t="shared" si="139"/>
        <v>0</v>
      </c>
      <c r="AP246" s="65">
        <f t="shared" si="159"/>
        <v>1.18747282328672</v>
      </c>
      <c r="AQ246" s="65">
        <f t="shared" si="160"/>
        <v>1.66993295434872</v>
      </c>
      <c r="AR246" s="65">
        <f t="shared" si="140"/>
        <v>0</v>
      </c>
      <c r="AS246" s="66">
        <f t="shared" si="161"/>
        <v>1.4215886807555</v>
      </c>
      <c r="AT246" s="66">
        <f t="shared" si="162"/>
        <v>1.39491825367246</v>
      </c>
      <c r="AU246" s="66">
        <f t="shared" si="141"/>
        <v>0</v>
      </c>
      <c r="AV246" s="65">
        <f t="shared" si="163"/>
        <v>1.03714799281959</v>
      </c>
      <c r="AW246" s="65">
        <f t="shared" si="164"/>
        <v>1.91197400344865</v>
      </c>
      <c r="AX246" s="65">
        <f t="shared" si="142"/>
        <v>0</v>
      </c>
    </row>
    <row r="247" spans="1:50">
      <c r="A247" s="62" t="s">
        <v>33</v>
      </c>
      <c r="B247" s="63">
        <v>48.4</v>
      </c>
      <c r="C247" s="63">
        <f t="shared" si="143"/>
        <v>38.72</v>
      </c>
      <c r="D247" s="64">
        <f t="shared" si="144"/>
        <v>2.94262822039124</v>
      </c>
      <c r="E247" s="64">
        <v>0.35</v>
      </c>
      <c r="F247" s="64">
        <v>10.5</v>
      </c>
      <c r="G247" s="63">
        <f t="shared" si="171"/>
        <v>351.931880108992</v>
      </c>
      <c r="H247" s="63">
        <v>360</v>
      </c>
      <c r="I247" s="64">
        <v>112</v>
      </c>
      <c r="J247" s="63">
        <f t="shared" si="172"/>
        <v>40</v>
      </c>
      <c r="K247" s="64">
        <f>40/I247</f>
        <v>0.357142857142857</v>
      </c>
      <c r="L247" s="64">
        <v>0.357142857142857</v>
      </c>
      <c r="M247" s="64">
        <f t="shared" si="173"/>
        <v>0.857142857142857</v>
      </c>
      <c r="N247" s="63">
        <v>740</v>
      </c>
      <c r="O247" s="64">
        <f t="shared" si="167"/>
        <v>6.60714285714286</v>
      </c>
      <c r="P247" s="63">
        <f>96+80</f>
        <v>176</v>
      </c>
      <c r="Q247" s="63">
        <f t="shared" si="174"/>
        <v>192</v>
      </c>
      <c r="R247" s="64">
        <v>1.3238</v>
      </c>
      <c r="S247" s="68"/>
      <c r="T247" s="68"/>
      <c r="U247" s="65">
        <f t="shared" si="175"/>
        <v>2.8298</v>
      </c>
      <c r="V247" s="65">
        <f t="shared" si="145"/>
        <v>0.467806912149269</v>
      </c>
      <c r="W247" s="65">
        <f t="shared" si="146"/>
        <v>1</v>
      </c>
      <c r="X247" s="65">
        <f t="shared" si="147"/>
        <v>-0.643992857142858</v>
      </c>
      <c r="Y247" s="65">
        <f t="shared" si="148"/>
        <v>-2.05561286172207</v>
      </c>
      <c r="Z247" s="65">
        <f t="shared" si="134"/>
        <v>1</v>
      </c>
      <c r="AA247" s="65">
        <f t="shared" si="149"/>
        <v>2.12641671776022</v>
      </c>
      <c r="AB247" s="65">
        <f t="shared" si="150"/>
        <v>0.622549657808547</v>
      </c>
      <c r="AC247" s="65">
        <f t="shared" si="135"/>
        <v>1</v>
      </c>
      <c r="AD247" s="65">
        <f t="shared" si="151"/>
        <v>0.806666666666666</v>
      </c>
      <c r="AE247" s="65">
        <f t="shared" si="152"/>
        <v>1.64107438016529</v>
      </c>
      <c r="AF247" s="65">
        <f t="shared" si="136"/>
        <v>0</v>
      </c>
      <c r="AG247" s="65">
        <f t="shared" si="153"/>
        <v>1.19039295432002</v>
      </c>
      <c r="AH247" s="65">
        <f t="shared" si="154"/>
        <v>1.11206975410585</v>
      </c>
      <c r="AI247" s="65">
        <f t="shared" si="137"/>
        <v>0</v>
      </c>
      <c r="AJ247" s="65">
        <f t="shared" si="155"/>
        <v>1.07189777210913</v>
      </c>
      <c r="AK247" s="65">
        <f t="shared" si="156"/>
        <v>1.2350058321282</v>
      </c>
      <c r="AL247" s="65">
        <f t="shared" si="138"/>
        <v>0</v>
      </c>
      <c r="AM247" s="65">
        <f t="shared" si="157"/>
        <v>1.95678092686203</v>
      </c>
      <c r="AN247" s="65">
        <f t="shared" si="158"/>
        <v>0.67651926785841</v>
      </c>
      <c r="AO247" s="65">
        <f t="shared" si="139"/>
        <v>1</v>
      </c>
      <c r="AP247" s="65">
        <f t="shared" si="159"/>
        <v>1.18105956816813</v>
      </c>
      <c r="AQ247" s="65">
        <f t="shared" si="160"/>
        <v>1.12085794457706</v>
      </c>
      <c r="AR247" s="65">
        <f t="shared" si="140"/>
        <v>0</v>
      </c>
      <c r="AS247" s="66">
        <f t="shared" si="161"/>
        <v>1.25509696811207</v>
      </c>
      <c r="AT247" s="66">
        <f t="shared" si="162"/>
        <v>1.0547392222541</v>
      </c>
      <c r="AU247" s="66">
        <f t="shared" si="141"/>
        <v>0</v>
      </c>
      <c r="AV247" s="65">
        <f t="shared" si="163"/>
        <v>0.986705279843189</v>
      </c>
      <c r="AW247" s="65">
        <f t="shared" si="164"/>
        <v>1.34163668426947</v>
      </c>
      <c r="AX247" s="65">
        <f t="shared" si="142"/>
        <v>0</v>
      </c>
    </row>
    <row r="248" spans="1:50">
      <c r="A248" s="62" t="s">
        <v>33</v>
      </c>
      <c r="B248" s="63">
        <v>48.4</v>
      </c>
      <c r="C248" s="63">
        <f t="shared" si="143"/>
        <v>38.72</v>
      </c>
      <c r="D248" s="64">
        <f t="shared" si="144"/>
        <v>2.94262822039124</v>
      </c>
      <c r="E248" s="64">
        <v>0.3</v>
      </c>
      <c r="F248" s="64">
        <v>7.74</v>
      </c>
      <c r="G248" s="63">
        <f t="shared" si="171"/>
        <v>351.931880108992</v>
      </c>
      <c r="H248" s="63">
        <v>360</v>
      </c>
      <c r="I248" s="64">
        <v>112</v>
      </c>
      <c r="J248" s="63">
        <f t="shared" si="172"/>
        <v>55</v>
      </c>
      <c r="K248" s="64">
        <f>55/I248</f>
        <v>0.491071428571429</v>
      </c>
      <c r="L248" s="64">
        <v>0.491071428571429</v>
      </c>
      <c r="M248" s="64">
        <f t="shared" si="173"/>
        <v>0.857142857142857</v>
      </c>
      <c r="N248" s="63">
        <v>540</v>
      </c>
      <c r="O248" s="64">
        <f t="shared" si="167"/>
        <v>4.82142857142857</v>
      </c>
      <c r="P248" s="63">
        <f>96+110</f>
        <v>206</v>
      </c>
      <c r="Q248" s="63">
        <f t="shared" si="174"/>
        <v>222</v>
      </c>
      <c r="R248" s="64">
        <v>2.13</v>
      </c>
      <c r="S248" s="68"/>
      <c r="T248" s="68"/>
      <c r="U248" s="65">
        <f t="shared" si="175"/>
        <v>2.8298</v>
      </c>
      <c r="V248" s="65">
        <f t="shared" si="145"/>
        <v>0.752703371262987</v>
      </c>
      <c r="W248" s="65">
        <f t="shared" si="146"/>
        <v>1</v>
      </c>
      <c r="X248" s="65">
        <f t="shared" si="147"/>
        <v>0.304893428571429</v>
      </c>
      <c r="Y248" s="65">
        <f t="shared" si="148"/>
        <v>6.98604758383959</v>
      </c>
      <c r="Z248" s="65">
        <f t="shared" si="134"/>
        <v>0</v>
      </c>
      <c r="AA248" s="65">
        <f t="shared" si="149"/>
        <v>3.28119713803779</v>
      </c>
      <c r="AB248" s="65">
        <f t="shared" si="150"/>
        <v>0.649153315205492</v>
      </c>
      <c r="AC248" s="65">
        <f t="shared" si="135"/>
        <v>1</v>
      </c>
      <c r="AD248" s="65">
        <f t="shared" si="151"/>
        <v>1.10916666666667</v>
      </c>
      <c r="AE248" s="65">
        <f t="shared" si="152"/>
        <v>1.92036063110443</v>
      </c>
      <c r="AF248" s="65">
        <f t="shared" si="136"/>
        <v>0</v>
      </c>
      <c r="AG248" s="65">
        <f t="shared" si="153"/>
        <v>1.41244315436142</v>
      </c>
      <c r="AH248" s="65">
        <f t="shared" si="154"/>
        <v>1.50802529179519</v>
      </c>
      <c r="AI248" s="65">
        <f t="shared" si="137"/>
        <v>0</v>
      </c>
      <c r="AJ248" s="65">
        <f t="shared" si="155"/>
        <v>1.07189777210913</v>
      </c>
      <c r="AK248" s="65">
        <f t="shared" si="156"/>
        <v>1.98712979485803</v>
      </c>
      <c r="AL248" s="65">
        <f t="shared" si="138"/>
        <v>0</v>
      </c>
      <c r="AM248" s="65">
        <f t="shared" si="157"/>
        <v>1.74487995664662</v>
      </c>
      <c r="AN248" s="65">
        <f t="shared" si="158"/>
        <v>1.22071434879309</v>
      </c>
      <c r="AO248" s="65">
        <f t="shared" si="139"/>
        <v>0</v>
      </c>
      <c r="AP248" s="65">
        <f t="shared" si="159"/>
        <v>1.1300606682928</v>
      </c>
      <c r="AQ248" s="65">
        <f t="shared" si="160"/>
        <v>1.88485455671847</v>
      </c>
      <c r="AR248" s="65">
        <f t="shared" si="140"/>
        <v>0</v>
      </c>
      <c r="AS248" s="66">
        <f t="shared" si="161"/>
        <v>1.4516246966835</v>
      </c>
      <c r="AT248" s="66">
        <f t="shared" si="162"/>
        <v>1.46732141225371</v>
      </c>
      <c r="AU248" s="66">
        <f t="shared" si="141"/>
        <v>0</v>
      </c>
      <c r="AV248" s="65">
        <f t="shared" si="163"/>
        <v>1.19380587758635</v>
      </c>
      <c r="AW248" s="65">
        <f t="shared" si="164"/>
        <v>1.78420967762904</v>
      </c>
      <c r="AX248" s="65">
        <f t="shared" si="142"/>
        <v>0</v>
      </c>
    </row>
    <row r="249" spans="1:50">
      <c r="A249" s="62" t="s">
        <v>33</v>
      </c>
      <c r="B249" s="63">
        <v>48.4</v>
      </c>
      <c r="C249" s="63">
        <f t="shared" si="143"/>
        <v>38.72</v>
      </c>
      <c r="D249" s="64">
        <f t="shared" si="144"/>
        <v>2.94262822039124</v>
      </c>
      <c r="E249" s="64">
        <v>0.25</v>
      </c>
      <c r="F249" s="64">
        <v>5.95</v>
      </c>
      <c r="G249" s="63">
        <f t="shared" si="171"/>
        <v>351.931880108992</v>
      </c>
      <c r="H249" s="63">
        <v>291</v>
      </c>
      <c r="I249" s="64">
        <v>112</v>
      </c>
      <c r="J249" s="63">
        <f t="shared" si="172"/>
        <v>70</v>
      </c>
      <c r="K249" s="64">
        <f>70/I249</f>
        <v>0.625</v>
      </c>
      <c r="L249" s="64">
        <v>0.758928571428572</v>
      </c>
      <c r="M249" s="64">
        <f t="shared" si="173"/>
        <v>0.857142857142857</v>
      </c>
      <c r="N249" s="63">
        <v>1140</v>
      </c>
      <c r="O249" s="64">
        <f t="shared" si="167"/>
        <v>10.1785714285714</v>
      </c>
      <c r="P249" s="63">
        <f>96+170</f>
        <v>266</v>
      </c>
      <c r="Q249" s="63">
        <f t="shared" si="174"/>
        <v>282</v>
      </c>
      <c r="R249" s="64">
        <v>1.5204</v>
      </c>
      <c r="S249" s="68"/>
      <c r="T249" s="68"/>
      <c r="U249" s="65">
        <f t="shared" si="175"/>
        <v>2.8298</v>
      </c>
      <c r="V249" s="65">
        <f t="shared" si="145"/>
        <v>0.537281786698707</v>
      </c>
      <c r="W249" s="65">
        <f t="shared" si="146"/>
        <v>1</v>
      </c>
      <c r="X249" s="65">
        <f t="shared" si="147"/>
        <v>-1.03428642857142</v>
      </c>
      <c r="Y249" s="65">
        <f t="shared" si="148"/>
        <v>-1.46999898480734</v>
      </c>
      <c r="Z249" s="65">
        <f t="shared" si="134"/>
        <v>1</v>
      </c>
      <c r="AA249" s="65">
        <f t="shared" si="149"/>
        <v>4.80064505945562</v>
      </c>
      <c r="AB249" s="65">
        <f t="shared" si="150"/>
        <v>0.316707438515025</v>
      </c>
      <c r="AC249" s="65">
        <f t="shared" si="135"/>
        <v>1</v>
      </c>
      <c r="AD249" s="65">
        <f t="shared" si="151"/>
        <v>1.41166666666667</v>
      </c>
      <c r="AE249" s="65">
        <f t="shared" si="152"/>
        <v>1.07702479338843</v>
      </c>
      <c r="AF249" s="65">
        <f t="shared" si="136"/>
        <v>0</v>
      </c>
      <c r="AG249" s="65">
        <f t="shared" si="153"/>
        <v>1.43748964974087</v>
      </c>
      <c r="AH249" s="65">
        <f t="shared" si="154"/>
        <v>1.05767718068375</v>
      </c>
      <c r="AI249" s="65">
        <f t="shared" si="137"/>
        <v>0</v>
      </c>
      <c r="AJ249" s="65">
        <f t="shared" si="155"/>
        <v>1.07189777210913</v>
      </c>
      <c r="AK249" s="65">
        <f t="shared" si="156"/>
        <v>1.41841884511838</v>
      </c>
      <c r="AL249" s="65">
        <f t="shared" si="138"/>
        <v>0</v>
      </c>
      <c r="AM249" s="65">
        <f t="shared" si="157"/>
        <v>1.84826058147314</v>
      </c>
      <c r="AN249" s="65">
        <f t="shared" si="158"/>
        <v>0.82261127853962</v>
      </c>
      <c r="AO249" s="65">
        <f t="shared" si="139"/>
        <v>1</v>
      </c>
      <c r="AP249" s="65">
        <f t="shared" si="159"/>
        <v>1.07906176841747</v>
      </c>
      <c r="AQ249" s="65">
        <f t="shared" si="160"/>
        <v>1.40900182408444</v>
      </c>
      <c r="AR249" s="65">
        <f t="shared" si="140"/>
        <v>0</v>
      </c>
      <c r="AS249" s="66">
        <f t="shared" si="161"/>
        <v>1.32386671096921</v>
      </c>
      <c r="AT249" s="66">
        <f t="shared" si="162"/>
        <v>1.14845398513488</v>
      </c>
      <c r="AU249" s="66">
        <f t="shared" si="141"/>
        <v>0</v>
      </c>
      <c r="AV249" s="65">
        <f t="shared" si="163"/>
        <v>1.00995729747753</v>
      </c>
      <c r="AW249" s="65">
        <f t="shared" si="164"/>
        <v>1.50541018298234</v>
      </c>
      <c r="AX249" s="65">
        <f t="shared" si="142"/>
        <v>0</v>
      </c>
    </row>
    <row r="250" spans="1:50">
      <c r="A250" s="62" t="s">
        <v>33</v>
      </c>
      <c r="B250" s="63">
        <v>48.4</v>
      </c>
      <c r="C250" s="63">
        <f t="shared" si="143"/>
        <v>38.72</v>
      </c>
      <c r="D250" s="64">
        <f t="shared" si="144"/>
        <v>2.94262822039124</v>
      </c>
      <c r="E250" s="64">
        <v>0.2</v>
      </c>
      <c r="F250" s="64">
        <v>4.71</v>
      </c>
      <c r="G250" s="63">
        <f t="shared" si="171"/>
        <v>351.931880108992</v>
      </c>
      <c r="H250" s="63">
        <v>291</v>
      </c>
      <c r="I250" s="64">
        <v>112</v>
      </c>
      <c r="J250" s="63">
        <f t="shared" si="172"/>
        <v>85</v>
      </c>
      <c r="K250" s="64">
        <f>85/I250</f>
        <v>0.758928571428571</v>
      </c>
      <c r="L250" s="64">
        <v>0.758928571428572</v>
      </c>
      <c r="M250" s="64">
        <f t="shared" si="173"/>
        <v>0.857142857142857</v>
      </c>
      <c r="N250" s="63">
        <v>940</v>
      </c>
      <c r="O250" s="64">
        <f t="shared" si="167"/>
        <v>8.39285714285714</v>
      </c>
      <c r="P250" s="63">
        <f>96+170</f>
        <v>266</v>
      </c>
      <c r="Q250" s="63">
        <f t="shared" si="174"/>
        <v>282</v>
      </c>
      <c r="R250" s="64">
        <v>1.7637</v>
      </c>
      <c r="S250" s="68"/>
      <c r="T250" s="68"/>
      <c r="U250" s="65">
        <f t="shared" si="175"/>
        <v>2.8298</v>
      </c>
      <c r="V250" s="65">
        <f t="shared" si="145"/>
        <v>0.62325959431762</v>
      </c>
      <c r="W250" s="65">
        <f t="shared" si="146"/>
        <v>1</v>
      </c>
      <c r="X250" s="65">
        <f t="shared" si="147"/>
        <v>-0.312944142857142</v>
      </c>
      <c r="Y250" s="65">
        <f t="shared" si="148"/>
        <v>-5.63583003630499</v>
      </c>
      <c r="Z250" s="65">
        <f t="shared" si="134"/>
        <v>1</v>
      </c>
      <c r="AA250" s="65">
        <f t="shared" si="149"/>
        <v>6.68476048201374</v>
      </c>
      <c r="AB250" s="65">
        <f t="shared" si="150"/>
        <v>0.263838922089352</v>
      </c>
      <c r="AC250" s="65">
        <f t="shared" si="135"/>
        <v>1</v>
      </c>
      <c r="AD250" s="65">
        <f t="shared" si="151"/>
        <v>1.5488</v>
      </c>
      <c r="AE250" s="65">
        <f t="shared" si="152"/>
        <v>1.13875258264463</v>
      </c>
      <c r="AF250" s="65">
        <f t="shared" si="136"/>
        <v>0</v>
      </c>
      <c r="AG250" s="65">
        <f t="shared" si="153"/>
        <v>1.47852880402883</v>
      </c>
      <c r="AH250" s="65">
        <f t="shared" si="154"/>
        <v>1.19287496814002</v>
      </c>
      <c r="AI250" s="65">
        <f t="shared" si="137"/>
        <v>0</v>
      </c>
      <c r="AJ250" s="65">
        <f t="shared" si="155"/>
        <v>1.07189777210913</v>
      </c>
      <c r="AK250" s="65">
        <f t="shared" si="156"/>
        <v>1.64539944562963</v>
      </c>
      <c r="AL250" s="65">
        <f t="shared" si="138"/>
        <v>0</v>
      </c>
      <c r="AM250" s="65">
        <f t="shared" si="157"/>
        <v>1.63635961125774</v>
      </c>
      <c r="AN250" s="65">
        <f t="shared" si="158"/>
        <v>1.07781931787255</v>
      </c>
      <c r="AO250" s="65">
        <f t="shared" si="139"/>
        <v>0</v>
      </c>
      <c r="AP250" s="65">
        <f t="shared" si="159"/>
        <v>1.02806286854214</v>
      </c>
      <c r="AQ250" s="65">
        <f t="shared" si="160"/>
        <v>1.71555656173153</v>
      </c>
      <c r="AR250" s="65">
        <f t="shared" si="140"/>
        <v>0</v>
      </c>
      <c r="AS250" s="66">
        <f t="shared" si="161"/>
        <v>1.52039443954064</v>
      </c>
      <c r="AT250" s="66">
        <f t="shared" si="162"/>
        <v>1.16002792047363</v>
      </c>
      <c r="AU250" s="66">
        <f t="shared" si="141"/>
        <v>0</v>
      </c>
      <c r="AV250" s="65">
        <f t="shared" si="163"/>
        <v>1.21705789522069</v>
      </c>
      <c r="AW250" s="65">
        <f t="shared" si="164"/>
        <v>1.44915045284693</v>
      </c>
      <c r="AX250" s="65">
        <f t="shared" si="142"/>
        <v>0</v>
      </c>
    </row>
    <row r="251" spans="1:50">
      <c r="A251" s="62" t="s">
        <v>33</v>
      </c>
      <c r="B251" s="63">
        <v>37.2</v>
      </c>
      <c r="C251" s="63">
        <f t="shared" si="143"/>
        <v>29.76</v>
      </c>
      <c r="D251" s="64">
        <f t="shared" si="144"/>
        <v>2.33826564450375</v>
      </c>
      <c r="E251" s="64">
        <v>0.25</v>
      </c>
      <c r="F251" s="64">
        <v>10.5</v>
      </c>
      <c r="G251" s="63">
        <f t="shared" si="171"/>
        <v>351.931880108992</v>
      </c>
      <c r="H251" s="63">
        <v>291</v>
      </c>
      <c r="I251" s="64">
        <v>112</v>
      </c>
      <c r="J251" s="63">
        <f t="shared" si="172"/>
        <v>40</v>
      </c>
      <c r="K251" s="64">
        <f>40/I251</f>
        <v>0.357142857142857</v>
      </c>
      <c r="L251" s="64">
        <v>0.357142857142857</v>
      </c>
      <c r="M251" s="64">
        <f t="shared" si="173"/>
        <v>0.857142857142857</v>
      </c>
      <c r="N251" s="63">
        <v>940</v>
      </c>
      <c r="O251" s="64">
        <f t="shared" si="167"/>
        <v>8.39285714285714</v>
      </c>
      <c r="P251" s="63">
        <f>96+80</f>
        <v>176</v>
      </c>
      <c r="Q251" s="63">
        <f t="shared" si="174"/>
        <v>192</v>
      </c>
      <c r="R251" s="64">
        <v>1.0863</v>
      </c>
      <c r="S251" s="68"/>
      <c r="T251" s="68"/>
      <c r="U251" s="65">
        <f t="shared" si="175"/>
        <v>2.0234</v>
      </c>
      <c r="V251" s="65">
        <f t="shared" si="145"/>
        <v>0.536868636947712</v>
      </c>
      <c r="W251" s="65">
        <f t="shared" si="146"/>
        <v>1</v>
      </c>
      <c r="X251" s="65">
        <f t="shared" si="147"/>
        <v>-1.17970714285714</v>
      </c>
      <c r="Y251" s="65">
        <f t="shared" si="148"/>
        <v>-0.920821753582912</v>
      </c>
      <c r="Z251" s="65">
        <f t="shared" si="134"/>
        <v>1</v>
      </c>
      <c r="AA251" s="65">
        <f t="shared" si="149"/>
        <v>1.68968921135952</v>
      </c>
      <c r="AB251" s="65">
        <f t="shared" si="150"/>
        <v>0.642899293371213</v>
      </c>
      <c r="AC251" s="65">
        <f t="shared" si="135"/>
        <v>1</v>
      </c>
      <c r="AD251" s="65">
        <f t="shared" si="151"/>
        <v>0.62</v>
      </c>
      <c r="AE251" s="65">
        <f t="shared" si="152"/>
        <v>1.75209677419355</v>
      </c>
      <c r="AF251" s="65">
        <f t="shared" si="136"/>
        <v>0</v>
      </c>
      <c r="AG251" s="65">
        <f t="shared" si="153"/>
        <v>0.913297332422609</v>
      </c>
      <c r="AH251" s="65">
        <f t="shared" si="154"/>
        <v>1.18942644573206</v>
      </c>
      <c r="AI251" s="65">
        <f t="shared" si="137"/>
        <v>0</v>
      </c>
      <c r="AJ251" s="65">
        <f t="shared" si="155"/>
        <v>1.01865087515604</v>
      </c>
      <c r="AK251" s="65">
        <f t="shared" si="156"/>
        <v>1.06641051069985</v>
      </c>
      <c r="AL251" s="65">
        <f t="shared" si="138"/>
        <v>0</v>
      </c>
      <c r="AM251" s="65">
        <f t="shared" si="157"/>
        <v>1.6158467823061</v>
      </c>
      <c r="AN251" s="65">
        <f t="shared" si="158"/>
        <v>0.672279087284291</v>
      </c>
      <c r="AO251" s="65">
        <f t="shared" si="139"/>
        <v>1</v>
      </c>
      <c r="AP251" s="65">
        <f t="shared" si="159"/>
        <v>0.804204713683414</v>
      </c>
      <c r="AQ251" s="65">
        <f t="shared" si="160"/>
        <v>1.35077546987326</v>
      </c>
      <c r="AR251" s="65">
        <f t="shared" si="140"/>
        <v>0</v>
      </c>
      <c r="AS251" s="66">
        <f t="shared" si="161"/>
        <v>1.12395735451475</v>
      </c>
      <c r="AT251" s="66">
        <f t="shared" si="162"/>
        <v>0.966495744377238</v>
      </c>
      <c r="AU251" s="66">
        <f t="shared" si="141"/>
        <v>1</v>
      </c>
      <c r="AV251" s="65">
        <f t="shared" si="163"/>
        <v>0.706390051204584</v>
      </c>
      <c r="AW251" s="65">
        <f t="shared" si="164"/>
        <v>1.53781894032563</v>
      </c>
      <c r="AX251" s="65">
        <f t="shared" si="142"/>
        <v>0</v>
      </c>
    </row>
    <row r="252" spans="1:50">
      <c r="A252" s="62" t="s">
        <v>33</v>
      </c>
      <c r="B252" s="63">
        <v>37.2</v>
      </c>
      <c r="C252" s="63">
        <f t="shared" si="143"/>
        <v>29.76</v>
      </c>
      <c r="D252" s="64">
        <f t="shared" si="144"/>
        <v>2.33826564450375</v>
      </c>
      <c r="E252" s="64">
        <v>0.2</v>
      </c>
      <c r="F252" s="64">
        <v>7.74</v>
      </c>
      <c r="G252" s="63">
        <f t="shared" si="171"/>
        <v>351.931880108992</v>
      </c>
      <c r="H252" s="63">
        <v>291</v>
      </c>
      <c r="I252" s="64">
        <v>112</v>
      </c>
      <c r="J252" s="63">
        <f t="shared" si="172"/>
        <v>55</v>
      </c>
      <c r="K252" s="64">
        <f>55/I252</f>
        <v>0.491071428571429</v>
      </c>
      <c r="L252" s="64">
        <v>0.491071428571429</v>
      </c>
      <c r="M252" s="64">
        <f t="shared" si="173"/>
        <v>0.857142857142857</v>
      </c>
      <c r="N252" s="63">
        <v>1140</v>
      </c>
      <c r="O252" s="64">
        <f t="shared" si="167"/>
        <v>10.1785714285714</v>
      </c>
      <c r="P252" s="63">
        <f>96+110</f>
        <v>206</v>
      </c>
      <c r="Q252" s="63">
        <f t="shared" si="174"/>
        <v>222</v>
      </c>
      <c r="R252" s="64">
        <v>1.2725</v>
      </c>
      <c r="S252" s="68"/>
      <c r="T252" s="68"/>
      <c r="U252" s="65">
        <f t="shared" si="175"/>
        <v>2.0234</v>
      </c>
      <c r="V252" s="65">
        <f t="shared" si="145"/>
        <v>0.628891964020955</v>
      </c>
      <c r="W252" s="65">
        <f t="shared" si="146"/>
        <v>1</v>
      </c>
      <c r="X252" s="65">
        <f t="shared" si="147"/>
        <v>-1.30224942857142</v>
      </c>
      <c r="Y252" s="65">
        <f t="shared" si="148"/>
        <v>-0.977155352946436</v>
      </c>
      <c r="Z252" s="65">
        <f t="shared" si="134"/>
        <v>1</v>
      </c>
      <c r="AA252" s="65">
        <f t="shared" si="149"/>
        <v>2.60729863444921</v>
      </c>
      <c r="AB252" s="65">
        <f t="shared" si="150"/>
        <v>0.488053030514786</v>
      </c>
      <c r="AC252" s="65">
        <f t="shared" si="135"/>
        <v>1</v>
      </c>
      <c r="AD252" s="65">
        <f t="shared" si="151"/>
        <v>0.852500000000001</v>
      </c>
      <c r="AE252" s="65">
        <f t="shared" si="152"/>
        <v>1.49266862170088</v>
      </c>
      <c r="AF252" s="65">
        <f t="shared" si="136"/>
        <v>0</v>
      </c>
      <c r="AG252" s="65">
        <f t="shared" si="153"/>
        <v>1.02452153082523</v>
      </c>
      <c r="AH252" s="65">
        <f t="shared" si="154"/>
        <v>1.24204319939965</v>
      </c>
      <c r="AI252" s="65">
        <f t="shared" si="137"/>
        <v>0</v>
      </c>
      <c r="AJ252" s="65">
        <f t="shared" si="155"/>
        <v>1.01865087515604</v>
      </c>
      <c r="AK252" s="65">
        <f t="shared" si="156"/>
        <v>1.249201302463</v>
      </c>
      <c r="AL252" s="65">
        <f t="shared" si="138"/>
        <v>0</v>
      </c>
      <c r="AM252" s="65">
        <f t="shared" si="157"/>
        <v>1.57273066699222</v>
      </c>
      <c r="AN252" s="65">
        <f t="shared" si="158"/>
        <v>0.809102300035647</v>
      </c>
      <c r="AO252" s="65">
        <f t="shared" si="139"/>
        <v>1</v>
      </c>
      <c r="AP252" s="65">
        <f t="shared" si="159"/>
        <v>0.763680064779545</v>
      </c>
      <c r="AQ252" s="65">
        <f t="shared" si="160"/>
        <v>1.66627369062899</v>
      </c>
      <c r="AR252" s="65">
        <f t="shared" si="140"/>
        <v>0</v>
      </c>
      <c r="AS252" s="66">
        <f t="shared" si="161"/>
        <v>1.15834222594332</v>
      </c>
      <c r="AT252" s="66">
        <f t="shared" si="162"/>
        <v>1.09855271740933</v>
      </c>
      <c r="AU252" s="66">
        <f t="shared" si="141"/>
        <v>0</v>
      </c>
      <c r="AV252" s="65">
        <f t="shared" si="163"/>
        <v>0.715628288237558</v>
      </c>
      <c r="AW252" s="65">
        <f t="shared" si="164"/>
        <v>1.77815776837707</v>
      </c>
      <c r="AX252" s="65">
        <f t="shared" si="142"/>
        <v>0</v>
      </c>
    </row>
    <row r="253" spans="1:50">
      <c r="A253" s="62" t="s">
        <v>33</v>
      </c>
      <c r="B253" s="63">
        <v>37.2</v>
      </c>
      <c r="C253" s="63">
        <f t="shared" si="143"/>
        <v>29.76</v>
      </c>
      <c r="D253" s="64">
        <f t="shared" si="144"/>
        <v>2.33826564450375</v>
      </c>
      <c r="E253" s="64">
        <v>0.35</v>
      </c>
      <c r="F253" s="64">
        <v>5.95</v>
      </c>
      <c r="G253" s="63">
        <f t="shared" si="171"/>
        <v>351.931880108992</v>
      </c>
      <c r="H253" s="63">
        <v>360</v>
      </c>
      <c r="I253" s="64">
        <v>112</v>
      </c>
      <c r="J253" s="63">
        <f t="shared" si="172"/>
        <v>70</v>
      </c>
      <c r="K253" s="64">
        <f>70/I253</f>
        <v>0.625</v>
      </c>
      <c r="L253" s="64">
        <v>0.758928571428572</v>
      </c>
      <c r="M253" s="64">
        <f t="shared" si="173"/>
        <v>0.857142857142857</v>
      </c>
      <c r="N253" s="63">
        <v>540</v>
      </c>
      <c r="O253" s="64">
        <f t="shared" si="167"/>
        <v>4.82142857142857</v>
      </c>
      <c r="P253" s="63">
        <f>96+170</f>
        <v>266</v>
      </c>
      <c r="Q253" s="63">
        <f t="shared" si="174"/>
        <v>282</v>
      </c>
      <c r="R253" s="64">
        <v>1.4304</v>
      </c>
      <c r="S253" s="68"/>
      <c r="T253" s="68"/>
      <c r="U253" s="65">
        <f t="shared" si="175"/>
        <v>2.0234</v>
      </c>
      <c r="V253" s="65">
        <f t="shared" si="145"/>
        <v>0.706928931501433</v>
      </c>
      <c r="W253" s="65">
        <f t="shared" si="146"/>
        <v>1</v>
      </c>
      <c r="X253" s="65">
        <f t="shared" si="147"/>
        <v>0.572856428571429</v>
      </c>
      <c r="Y253" s="65">
        <f t="shared" si="148"/>
        <v>2.49696071940239</v>
      </c>
      <c r="Z253" s="65">
        <f t="shared" si="134"/>
        <v>0</v>
      </c>
      <c r="AA253" s="65">
        <f t="shared" si="149"/>
        <v>3.81467945430405</v>
      </c>
      <c r="AB253" s="65">
        <f t="shared" si="150"/>
        <v>0.374972528395826</v>
      </c>
      <c r="AC253" s="65">
        <f t="shared" si="135"/>
        <v>1</v>
      </c>
      <c r="AD253" s="65">
        <f t="shared" si="151"/>
        <v>1.085</v>
      </c>
      <c r="AE253" s="65">
        <f t="shared" si="152"/>
        <v>1.31834101382488</v>
      </c>
      <c r="AF253" s="65">
        <f t="shared" si="136"/>
        <v>0</v>
      </c>
      <c r="AG253" s="65">
        <f t="shared" si="153"/>
        <v>1.24008665813947</v>
      </c>
      <c r="AH253" s="65">
        <f t="shared" si="154"/>
        <v>1.15346777631336</v>
      </c>
      <c r="AI253" s="65">
        <f t="shared" si="137"/>
        <v>0</v>
      </c>
      <c r="AJ253" s="65">
        <f t="shared" si="155"/>
        <v>1.01865087515604</v>
      </c>
      <c r="AK253" s="65">
        <f t="shared" si="156"/>
        <v>1.40421024993562</v>
      </c>
      <c r="AL253" s="65">
        <f t="shared" si="138"/>
        <v>0</v>
      </c>
      <c r="AM253" s="65">
        <f t="shared" si="157"/>
        <v>1.28244383923273</v>
      </c>
      <c r="AN253" s="65">
        <f t="shared" si="158"/>
        <v>1.11537047958045</v>
      </c>
      <c r="AO253" s="65">
        <f t="shared" si="139"/>
        <v>0</v>
      </c>
      <c r="AP253" s="65">
        <f t="shared" si="159"/>
        <v>0.991728607803376</v>
      </c>
      <c r="AQ253" s="65">
        <f t="shared" si="160"/>
        <v>1.44233007775006</v>
      </c>
      <c r="AR253" s="65">
        <f t="shared" si="140"/>
        <v>0</v>
      </c>
      <c r="AS253" s="66">
        <f t="shared" si="161"/>
        <v>1.5171876116576</v>
      </c>
      <c r="AT253" s="66">
        <f t="shared" si="162"/>
        <v>0.942797046989605</v>
      </c>
      <c r="AU253" s="66">
        <f t="shared" si="141"/>
        <v>1</v>
      </c>
      <c r="AV253" s="65">
        <f t="shared" si="163"/>
        <v>1.03552181804031</v>
      </c>
      <c r="AW253" s="65">
        <f t="shared" si="164"/>
        <v>1.38133255628257</v>
      </c>
      <c r="AX253" s="65">
        <f t="shared" si="142"/>
        <v>0</v>
      </c>
    </row>
    <row r="254" spans="1:50">
      <c r="A254" s="62" t="s">
        <v>33</v>
      </c>
      <c r="B254" s="63">
        <v>37.2</v>
      </c>
      <c r="C254" s="63">
        <f t="shared" si="143"/>
        <v>29.76</v>
      </c>
      <c r="D254" s="64">
        <f t="shared" si="144"/>
        <v>2.33826564450375</v>
      </c>
      <c r="E254" s="64">
        <v>0.3</v>
      </c>
      <c r="F254" s="64">
        <v>4.71</v>
      </c>
      <c r="G254" s="63">
        <f t="shared" si="171"/>
        <v>351.931880108992</v>
      </c>
      <c r="H254" s="63">
        <v>360</v>
      </c>
      <c r="I254" s="64">
        <v>112</v>
      </c>
      <c r="J254" s="63">
        <f t="shared" si="172"/>
        <v>85</v>
      </c>
      <c r="K254" s="64">
        <f>85/I254</f>
        <v>0.758928571428571</v>
      </c>
      <c r="L254" s="64">
        <v>0.758928571428572</v>
      </c>
      <c r="M254" s="64">
        <f t="shared" si="173"/>
        <v>0.857142857142857</v>
      </c>
      <c r="N254" s="63">
        <v>740</v>
      </c>
      <c r="O254" s="64">
        <f t="shared" si="167"/>
        <v>6.60714285714286</v>
      </c>
      <c r="P254" s="63">
        <f>96+170</f>
        <v>266</v>
      </c>
      <c r="Q254" s="63">
        <f t="shared" si="174"/>
        <v>282</v>
      </c>
      <c r="R254" s="64">
        <v>1.7414</v>
      </c>
      <c r="S254" s="68"/>
      <c r="T254" s="68"/>
      <c r="U254" s="65">
        <f t="shared" si="175"/>
        <v>2.0234</v>
      </c>
      <c r="V254" s="65">
        <f t="shared" si="145"/>
        <v>0.860630621725808</v>
      </c>
      <c r="W254" s="65">
        <f t="shared" si="146"/>
        <v>1</v>
      </c>
      <c r="X254" s="65">
        <f t="shared" si="147"/>
        <v>0.222770142857142</v>
      </c>
      <c r="Y254" s="65">
        <f t="shared" si="148"/>
        <v>7.81702600566506</v>
      </c>
      <c r="Z254" s="65">
        <f t="shared" si="134"/>
        <v>0</v>
      </c>
      <c r="AA254" s="65">
        <f t="shared" si="149"/>
        <v>5.31183167092405</v>
      </c>
      <c r="AB254" s="65">
        <f t="shared" si="150"/>
        <v>0.327834183739686</v>
      </c>
      <c r="AC254" s="65">
        <f t="shared" si="135"/>
        <v>1</v>
      </c>
      <c r="AD254" s="65">
        <f t="shared" si="151"/>
        <v>1.1904</v>
      </c>
      <c r="AE254" s="65">
        <f t="shared" si="152"/>
        <v>1.46286962365591</v>
      </c>
      <c r="AF254" s="65">
        <f t="shared" si="136"/>
        <v>0</v>
      </c>
      <c r="AG254" s="65">
        <f t="shared" si="153"/>
        <v>1.20747620334737</v>
      </c>
      <c r="AH254" s="65">
        <f t="shared" si="154"/>
        <v>1.44218163072074</v>
      </c>
      <c r="AI254" s="65">
        <f t="shared" si="137"/>
        <v>0</v>
      </c>
      <c r="AJ254" s="65">
        <f t="shared" si="155"/>
        <v>1.01865087515604</v>
      </c>
      <c r="AK254" s="65">
        <f t="shared" si="156"/>
        <v>1.70951602994819</v>
      </c>
      <c r="AL254" s="65">
        <f t="shared" si="138"/>
        <v>0</v>
      </c>
      <c r="AM254" s="65">
        <f t="shared" si="157"/>
        <v>1.23932772391885</v>
      </c>
      <c r="AN254" s="65">
        <f t="shared" si="158"/>
        <v>1.4051166341164</v>
      </c>
      <c r="AO254" s="65">
        <f t="shared" si="139"/>
        <v>0</v>
      </c>
      <c r="AP254" s="65">
        <f t="shared" si="159"/>
        <v>0.951203958899507</v>
      </c>
      <c r="AQ254" s="65">
        <f t="shared" si="160"/>
        <v>1.83073249822752</v>
      </c>
      <c r="AR254" s="65">
        <f t="shared" si="140"/>
        <v>0</v>
      </c>
      <c r="AS254" s="66">
        <f t="shared" si="161"/>
        <v>1.55157248308617</v>
      </c>
      <c r="AT254" s="66">
        <f t="shared" si="162"/>
        <v>1.12234524586067</v>
      </c>
      <c r="AU254" s="66">
        <f t="shared" si="141"/>
        <v>0</v>
      </c>
      <c r="AV254" s="65">
        <f t="shared" si="163"/>
        <v>1.04476005507328</v>
      </c>
      <c r="AW254" s="65">
        <f t="shared" si="164"/>
        <v>1.66679419982022</v>
      </c>
      <c r="AX254" s="65">
        <f t="shared" si="142"/>
        <v>0</v>
      </c>
    </row>
    <row r="255" spans="1:50">
      <c r="A255" s="62" t="s">
        <v>33</v>
      </c>
      <c r="B255" s="63">
        <v>36.4</v>
      </c>
      <c r="C255" s="63">
        <f t="shared" si="143"/>
        <v>29.12</v>
      </c>
      <c r="D255" s="64">
        <f t="shared" si="144"/>
        <v>2.29218956245815</v>
      </c>
      <c r="E255" s="64">
        <v>0.3</v>
      </c>
      <c r="F255" s="64">
        <v>10.5</v>
      </c>
      <c r="G255" s="63">
        <f t="shared" si="171"/>
        <v>351.931880108992</v>
      </c>
      <c r="H255" s="63">
        <v>291</v>
      </c>
      <c r="I255" s="64">
        <v>112</v>
      </c>
      <c r="J255" s="63">
        <f t="shared" si="172"/>
        <v>40</v>
      </c>
      <c r="K255" s="64">
        <f>40/I255</f>
        <v>0.357142857142857</v>
      </c>
      <c r="L255" s="64">
        <v>0.357142857142857</v>
      </c>
      <c r="M255" s="64">
        <f t="shared" si="173"/>
        <v>0.857142857142857</v>
      </c>
      <c r="N255" s="63">
        <v>1140</v>
      </c>
      <c r="O255" s="64">
        <f t="shared" si="167"/>
        <v>10.1785714285714</v>
      </c>
      <c r="P255" s="63">
        <f>96+80</f>
        <v>176</v>
      </c>
      <c r="Q255" s="63">
        <f t="shared" si="174"/>
        <v>192</v>
      </c>
      <c r="R255" s="64">
        <v>1.0908</v>
      </c>
      <c r="S255" s="68"/>
      <c r="T255" s="68"/>
      <c r="U255" s="65">
        <f t="shared" si="175"/>
        <v>1.9658</v>
      </c>
      <c r="V255" s="65">
        <f t="shared" si="145"/>
        <v>0.554888594974056</v>
      </c>
      <c r="W255" s="65">
        <f t="shared" si="146"/>
        <v>1</v>
      </c>
      <c r="X255" s="65">
        <f t="shared" si="147"/>
        <v>-1.71542142857142</v>
      </c>
      <c r="Y255" s="65">
        <f t="shared" si="148"/>
        <v>-0.635878730341152</v>
      </c>
      <c r="Z255" s="65">
        <f t="shared" si="134"/>
        <v>1</v>
      </c>
      <c r="AA255" s="65">
        <f t="shared" si="149"/>
        <v>1.65639348257132</v>
      </c>
      <c r="AB255" s="65">
        <f t="shared" si="150"/>
        <v>0.658539176516611</v>
      </c>
      <c r="AC255" s="65">
        <f t="shared" si="135"/>
        <v>1</v>
      </c>
      <c r="AD255" s="65">
        <f t="shared" si="151"/>
        <v>0.606666666666667</v>
      </c>
      <c r="AE255" s="65">
        <f t="shared" si="152"/>
        <v>1.79802197802198</v>
      </c>
      <c r="AF255" s="65">
        <f t="shared" si="136"/>
        <v>0</v>
      </c>
      <c r="AG255" s="65">
        <f t="shared" si="153"/>
        <v>0.863332732721628</v>
      </c>
      <c r="AH255" s="65">
        <f t="shared" si="154"/>
        <v>1.2634757824614</v>
      </c>
      <c r="AI255" s="65">
        <f t="shared" si="137"/>
        <v>0</v>
      </c>
      <c r="AJ255" s="65">
        <f t="shared" si="155"/>
        <v>1.01192651770497</v>
      </c>
      <c r="AK255" s="65">
        <f t="shared" si="156"/>
        <v>1.07794388319214</v>
      </c>
      <c r="AL255" s="65">
        <f t="shared" si="138"/>
        <v>0</v>
      </c>
      <c r="AM255" s="65">
        <f t="shared" si="157"/>
        <v>1.64622696695052</v>
      </c>
      <c r="AN255" s="65">
        <f t="shared" si="158"/>
        <v>0.662606081602834</v>
      </c>
      <c r="AO255" s="65">
        <f t="shared" si="139"/>
        <v>1</v>
      </c>
      <c r="AP255" s="65">
        <f t="shared" si="159"/>
        <v>0.854177891336995</v>
      </c>
      <c r="AQ255" s="65">
        <f t="shared" si="160"/>
        <v>1.27701736495736</v>
      </c>
      <c r="AR255" s="65">
        <f t="shared" si="140"/>
        <v>0</v>
      </c>
      <c r="AS255" s="66">
        <f t="shared" si="161"/>
        <v>1.03911913395815</v>
      </c>
      <c r="AT255" s="66">
        <f t="shared" si="162"/>
        <v>1.04973526552725</v>
      </c>
      <c r="AU255" s="66">
        <f t="shared" si="141"/>
        <v>0</v>
      </c>
      <c r="AV255" s="65">
        <f t="shared" si="163"/>
        <v>0.616337027779821</v>
      </c>
      <c r="AW255" s="65">
        <f t="shared" si="164"/>
        <v>1.7698109164872</v>
      </c>
      <c r="AX255" s="65">
        <f t="shared" si="142"/>
        <v>0</v>
      </c>
    </row>
    <row r="256" spans="1:50">
      <c r="A256" s="62" t="s">
        <v>33</v>
      </c>
      <c r="B256" s="63">
        <v>36.4</v>
      </c>
      <c r="C256" s="63">
        <f t="shared" si="143"/>
        <v>29.12</v>
      </c>
      <c r="D256" s="64">
        <f t="shared" si="144"/>
        <v>2.29218956245815</v>
      </c>
      <c r="E256" s="64">
        <v>0.35</v>
      </c>
      <c r="F256" s="64">
        <v>7.74</v>
      </c>
      <c r="G256" s="63">
        <f t="shared" si="171"/>
        <v>351.931880108992</v>
      </c>
      <c r="H256" s="63">
        <v>360</v>
      </c>
      <c r="I256" s="64">
        <v>112</v>
      </c>
      <c r="J256" s="63">
        <f t="shared" si="172"/>
        <v>55</v>
      </c>
      <c r="K256" s="64">
        <f>55/I256</f>
        <v>0.491071428571429</v>
      </c>
      <c r="L256" s="64">
        <v>0.491071428571429</v>
      </c>
      <c r="M256" s="64">
        <f t="shared" si="173"/>
        <v>0.857142857142857</v>
      </c>
      <c r="N256" s="63">
        <v>940</v>
      </c>
      <c r="O256" s="64">
        <f t="shared" si="167"/>
        <v>8.39285714285714</v>
      </c>
      <c r="P256" s="63">
        <f>96+110</f>
        <v>206</v>
      </c>
      <c r="Q256" s="63">
        <f t="shared" si="174"/>
        <v>222</v>
      </c>
      <c r="R256" s="64">
        <v>1.3027</v>
      </c>
      <c r="S256" s="68"/>
      <c r="T256" s="68"/>
      <c r="U256" s="65">
        <f t="shared" si="175"/>
        <v>1.9658</v>
      </c>
      <c r="V256" s="65">
        <f t="shared" si="145"/>
        <v>0.662681859802625</v>
      </c>
      <c r="W256" s="65">
        <f t="shared" si="146"/>
        <v>1</v>
      </c>
      <c r="X256" s="65">
        <f t="shared" si="147"/>
        <v>-0.766535142857142</v>
      </c>
      <c r="Y256" s="65">
        <f t="shared" si="148"/>
        <v>-1.69946546109339</v>
      </c>
      <c r="Z256" s="65">
        <f t="shared" si="134"/>
        <v>1</v>
      </c>
      <c r="AA256" s="65">
        <f t="shared" si="149"/>
        <v>2.55592119319028</v>
      </c>
      <c r="AB256" s="65">
        <f t="shared" si="150"/>
        <v>0.509679251250301</v>
      </c>
      <c r="AC256" s="65">
        <f t="shared" si="135"/>
        <v>1</v>
      </c>
      <c r="AD256" s="65">
        <f t="shared" si="151"/>
        <v>0.834166666666668</v>
      </c>
      <c r="AE256" s="65">
        <f t="shared" si="152"/>
        <v>1.56167832167832</v>
      </c>
      <c r="AF256" s="65">
        <f t="shared" si="136"/>
        <v>0</v>
      </c>
      <c r="AG256" s="65">
        <f t="shared" si="153"/>
        <v>1.03630094778516</v>
      </c>
      <c r="AH256" s="65">
        <f t="shared" si="154"/>
        <v>1.25706726678597</v>
      </c>
      <c r="AI256" s="65">
        <f t="shared" si="137"/>
        <v>0</v>
      </c>
      <c r="AJ256" s="65">
        <f t="shared" si="155"/>
        <v>1.01192651770497</v>
      </c>
      <c r="AK256" s="65">
        <f t="shared" si="156"/>
        <v>1.28734643989219</v>
      </c>
      <c r="AL256" s="65">
        <f t="shared" si="138"/>
        <v>0</v>
      </c>
      <c r="AM256" s="65">
        <f t="shared" si="157"/>
        <v>1.48281038765767</v>
      </c>
      <c r="AN256" s="65">
        <f t="shared" si="158"/>
        <v>0.878534444351864</v>
      </c>
      <c r="AO256" s="65">
        <f t="shared" si="139"/>
        <v>1</v>
      </c>
      <c r="AP256" s="65">
        <f t="shared" si="159"/>
        <v>0.946092236874179</v>
      </c>
      <c r="AQ256" s="65">
        <f t="shared" si="160"/>
        <v>1.3769270576662</v>
      </c>
      <c r="AR256" s="65">
        <f t="shared" si="140"/>
        <v>0</v>
      </c>
      <c r="AS256" s="66">
        <f t="shared" si="161"/>
        <v>1.23573426252958</v>
      </c>
      <c r="AT256" s="66">
        <f t="shared" si="162"/>
        <v>1.05419105021281</v>
      </c>
      <c r="AU256" s="66">
        <f t="shared" si="141"/>
        <v>0</v>
      </c>
      <c r="AV256" s="65">
        <f t="shared" si="163"/>
        <v>0.777660101226931</v>
      </c>
      <c r="AW256" s="65">
        <f t="shared" si="164"/>
        <v>1.67515344807417</v>
      </c>
      <c r="AX256" s="65">
        <f t="shared" si="142"/>
        <v>0</v>
      </c>
    </row>
    <row r="257" spans="1:50">
      <c r="A257" s="62" t="s">
        <v>33</v>
      </c>
      <c r="B257" s="63">
        <v>36.4</v>
      </c>
      <c r="C257" s="63">
        <f t="shared" si="143"/>
        <v>29.12</v>
      </c>
      <c r="D257" s="64">
        <f t="shared" si="144"/>
        <v>2.29218956245815</v>
      </c>
      <c r="E257" s="64">
        <v>0.2</v>
      </c>
      <c r="F257" s="64">
        <v>5.95</v>
      </c>
      <c r="G257" s="63">
        <f t="shared" si="171"/>
        <v>351.931880108992</v>
      </c>
      <c r="H257" s="63">
        <v>291</v>
      </c>
      <c r="I257" s="64">
        <v>112</v>
      </c>
      <c r="J257" s="63">
        <f t="shared" si="172"/>
        <v>70</v>
      </c>
      <c r="K257" s="64">
        <f>70/I257</f>
        <v>0.625</v>
      </c>
      <c r="L257" s="64">
        <v>0.758928571428572</v>
      </c>
      <c r="M257" s="64">
        <f t="shared" si="173"/>
        <v>0.857142857142857</v>
      </c>
      <c r="N257" s="63">
        <v>740</v>
      </c>
      <c r="O257" s="64">
        <f t="shared" si="167"/>
        <v>6.60714285714286</v>
      </c>
      <c r="P257" s="63">
        <f>96+170</f>
        <v>266</v>
      </c>
      <c r="Q257" s="63">
        <f t="shared" si="174"/>
        <v>282</v>
      </c>
      <c r="R257" s="64">
        <v>1.5362</v>
      </c>
      <c r="S257" s="68"/>
      <c r="T257" s="68"/>
      <c r="U257" s="65">
        <f t="shared" si="175"/>
        <v>1.9658</v>
      </c>
      <c r="V257" s="65">
        <f t="shared" si="145"/>
        <v>0.781463017600977</v>
      </c>
      <c r="W257" s="65">
        <f t="shared" si="146"/>
        <v>1</v>
      </c>
      <c r="X257" s="65">
        <f t="shared" si="147"/>
        <v>0.037142142857142</v>
      </c>
      <c r="Y257" s="65">
        <f t="shared" si="148"/>
        <v>41.3600261543501</v>
      </c>
      <c r="Z257" s="65">
        <f t="shared" si="134"/>
        <v>0</v>
      </c>
      <c r="AA257" s="65">
        <f t="shared" si="149"/>
        <v>3.73951028610996</v>
      </c>
      <c r="AB257" s="65">
        <f t="shared" si="150"/>
        <v>0.410802453387029</v>
      </c>
      <c r="AC257" s="65">
        <f t="shared" si="135"/>
        <v>1</v>
      </c>
      <c r="AD257" s="65">
        <f t="shared" si="151"/>
        <v>1.06166666666667</v>
      </c>
      <c r="AE257" s="65">
        <f t="shared" si="152"/>
        <v>1.44697017268446</v>
      </c>
      <c r="AF257" s="65">
        <f t="shared" si="136"/>
        <v>0</v>
      </c>
      <c r="AG257" s="65">
        <f t="shared" si="153"/>
        <v>1.18368259685774</v>
      </c>
      <c r="AH257" s="65">
        <f t="shared" si="154"/>
        <v>1.29781413030661</v>
      </c>
      <c r="AI257" s="65">
        <f t="shared" si="137"/>
        <v>0</v>
      </c>
      <c r="AJ257" s="65">
        <f t="shared" si="155"/>
        <v>1.01192651770497</v>
      </c>
      <c r="AK257" s="65">
        <f t="shared" si="156"/>
        <v>1.51809442002179</v>
      </c>
      <c r="AL257" s="65">
        <f t="shared" si="138"/>
        <v>0</v>
      </c>
      <c r="AM257" s="65">
        <f t="shared" si="157"/>
        <v>1.31610222415313</v>
      </c>
      <c r="AN257" s="65">
        <f t="shared" si="158"/>
        <v>1.16723455960155</v>
      </c>
      <c r="AO257" s="65">
        <f t="shared" si="139"/>
        <v>0</v>
      </c>
      <c r="AP257" s="65">
        <f t="shared" si="159"/>
        <v>0.774725689267419</v>
      </c>
      <c r="AQ257" s="65">
        <f t="shared" si="160"/>
        <v>1.98289539288755</v>
      </c>
      <c r="AR257" s="65">
        <f t="shared" si="140"/>
        <v>0</v>
      </c>
      <c r="AS257" s="66">
        <f t="shared" si="161"/>
        <v>1.432174591101</v>
      </c>
      <c r="AT257" s="66">
        <f t="shared" si="162"/>
        <v>1.07263458627556</v>
      </c>
      <c r="AU257" s="66">
        <f t="shared" si="141"/>
        <v>0</v>
      </c>
      <c r="AV257" s="65">
        <f t="shared" si="163"/>
        <v>0.938983174674041</v>
      </c>
      <c r="AW257" s="65">
        <f t="shared" si="164"/>
        <v>1.63602505501047</v>
      </c>
      <c r="AX257" s="65">
        <f t="shared" si="142"/>
        <v>0</v>
      </c>
    </row>
    <row r="258" spans="1:50">
      <c r="A258" s="62" t="s">
        <v>33</v>
      </c>
      <c r="B258" s="63">
        <v>36.4</v>
      </c>
      <c r="C258" s="63">
        <f t="shared" si="143"/>
        <v>29.12</v>
      </c>
      <c r="D258" s="64">
        <f t="shared" si="144"/>
        <v>2.29218956245815</v>
      </c>
      <c r="E258" s="64">
        <v>0.25</v>
      </c>
      <c r="F258" s="64">
        <v>4.71</v>
      </c>
      <c r="G258" s="63">
        <f t="shared" si="171"/>
        <v>351.931880108992</v>
      </c>
      <c r="H258" s="63">
        <v>360</v>
      </c>
      <c r="I258" s="64">
        <v>112</v>
      </c>
      <c r="J258" s="63">
        <f t="shared" si="172"/>
        <v>85</v>
      </c>
      <c r="K258" s="64">
        <f>85/I258</f>
        <v>0.758928571428571</v>
      </c>
      <c r="L258" s="64">
        <v>0.758928571428572</v>
      </c>
      <c r="M258" s="64">
        <f t="shared" si="173"/>
        <v>0.857142857142857</v>
      </c>
      <c r="N258" s="63">
        <v>540</v>
      </c>
      <c r="O258" s="64">
        <f t="shared" si="167"/>
        <v>4.82142857142857</v>
      </c>
      <c r="P258" s="63">
        <f>96+170</f>
        <v>266</v>
      </c>
      <c r="Q258" s="63">
        <f t="shared" si="174"/>
        <v>282</v>
      </c>
      <c r="R258" s="64">
        <v>1.622</v>
      </c>
      <c r="S258" s="68"/>
      <c r="T258" s="68"/>
      <c r="U258" s="65">
        <f t="shared" si="175"/>
        <v>1.9658</v>
      </c>
      <c r="V258" s="65">
        <f t="shared" si="145"/>
        <v>0.825109370230949</v>
      </c>
      <c r="W258" s="65">
        <f t="shared" si="146"/>
        <v>1</v>
      </c>
      <c r="X258" s="65">
        <f t="shared" si="147"/>
        <v>0.758484428571429</v>
      </c>
      <c r="Y258" s="65">
        <f t="shared" si="148"/>
        <v>2.13847501530778</v>
      </c>
      <c r="Z258" s="65">
        <f t="shared" ref="Z258:Z272" si="176">IF(Y258&gt;=1,0,1)</f>
        <v>0</v>
      </c>
      <c r="AA258" s="65">
        <f t="shared" si="149"/>
        <v>5.20716076133035</v>
      </c>
      <c r="AB258" s="65">
        <f t="shared" si="150"/>
        <v>0.311494127864338</v>
      </c>
      <c r="AC258" s="65">
        <f t="shared" ref="AC258:AC272" si="177">IF(AB258&gt;=1,0,1)</f>
        <v>1</v>
      </c>
      <c r="AD258" s="65">
        <f t="shared" si="151"/>
        <v>1.1648</v>
      </c>
      <c r="AE258" s="65">
        <f t="shared" si="152"/>
        <v>1.39251373626374</v>
      </c>
      <c r="AF258" s="65">
        <f t="shared" ref="AF258:AF272" si="178">IF(AE258&gt;=1,0,1)</f>
        <v>0</v>
      </c>
      <c r="AG258" s="65">
        <f t="shared" si="153"/>
        <v>1.21565045486274</v>
      </c>
      <c r="AH258" s="65">
        <f t="shared" si="154"/>
        <v>1.33426511997081</v>
      </c>
      <c r="AI258" s="65">
        <f t="shared" ref="AI258:AI272" si="179">IF(AH258&gt;=1,0,1)</f>
        <v>0</v>
      </c>
      <c r="AJ258" s="65">
        <f t="shared" si="155"/>
        <v>1.01192651770497</v>
      </c>
      <c r="AK258" s="65">
        <f t="shared" si="156"/>
        <v>1.60288318531138</v>
      </c>
      <c r="AL258" s="65">
        <f t="shared" ref="AL258:AL272" si="180">IF(AK258&gt;=1,0,1)</f>
        <v>0</v>
      </c>
      <c r="AM258" s="65">
        <f t="shared" si="157"/>
        <v>1.15268564486027</v>
      </c>
      <c r="AN258" s="65">
        <f t="shared" si="158"/>
        <v>1.4071486074563</v>
      </c>
      <c r="AO258" s="65">
        <f t="shared" ref="AO258:AO272" si="181">IF(AN258&gt;=1,0,1)</f>
        <v>0</v>
      </c>
      <c r="AP258" s="65">
        <f t="shared" si="159"/>
        <v>0.866640034804603</v>
      </c>
      <c r="AQ258" s="65">
        <f t="shared" si="160"/>
        <v>1.87159597394517</v>
      </c>
      <c r="AR258" s="65">
        <f t="shared" ref="AR258:AR272" si="182">IF(AQ258&gt;=1,0,1)</f>
        <v>0</v>
      </c>
      <c r="AS258" s="66">
        <f t="shared" si="161"/>
        <v>1.62878971967243</v>
      </c>
      <c r="AT258" s="66">
        <f t="shared" si="162"/>
        <v>0.99583143263343</v>
      </c>
      <c r="AU258" s="66">
        <f t="shared" ref="AU258:AU272" si="183">IF(AT258&gt;=1,0,1)</f>
        <v>1</v>
      </c>
      <c r="AV258" s="65">
        <f t="shared" si="163"/>
        <v>1.10030624812115</v>
      </c>
      <c r="AW258" s="65">
        <f t="shared" si="164"/>
        <v>1.47413504446574</v>
      </c>
      <c r="AX258" s="65">
        <f t="shared" ref="AX258:AX272" si="184">IF(AW258&gt;=1,0,1)</f>
        <v>0</v>
      </c>
    </row>
    <row r="259" spans="1:50">
      <c r="A259" s="62" t="s">
        <v>34</v>
      </c>
      <c r="B259" s="63">
        <v>34</v>
      </c>
      <c r="C259" s="63">
        <f t="shared" ref="C259:C270" si="185">B259*0.8</f>
        <v>27.2</v>
      </c>
      <c r="D259" s="64">
        <f t="shared" ref="D259:D270" si="186">(C259-8)^(2/3)*0.3</f>
        <v>2.15107427834744</v>
      </c>
      <c r="E259" s="64">
        <v>0.94993006993007</v>
      </c>
      <c r="F259" s="64">
        <v>5.296875</v>
      </c>
      <c r="G259" s="63">
        <v>322</v>
      </c>
      <c r="H259" s="63">
        <v>235</v>
      </c>
      <c r="I259" s="64">
        <v>160</v>
      </c>
      <c r="J259" s="63">
        <v>100</v>
      </c>
      <c r="K259" s="64">
        <f t="shared" ref="K259:K270" si="187">J259/I259</f>
        <v>0.625</v>
      </c>
      <c r="L259" s="64">
        <v>0.625</v>
      </c>
      <c r="M259" s="64">
        <f t="shared" ref="M259:M268" si="188">120/160</f>
        <v>0.75</v>
      </c>
      <c r="N259" s="63">
        <v>150</v>
      </c>
      <c r="O259" s="64">
        <f t="shared" si="167"/>
        <v>0.9375</v>
      </c>
      <c r="P259" s="63">
        <v>320</v>
      </c>
      <c r="Q259" s="63">
        <v>360</v>
      </c>
      <c r="R259" s="64">
        <v>1.51</v>
      </c>
      <c r="S259" s="68"/>
      <c r="T259" s="68"/>
      <c r="U259" s="65">
        <f t="shared" si="175"/>
        <v>1.793</v>
      </c>
      <c r="V259" s="65">
        <f t="shared" ref="V259:V270" si="189">R259/U259</f>
        <v>0.842163970998327</v>
      </c>
      <c r="W259" s="65">
        <f t="shared" ref="W259:W270" si="190">IF(V259&gt;=1,0,1)</f>
        <v>1</v>
      </c>
      <c r="X259" s="65">
        <f t="shared" ref="X259:X270" si="191">2.91-0.3*O259-14.97*F259/100</f>
        <v>1.8358078125</v>
      </c>
      <c r="Y259" s="65">
        <f t="shared" ref="Y259:Y270" si="192">R259/X259</f>
        <v>0.822526186956185</v>
      </c>
      <c r="Z259" s="65">
        <f t="shared" si="176"/>
        <v>1</v>
      </c>
      <c r="AA259" s="65">
        <f t="shared" ref="AA259:AA270" si="193">IF(K259/M259&lt;0.33,0.564*D259,0.282*D259*(1+9*(K259/M259)^2))</f>
        <v>4.39787136208134</v>
      </c>
      <c r="AB259" s="65">
        <f t="shared" ref="AB259:AB270" si="194">R259/AA259</f>
        <v>0.343347923502105</v>
      </c>
      <c r="AC259" s="65">
        <f t="shared" si="177"/>
        <v>1</v>
      </c>
      <c r="AD259" s="65">
        <f t="shared" ref="AD259:AD270" si="195">IF(K259/M259&lt;0.8,0.05*C259*K259/M259,0.04*C259)</f>
        <v>1.088</v>
      </c>
      <c r="AE259" s="65">
        <f t="shared" ref="AE259:AE270" si="196">R259/AD259</f>
        <v>1.38786764705882</v>
      </c>
      <c r="AF259" s="65">
        <f t="shared" si="178"/>
        <v>0</v>
      </c>
      <c r="AG259" s="65">
        <f t="shared" ref="AG259:AG270" si="197">IF(K259&lt;0.6,(0.2921+0.4593*K259-0.00781*O259)*D259,(0.568-0.00781*O259)*D259)</f>
        <v>1.20606029311957</v>
      </c>
      <c r="AH259" s="65">
        <f t="shared" ref="AH259:AH270" si="198">R259/AG259</f>
        <v>1.25201037511505</v>
      </c>
      <c r="AI259" s="65">
        <f t="shared" si="179"/>
        <v>0</v>
      </c>
      <c r="AJ259" s="65">
        <f t="shared" ref="AJ259:AJ270" si="199">-0.054*C259+0.7*C259^0.5-1.193</f>
        <v>0.988953346913483</v>
      </c>
      <c r="AK259" s="65">
        <f t="shared" ref="AK259:AK270" si="200">R259/AJ259</f>
        <v>1.52686676748979</v>
      </c>
      <c r="AL259" s="65">
        <f t="shared" si="180"/>
        <v>0</v>
      </c>
      <c r="AM259" s="65">
        <f t="shared" ref="AM259:AM270" si="201">(0.683-0.335*K259+0.015*O259+0.718*E259/100)*D259</f>
        <v>1.06372343472429</v>
      </c>
      <c r="AN259" s="65">
        <f t="shared" ref="AN259:AN270" si="202">R259/AM259</f>
        <v>1.41954191353449</v>
      </c>
      <c r="AO259" s="65">
        <f t="shared" si="181"/>
        <v>0</v>
      </c>
      <c r="AP259" s="65">
        <f t="shared" ref="AP259:AP270" si="203">(0.17+0.085*K259+57.43*E259/100)*D259</f>
        <v>1.65346591956034</v>
      </c>
      <c r="AQ259" s="65">
        <f t="shared" ref="AQ259:AQ270" si="204">R259/AP259</f>
        <v>0.913233216443619</v>
      </c>
      <c r="AR259" s="65">
        <f t="shared" si="182"/>
        <v>1</v>
      </c>
      <c r="AS259" s="66">
        <f t="shared" ref="AS259:AS270" si="205">1.0034+0.0827*D259+0.0874*E259/100+0.8624*K259-0.0454*O259</f>
        <v>1.67856158170045</v>
      </c>
      <c r="AT259" s="66">
        <f t="shared" ref="AT259:AT270" si="206">R259/AS259</f>
        <v>0.899579745218705</v>
      </c>
      <c r="AU259" s="66">
        <f t="shared" si="183"/>
        <v>1</v>
      </c>
      <c r="AV259" s="65">
        <f t="shared" ref="AV259:AV270" si="207">(0.3591+0.2775*K259-0.0186*O259)*D259</f>
        <v>1.10801836077677</v>
      </c>
      <c r="AW259" s="65">
        <f t="shared" ref="AW259:AW270" si="208">R259/AV259</f>
        <v>1.36279330149496</v>
      </c>
      <c r="AX259" s="65">
        <f t="shared" si="184"/>
        <v>0</v>
      </c>
    </row>
    <row r="260" spans="1:50">
      <c r="A260" s="62" t="s">
        <v>34</v>
      </c>
      <c r="B260" s="63">
        <v>34</v>
      </c>
      <c r="C260" s="63">
        <f t="shared" si="185"/>
        <v>27.2</v>
      </c>
      <c r="D260" s="64">
        <f t="shared" si="186"/>
        <v>2.15107427834744</v>
      </c>
      <c r="E260" s="64">
        <v>0</v>
      </c>
      <c r="F260" s="64">
        <v>5.296875</v>
      </c>
      <c r="G260" s="63">
        <v>322</v>
      </c>
      <c r="H260" s="63" t="s">
        <v>23</v>
      </c>
      <c r="I260" s="64">
        <v>160</v>
      </c>
      <c r="J260" s="63">
        <v>100</v>
      </c>
      <c r="K260" s="64">
        <f t="shared" si="187"/>
        <v>0.625</v>
      </c>
      <c r="L260" s="64">
        <v>0.625</v>
      </c>
      <c r="M260" s="64">
        <f t="shared" si="188"/>
        <v>0.75</v>
      </c>
      <c r="N260" s="63">
        <v>150</v>
      </c>
      <c r="O260" s="64">
        <f t="shared" si="167"/>
        <v>0.9375</v>
      </c>
      <c r="P260" s="63">
        <v>320</v>
      </c>
      <c r="Q260" s="63">
        <v>360</v>
      </c>
      <c r="R260" s="64">
        <v>1.96</v>
      </c>
      <c r="S260" s="68"/>
      <c r="T260" s="68"/>
      <c r="U260" s="65">
        <f t="shared" si="175"/>
        <v>1.793</v>
      </c>
      <c r="V260" s="65">
        <f t="shared" si="189"/>
        <v>1.09313998884551</v>
      </c>
      <c r="W260" s="65">
        <f t="shared" si="190"/>
        <v>0</v>
      </c>
      <c r="X260" s="65">
        <f t="shared" si="191"/>
        <v>1.8358078125</v>
      </c>
      <c r="Y260" s="65">
        <f t="shared" si="192"/>
        <v>1.06764988505571</v>
      </c>
      <c r="Z260" s="65">
        <f t="shared" si="176"/>
        <v>0</v>
      </c>
      <c r="AA260" s="65">
        <f t="shared" si="193"/>
        <v>4.39787136208134</v>
      </c>
      <c r="AB260" s="65">
        <f t="shared" si="194"/>
        <v>0.445670152360348</v>
      </c>
      <c r="AC260" s="65">
        <f t="shared" si="177"/>
        <v>1</v>
      </c>
      <c r="AD260" s="65">
        <f t="shared" si="195"/>
        <v>1.088</v>
      </c>
      <c r="AE260" s="65">
        <f t="shared" si="196"/>
        <v>1.80147058823529</v>
      </c>
      <c r="AF260" s="65">
        <f t="shared" si="178"/>
        <v>0</v>
      </c>
      <c r="AG260" s="65">
        <f t="shared" si="197"/>
        <v>1.20606029311957</v>
      </c>
      <c r="AH260" s="65">
        <f t="shared" si="198"/>
        <v>1.62512604981821</v>
      </c>
      <c r="AI260" s="65">
        <f t="shared" si="179"/>
        <v>0</v>
      </c>
      <c r="AJ260" s="65">
        <f t="shared" si="199"/>
        <v>0.988953346913483</v>
      </c>
      <c r="AK260" s="65">
        <f t="shared" si="200"/>
        <v>1.98189328760264</v>
      </c>
      <c r="AL260" s="65">
        <f t="shared" si="180"/>
        <v>0</v>
      </c>
      <c r="AM260" s="65">
        <f t="shared" si="201"/>
        <v>1.04905203712157</v>
      </c>
      <c r="AN260" s="65">
        <f t="shared" si="202"/>
        <v>1.86835345687706</v>
      </c>
      <c r="AO260" s="65">
        <f t="shared" si="181"/>
        <v>0</v>
      </c>
      <c r="AP260" s="65">
        <f t="shared" si="203"/>
        <v>0.479958448356272</v>
      </c>
      <c r="AQ260" s="65">
        <f t="shared" si="204"/>
        <v>4.08368684145986</v>
      </c>
      <c r="AR260" s="65">
        <f t="shared" si="182"/>
        <v>0</v>
      </c>
      <c r="AS260" s="66">
        <f t="shared" si="205"/>
        <v>1.67773134281933</v>
      </c>
      <c r="AT260" s="66">
        <f t="shared" si="206"/>
        <v>1.16824425340134</v>
      </c>
      <c r="AU260" s="66">
        <f t="shared" si="183"/>
        <v>0</v>
      </c>
      <c r="AV260" s="65">
        <f t="shared" si="207"/>
        <v>1.10801836077677</v>
      </c>
      <c r="AW260" s="65">
        <f t="shared" si="208"/>
        <v>1.76892375558286</v>
      </c>
      <c r="AX260" s="65">
        <f t="shared" si="184"/>
        <v>0</v>
      </c>
    </row>
    <row r="261" spans="1:50">
      <c r="A261" s="62" t="s">
        <v>34</v>
      </c>
      <c r="B261" s="63">
        <v>34</v>
      </c>
      <c r="C261" s="63">
        <f t="shared" si="185"/>
        <v>27.2</v>
      </c>
      <c r="D261" s="64">
        <f t="shared" si="186"/>
        <v>2.15107427834744</v>
      </c>
      <c r="E261" s="64">
        <v>0.712447552447553</v>
      </c>
      <c r="F261" s="64">
        <v>5.296875</v>
      </c>
      <c r="G261" s="63">
        <v>322</v>
      </c>
      <c r="H261" s="63">
        <v>235</v>
      </c>
      <c r="I261" s="64">
        <v>160</v>
      </c>
      <c r="J261" s="63">
        <v>100</v>
      </c>
      <c r="K261" s="64">
        <f t="shared" si="187"/>
        <v>0.625</v>
      </c>
      <c r="L261" s="64">
        <v>0.625</v>
      </c>
      <c r="M261" s="64">
        <f t="shared" si="188"/>
        <v>0.75</v>
      </c>
      <c r="N261" s="63">
        <v>200</v>
      </c>
      <c r="O261" s="64">
        <f t="shared" si="167"/>
        <v>1.25</v>
      </c>
      <c r="P261" s="63">
        <v>320</v>
      </c>
      <c r="Q261" s="63">
        <v>360</v>
      </c>
      <c r="R261" s="64">
        <v>1.91</v>
      </c>
      <c r="S261" s="68"/>
      <c r="T261" s="68"/>
      <c r="U261" s="65">
        <f t="shared" si="175"/>
        <v>1.793</v>
      </c>
      <c r="V261" s="65">
        <f t="shared" si="189"/>
        <v>1.06525376464027</v>
      </c>
      <c r="W261" s="65">
        <f t="shared" si="190"/>
        <v>0</v>
      </c>
      <c r="X261" s="65">
        <f t="shared" si="191"/>
        <v>1.7420578125</v>
      </c>
      <c r="Y261" s="65">
        <f t="shared" si="192"/>
        <v>1.09640448571508</v>
      </c>
      <c r="Z261" s="65">
        <f t="shared" si="176"/>
        <v>0</v>
      </c>
      <c r="AA261" s="65">
        <f t="shared" si="193"/>
        <v>4.39787136208134</v>
      </c>
      <c r="AB261" s="65">
        <f t="shared" si="194"/>
        <v>0.434301015820543</v>
      </c>
      <c r="AC261" s="65">
        <f t="shared" si="177"/>
        <v>1</v>
      </c>
      <c r="AD261" s="65">
        <f t="shared" si="195"/>
        <v>1.088</v>
      </c>
      <c r="AE261" s="65">
        <f t="shared" si="196"/>
        <v>1.75551470588235</v>
      </c>
      <c r="AF261" s="65">
        <f t="shared" si="178"/>
        <v>0</v>
      </c>
      <c r="AG261" s="65">
        <f t="shared" si="197"/>
        <v>1.20081032745898</v>
      </c>
      <c r="AH261" s="65">
        <f t="shared" si="198"/>
        <v>1.59059258262854</v>
      </c>
      <c r="AI261" s="65">
        <f t="shared" si="179"/>
        <v>0</v>
      </c>
      <c r="AJ261" s="65">
        <f t="shared" si="199"/>
        <v>0.988953346913483</v>
      </c>
      <c r="AK261" s="65">
        <f t="shared" si="200"/>
        <v>1.93133478536788</v>
      </c>
      <c r="AL261" s="65">
        <f t="shared" si="180"/>
        <v>0</v>
      </c>
      <c r="AM261" s="65">
        <f t="shared" si="201"/>
        <v>1.07013874600336</v>
      </c>
      <c r="AN261" s="65">
        <f t="shared" si="202"/>
        <v>1.78481529346849</v>
      </c>
      <c r="AO261" s="65">
        <f t="shared" si="181"/>
        <v>0</v>
      </c>
      <c r="AP261" s="65">
        <f t="shared" si="203"/>
        <v>1.36008905175933</v>
      </c>
      <c r="AQ261" s="65">
        <f t="shared" si="204"/>
        <v>1.40431981091925</v>
      </c>
      <c r="AR261" s="65">
        <f t="shared" si="182"/>
        <v>0</v>
      </c>
      <c r="AS261" s="66">
        <f t="shared" si="205"/>
        <v>1.66416652198017</v>
      </c>
      <c r="AT261" s="66">
        <f t="shared" si="206"/>
        <v>1.14772168215913</v>
      </c>
      <c r="AU261" s="66">
        <f t="shared" si="183"/>
        <v>0</v>
      </c>
      <c r="AV261" s="65">
        <f t="shared" si="207"/>
        <v>1.09551524153387</v>
      </c>
      <c r="AW261" s="65">
        <f t="shared" si="208"/>
        <v>1.74347186381975</v>
      </c>
      <c r="AX261" s="65">
        <f t="shared" si="184"/>
        <v>0</v>
      </c>
    </row>
    <row r="262" spans="1:50">
      <c r="A262" s="62" t="s">
        <v>34</v>
      </c>
      <c r="B262" s="63">
        <v>34</v>
      </c>
      <c r="C262" s="63">
        <f t="shared" si="185"/>
        <v>27.2</v>
      </c>
      <c r="D262" s="64">
        <f t="shared" si="186"/>
        <v>2.15107427834744</v>
      </c>
      <c r="E262" s="64">
        <v>0</v>
      </c>
      <c r="F262" s="64">
        <v>5.296875</v>
      </c>
      <c r="G262" s="63">
        <v>322</v>
      </c>
      <c r="H262" s="63" t="s">
        <v>23</v>
      </c>
      <c r="I262" s="64">
        <v>160</v>
      </c>
      <c r="J262" s="63">
        <v>100</v>
      </c>
      <c r="K262" s="64">
        <f t="shared" si="187"/>
        <v>0.625</v>
      </c>
      <c r="L262" s="64">
        <v>0.625</v>
      </c>
      <c r="M262" s="64">
        <f t="shared" si="188"/>
        <v>0.75</v>
      </c>
      <c r="N262" s="63">
        <v>200</v>
      </c>
      <c r="O262" s="64">
        <f t="shared" si="167"/>
        <v>1.25</v>
      </c>
      <c r="P262" s="63">
        <v>320</v>
      </c>
      <c r="Q262" s="63">
        <v>360</v>
      </c>
      <c r="R262" s="64">
        <v>1.86</v>
      </c>
      <c r="S262" s="68"/>
      <c r="T262" s="68"/>
      <c r="U262" s="65">
        <f t="shared" si="175"/>
        <v>1.793</v>
      </c>
      <c r="V262" s="65">
        <f t="shared" si="189"/>
        <v>1.03736754043503</v>
      </c>
      <c r="W262" s="65">
        <f t="shared" si="190"/>
        <v>0</v>
      </c>
      <c r="X262" s="65">
        <f t="shared" si="191"/>
        <v>1.7420578125</v>
      </c>
      <c r="Y262" s="65">
        <f t="shared" si="192"/>
        <v>1.06770279760736</v>
      </c>
      <c r="Z262" s="65">
        <f t="shared" si="176"/>
        <v>0</v>
      </c>
      <c r="AA262" s="65">
        <f t="shared" si="193"/>
        <v>4.39787136208134</v>
      </c>
      <c r="AB262" s="65">
        <f t="shared" si="194"/>
        <v>0.422931879280738</v>
      </c>
      <c r="AC262" s="65">
        <f t="shared" si="177"/>
        <v>1</v>
      </c>
      <c r="AD262" s="65">
        <f t="shared" si="195"/>
        <v>1.088</v>
      </c>
      <c r="AE262" s="65">
        <f t="shared" si="196"/>
        <v>1.70955882352941</v>
      </c>
      <c r="AF262" s="65">
        <f t="shared" si="178"/>
        <v>0</v>
      </c>
      <c r="AG262" s="65">
        <f t="shared" si="197"/>
        <v>1.20081032745898</v>
      </c>
      <c r="AH262" s="65">
        <f t="shared" si="198"/>
        <v>1.54895403334507</v>
      </c>
      <c r="AI262" s="65">
        <f t="shared" si="179"/>
        <v>0</v>
      </c>
      <c r="AJ262" s="65">
        <f t="shared" si="199"/>
        <v>0.988953346913483</v>
      </c>
      <c r="AK262" s="65">
        <f t="shared" si="200"/>
        <v>1.88077628313312</v>
      </c>
      <c r="AL262" s="65">
        <f t="shared" si="180"/>
        <v>0</v>
      </c>
      <c r="AM262" s="65">
        <f t="shared" si="201"/>
        <v>1.05913519780132</v>
      </c>
      <c r="AN262" s="65">
        <f t="shared" si="202"/>
        <v>1.75614973788163</v>
      </c>
      <c r="AO262" s="65">
        <f t="shared" si="181"/>
        <v>0</v>
      </c>
      <c r="AP262" s="65">
        <f t="shared" si="203"/>
        <v>0.479958448356272</v>
      </c>
      <c r="AQ262" s="65">
        <f t="shared" si="204"/>
        <v>3.87533547199762</v>
      </c>
      <c r="AR262" s="65">
        <f t="shared" si="182"/>
        <v>0</v>
      </c>
      <c r="AS262" s="66">
        <f t="shared" si="205"/>
        <v>1.66354384281933</v>
      </c>
      <c r="AT262" s="66">
        <f t="shared" si="206"/>
        <v>1.11809496817813</v>
      </c>
      <c r="AU262" s="66">
        <f t="shared" si="183"/>
        <v>0</v>
      </c>
      <c r="AV262" s="65">
        <f t="shared" si="207"/>
        <v>1.09551524153387</v>
      </c>
      <c r="AW262" s="65">
        <f t="shared" si="208"/>
        <v>1.69783123911242</v>
      </c>
      <c r="AX262" s="65">
        <f t="shared" si="184"/>
        <v>0</v>
      </c>
    </row>
    <row r="263" spans="1:50">
      <c r="A263" s="62" t="s">
        <v>34</v>
      </c>
      <c r="B263" s="63">
        <v>34</v>
      </c>
      <c r="C263" s="63">
        <f t="shared" si="185"/>
        <v>27.2</v>
      </c>
      <c r="D263" s="64">
        <f t="shared" si="186"/>
        <v>2.15107427834744</v>
      </c>
      <c r="E263" s="64">
        <v>0.569958041958042</v>
      </c>
      <c r="F263" s="64">
        <v>5.296875</v>
      </c>
      <c r="G263" s="63">
        <v>322</v>
      </c>
      <c r="H263" s="63">
        <v>235</v>
      </c>
      <c r="I263" s="64">
        <v>160</v>
      </c>
      <c r="J263" s="63">
        <v>100</v>
      </c>
      <c r="K263" s="64">
        <f t="shared" si="187"/>
        <v>0.625</v>
      </c>
      <c r="L263" s="64">
        <v>0.625</v>
      </c>
      <c r="M263" s="64">
        <f t="shared" si="188"/>
        <v>0.75</v>
      </c>
      <c r="N263" s="63">
        <v>250</v>
      </c>
      <c r="O263" s="64">
        <f t="shared" si="167"/>
        <v>1.5625</v>
      </c>
      <c r="P263" s="63">
        <v>320</v>
      </c>
      <c r="Q263" s="63">
        <v>360</v>
      </c>
      <c r="R263" s="64">
        <v>1.92</v>
      </c>
      <c r="S263" s="68"/>
      <c r="T263" s="68"/>
      <c r="U263" s="65">
        <f t="shared" si="175"/>
        <v>1.793</v>
      </c>
      <c r="V263" s="65">
        <f t="shared" si="189"/>
        <v>1.07083100948132</v>
      </c>
      <c r="W263" s="65">
        <f t="shared" si="190"/>
        <v>0</v>
      </c>
      <c r="X263" s="65">
        <f t="shared" si="191"/>
        <v>1.6483078125</v>
      </c>
      <c r="Y263" s="65">
        <f t="shared" si="192"/>
        <v>1.1648309772238</v>
      </c>
      <c r="Z263" s="65">
        <f t="shared" si="176"/>
        <v>0</v>
      </c>
      <c r="AA263" s="65">
        <f t="shared" si="193"/>
        <v>4.39787136208134</v>
      </c>
      <c r="AB263" s="65">
        <f t="shared" si="194"/>
        <v>0.436574843128504</v>
      </c>
      <c r="AC263" s="65">
        <f t="shared" si="177"/>
        <v>1</v>
      </c>
      <c r="AD263" s="65">
        <f t="shared" si="195"/>
        <v>1.088</v>
      </c>
      <c r="AE263" s="65">
        <f t="shared" si="196"/>
        <v>1.76470588235294</v>
      </c>
      <c r="AF263" s="65">
        <f t="shared" si="178"/>
        <v>0</v>
      </c>
      <c r="AG263" s="65">
        <f t="shared" si="197"/>
        <v>1.19556036179839</v>
      </c>
      <c r="AH263" s="65">
        <f t="shared" si="198"/>
        <v>1.60594149935842</v>
      </c>
      <c r="AI263" s="65">
        <f t="shared" si="179"/>
        <v>0</v>
      </c>
      <c r="AJ263" s="65">
        <f t="shared" si="199"/>
        <v>0.988953346913483</v>
      </c>
      <c r="AK263" s="65">
        <f t="shared" si="200"/>
        <v>1.94144648581483</v>
      </c>
      <c r="AL263" s="65">
        <f t="shared" si="180"/>
        <v>0</v>
      </c>
      <c r="AM263" s="65">
        <f t="shared" si="201"/>
        <v>1.07802119704271</v>
      </c>
      <c r="AN263" s="65">
        <f t="shared" si="202"/>
        <v>1.78104104563719</v>
      </c>
      <c r="AO263" s="65">
        <f t="shared" si="181"/>
        <v>0</v>
      </c>
      <c r="AP263" s="65">
        <f t="shared" si="203"/>
        <v>1.18406293107872</v>
      </c>
      <c r="AQ263" s="65">
        <f t="shared" si="204"/>
        <v>1.62153543498809</v>
      </c>
      <c r="AR263" s="65">
        <f t="shared" si="182"/>
        <v>0</v>
      </c>
      <c r="AS263" s="66">
        <f t="shared" si="205"/>
        <v>1.649854486148</v>
      </c>
      <c r="AT263" s="66">
        <f t="shared" si="206"/>
        <v>1.16373899402651</v>
      </c>
      <c r="AU263" s="66">
        <f t="shared" si="183"/>
        <v>0</v>
      </c>
      <c r="AV263" s="65">
        <f t="shared" si="207"/>
        <v>1.08301212229098</v>
      </c>
      <c r="AW263" s="65">
        <f t="shared" si="208"/>
        <v>1.77283334182676</v>
      </c>
      <c r="AX263" s="65">
        <f t="shared" si="184"/>
        <v>0</v>
      </c>
    </row>
    <row r="264" spans="1:50">
      <c r="A264" s="62" t="s">
        <v>34</v>
      </c>
      <c r="B264" s="63">
        <v>34</v>
      </c>
      <c r="C264" s="63">
        <f t="shared" si="185"/>
        <v>27.2</v>
      </c>
      <c r="D264" s="64">
        <f t="shared" si="186"/>
        <v>2.15107427834744</v>
      </c>
      <c r="E264" s="64">
        <v>0</v>
      </c>
      <c r="F264" s="64">
        <v>5.296875</v>
      </c>
      <c r="G264" s="63">
        <v>322</v>
      </c>
      <c r="H264" s="63" t="s">
        <v>23</v>
      </c>
      <c r="I264" s="64">
        <v>160</v>
      </c>
      <c r="J264" s="63">
        <v>100</v>
      </c>
      <c r="K264" s="64">
        <f t="shared" si="187"/>
        <v>0.625</v>
      </c>
      <c r="L264" s="64">
        <v>0.625</v>
      </c>
      <c r="M264" s="64">
        <f t="shared" si="188"/>
        <v>0.75</v>
      </c>
      <c r="N264" s="63">
        <v>250</v>
      </c>
      <c r="O264" s="64">
        <f t="shared" si="167"/>
        <v>1.5625</v>
      </c>
      <c r="P264" s="63">
        <v>320</v>
      </c>
      <c r="Q264" s="63">
        <v>360</v>
      </c>
      <c r="R264" s="64">
        <v>1.55</v>
      </c>
      <c r="S264" s="68"/>
      <c r="T264" s="68"/>
      <c r="U264" s="65">
        <f t="shared" si="175"/>
        <v>1.793</v>
      </c>
      <c r="V264" s="65">
        <f t="shared" si="189"/>
        <v>0.864472950362521</v>
      </c>
      <c r="W264" s="65">
        <f t="shared" si="190"/>
        <v>1</v>
      </c>
      <c r="X264" s="65">
        <f t="shared" si="191"/>
        <v>1.6483078125</v>
      </c>
      <c r="Y264" s="65">
        <f t="shared" si="192"/>
        <v>0.940358340987964</v>
      </c>
      <c r="Z264" s="65">
        <f t="shared" si="176"/>
        <v>1</v>
      </c>
      <c r="AA264" s="65">
        <f t="shared" si="193"/>
        <v>4.39787136208134</v>
      </c>
      <c r="AB264" s="65">
        <f t="shared" si="194"/>
        <v>0.352443232733948</v>
      </c>
      <c r="AC264" s="65">
        <f t="shared" si="177"/>
        <v>1</v>
      </c>
      <c r="AD264" s="65">
        <f t="shared" si="195"/>
        <v>1.088</v>
      </c>
      <c r="AE264" s="65">
        <f t="shared" si="196"/>
        <v>1.42463235294118</v>
      </c>
      <c r="AF264" s="65">
        <f t="shared" si="178"/>
        <v>0</v>
      </c>
      <c r="AG264" s="65">
        <f t="shared" si="197"/>
        <v>1.19556036179839</v>
      </c>
      <c r="AH264" s="65">
        <f t="shared" si="198"/>
        <v>1.29646318958623</v>
      </c>
      <c r="AI264" s="65">
        <f t="shared" si="179"/>
        <v>0</v>
      </c>
      <c r="AJ264" s="65">
        <f t="shared" si="199"/>
        <v>0.988953346913483</v>
      </c>
      <c r="AK264" s="65">
        <f t="shared" si="200"/>
        <v>1.5673135692776</v>
      </c>
      <c r="AL264" s="65">
        <f t="shared" si="180"/>
        <v>0</v>
      </c>
      <c r="AM264" s="65">
        <f t="shared" si="201"/>
        <v>1.06921835848107</v>
      </c>
      <c r="AN264" s="65">
        <f t="shared" si="202"/>
        <v>1.44965711419501</v>
      </c>
      <c r="AO264" s="65">
        <f t="shared" si="181"/>
        <v>0</v>
      </c>
      <c r="AP264" s="65">
        <f t="shared" si="203"/>
        <v>0.479958448356272</v>
      </c>
      <c r="AQ264" s="65">
        <f t="shared" si="204"/>
        <v>3.22944622666468</v>
      </c>
      <c r="AR264" s="65">
        <f t="shared" si="182"/>
        <v>0</v>
      </c>
      <c r="AS264" s="66">
        <f t="shared" si="205"/>
        <v>1.64935634281933</v>
      </c>
      <c r="AT264" s="66">
        <f t="shared" si="206"/>
        <v>0.939760535525332</v>
      </c>
      <c r="AU264" s="66">
        <f t="shared" si="183"/>
        <v>1</v>
      </c>
      <c r="AV264" s="65">
        <f t="shared" si="207"/>
        <v>1.08301212229098</v>
      </c>
      <c r="AW264" s="65">
        <f t="shared" si="208"/>
        <v>1.43119358324556</v>
      </c>
      <c r="AX264" s="65">
        <f t="shared" si="184"/>
        <v>0</v>
      </c>
    </row>
    <row r="265" spans="1:50">
      <c r="A265" s="62" t="s">
        <v>34</v>
      </c>
      <c r="B265" s="63">
        <v>34</v>
      </c>
      <c r="C265" s="63">
        <f t="shared" si="185"/>
        <v>27.2</v>
      </c>
      <c r="D265" s="64">
        <f t="shared" si="186"/>
        <v>2.15107427834744</v>
      </c>
      <c r="E265" s="64">
        <v>0.474965034965035</v>
      </c>
      <c r="F265" s="64">
        <v>5.296875</v>
      </c>
      <c r="G265" s="63">
        <v>322</v>
      </c>
      <c r="H265" s="63">
        <v>235</v>
      </c>
      <c r="I265" s="64">
        <v>160</v>
      </c>
      <c r="J265" s="63">
        <v>100</v>
      </c>
      <c r="K265" s="64">
        <f t="shared" si="187"/>
        <v>0.625</v>
      </c>
      <c r="L265" s="64">
        <v>0.625</v>
      </c>
      <c r="M265" s="64">
        <f t="shared" si="188"/>
        <v>0.75</v>
      </c>
      <c r="N265" s="63">
        <v>300</v>
      </c>
      <c r="O265" s="64">
        <f t="shared" si="167"/>
        <v>1.875</v>
      </c>
      <c r="P265" s="63">
        <v>320</v>
      </c>
      <c r="Q265" s="63">
        <v>360</v>
      </c>
      <c r="R265" s="64">
        <v>1.72</v>
      </c>
      <c r="S265" s="68"/>
      <c r="T265" s="68"/>
      <c r="U265" s="65">
        <f t="shared" si="175"/>
        <v>1.793</v>
      </c>
      <c r="V265" s="65">
        <f t="shared" si="189"/>
        <v>0.959286112660346</v>
      </c>
      <c r="W265" s="65">
        <f t="shared" si="190"/>
        <v>1</v>
      </c>
      <c r="X265" s="65">
        <f t="shared" si="191"/>
        <v>1.5545578125</v>
      </c>
      <c r="Y265" s="65">
        <f t="shared" si="192"/>
        <v>1.10642395295286</v>
      </c>
      <c r="Z265" s="65">
        <f t="shared" si="176"/>
        <v>0</v>
      </c>
      <c r="AA265" s="65">
        <f t="shared" si="193"/>
        <v>4.39787136208134</v>
      </c>
      <c r="AB265" s="65">
        <f t="shared" si="194"/>
        <v>0.391098296969285</v>
      </c>
      <c r="AC265" s="65">
        <f t="shared" si="177"/>
        <v>1</v>
      </c>
      <c r="AD265" s="65">
        <f t="shared" si="195"/>
        <v>1.088</v>
      </c>
      <c r="AE265" s="65">
        <f t="shared" si="196"/>
        <v>1.58088235294118</v>
      </c>
      <c r="AF265" s="65">
        <f t="shared" si="178"/>
        <v>0</v>
      </c>
      <c r="AG265" s="65">
        <f t="shared" si="197"/>
        <v>1.1903103961378</v>
      </c>
      <c r="AH265" s="65">
        <f t="shared" si="198"/>
        <v>1.44500124134082</v>
      </c>
      <c r="AI265" s="65">
        <f t="shared" si="179"/>
        <v>0</v>
      </c>
      <c r="AJ265" s="65">
        <f t="shared" si="199"/>
        <v>0.988953346913483</v>
      </c>
      <c r="AK265" s="65">
        <f t="shared" si="200"/>
        <v>1.73921247687579</v>
      </c>
      <c r="AL265" s="65">
        <f t="shared" si="180"/>
        <v>0</v>
      </c>
      <c r="AM265" s="65">
        <f t="shared" si="201"/>
        <v>1.08663721796219</v>
      </c>
      <c r="AN265" s="65">
        <f t="shared" si="202"/>
        <v>1.58286498158565</v>
      </c>
      <c r="AO265" s="65">
        <f t="shared" si="181"/>
        <v>0</v>
      </c>
      <c r="AP265" s="65">
        <f t="shared" si="203"/>
        <v>1.06671218395831</v>
      </c>
      <c r="AQ265" s="65">
        <f t="shared" si="204"/>
        <v>1.61243119359291</v>
      </c>
      <c r="AR265" s="65">
        <f t="shared" si="182"/>
        <v>0</v>
      </c>
      <c r="AS265" s="66">
        <f t="shared" si="205"/>
        <v>1.63558396225989</v>
      </c>
      <c r="AT265" s="66">
        <f t="shared" si="206"/>
        <v>1.05161217014104</v>
      </c>
      <c r="AU265" s="66">
        <f t="shared" si="183"/>
        <v>0</v>
      </c>
      <c r="AV265" s="65">
        <f t="shared" si="207"/>
        <v>1.07050900304808</v>
      </c>
      <c r="AW265" s="65">
        <f t="shared" si="208"/>
        <v>1.60671231638651</v>
      </c>
      <c r="AX265" s="65">
        <f t="shared" si="184"/>
        <v>0</v>
      </c>
    </row>
    <row r="266" spans="1:50">
      <c r="A266" s="62" t="s">
        <v>34</v>
      </c>
      <c r="B266" s="63">
        <v>34</v>
      </c>
      <c r="C266" s="63">
        <f t="shared" si="185"/>
        <v>27.2</v>
      </c>
      <c r="D266" s="64">
        <f t="shared" si="186"/>
        <v>2.15107427834744</v>
      </c>
      <c r="E266" s="64">
        <v>0</v>
      </c>
      <c r="F266" s="64">
        <v>5.296875</v>
      </c>
      <c r="G266" s="63">
        <v>322</v>
      </c>
      <c r="H266" s="63" t="s">
        <v>23</v>
      </c>
      <c r="I266" s="64">
        <v>160</v>
      </c>
      <c r="J266" s="63">
        <v>100</v>
      </c>
      <c r="K266" s="64">
        <f t="shared" si="187"/>
        <v>0.625</v>
      </c>
      <c r="L266" s="64">
        <v>0.625</v>
      </c>
      <c r="M266" s="64">
        <f t="shared" si="188"/>
        <v>0.75</v>
      </c>
      <c r="N266" s="63">
        <v>300</v>
      </c>
      <c r="O266" s="64">
        <f t="shared" si="167"/>
        <v>1.875</v>
      </c>
      <c r="P266" s="63">
        <v>320</v>
      </c>
      <c r="Q266" s="63">
        <v>360</v>
      </c>
      <c r="R266" s="64">
        <v>1.52</v>
      </c>
      <c r="S266" s="68"/>
      <c r="T266" s="68"/>
      <c r="U266" s="65">
        <f t="shared" si="175"/>
        <v>1.793</v>
      </c>
      <c r="V266" s="65">
        <f t="shared" si="189"/>
        <v>0.847741215839375</v>
      </c>
      <c r="W266" s="65">
        <f t="shared" si="190"/>
        <v>1</v>
      </c>
      <c r="X266" s="65">
        <f t="shared" si="191"/>
        <v>1.5545578125</v>
      </c>
      <c r="Y266" s="65">
        <f t="shared" si="192"/>
        <v>0.977770004935085</v>
      </c>
      <c r="Z266" s="65">
        <f t="shared" si="176"/>
        <v>1</v>
      </c>
      <c r="AA266" s="65">
        <f t="shared" si="193"/>
        <v>4.39787136208134</v>
      </c>
      <c r="AB266" s="65">
        <f t="shared" si="194"/>
        <v>0.345621750810066</v>
      </c>
      <c r="AC266" s="65">
        <f t="shared" si="177"/>
        <v>1</v>
      </c>
      <c r="AD266" s="65">
        <f t="shared" si="195"/>
        <v>1.088</v>
      </c>
      <c r="AE266" s="65">
        <f t="shared" si="196"/>
        <v>1.39705882352941</v>
      </c>
      <c r="AF266" s="65">
        <f t="shared" si="178"/>
        <v>0</v>
      </c>
      <c r="AG266" s="65">
        <f t="shared" si="197"/>
        <v>1.1903103961378</v>
      </c>
      <c r="AH266" s="65">
        <f t="shared" si="198"/>
        <v>1.27697784118491</v>
      </c>
      <c r="AI266" s="65">
        <f t="shared" si="179"/>
        <v>0</v>
      </c>
      <c r="AJ266" s="65">
        <f t="shared" si="199"/>
        <v>0.988953346913483</v>
      </c>
      <c r="AK266" s="65">
        <f t="shared" si="200"/>
        <v>1.53697846793674</v>
      </c>
      <c r="AL266" s="65">
        <f t="shared" si="180"/>
        <v>0</v>
      </c>
      <c r="AM266" s="65">
        <f t="shared" si="201"/>
        <v>1.07930151916083</v>
      </c>
      <c r="AN266" s="65">
        <f t="shared" si="202"/>
        <v>1.4083182252739</v>
      </c>
      <c r="AO266" s="65">
        <f t="shared" si="181"/>
        <v>0</v>
      </c>
      <c r="AP266" s="65">
        <f t="shared" si="203"/>
        <v>0.479958448356272</v>
      </c>
      <c r="AQ266" s="65">
        <f t="shared" si="204"/>
        <v>3.16694081582601</v>
      </c>
      <c r="AR266" s="65">
        <f t="shared" si="182"/>
        <v>0</v>
      </c>
      <c r="AS266" s="66">
        <f t="shared" si="205"/>
        <v>1.63516884281933</v>
      </c>
      <c r="AT266" s="66">
        <f t="shared" si="206"/>
        <v>0.929567614179365</v>
      </c>
      <c r="AU266" s="66">
        <f t="shared" si="183"/>
        <v>1</v>
      </c>
      <c r="AV266" s="65">
        <f t="shared" si="207"/>
        <v>1.07050900304808</v>
      </c>
      <c r="AW266" s="65">
        <f t="shared" si="208"/>
        <v>1.4198853028532</v>
      </c>
      <c r="AX266" s="65">
        <f t="shared" si="184"/>
        <v>0</v>
      </c>
    </row>
    <row r="267" spans="1:50">
      <c r="A267" s="62" t="s">
        <v>34</v>
      </c>
      <c r="B267" s="63">
        <v>34</v>
      </c>
      <c r="C267" s="63">
        <f t="shared" si="185"/>
        <v>27.2</v>
      </c>
      <c r="D267" s="64">
        <f t="shared" si="186"/>
        <v>2.15107427834744</v>
      </c>
      <c r="E267" s="64">
        <v>0.407112887112887</v>
      </c>
      <c r="F267" s="64">
        <v>5.296875</v>
      </c>
      <c r="G267" s="63">
        <v>322</v>
      </c>
      <c r="H267" s="63">
        <v>235</v>
      </c>
      <c r="I267" s="64">
        <v>160</v>
      </c>
      <c r="J267" s="63">
        <v>100</v>
      </c>
      <c r="K267" s="64">
        <f t="shared" si="187"/>
        <v>0.625</v>
      </c>
      <c r="L267" s="64">
        <v>0.625</v>
      </c>
      <c r="M267" s="64">
        <f t="shared" si="188"/>
        <v>0.75</v>
      </c>
      <c r="N267" s="63">
        <v>350</v>
      </c>
      <c r="O267" s="64">
        <f t="shared" si="167"/>
        <v>2.1875</v>
      </c>
      <c r="P267" s="63">
        <v>320</v>
      </c>
      <c r="Q267" s="63">
        <v>360</v>
      </c>
      <c r="R267" s="64">
        <v>1.69</v>
      </c>
      <c r="S267" s="68"/>
      <c r="T267" s="68"/>
      <c r="U267" s="65">
        <f t="shared" si="175"/>
        <v>1.793</v>
      </c>
      <c r="V267" s="65">
        <f t="shared" si="189"/>
        <v>0.9425543781372</v>
      </c>
      <c r="W267" s="65">
        <f t="shared" si="190"/>
        <v>1</v>
      </c>
      <c r="X267" s="65">
        <f t="shared" si="191"/>
        <v>1.4608078125</v>
      </c>
      <c r="Y267" s="65">
        <f t="shared" si="192"/>
        <v>1.15689414140507</v>
      </c>
      <c r="Z267" s="65">
        <f t="shared" si="176"/>
        <v>0</v>
      </c>
      <c r="AA267" s="65">
        <f t="shared" si="193"/>
        <v>4.39787136208134</v>
      </c>
      <c r="AB267" s="65">
        <f t="shared" si="194"/>
        <v>0.384276815045402</v>
      </c>
      <c r="AC267" s="65">
        <f t="shared" si="177"/>
        <v>1</v>
      </c>
      <c r="AD267" s="65">
        <f t="shared" si="195"/>
        <v>1.088</v>
      </c>
      <c r="AE267" s="65">
        <f t="shared" si="196"/>
        <v>1.55330882352941</v>
      </c>
      <c r="AF267" s="65">
        <f t="shared" si="178"/>
        <v>0</v>
      </c>
      <c r="AG267" s="65">
        <f t="shared" si="197"/>
        <v>1.1850604304772</v>
      </c>
      <c r="AH267" s="65">
        <f t="shared" si="198"/>
        <v>1.42608761252746</v>
      </c>
      <c r="AI267" s="65">
        <f t="shared" si="179"/>
        <v>0</v>
      </c>
      <c r="AJ267" s="65">
        <f t="shared" si="199"/>
        <v>0.988953346913483</v>
      </c>
      <c r="AK267" s="65">
        <f t="shared" si="200"/>
        <v>1.70887737553493</v>
      </c>
      <c r="AL267" s="65">
        <f t="shared" si="180"/>
        <v>0</v>
      </c>
      <c r="AM267" s="65">
        <f t="shared" si="201"/>
        <v>1.09567242167032</v>
      </c>
      <c r="AN267" s="65">
        <f t="shared" si="202"/>
        <v>1.54243181317245</v>
      </c>
      <c r="AO267" s="65">
        <f t="shared" si="181"/>
        <v>0</v>
      </c>
      <c r="AP267" s="65">
        <f t="shared" si="203"/>
        <v>0.982890221729446</v>
      </c>
      <c r="AQ267" s="65">
        <f t="shared" si="204"/>
        <v>1.71941887571774</v>
      </c>
      <c r="AR267" s="65">
        <f t="shared" si="182"/>
        <v>0</v>
      </c>
      <c r="AS267" s="66">
        <f t="shared" si="205"/>
        <v>1.62133715948267</v>
      </c>
      <c r="AT267" s="66">
        <f t="shared" si="206"/>
        <v>1.04234951386622</v>
      </c>
      <c r="AU267" s="66">
        <f t="shared" si="183"/>
        <v>0</v>
      </c>
      <c r="AV267" s="65">
        <f t="shared" si="207"/>
        <v>1.05800588380519</v>
      </c>
      <c r="AW267" s="65">
        <f t="shared" si="208"/>
        <v>1.59734461392767</v>
      </c>
      <c r="AX267" s="65">
        <f t="shared" si="184"/>
        <v>0</v>
      </c>
    </row>
    <row r="268" spans="1:50">
      <c r="A268" s="62" t="s">
        <v>34</v>
      </c>
      <c r="B268" s="63">
        <v>34</v>
      </c>
      <c r="C268" s="63">
        <f t="shared" si="185"/>
        <v>27.2</v>
      </c>
      <c r="D268" s="64">
        <f t="shared" si="186"/>
        <v>2.15107427834744</v>
      </c>
      <c r="E268" s="64">
        <v>0</v>
      </c>
      <c r="F268" s="64">
        <v>5.296875</v>
      </c>
      <c r="G268" s="63">
        <v>322</v>
      </c>
      <c r="H268" s="63" t="s">
        <v>23</v>
      </c>
      <c r="I268" s="64">
        <v>160</v>
      </c>
      <c r="J268" s="63">
        <v>100</v>
      </c>
      <c r="K268" s="64">
        <f t="shared" si="187"/>
        <v>0.625</v>
      </c>
      <c r="L268" s="64">
        <v>0.625</v>
      </c>
      <c r="M268" s="64">
        <f t="shared" si="188"/>
        <v>0.75</v>
      </c>
      <c r="N268" s="63">
        <v>350</v>
      </c>
      <c r="O268" s="64">
        <f t="shared" si="167"/>
        <v>2.1875</v>
      </c>
      <c r="P268" s="63">
        <v>320</v>
      </c>
      <c r="Q268" s="63">
        <v>360</v>
      </c>
      <c r="R268" s="64">
        <v>1.44</v>
      </c>
      <c r="S268" s="68"/>
      <c r="T268" s="68"/>
      <c r="U268" s="65">
        <f t="shared" si="175"/>
        <v>1.793</v>
      </c>
      <c r="V268" s="65">
        <f t="shared" si="189"/>
        <v>0.803123257110987</v>
      </c>
      <c r="W268" s="65">
        <f t="shared" si="190"/>
        <v>1</v>
      </c>
      <c r="X268" s="65">
        <f t="shared" si="191"/>
        <v>1.4608078125</v>
      </c>
      <c r="Y268" s="65">
        <f t="shared" si="192"/>
        <v>0.985755954806683</v>
      </c>
      <c r="Z268" s="65">
        <f t="shared" si="176"/>
        <v>1</v>
      </c>
      <c r="AA268" s="65">
        <f t="shared" si="193"/>
        <v>4.39787136208134</v>
      </c>
      <c r="AB268" s="65">
        <f t="shared" si="194"/>
        <v>0.327431132346378</v>
      </c>
      <c r="AC268" s="65">
        <f t="shared" si="177"/>
        <v>1</v>
      </c>
      <c r="AD268" s="65">
        <f t="shared" si="195"/>
        <v>1.088</v>
      </c>
      <c r="AE268" s="65">
        <f t="shared" si="196"/>
        <v>1.32352941176471</v>
      </c>
      <c r="AF268" s="65">
        <f t="shared" si="178"/>
        <v>0</v>
      </c>
      <c r="AG268" s="65">
        <f t="shared" si="197"/>
        <v>1.1850604304772</v>
      </c>
      <c r="AH268" s="65">
        <f t="shared" si="198"/>
        <v>1.21512790653227</v>
      </c>
      <c r="AI268" s="65">
        <f t="shared" si="179"/>
        <v>0</v>
      </c>
      <c r="AJ268" s="65">
        <f t="shared" si="199"/>
        <v>0.988953346913483</v>
      </c>
      <c r="AK268" s="65">
        <f t="shared" si="200"/>
        <v>1.45608486436113</v>
      </c>
      <c r="AL268" s="65">
        <f t="shared" si="180"/>
        <v>0</v>
      </c>
      <c r="AM268" s="65">
        <f t="shared" si="201"/>
        <v>1.08938467984058</v>
      </c>
      <c r="AN268" s="65">
        <f t="shared" si="202"/>
        <v>1.32184711851348</v>
      </c>
      <c r="AO268" s="65">
        <f t="shared" si="181"/>
        <v>0</v>
      </c>
      <c r="AP268" s="65">
        <f t="shared" si="203"/>
        <v>0.479958448356272</v>
      </c>
      <c r="AQ268" s="65">
        <f t="shared" si="204"/>
        <v>3.00025972025622</v>
      </c>
      <c r="AR268" s="65">
        <f t="shared" si="182"/>
        <v>0</v>
      </c>
      <c r="AS268" s="66">
        <f t="shared" si="205"/>
        <v>1.62098134281933</v>
      </c>
      <c r="AT268" s="66">
        <f t="shared" si="206"/>
        <v>0.888350755163809</v>
      </c>
      <c r="AU268" s="66">
        <f t="shared" si="183"/>
        <v>1</v>
      </c>
      <c r="AV268" s="65">
        <f t="shared" si="207"/>
        <v>1.05800588380519</v>
      </c>
      <c r="AW268" s="65">
        <f t="shared" si="208"/>
        <v>1.36105103198571</v>
      </c>
      <c r="AX268" s="65">
        <f t="shared" si="184"/>
        <v>0</v>
      </c>
    </row>
    <row r="269" spans="1:50">
      <c r="A269" s="62" t="s">
        <v>86</v>
      </c>
      <c r="B269" s="63">
        <v>71</v>
      </c>
      <c r="C269" s="63">
        <f t="shared" si="185"/>
        <v>56.8</v>
      </c>
      <c r="D269" s="64">
        <f t="shared" si="186"/>
        <v>4.00621699889174</v>
      </c>
      <c r="E269" s="64">
        <v>0.54</v>
      </c>
      <c r="F269" s="64">
        <v>4.17</v>
      </c>
      <c r="G269" s="63">
        <v>380.6</v>
      </c>
      <c r="H269" s="63">
        <v>260</v>
      </c>
      <c r="I269" s="64">
        <v>138.6</v>
      </c>
      <c r="J269" s="63">
        <f>(260-I269)/2</f>
        <v>60.7</v>
      </c>
      <c r="K269" s="64">
        <f t="shared" si="187"/>
        <v>0.437950937950938</v>
      </c>
      <c r="L269" s="64">
        <v>0.432900432900433</v>
      </c>
      <c r="M269" s="64">
        <f>80/I269</f>
        <v>0.577200577200577</v>
      </c>
      <c r="N269" s="63">
        <v>430</v>
      </c>
      <c r="O269" s="64">
        <f t="shared" si="167"/>
        <v>3.1024531024531</v>
      </c>
      <c r="P269" s="63">
        <v>200</v>
      </c>
      <c r="Q269" s="63">
        <v>260</v>
      </c>
      <c r="R269" s="64">
        <v>1.92</v>
      </c>
      <c r="S269" s="68"/>
      <c r="T269" s="68"/>
      <c r="U269" s="65">
        <f t="shared" si="175"/>
        <v>4.457</v>
      </c>
      <c r="V269" s="65">
        <f t="shared" si="189"/>
        <v>0.430783037917882</v>
      </c>
      <c r="W269" s="65">
        <f t="shared" si="190"/>
        <v>1</v>
      </c>
      <c r="X269" s="65">
        <f t="shared" si="191"/>
        <v>1.35501506926407</v>
      </c>
      <c r="Y269" s="65">
        <f t="shared" si="192"/>
        <v>1.416958411424</v>
      </c>
      <c r="Z269" s="65">
        <f t="shared" si="176"/>
        <v>0</v>
      </c>
      <c r="AA269" s="65">
        <f t="shared" si="193"/>
        <v>6.98335930329466</v>
      </c>
      <c r="AB269" s="65">
        <f t="shared" si="194"/>
        <v>0.274939311671128</v>
      </c>
      <c r="AC269" s="65">
        <f t="shared" si="177"/>
        <v>1</v>
      </c>
      <c r="AD269" s="65">
        <f t="shared" si="195"/>
        <v>2.15485</v>
      </c>
      <c r="AE269" s="65">
        <f t="shared" si="196"/>
        <v>0.89101329558902</v>
      </c>
      <c r="AF269" s="65">
        <f t="shared" si="178"/>
        <v>1</v>
      </c>
      <c r="AG269" s="65">
        <f t="shared" si="197"/>
        <v>1.87899872949889</v>
      </c>
      <c r="AH269" s="65">
        <f t="shared" si="198"/>
        <v>1.02182080799599</v>
      </c>
      <c r="AI269" s="65">
        <f t="shared" si="179"/>
        <v>0</v>
      </c>
      <c r="AJ269" s="65">
        <f t="shared" si="199"/>
        <v>1.0154042307967</v>
      </c>
      <c r="AK269" s="65">
        <f t="shared" si="200"/>
        <v>1.89087256263798</v>
      </c>
      <c r="AL269" s="65">
        <f t="shared" si="180"/>
        <v>0</v>
      </c>
      <c r="AM269" s="65">
        <f t="shared" si="201"/>
        <v>2.35044924523047</v>
      </c>
      <c r="AN269" s="65">
        <f t="shared" si="202"/>
        <v>0.81686511797524</v>
      </c>
      <c r="AO269" s="65">
        <f t="shared" si="181"/>
        <v>1</v>
      </c>
      <c r="AP269" s="65">
        <f t="shared" si="203"/>
        <v>2.07260766978737</v>
      </c>
      <c r="AQ269" s="65">
        <f t="shared" si="204"/>
        <v>0.926369243918206</v>
      </c>
      <c r="AR269" s="65">
        <f t="shared" si="182"/>
        <v>1</v>
      </c>
      <c r="AS269" s="66">
        <f t="shared" si="205"/>
        <v>1.57202362384587</v>
      </c>
      <c r="AT269" s="66">
        <f t="shared" si="206"/>
        <v>1.22135569140038</v>
      </c>
      <c r="AU269" s="66">
        <f t="shared" si="183"/>
        <v>0</v>
      </c>
      <c r="AV269" s="65">
        <f t="shared" si="207"/>
        <v>1.69433235926917</v>
      </c>
      <c r="AW269" s="65">
        <f t="shared" si="208"/>
        <v>1.13318971304318</v>
      </c>
      <c r="AX269" s="65">
        <f t="shared" si="184"/>
        <v>0</v>
      </c>
    </row>
    <row r="270" spans="1:50">
      <c r="A270" s="62" t="s">
        <v>86</v>
      </c>
      <c r="B270" s="63">
        <v>71</v>
      </c>
      <c r="C270" s="63">
        <f t="shared" si="185"/>
        <v>56.8</v>
      </c>
      <c r="D270" s="64">
        <f t="shared" si="186"/>
        <v>4.00621699889174</v>
      </c>
      <c r="E270" s="64">
        <v>1.36</v>
      </c>
      <c r="F270" s="64">
        <v>4.17</v>
      </c>
      <c r="G270" s="63">
        <v>380.6</v>
      </c>
      <c r="H270" s="63">
        <v>260</v>
      </c>
      <c r="I270" s="64">
        <v>138.6</v>
      </c>
      <c r="J270" s="63">
        <f>(260-I270)/2</f>
        <v>60.7</v>
      </c>
      <c r="K270" s="64">
        <f t="shared" si="187"/>
        <v>0.437950937950938</v>
      </c>
      <c r="L270" s="64">
        <v>0.432900432900433</v>
      </c>
      <c r="M270" s="64">
        <f>80/I270</f>
        <v>0.577200577200577</v>
      </c>
      <c r="N270" s="63">
        <v>430</v>
      </c>
      <c r="O270" s="64">
        <f t="shared" si="167"/>
        <v>3.1024531024531</v>
      </c>
      <c r="P270" s="63">
        <v>200</v>
      </c>
      <c r="Q270" s="63">
        <v>260</v>
      </c>
      <c r="R270" s="64">
        <v>1.67</v>
      </c>
      <c r="S270" s="68"/>
      <c r="T270" s="68"/>
      <c r="U270" s="65">
        <f t="shared" si="175"/>
        <v>4.457</v>
      </c>
      <c r="V270" s="65">
        <f t="shared" si="189"/>
        <v>0.374691496522324</v>
      </c>
      <c r="W270" s="65">
        <f t="shared" si="190"/>
        <v>1</v>
      </c>
      <c r="X270" s="65">
        <f t="shared" si="191"/>
        <v>1.35501506926407</v>
      </c>
      <c r="Y270" s="65">
        <f t="shared" si="192"/>
        <v>1.23245861826983</v>
      </c>
      <c r="Z270" s="65">
        <f t="shared" si="176"/>
        <v>0</v>
      </c>
      <c r="AA270" s="65">
        <f t="shared" si="193"/>
        <v>6.98335930329466</v>
      </c>
      <c r="AB270" s="65">
        <f t="shared" si="194"/>
        <v>0.239139922130616</v>
      </c>
      <c r="AC270" s="65">
        <f t="shared" si="177"/>
        <v>1</v>
      </c>
      <c r="AD270" s="65">
        <f t="shared" si="195"/>
        <v>2.15485</v>
      </c>
      <c r="AE270" s="65">
        <f t="shared" si="196"/>
        <v>0.774995939392533</v>
      </c>
      <c r="AF270" s="65">
        <f t="shared" si="178"/>
        <v>1</v>
      </c>
      <c r="AG270" s="65">
        <f t="shared" si="197"/>
        <v>1.87899872949889</v>
      </c>
      <c r="AH270" s="65">
        <f t="shared" si="198"/>
        <v>0.888771223621514</v>
      </c>
      <c r="AI270" s="65">
        <f t="shared" si="179"/>
        <v>1</v>
      </c>
      <c r="AJ270" s="65">
        <f t="shared" si="199"/>
        <v>1.0154042307967</v>
      </c>
      <c r="AK270" s="65">
        <f t="shared" si="200"/>
        <v>1.64466519771116</v>
      </c>
      <c r="AL270" s="65">
        <f t="shared" si="180"/>
        <v>0</v>
      </c>
      <c r="AM270" s="65">
        <f t="shared" si="201"/>
        <v>2.37403624843314</v>
      </c>
      <c r="AN270" s="65">
        <f t="shared" si="202"/>
        <v>0.703443345105701</v>
      </c>
      <c r="AO270" s="65">
        <f t="shared" si="181"/>
        <v>1</v>
      </c>
      <c r="AP270" s="65">
        <f t="shared" si="203"/>
        <v>3.95923941620746</v>
      </c>
      <c r="AQ270" s="65">
        <f t="shared" si="204"/>
        <v>0.421798185066486</v>
      </c>
      <c r="AR270" s="65">
        <f t="shared" si="182"/>
        <v>1</v>
      </c>
      <c r="AS270" s="66">
        <f t="shared" si="205"/>
        <v>1.57274030384587</v>
      </c>
      <c r="AT270" s="66">
        <f t="shared" si="206"/>
        <v>1.06184091290616</v>
      </c>
      <c r="AU270" s="66">
        <f t="shared" si="183"/>
        <v>0</v>
      </c>
      <c r="AV270" s="65">
        <f t="shared" si="207"/>
        <v>1.69433235926917</v>
      </c>
      <c r="AW270" s="65">
        <f t="shared" si="208"/>
        <v>0.985638969157348</v>
      </c>
      <c r="AX270" s="65">
        <f t="shared" si="184"/>
        <v>1</v>
      </c>
    </row>
    <row r="272" spans="21:50">
      <c r="U272" s="66" t="s">
        <v>35</v>
      </c>
      <c r="V272" s="74">
        <f>AVERAGE(V2:V270)</f>
        <v>0.68176533423518</v>
      </c>
      <c r="W272" s="66">
        <f>COUNTIF(W2:W270,0)</f>
        <v>36</v>
      </c>
      <c r="X272" s="66" t="s">
        <v>35</v>
      </c>
      <c r="Y272" s="70">
        <f>AVERAGE(Y2:Y270)</f>
        <v>1.62796901564301</v>
      </c>
      <c r="Z272" s="66">
        <f>COUNTIF(Z2:Z270,0)</f>
        <v>143</v>
      </c>
      <c r="AA272" s="66" t="s">
        <v>35</v>
      </c>
      <c r="AB272" s="74">
        <f>AVERAGE(AB2:AB270)</f>
        <v>0.397155976206824</v>
      </c>
      <c r="AC272" s="66">
        <f>COUNTIF(AC2:AC270,0)</f>
        <v>1</v>
      </c>
      <c r="AD272" s="66" t="s">
        <v>35</v>
      </c>
      <c r="AE272" s="74">
        <f>AVERAGE(AE2:AE270)</f>
        <v>1.38329044613044</v>
      </c>
      <c r="AF272" s="66">
        <f>COUNTIF(AF2:AF270,0)</f>
        <v>205</v>
      </c>
      <c r="AG272" s="66" t="s">
        <v>35</v>
      </c>
      <c r="AH272" s="74">
        <f>AVERAGE(AH2:AH270)</f>
        <v>1.17347815602092</v>
      </c>
      <c r="AI272" s="66">
        <f>COUNTIF(AI2:AI270,0)</f>
        <v>156</v>
      </c>
      <c r="AJ272" s="66" t="s">
        <v>35</v>
      </c>
      <c r="AK272" s="74">
        <f>AVERAGE(AK2:AK270)</f>
        <v>1.38607664493149</v>
      </c>
      <c r="AL272" s="66">
        <f>COUNTIF(AL2:AL270,0)</f>
        <v>216</v>
      </c>
      <c r="AM272" s="66" t="s">
        <v>35</v>
      </c>
      <c r="AN272" s="74">
        <f>AVERAGE(AN2:AN270)</f>
        <v>1.06361785279763</v>
      </c>
      <c r="AO272" s="66">
        <f>COUNTIF(AO2:AO270,0)</f>
        <v>128</v>
      </c>
      <c r="AP272" s="66" t="s">
        <v>35</v>
      </c>
      <c r="AQ272" s="74">
        <f>AVERAGE(AQ2:AQ270)</f>
        <v>1.43580565756908</v>
      </c>
      <c r="AR272" s="66">
        <f>COUNTIF(AR2:AR270,0)</f>
        <v>186</v>
      </c>
      <c r="AS272" s="66" t="s">
        <v>35</v>
      </c>
      <c r="AT272" s="74">
        <f>AVERAGE(AT2:AT270)</f>
        <v>0.931896243244281</v>
      </c>
      <c r="AU272" s="66">
        <f>COUNTIF(AU2:AU270,0)</f>
        <v>120</v>
      </c>
      <c r="AV272" s="66" t="s">
        <v>35</v>
      </c>
      <c r="AW272" s="74">
        <f>AVERAGE(AW2:AW270)</f>
        <v>1.36129290224466</v>
      </c>
      <c r="AX272" s="66">
        <f>COUNTIF(AX2:AX270,0)</f>
        <v>212</v>
      </c>
    </row>
    <row r="273" spans="21:50">
      <c r="U273" s="66" t="s">
        <v>36</v>
      </c>
      <c r="V273" s="74">
        <f>STDEV(V2:V270)</f>
        <v>0.31745793569599</v>
      </c>
      <c r="W273" s="66">
        <f>COUNTIF(W2:W270,1)</f>
        <v>233</v>
      </c>
      <c r="X273" s="66" t="s">
        <v>36</v>
      </c>
      <c r="Y273" s="70">
        <f>STDEV(Y2:Y270)</f>
        <v>9.94788077225827</v>
      </c>
      <c r="Z273" s="66">
        <f>COUNTIF(Z2:Z270,1)</f>
        <v>126</v>
      </c>
      <c r="AA273" s="66" t="s">
        <v>36</v>
      </c>
      <c r="AB273" s="74">
        <f>STDEV(AB2:AB270)</f>
        <v>0.182518999737227</v>
      </c>
      <c r="AC273" s="66">
        <f>COUNTIF(AC2:AC270,1)</f>
        <v>268</v>
      </c>
      <c r="AD273" s="66" t="s">
        <v>36</v>
      </c>
      <c r="AE273" s="74">
        <f>STDEV(AE2:AE270)</f>
        <v>0.490978540210058</v>
      </c>
      <c r="AF273" s="66">
        <f>COUNTIF(AF2:AF270,1)</f>
        <v>64</v>
      </c>
      <c r="AG273" s="66" t="s">
        <v>36</v>
      </c>
      <c r="AH273" s="74">
        <f>STDEV(AH2:AH270)</f>
        <v>0.408408833200621</v>
      </c>
      <c r="AI273" s="66">
        <f>COUNTIF(AI2:AI270,1)</f>
        <v>113</v>
      </c>
      <c r="AJ273" s="66" t="s">
        <v>36</v>
      </c>
      <c r="AK273" s="74">
        <f>STDEV(AK2:AK270)</f>
        <v>0.422042600596561</v>
      </c>
      <c r="AL273" s="66">
        <f>COUNTIF(AL2:AL270,1)</f>
        <v>53</v>
      </c>
      <c r="AM273" s="66" t="s">
        <v>36</v>
      </c>
      <c r="AN273" s="74">
        <f>STDEV(AN2:AN270)</f>
        <v>0.483439149456701</v>
      </c>
      <c r="AO273" s="66">
        <f>COUNTIF(AO2:AO270,1)</f>
        <v>141</v>
      </c>
      <c r="AP273" s="66" t="s">
        <v>36</v>
      </c>
      <c r="AQ273" s="74">
        <f>STDEV(AQ2:AQ270)</f>
        <v>0.776248166923801</v>
      </c>
      <c r="AR273" s="66">
        <f>COUNTIF(AR2:AR270,1)</f>
        <v>83</v>
      </c>
      <c r="AS273" s="66" t="s">
        <v>36</v>
      </c>
      <c r="AT273" s="74">
        <f>STDEV(AT2:AT270)</f>
        <v>0.269930891459014</v>
      </c>
      <c r="AU273" s="66">
        <f>COUNTIF(AU2:AU270,1)</f>
        <v>149</v>
      </c>
      <c r="AV273" s="66" t="s">
        <v>36</v>
      </c>
      <c r="AW273" s="74">
        <f>STDEV(AW2:AW270)</f>
        <v>0.467105157512387</v>
      </c>
      <c r="AX273" s="66">
        <f>COUNTIF(AX2:AX270,1)</f>
        <v>57</v>
      </c>
    </row>
    <row r="275" spans="22:50">
      <c r="V275" s="66" t="s">
        <v>37</v>
      </c>
      <c r="W275" s="66">
        <f>W272/(W272+W273)</f>
        <v>0.133828996282528</v>
      </c>
      <c r="Z275" s="65">
        <f>Z272/(Z272+Z273)</f>
        <v>0.531598513011152</v>
      </c>
      <c r="AC275" s="66">
        <f>AC272/(AC272+AC273)</f>
        <v>0.00371747211895911</v>
      </c>
      <c r="AF275" s="75">
        <f>AF272/(AF272+AF273)</f>
        <v>0.762081784386617</v>
      </c>
      <c r="AI275" s="65">
        <f>AI272/(AI272+AI273)</f>
        <v>0.579925650557621</v>
      </c>
      <c r="AL275" s="75">
        <f>AL272/(AL272+AL273)</f>
        <v>0.802973977695167</v>
      </c>
      <c r="AO275" s="65">
        <f>AO272/(AO272+AO273)</f>
        <v>0.475836431226766</v>
      </c>
      <c r="AR275" s="75">
        <f>AR272/(AR272+AR273)</f>
        <v>0.691449814126394</v>
      </c>
      <c r="AU275" s="66">
        <f>AU272/(AU272+AU273)</f>
        <v>0.446096654275093</v>
      </c>
      <c r="AX275" s="75">
        <f>AX272/(AX272+AX273)</f>
        <v>0.788104089219331</v>
      </c>
    </row>
    <row r="276" spans="22:50">
      <c r="V276" s="66" t="s">
        <v>38</v>
      </c>
      <c r="W276" s="66">
        <f>1-W275</f>
        <v>0.866171003717472</v>
      </c>
      <c r="Z276" s="65">
        <f>1-Z275</f>
        <v>0.468401486988848</v>
      </c>
      <c r="AC276" s="66">
        <f>1-AC275</f>
        <v>0.996282527881041</v>
      </c>
      <c r="AF276" s="75">
        <f>1-AF275</f>
        <v>0.237918215613383</v>
      </c>
      <c r="AI276" s="65">
        <f>1-AI275</f>
        <v>0.420074349442379</v>
      </c>
      <c r="AL276" s="75">
        <f>1-AL275</f>
        <v>0.197026022304833</v>
      </c>
      <c r="AO276" s="65">
        <f>1-AO275</f>
        <v>0.524163568773234</v>
      </c>
      <c r="AR276" s="75">
        <f>1-AR275</f>
        <v>0.308550185873606</v>
      </c>
      <c r="AU276" s="66">
        <f>1-AU275</f>
        <v>0.553903345724907</v>
      </c>
      <c r="AX276" s="75">
        <f>1-AX275</f>
        <v>0.211895910780669</v>
      </c>
    </row>
  </sheetData>
  <autoFilter ref="C1:C276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H282"/>
  <sheetViews>
    <sheetView topLeftCell="DI250" workbookViewId="0">
      <selection activeCell="DU281" sqref="DU281"/>
    </sheetView>
  </sheetViews>
  <sheetFormatPr defaultColWidth="9" defaultRowHeight="14.25"/>
  <cols>
    <col min="1" max="1" width="17.3416666666667" style="71" customWidth="1"/>
    <col min="2" max="2" width="4.45" style="2" customWidth="1"/>
    <col min="3" max="3" width="7.34166666666667" style="2" customWidth="1"/>
    <col min="4" max="4" width="8.23333333333333" style="2" customWidth="1"/>
    <col min="5" max="5" width="5.88333333333333" style="2" customWidth="1"/>
    <col min="6" max="6" width="4.7" style="2" customWidth="1"/>
    <col min="7" max="7" width="6.46666666666667" style="2" customWidth="1"/>
    <col min="8" max="8" width="5.73333333333333" style="2" customWidth="1"/>
    <col min="9" max="9" width="5.3" style="2" customWidth="1"/>
    <col min="10" max="10" width="5.59166666666667" style="2" customWidth="1"/>
    <col min="11" max="11" width="5" style="4" customWidth="1"/>
    <col min="12" max="13" width="7.625" style="4" customWidth="1"/>
    <col min="14" max="14" width="9.25" style="5" customWidth="1"/>
    <col min="15" max="16" width="9" style="5" customWidth="1"/>
    <col min="17" max="17" width="9" style="1" customWidth="1"/>
    <col min="18" max="18" width="11.875" style="1" customWidth="1"/>
    <col min="19" max="20" width="7.375" style="1" customWidth="1"/>
    <col min="21" max="21" width="9.375" style="6" customWidth="1"/>
    <col min="22" max="22" width="9" style="1" customWidth="1"/>
    <col min="23" max="23" width="8.125" style="7" customWidth="1"/>
    <col min="24" max="24" width="9.125" style="1" customWidth="1"/>
    <col min="25" max="25" width="9" style="1" customWidth="1"/>
    <col min="26" max="26" width="9" style="7" customWidth="1"/>
    <col min="27" max="27" width="9" style="1" customWidth="1"/>
    <col min="28" max="28" width="10.375" style="1" customWidth="1"/>
    <col min="29" max="30" width="9.625" style="1" customWidth="1"/>
    <col min="31" max="31" width="9.25" style="5" customWidth="1"/>
    <col min="32" max="33" width="9" style="5" customWidth="1"/>
    <col min="34" max="35" width="9" style="1" customWidth="1"/>
    <col min="36" max="36" width="11.875" style="7" customWidth="1"/>
    <col min="37" max="37" width="7.375" style="6" customWidth="1"/>
    <col min="38" max="38" width="7.375" style="7" customWidth="1"/>
    <col min="39" max="39" width="9" style="7" customWidth="1"/>
    <col min="40" max="40" width="8.125" style="7" customWidth="1"/>
    <col min="41" max="41" width="9.125" style="7" customWidth="1"/>
    <col min="42" max="44" width="9" style="7" customWidth="1"/>
    <col min="45" max="47" width="9.625" style="8" customWidth="1"/>
    <col min="48" max="48" width="9.25" style="5" customWidth="1"/>
    <col min="49" max="50" width="9" style="5" customWidth="1"/>
    <col min="51" max="52" width="9" style="1" customWidth="1"/>
    <col min="53" max="53" width="11.875" style="7" customWidth="1"/>
    <col min="54" max="54" width="7.375" style="7" customWidth="1"/>
    <col min="55" max="55" width="9" style="7" customWidth="1"/>
    <col min="56" max="56" width="8.125" style="7" customWidth="1"/>
    <col min="57" max="57" width="9.125" style="6" customWidth="1"/>
    <col min="58" max="60" width="9" style="7" customWidth="1"/>
    <col min="61" max="63" width="9.625" style="1" customWidth="1"/>
    <col min="64" max="64" width="9.25" style="5" customWidth="1"/>
    <col min="65" max="66" width="9" style="5" customWidth="1"/>
    <col min="67" max="68" width="9" style="1" customWidth="1"/>
    <col min="69" max="69" width="11.875" style="7" customWidth="1"/>
    <col min="70" max="70" width="7.375" style="7" customWidth="1"/>
    <col min="71" max="71" width="9" style="7" customWidth="1"/>
    <col min="72" max="72" width="8.125" style="7" customWidth="1"/>
    <col min="73" max="73" width="9" style="6" customWidth="1"/>
    <col min="74" max="75" width="9" style="7" customWidth="1"/>
    <col min="76" max="76" width="9.625" style="8" customWidth="1"/>
    <col min="77" max="78" width="9" style="8" customWidth="1"/>
    <col min="79" max="79" width="9.25" style="5" customWidth="1"/>
    <col min="80" max="81" width="9" style="5" customWidth="1"/>
    <col min="82" max="83" width="9" style="1" customWidth="1"/>
    <col min="84" max="84" width="11.875" style="7" customWidth="1"/>
    <col min="85" max="85" width="7.375" style="7" customWidth="1"/>
    <col min="86" max="86" width="9" style="7" customWidth="1"/>
    <col min="87" max="87" width="8.125" style="7" customWidth="1"/>
    <col min="88" max="88" width="9" style="7" customWidth="1"/>
    <col min="89" max="89" width="9" style="6" customWidth="1"/>
    <col min="90" max="92" width="9.625" style="4" customWidth="1"/>
    <col min="93" max="93" width="9.25" style="5" customWidth="1"/>
    <col min="94" max="95" width="9" style="5" customWidth="1"/>
    <col min="96" max="97" width="9" style="1" customWidth="1"/>
    <col min="98" max="99" width="11.875" style="10" customWidth="1"/>
    <col min="100" max="100" width="7.375" style="10" customWidth="1"/>
    <col min="101" max="102" width="7.73333333333333" style="10" customWidth="1"/>
    <col min="103" max="105" width="9.625" style="10" customWidth="1"/>
    <col min="106" max="106" width="9.25" style="12" customWidth="1"/>
    <col min="107" max="108" width="9" style="12" customWidth="1"/>
    <col min="109" max="109" width="9" style="1"/>
    <col min="110" max="110" width="14.8833333333333" style="10" customWidth="1"/>
    <col min="111" max="111" width="13.6916666666667" style="10" customWidth="1"/>
    <col min="112" max="112" width="7.275" style="10" customWidth="1"/>
    <col min="113" max="113" width="7.5" style="10" customWidth="1"/>
    <col min="114" max="114" width="6.625" style="10" customWidth="1"/>
    <col min="115" max="115" width="7.5" style="10" customWidth="1"/>
    <col min="116" max="116" width="6.95" style="10" customWidth="1"/>
    <col min="117" max="117" width="9" style="1"/>
    <col min="118" max="118" width="13.6916666666667" style="10" customWidth="1"/>
    <col min="119" max="119" width="7.275" style="10" customWidth="1"/>
    <col min="120" max="120" width="7.5" style="10" customWidth="1"/>
    <col min="121" max="121" width="6.625" style="10" customWidth="1"/>
    <col min="122" max="122" width="7.5" style="10" customWidth="1"/>
    <col min="123" max="123" width="6.95" style="10" customWidth="1"/>
    <col min="124" max="124" width="9" style="1"/>
    <col min="125" max="125" width="13.6916666666667" style="10" customWidth="1"/>
    <col min="126" max="126" width="7.275" style="10" customWidth="1"/>
    <col min="127" max="127" width="7.5" style="10" customWidth="1"/>
    <col min="128" max="128" width="6.625" style="10" customWidth="1"/>
    <col min="129" max="129" width="7.5" style="10" customWidth="1"/>
    <col min="130" max="130" width="6.95" style="10" customWidth="1"/>
    <col min="131" max="132" width="9" style="1"/>
    <col min="133" max="133" width="11.875" style="7" customWidth="1"/>
    <col min="134" max="134" width="7.375" style="6" customWidth="1"/>
    <col min="135" max="136" width="7.73333333333333" style="7" customWidth="1"/>
    <col min="137" max="137" width="9.625" style="8"/>
    <col min="138" max="139" width="9" style="8"/>
    <col min="140" max="140" width="9.25" style="5"/>
    <col min="141" max="142" width="9" style="5"/>
    <col min="143" max="144" width="9" style="1"/>
    <col min="145" max="145" width="11.875" style="7" customWidth="1"/>
    <col min="146" max="146" width="7.73333333333333" style="7" customWidth="1"/>
    <col min="147" max="147" width="7.73333333333333" style="6" customWidth="1"/>
    <col min="148" max="150" width="9.625" style="8"/>
    <col min="151" max="151" width="9.25" style="5"/>
    <col min="152" max="153" width="9" style="5"/>
    <col min="154" max="155" width="9" style="1"/>
    <col min="156" max="156" width="11.875" style="7" customWidth="1"/>
    <col min="157" max="157" width="7.73333333333333" style="7" customWidth="1"/>
    <col min="158" max="160" width="9.625" style="8"/>
    <col min="161" max="161" width="9.25" style="5"/>
    <col min="162" max="163" width="9" style="5"/>
    <col min="164" max="16384" width="9" style="1"/>
  </cols>
  <sheetData>
    <row r="1" s="1" customFormat="1" ht="16.5" spans="1:164">
      <c r="A1" s="13" t="s">
        <v>0</v>
      </c>
      <c r="B1" s="13" t="s">
        <v>3</v>
      </c>
      <c r="C1" s="13" t="s">
        <v>4</v>
      </c>
      <c r="D1" s="13" t="s">
        <v>5</v>
      </c>
      <c r="E1" s="13" t="s">
        <v>8</v>
      </c>
      <c r="F1" s="13" t="s">
        <v>10</v>
      </c>
      <c r="G1" s="13" t="s">
        <v>11</v>
      </c>
      <c r="H1" s="13" t="s">
        <v>12</v>
      </c>
      <c r="I1" s="13" t="s">
        <v>14</v>
      </c>
      <c r="J1" s="13" t="s">
        <v>80</v>
      </c>
      <c r="K1" s="15" t="s">
        <v>47</v>
      </c>
      <c r="L1" s="15" t="s">
        <v>48</v>
      </c>
      <c r="M1" s="15" t="s">
        <v>49</v>
      </c>
      <c r="N1" s="16" t="s">
        <v>50</v>
      </c>
      <c r="O1" s="16" t="s">
        <v>51</v>
      </c>
      <c r="P1" s="16" t="s">
        <v>52</v>
      </c>
      <c r="Q1" s="18">
        <f>AVERAGE(O2:O270)</f>
        <v>0.306286241106067</v>
      </c>
      <c r="R1" s="19" t="s">
        <v>53</v>
      </c>
      <c r="S1" s="19" t="s">
        <v>54</v>
      </c>
      <c r="T1" s="19" t="s">
        <v>55</v>
      </c>
      <c r="U1" s="20" t="s">
        <v>56</v>
      </c>
      <c r="V1" s="19" t="s">
        <v>57</v>
      </c>
      <c r="W1" s="19" t="s">
        <v>58</v>
      </c>
      <c r="X1" s="19" t="s">
        <v>59</v>
      </c>
      <c r="Y1" s="19" t="s">
        <v>60</v>
      </c>
      <c r="Z1" s="19" t="s">
        <v>61</v>
      </c>
      <c r="AA1" s="19" t="s">
        <v>62</v>
      </c>
      <c r="AB1" s="23" t="s">
        <v>63</v>
      </c>
      <c r="AC1" s="24" t="s">
        <v>48</v>
      </c>
      <c r="AD1" s="24" t="s">
        <v>49</v>
      </c>
      <c r="AE1" s="16" t="s">
        <v>50</v>
      </c>
      <c r="AF1" s="16" t="s">
        <v>51</v>
      </c>
      <c r="AG1" s="16" t="s">
        <v>52</v>
      </c>
      <c r="AH1" s="18">
        <f>AVERAGE(AF2:AF270)</f>
        <v>0.204416933162594</v>
      </c>
      <c r="AJ1" s="19" t="s">
        <v>53</v>
      </c>
      <c r="AK1" s="20" t="s">
        <v>54</v>
      </c>
      <c r="AL1" s="19" t="s">
        <v>55</v>
      </c>
      <c r="AM1" s="19" t="s">
        <v>64</v>
      </c>
      <c r="AN1" s="19" t="s">
        <v>65</v>
      </c>
      <c r="AO1" s="19" t="s">
        <v>66</v>
      </c>
      <c r="AP1" s="19" t="s">
        <v>67</v>
      </c>
      <c r="AQ1" s="19" t="s">
        <v>68</v>
      </c>
      <c r="AR1" s="19" t="s">
        <v>69</v>
      </c>
      <c r="AS1" s="27" t="s">
        <v>63</v>
      </c>
      <c r="AT1" s="24" t="s">
        <v>48</v>
      </c>
      <c r="AU1" s="24" t="s">
        <v>49</v>
      </c>
      <c r="AV1" s="16" t="s">
        <v>50</v>
      </c>
      <c r="AW1" s="16" t="s">
        <v>51</v>
      </c>
      <c r="AX1" s="16" t="s">
        <v>52</v>
      </c>
      <c r="AY1" s="18">
        <f>AVERAGE(AW2:AW270)</f>
        <v>0.204589904107572</v>
      </c>
      <c r="BA1" s="19" t="s">
        <v>53</v>
      </c>
      <c r="BB1" s="19" t="s">
        <v>55</v>
      </c>
      <c r="BC1" s="19" t="s">
        <v>64</v>
      </c>
      <c r="BD1" s="19" t="s">
        <v>65</v>
      </c>
      <c r="BE1" s="20" t="s">
        <v>66</v>
      </c>
      <c r="BF1" s="19" t="s">
        <v>67</v>
      </c>
      <c r="BG1" s="19" t="s">
        <v>68</v>
      </c>
      <c r="BH1" s="19" t="s">
        <v>69</v>
      </c>
      <c r="BI1" s="23" t="s">
        <v>63</v>
      </c>
      <c r="BJ1" s="24" t="s">
        <v>48</v>
      </c>
      <c r="BK1" s="24" t="s">
        <v>49</v>
      </c>
      <c r="BL1" s="16" t="s">
        <v>50</v>
      </c>
      <c r="BM1" s="16" t="s">
        <v>51</v>
      </c>
      <c r="BN1" s="16" t="s">
        <v>52</v>
      </c>
      <c r="BO1" s="18">
        <f>AVERAGE(BM2:BM270)</f>
        <v>0.204862543679923</v>
      </c>
      <c r="BQ1" s="19" t="s">
        <v>53</v>
      </c>
      <c r="BR1" s="19" t="s">
        <v>55</v>
      </c>
      <c r="BS1" s="19" t="s">
        <v>64</v>
      </c>
      <c r="BT1" s="19" t="s">
        <v>65</v>
      </c>
      <c r="BU1" s="20" t="s">
        <v>67</v>
      </c>
      <c r="BV1" s="19" t="s">
        <v>68</v>
      </c>
      <c r="BW1" s="19" t="s">
        <v>69</v>
      </c>
      <c r="BX1" s="27" t="s">
        <v>63</v>
      </c>
      <c r="BY1" s="24" t="s">
        <v>48</v>
      </c>
      <c r="BZ1" s="24" t="s">
        <v>49</v>
      </c>
      <c r="CA1" s="16" t="s">
        <v>50</v>
      </c>
      <c r="CB1" s="16" t="s">
        <v>51</v>
      </c>
      <c r="CC1" s="16" t="s">
        <v>52</v>
      </c>
      <c r="CD1" s="18">
        <f>AVERAGE(CB2:CB270)</f>
        <v>0.2066610553386</v>
      </c>
      <c r="CF1" s="19" t="s">
        <v>53</v>
      </c>
      <c r="CG1" s="19" t="s">
        <v>55</v>
      </c>
      <c r="CH1" s="19" t="s">
        <v>64</v>
      </c>
      <c r="CI1" s="19" t="s">
        <v>65</v>
      </c>
      <c r="CJ1" s="19" t="s">
        <v>68</v>
      </c>
      <c r="CK1" s="20" t="s">
        <v>69</v>
      </c>
      <c r="CL1" s="27" t="s">
        <v>63</v>
      </c>
      <c r="CM1" s="24" t="s">
        <v>48</v>
      </c>
      <c r="CN1" s="24" t="s">
        <v>49</v>
      </c>
      <c r="CO1" s="27" t="s">
        <v>50</v>
      </c>
      <c r="CP1" s="27" t="s">
        <v>51</v>
      </c>
      <c r="CQ1" s="27" t="s">
        <v>52</v>
      </c>
      <c r="CR1" s="18">
        <f>AVERAGE(CP2:CP270)</f>
        <v>0.207578549164374</v>
      </c>
      <c r="CT1" s="30" t="s">
        <v>53</v>
      </c>
      <c r="CU1" s="30" t="s">
        <v>55</v>
      </c>
      <c r="CV1" s="30" t="s">
        <v>64</v>
      </c>
      <c r="CW1" s="30" t="s">
        <v>65</v>
      </c>
      <c r="CX1" s="30" t="s">
        <v>68</v>
      </c>
      <c r="CY1" s="72" t="s">
        <v>63</v>
      </c>
      <c r="CZ1" s="33" t="s">
        <v>48</v>
      </c>
      <c r="DA1" s="33" t="s">
        <v>49</v>
      </c>
      <c r="DB1" s="32" t="s">
        <v>50</v>
      </c>
      <c r="DC1" s="32" t="s">
        <v>51</v>
      </c>
      <c r="DD1" s="32" t="s">
        <v>52</v>
      </c>
      <c r="DE1" s="18">
        <f>AVERAGE(DC2:DC270)</f>
        <v>0.207080650435723</v>
      </c>
      <c r="DF1" s="32" t="s">
        <v>70</v>
      </c>
      <c r="DG1" s="35" t="s">
        <v>87</v>
      </c>
      <c r="DH1" s="33" t="s">
        <v>48</v>
      </c>
      <c r="DI1" s="33" t="s">
        <v>49</v>
      </c>
      <c r="DJ1" s="32" t="s">
        <v>50</v>
      </c>
      <c r="DK1" s="32" t="s">
        <v>51</v>
      </c>
      <c r="DL1" s="32" t="s">
        <v>52</v>
      </c>
      <c r="DM1" s="18">
        <f>AVERAGE(DK2:DK270)</f>
        <v>0.22984859913575</v>
      </c>
      <c r="DN1" s="35" t="s">
        <v>87</v>
      </c>
      <c r="DO1" s="33" t="s">
        <v>48</v>
      </c>
      <c r="DP1" s="33" t="s">
        <v>49</v>
      </c>
      <c r="DQ1" s="32" t="s">
        <v>50</v>
      </c>
      <c r="DR1" s="32" t="s">
        <v>51</v>
      </c>
      <c r="DS1" s="32" t="s">
        <v>52</v>
      </c>
      <c r="DT1" s="18">
        <f>AVERAGE(DR2:DR270)</f>
        <v>0.227305638379556</v>
      </c>
      <c r="DU1" s="35" t="s">
        <v>87</v>
      </c>
      <c r="DV1" s="33" t="s">
        <v>48</v>
      </c>
      <c r="DW1" s="33" t="s">
        <v>49</v>
      </c>
      <c r="DX1" s="32" t="s">
        <v>50</v>
      </c>
      <c r="DY1" s="32" t="s">
        <v>51</v>
      </c>
      <c r="DZ1" s="32" t="s">
        <v>52</v>
      </c>
      <c r="EA1" s="18">
        <f>AVERAGE(DY2:DY270)</f>
        <v>0.225113173499787</v>
      </c>
      <c r="EC1" s="19" t="s">
        <v>53</v>
      </c>
      <c r="ED1" s="20" t="s">
        <v>64</v>
      </c>
      <c r="EE1" s="19" t="s">
        <v>65</v>
      </c>
      <c r="EF1" s="19" t="s">
        <v>68</v>
      </c>
      <c r="EG1" s="27" t="s">
        <v>63</v>
      </c>
      <c r="EH1" s="24" t="s">
        <v>48</v>
      </c>
      <c r="EI1" s="24" t="s">
        <v>49</v>
      </c>
      <c r="EJ1" s="16" t="s">
        <v>50</v>
      </c>
      <c r="EK1" s="16" t="s">
        <v>51</v>
      </c>
      <c r="EL1" s="16" t="s">
        <v>52</v>
      </c>
      <c r="EM1" s="18">
        <f>AVERAGE(EK2:EK270)</f>
        <v>0.216624577109363</v>
      </c>
      <c r="EO1" s="19" t="s">
        <v>53</v>
      </c>
      <c r="EP1" s="19" t="s">
        <v>65</v>
      </c>
      <c r="EQ1" s="20" t="s">
        <v>68</v>
      </c>
      <c r="ER1" s="27" t="s">
        <v>63</v>
      </c>
      <c r="ES1" s="24" t="s">
        <v>48</v>
      </c>
      <c r="ET1" s="24" t="s">
        <v>49</v>
      </c>
      <c r="EU1" s="16" t="s">
        <v>50</v>
      </c>
      <c r="EV1" s="16" t="s">
        <v>51</v>
      </c>
      <c r="EW1" s="16" t="s">
        <v>52</v>
      </c>
      <c r="EX1" s="18">
        <f>AVERAGE(EV2:EV270)</f>
        <v>0.236725762868231</v>
      </c>
      <c r="EZ1" s="19" t="s">
        <v>53</v>
      </c>
      <c r="FA1" s="19" t="s">
        <v>65</v>
      </c>
      <c r="FB1" s="27" t="s">
        <v>63</v>
      </c>
      <c r="FC1" s="24" t="s">
        <v>48</v>
      </c>
      <c r="FD1" s="24" t="s">
        <v>49</v>
      </c>
      <c r="FE1" s="16" t="s">
        <v>50</v>
      </c>
      <c r="FF1" s="16" t="s">
        <v>51</v>
      </c>
      <c r="FG1" s="16" t="s">
        <v>52</v>
      </c>
      <c r="FH1" s="18">
        <f>AVERAGE(FF2:FF270)</f>
        <v>0.272681932658104</v>
      </c>
    </row>
    <row r="2" s="1" customFormat="1" spans="1:163">
      <c r="A2" s="13" t="s">
        <v>19</v>
      </c>
      <c r="B2" s="13">
        <v>3.05898620780009</v>
      </c>
      <c r="C2" s="14">
        <v>0.0028</v>
      </c>
      <c r="D2" s="14">
        <v>0.04373</v>
      </c>
      <c r="E2" s="13">
        <v>320</v>
      </c>
      <c r="F2" s="13">
        <v>0.28125</v>
      </c>
      <c r="G2" s="13">
        <v>0.265625</v>
      </c>
      <c r="H2" s="13">
        <v>0.40625</v>
      </c>
      <c r="I2" s="13">
        <v>1.6875</v>
      </c>
      <c r="J2" s="13">
        <v>1.54</v>
      </c>
      <c r="K2" s="17">
        <f>1.0034+0.0827*B2+0.0874*C2+0.8624*F2-0.0454*I2</f>
        <v>1.42256037938507</v>
      </c>
      <c r="L2" s="17">
        <f t="shared" ref="L2:L65" si="0">J2/K2</f>
        <v>1.08255510438559</v>
      </c>
      <c r="M2" s="17">
        <f t="shared" ref="M2:M65" si="1">1/L2</f>
        <v>0.9237405060942</v>
      </c>
      <c r="N2" s="16">
        <f>(K2-J2)^2</f>
        <v>0.0137920644901793</v>
      </c>
      <c r="O2" s="16">
        <f t="shared" ref="O2:O65" si="2">ABS(K2/J2-1)</f>
        <v>0.0762594939058002</v>
      </c>
      <c r="P2" s="16">
        <f>(O2-$Q$1)^2</f>
        <v>0.0529123044275354</v>
      </c>
      <c r="R2" s="21">
        <f>LN(L2)</f>
        <v>0.0793240843430951</v>
      </c>
      <c r="S2" s="21">
        <f>1</f>
        <v>1</v>
      </c>
      <c r="T2" s="21">
        <f>LN(B2)</f>
        <v>1.11808355643029</v>
      </c>
      <c r="U2" s="22">
        <f>LN(1+C2)</f>
        <v>0.00279608730200119</v>
      </c>
      <c r="V2" s="21">
        <f>LN(1+D2)</f>
        <v>0.0428008353226943</v>
      </c>
      <c r="W2" s="25">
        <f t="shared" ref="W2:AA2" si="3">LN(E2)</f>
        <v>5.76832099579377</v>
      </c>
      <c r="X2" s="21">
        <f t="shared" si="3"/>
        <v>-1.26851132546351</v>
      </c>
      <c r="Y2" s="21">
        <f t="shared" si="3"/>
        <v>-1.32566973930346</v>
      </c>
      <c r="Z2" s="25">
        <f t="shared" si="3"/>
        <v>-0.90078654533819</v>
      </c>
      <c r="AA2" s="21">
        <f t="shared" si="3"/>
        <v>0.523248143764548</v>
      </c>
      <c r="AB2" s="26">
        <f>K2*EXP($S$273)*POWER(EXP(T2),$T$273)*POWER(EXP(U2),$U$273)*POWER(EXP(V2),$V$273)*POWER(EXP(W2),$W$273)*POWER(EXP(X2),$X$273)*POWER(EXP(Y2),$Y$273)*POWER(EXP(Z2),$Z$273)*POWER(EXP(AA2),$AA$273)</f>
        <v>1.59158136071281</v>
      </c>
      <c r="AC2" s="26">
        <f>J2/AB2</f>
        <v>0.967591125413964</v>
      </c>
      <c r="AD2" s="26">
        <f>1/AC2</f>
        <v>1.03349439007326</v>
      </c>
      <c r="AE2" s="16">
        <f>(AB2-J2)^2</f>
        <v>0.00266063677298549</v>
      </c>
      <c r="AF2" s="16">
        <f>ABS(AB2/J2-1)</f>
        <v>0.0334943900732563</v>
      </c>
      <c r="AG2" s="16">
        <f>(AF2-$AH$1)^2</f>
        <v>0.0292145157361263</v>
      </c>
      <c r="AJ2" s="25">
        <v>0.0793240843430951</v>
      </c>
      <c r="AK2" s="22">
        <v>1</v>
      </c>
      <c r="AL2" s="25">
        <v>1.11808355643029</v>
      </c>
      <c r="AM2" s="25">
        <v>0.0428008353226943</v>
      </c>
      <c r="AN2" s="25">
        <v>5.76832099579377</v>
      </c>
      <c r="AO2" s="25">
        <v>-1.26851132546351</v>
      </c>
      <c r="AP2" s="25">
        <v>-1.32566973930346</v>
      </c>
      <c r="AQ2" s="25">
        <v>-0.90078654533819</v>
      </c>
      <c r="AR2" s="25">
        <v>0.523248143764548</v>
      </c>
      <c r="AS2" s="26">
        <f>K2*EXP($AK$273)*POWER(EXP(AL2),$AL$273)*POWER(EXP(AM2),$AM$273)*POWER(EXP(AN2),$AN$273)*POWER(EXP(AO2),$AO$273)*POWER(EXP(AP2),$AP$273)*POWER(EXP(AQ2),$AQ$273)*POWER(EXP(AR2),$AR$273)</f>
        <v>1.59791636810671</v>
      </c>
      <c r="AT2" s="26">
        <f>J2/AS2</f>
        <v>0.963755069249758</v>
      </c>
      <c r="AU2" s="26">
        <f>1/AT2</f>
        <v>1.03760803123812</v>
      </c>
      <c r="AV2" s="16">
        <f>(AS2-J2)^2</f>
        <v>0.00335430569467138</v>
      </c>
      <c r="AW2" s="16">
        <f>ABS(AS2/J2-1)</f>
        <v>0.0376080312381202</v>
      </c>
      <c r="AX2" s="16">
        <f>(AW2-$AY$1)^2</f>
        <v>0.0278829458669899</v>
      </c>
      <c r="BA2" s="25">
        <v>0.0793240843430951</v>
      </c>
      <c r="BB2" s="25">
        <v>1.11808355643029</v>
      </c>
      <c r="BC2" s="25">
        <v>0.0428008353226943</v>
      </c>
      <c r="BD2" s="25">
        <v>5.76832099579377</v>
      </c>
      <c r="BE2" s="22">
        <v>-1.26851132546351</v>
      </c>
      <c r="BF2" s="25">
        <v>-1.32566973930346</v>
      </c>
      <c r="BG2" s="25">
        <v>-0.90078654533819</v>
      </c>
      <c r="BH2" s="25">
        <v>0.523248143764548</v>
      </c>
      <c r="BI2" s="26">
        <f>K2*POWER(EXP(BB2),$BB$273)*POWER(EXP(BC2),$BC$273)*POWER(EXP(BD2),$BD$273)*POWER(EXP(BE2),$BE$273)*POWER(EXP(BF2),$BF$273)*POWER(EXP(BG2),$BG$273)*POWER(EXP(BH2),$BH$273)</f>
        <v>1.64635315767523</v>
      </c>
      <c r="BJ2" s="26">
        <f>J2/BI2</f>
        <v>0.935400763086936</v>
      </c>
      <c r="BK2" s="26">
        <f>1/BJ2</f>
        <v>1.06906049199691</v>
      </c>
      <c r="BL2" s="16">
        <f>(BI2-J2)^2</f>
        <v>0.0113109941474932</v>
      </c>
      <c r="BM2" s="16">
        <f>ABS(BI2/J2-1)</f>
        <v>0.0690604919969051</v>
      </c>
      <c r="BN2" s="16">
        <f>(BM2-$BO$1)^2</f>
        <v>0.0184421972413171</v>
      </c>
      <c r="BQ2" s="25">
        <v>0.0793240843430951</v>
      </c>
      <c r="BR2" s="25">
        <v>1.11808355643029</v>
      </c>
      <c r="BS2" s="25">
        <v>0.0428008353226943</v>
      </c>
      <c r="BT2" s="25">
        <v>5.76832099579377</v>
      </c>
      <c r="BU2" s="22">
        <v>-1.32566973930346</v>
      </c>
      <c r="BV2" s="25">
        <v>-0.90078654533819</v>
      </c>
      <c r="BW2" s="25">
        <v>0.523248143764548</v>
      </c>
      <c r="BX2" s="26">
        <f>K2*POWER(EXP(BR2),$BR$273)*POWER(EXP(BS2),$BS$273)*POWER(EXP(BT2),$BT$273)*POWER(EXP(BU2),$BU$273)*POWER(EXP(BV2),$BV$273)*POWER(EXP(BW2),$BW$273)</f>
        <v>1.7025587738502</v>
      </c>
      <c r="BY2" s="26">
        <f>J2/BX2</f>
        <v>0.904520903273968</v>
      </c>
      <c r="BZ2" s="26">
        <f>1/BY2</f>
        <v>1.10555764535727</v>
      </c>
      <c r="CA2" s="16">
        <f>(BX2-J2)^2</f>
        <v>0.0264253549556794</v>
      </c>
      <c r="CB2" s="16">
        <f>ABS(BX2/J2-1)</f>
        <v>0.105557645357271</v>
      </c>
      <c r="CC2" s="16">
        <f>(CB2-$CD$1)^2</f>
        <v>0.0102218995098527</v>
      </c>
      <c r="CF2" s="25">
        <v>0.0793240843430951</v>
      </c>
      <c r="CG2" s="25">
        <v>1.11808355643029</v>
      </c>
      <c r="CH2" s="25">
        <v>0.0428008353226943</v>
      </c>
      <c r="CI2" s="25">
        <v>5.76832099579377</v>
      </c>
      <c r="CJ2" s="25">
        <v>-0.90078654533819</v>
      </c>
      <c r="CK2" s="22">
        <v>0.523248143764548</v>
      </c>
      <c r="CL2" s="29">
        <f>K2*POWER(EXP(CG2),$CG$273)*POWER(EXP(CH2),$CH$273)*POWER(EXP(CI2),$CI$273)*POWER(EXP(CJ2),$CJ$273)*POWER(EXP(CK2),$CK$273)</f>
        <v>1.79113205679852</v>
      </c>
      <c r="CM2" s="29">
        <f>J2/CL2</f>
        <v>0.859791434224346</v>
      </c>
      <c r="CN2" s="29">
        <f>1/CM2</f>
        <v>1.16307276415488</v>
      </c>
      <c r="CO2" s="27">
        <f>(CL2-J2)^2</f>
        <v>0.0630673099518536</v>
      </c>
      <c r="CP2" s="27">
        <f>ABS(CL2/J2-1)</f>
        <v>0.163072764154881</v>
      </c>
      <c r="CQ2" s="27">
        <f>(CP2-$CR$1)^2</f>
        <v>0.00198076489931121</v>
      </c>
      <c r="CT2" s="31">
        <v>0.0793240843430951</v>
      </c>
      <c r="CU2" s="31">
        <v>1.11808355643029</v>
      </c>
      <c r="CV2" s="31">
        <v>0.0428008353226943</v>
      </c>
      <c r="CW2" s="31">
        <v>5.76832099579377</v>
      </c>
      <c r="CX2" s="31">
        <v>-0.90078654533819</v>
      </c>
      <c r="CY2" s="34">
        <f>K2*POWER(EXP(CU2),$CU$273)*POWER(EXP(CV2),$CV$273)*POWER(EXP(CW2),$CW$273)*POWER(EXP(CX2),$CX$273)</f>
        <v>1.8768395566039</v>
      </c>
      <c r="CZ2" s="34">
        <f t="shared" ref="CZ2:CZ65" si="4">J2/CY2</f>
        <v>0.820528315583139</v>
      </c>
      <c r="DA2" s="34">
        <f>1/CZ2</f>
        <v>1.21872698480772</v>
      </c>
      <c r="DB2" s="32">
        <f>(CY2-J2)^2</f>
        <v>0.113460886893109</v>
      </c>
      <c r="DC2" s="32">
        <f>ABS(CY2/J2-1)</f>
        <v>0.218726984807724</v>
      </c>
      <c r="DD2" s="32">
        <f>(DC2-$DE$1)^2</f>
        <v>0.000135637104304471</v>
      </c>
      <c r="DE2" s="73"/>
      <c r="DF2" s="30">
        <f>(1.0034+0.0827*B2+0.0874*C2+0.8624*F2-0.0454*I2)*B2^0.1967*E2^-0.1123*(1+D2)^2.5536*H2^-0.6613</f>
        <v>1.87683955660389</v>
      </c>
      <c r="DG2" s="30">
        <f>(1.1365+0.0937*B2+0.9768*F2-0.0514*I2)*B2^0.1967*E2^-0.1123*(H2)^-0.6613</f>
        <v>1.90553138216687</v>
      </c>
      <c r="DH2" s="30">
        <f>J2/DG2</f>
        <v>0.808173517587934</v>
      </c>
      <c r="DI2" s="34">
        <f>1/DH2</f>
        <v>1.2373580403681</v>
      </c>
      <c r="DJ2" s="32">
        <f>(DG2-J2)^2</f>
        <v>0.133613191348826</v>
      </c>
      <c r="DK2" s="32">
        <f>ABS(DG2/J2-1)</f>
        <v>0.2373580403681</v>
      </c>
      <c r="DL2" s="32">
        <f>(DK2-$DM$1)^2</f>
        <v>5.639170762213e-5</v>
      </c>
      <c r="DM2" s="36"/>
      <c r="DN2" s="30">
        <f>(0.7452+0.0937*B2+0.9768*F2+0.5539/I2)*B2^0.1967*E2^-0.1123*(H2)^-0.6613</f>
        <v>1.93353223068978</v>
      </c>
      <c r="DO2" s="30">
        <f>J2/DN2</f>
        <v>0.796469784964801</v>
      </c>
      <c r="DP2" s="34">
        <f>1/DO2</f>
        <v>1.25554040953882</v>
      </c>
      <c r="DQ2" s="32">
        <f>(DN2-J2)^2</f>
        <v>0.154867616591674</v>
      </c>
      <c r="DR2" s="32">
        <f>ABS(DN2/J2-1)</f>
        <v>0.255540409538818</v>
      </c>
      <c r="DS2" s="32">
        <f>(DR2-$DT$1)^2</f>
        <v>0.000797202302415913</v>
      </c>
      <c r="DT2" s="36"/>
      <c r="DU2" s="30">
        <f>0.9*(0.7452+0.0937*B2+0.9768*F2)*(1+0.7432/I2)*B2^0.1967*E2^-0.1123*(H2)^-0.6613</f>
        <v>2.00330229115984</v>
      </c>
      <c r="DV2" s="30">
        <f>J2/DU2</f>
        <v>0.768730713679959</v>
      </c>
      <c r="DW2" s="34">
        <f>1/DV2</f>
        <v>1.30084564361029</v>
      </c>
      <c r="DX2" s="32">
        <f>(DU2-J2)^2</f>
        <v>0.214649012993956</v>
      </c>
      <c r="DY2" s="32">
        <f>ABS(DU2/J2-1)</f>
        <v>0.300845643610285</v>
      </c>
      <c r="DZ2" s="32">
        <f>(DY2-$EA$1)^2</f>
        <v>0.00573540702903753</v>
      </c>
      <c r="EA2" s="36"/>
      <c r="EC2" s="25">
        <v>0.0793240843430951</v>
      </c>
      <c r="ED2" s="22">
        <v>0.0428008353226943</v>
      </c>
      <c r="EE2" s="25">
        <v>5.76832099579377</v>
      </c>
      <c r="EF2" s="25">
        <v>-0.90078654533819</v>
      </c>
      <c r="EG2" s="26">
        <f>K2*POWER(EXP(ED2),$ED$273)*POWER(EXP(EE2),$EE$273)*POWER(EXP(EF2),$EF$273)</f>
        <v>1.93708389908628</v>
      </c>
      <c r="EH2" s="26">
        <f>J2/EG2</f>
        <v>0.795009447307064</v>
      </c>
      <c r="EI2" s="26">
        <f>1/EH2</f>
        <v>1.25784668771837</v>
      </c>
      <c r="EJ2" s="16">
        <f>(EG2-J2)^2</f>
        <v>0.157675622913566</v>
      </c>
      <c r="EK2" s="16">
        <f>ABS(EG2/J2-1)</f>
        <v>0.257846687718366</v>
      </c>
      <c r="EL2" s="16">
        <f>(EK2-$EM$1)^2</f>
        <v>0.0016992624030609</v>
      </c>
      <c r="EO2" s="25">
        <v>0.0793240843430951</v>
      </c>
      <c r="EP2" s="25">
        <v>5.76832099579377</v>
      </c>
      <c r="EQ2" s="22">
        <v>-0.90078654533819</v>
      </c>
      <c r="ER2" s="26">
        <f>K2*POWER(EXP(EP2),$EP$273)*POWER(EXP(EQ2),$EQ$273)</f>
        <v>1.9739418335503</v>
      </c>
      <c r="ES2" s="26">
        <f>J2/ER2</f>
        <v>0.780164832532161</v>
      </c>
      <c r="ET2" s="26">
        <f>1/ES2</f>
        <v>1.2817804113963</v>
      </c>
      <c r="EU2" s="16">
        <f>(ER2-J2)^2</f>
        <v>0.188305514904999</v>
      </c>
      <c r="EV2" s="16">
        <f>ABS(ER2/J2-1)</f>
        <v>0.281780411396301</v>
      </c>
      <c r="EW2" s="16">
        <f>(EV2-$EX$1)^2</f>
        <v>0.00202992135398795</v>
      </c>
      <c r="EZ2" s="25">
        <v>0.0793240843430951</v>
      </c>
      <c r="FA2" s="25">
        <v>5.76832099579377</v>
      </c>
      <c r="FB2" s="26">
        <f>K2*POWER(EXP(FA2),$FA$273)</f>
        <v>1.23223197562147</v>
      </c>
      <c r="FC2" s="26">
        <f>J2/FB2</f>
        <v>1.24976467943327</v>
      </c>
      <c r="FD2" s="26">
        <f>1/FC2</f>
        <v>0.800150633520437</v>
      </c>
      <c r="FE2" s="16">
        <f>(FB2-J2)^2</f>
        <v>0.0947211568298616</v>
      </c>
      <c r="FF2" s="16">
        <f>ABS(FB2/J2-1)</f>
        <v>0.199849366479563</v>
      </c>
      <c r="FG2" s="16">
        <f>(FF2-$FH$1)^2</f>
        <v>0.00530458269615154</v>
      </c>
    </row>
    <row r="3" s="1" customFormat="1" spans="1:163">
      <c r="A3" s="13" t="s">
        <v>19</v>
      </c>
      <c r="B3" s="13">
        <v>3.05898620780009</v>
      </c>
      <c r="C3" s="14">
        <v>0.0028</v>
      </c>
      <c r="D3" s="14">
        <v>0.04347</v>
      </c>
      <c r="E3" s="13">
        <v>220</v>
      </c>
      <c r="F3" s="13">
        <v>0.636363636363636</v>
      </c>
      <c r="G3" s="13">
        <v>0.386363636363636</v>
      </c>
      <c r="H3" s="13">
        <v>0.590909090909091</v>
      </c>
      <c r="I3" s="13">
        <v>2.45454545454545</v>
      </c>
      <c r="J3" s="13">
        <v>1.98</v>
      </c>
      <c r="K3" s="17">
        <f t="shared" ref="K3:K66" si="5">1.0034+0.0827*B3+0.0874*C3+0.8624*F3-0.0454*I3</f>
        <v>1.6939865157487</v>
      </c>
      <c r="L3" s="17">
        <f t="shared" si="0"/>
        <v>1.16884047280913</v>
      </c>
      <c r="M3" s="17">
        <f t="shared" si="1"/>
        <v>0.855548745327628</v>
      </c>
      <c r="N3" s="16">
        <f t="shared" ref="N3:N66" si="6">(K3-J3)^2</f>
        <v>0.0818037131735664</v>
      </c>
      <c r="O3" s="16">
        <f t="shared" si="2"/>
        <v>0.144451254672372</v>
      </c>
      <c r="P3" s="16">
        <f>(O3-$Q$1)^2</f>
        <v>0.0261905628339943</v>
      </c>
      <c r="R3" s="21">
        <f t="shared" ref="R3:R66" si="7">LN(L3)</f>
        <v>0.156012208514931</v>
      </c>
      <c r="S3" s="21">
        <f t="shared" ref="S3:S12" si="8">1</f>
        <v>1</v>
      </c>
      <c r="T3" s="21">
        <f t="shared" ref="T3:T66" si="9">LN(B3)</f>
        <v>1.11808355643029</v>
      </c>
      <c r="U3" s="22">
        <f t="shared" ref="U3:U66" si="10">LN(1+C3)</f>
        <v>0.00279608730200119</v>
      </c>
      <c r="V3" s="21">
        <f t="shared" ref="V3:V66" si="11">LN(1+D3)</f>
        <v>0.0425516977207922</v>
      </c>
      <c r="W3" s="25">
        <f t="shared" ref="W3:W66" si="12">LN(E3)</f>
        <v>5.39362754635236</v>
      </c>
      <c r="X3" s="21">
        <f t="shared" ref="X3:X66" si="13">LN(F3)</f>
        <v>-0.451985123743058</v>
      </c>
      <c r="Y3" s="21">
        <f t="shared" ref="Y3:Y66" si="14">LN(G3)</f>
        <v>-0.950976289862046</v>
      </c>
      <c r="Z3" s="25">
        <f t="shared" ref="Z3:Z66" si="15">LN(H3)</f>
        <v>-0.526093095896779</v>
      </c>
      <c r="AA3" s="21">
        <f t="shared" ref="AA3:AA66" si="16">LN(I3)</f>
        <v>0.897941593205957</v>
      </c>
      <c r="AB3" s="26">
        <f t="shared" ref="AB3:AB66" si="17">K3*EXP($S$273)*POWER(EXP(T3),$T$273)*POWER(EXP(U3),$U$273)*POWER(EXP(V3),$V$273)*POWER(EXP(W3),$W$273)*POWER(EXP(X3),$X$273)*POWER(EXP(Y3),$Y$273)*POWER(EXP(Z3),$Z$273)*POWER(EXP(AA3),$AA$273)</f>
        <v>1.56375122795667</v>
      </c>
      <c r="AC3" s="26">
        <f t="shared" ref="AC3:AC66" si="18">J3/AB3</f>
        <v>1.26618605606931</v>
      </c>
      <c r="AD3" s="26">
        <f>1/AC3</f>
        <v>0.789773347452864</v>
      </c>
      <c r="AE3" s="16">
        <f t="shared" ref="AE3:AE66" si="19">(AB3-J3)^2</f>
        <v>0.173263040227579</v>
      </c>
      <c r="AF3" s="16">
        <f t="shared" ref="AF3:AF66" si="20">ABS(AB3/J3-1)</f>
        <v>0.210226652547136</v>
      </c>
      <c r="AG3" s="16">
        <f t="shared" ref="AG3:AG66" si="21">(AF3-$AH$1)^2</f>
        <v>3.3752839327125e-5</v>
      </c>
      <c r="AJ3" s="25">
        <v>0.156012208514931</v>
      </c>
      <c r="AK3" s="22">
        <v>1</v>
      </c>
      <c r="AL3" s="25">
        <v>1.11808355643029</v>
      </c>
      <c r="AM3" s="25">
        <v>0.0425516977207922</v>
      </c>
      <c r="AN3" s="25">
        <v>5.39362754635236</v>
      </c>
      <c r="AO3" s="25">
        <v>-0.451985123743058</v>
      </c>
      <c r="AP3" s="25">
        <v>-0.950976289862046</v>
      </c>
      <c r="AQ3" s="25">
        <v>-0.526093095896779</v>
      </c>
      <c r="AR3" s="25">
        <v>0.897941593205957</v>
      </c>
      <c r="AS3" s="26">
        <f t="shared" ref="AS3:AS66" si="22">K3*EXP($AK$273)*POWER(EXP(AL3),$AL$273)*POWER(EXP(AM3),$AM$273)*POWER(EXP(AN3),$AN$273)*POWER(EXP(AO3),$AO$273)*POWER(EXP(AP3),$AP$273)*POWER(EXP(AQ3),$AQ$273)*POWER(EXP(AR3),$AR$273)</f>
        <v>1.56853961132073</v>
      </c>
      <c r="AT3" s="26">
        <f t="shared" ref="AT3:AT66" si="23">J3/AS3</f>
        <v>1.26232068715996</v>
      </c>
      <c r="AU3" s="26">
        <f>1/AT3</f>
        <v>0.792191722889259</v>
      </c>
      <c r="AV3" s="16">
        <f t="shared" ref="AV3:AV66" si="24">(AS3-J3)^2</f>
        <v>0.169299651452093</v>
      </c>
      <c r="AW3" s="16">
        <f t="shared" ref="AW3:AW66" si="25">ABS(AS3/J3-1)</f>
        <v>0.207808277110741</v>
      </c>
      <c r="AX3" s="16">
        <f t="shared" ref="AX3:AX66" si="26">(AW3-$AY$1)^2</f>
        <v>1.03579247875247e-5</v>
      </c>
      <c r="BA3" s="25">
        <v>0.156012208514931</v>
      </c>
      <c r="BB3" s="25">
        <v>1.11808355643029</v>
      </c>
      <c r="BC3" s="25">
        <v>0.0425516977207922</v>
      </c>
      <c r="BD3" s="25">
        <v>5.39362754635236</v>
      </c>
      <c r="BE3" s="22">
        <v>-0.451985123743058</v>
      </c>
      <c r="BF3" s="25">
        <v>-0.950976289862046</v>
      </c>
      <c r="BG3" s="25">
        <v>-0.526093095896779</v>
      </c>
      <c r="BH3" s="25">
        <v>0.897941593205957</v>
      </c>
      <c r="BI3" s="26">
        <f t="shared" ref="BI3:BI66" si="27">K3*POWER(EXP(BB3),$BB$273)*POWER(EXP(BC3),$BC$273)*POWER(EXP(BD3),$BD$273)*POWER(EXP(BE3),$BE$273)*POWER(EXP(BF3),$BF$273)*POWER(EXP(BG3),$BG$273)*POWER(EXP(BH3),$BH$273)</f>
        <v>1.59626963348683</v>
      </c>
      <c r="BJ3" s="26">
        <f t="shared" ref="BJ3:BJ66" si="28">J3/BI3</f>
        <v>1.24039194786595</v>
      </c>
      <c r="BK3" s="26">
        <f>1/BJ3</f>
        <v>0.80619678458931</v>
      </c>
      <c r="BL3" s="16">
        <f t="shared" ref="BL3:BL66" si="29">(BI3-J3)^2</f>
        <v>0.147248994184329</v>
      </c>
      <c r="BM3" s="16">
        <f t="shared" ref="BM3:BM66" si="30">ABS(BI3/J3-1)</f>
        <v>0.19380321541069</v>
      </c>
      <c r="BN3" s="16">
        <f t="shared" ref="BN3:BN66" si="31">(BM3-$BO$1)^2</f>
        <v>0.000122308741766665</v>
      </c>
      <c r="BQ3" s="25">
        <v>0.156012208514931</v>
      </c>
      <c r="BR3" s="25">
        <v>1.11808355643029</v>
      </c>
      <c r="BS3" s="25">
        <v>0.0425516977207922</v>
      </c>
      <c r="BT3" s="25">
        <v>5.39362754635236</v>
      </c>
      <c r="BU3" s="22">
        <v>-0.950976289862046</v>
      </c>
      <c r="BV3" s="25">
        <v>-0.526093095896779</v>
      </c>
      <c r="BW3" s="25">
        <v>0.897941593205957</v>
      </c>
      <c r="BX3" s="26">
        <f t="shared" ref="BX3:BX66" si="32">K3*POWER(EXP(BR3),$BR$273)*POWER(EXP(BS3),$BS$273)*POWER(EXP(BT3),$BT$273)*POWER(EXP(BU3),$BU$273)*POWER(EXP(BV3),$BV$273)*POWER(EXP(BW3),$BW$273)</f>
        <v>1.70608121873676</v>
      </c>
      <c r="BY3" s="26">
        <f t="shared" ref="BY3:BY66" si="33">J3/BX3</f>
        <v>1.16055436180586</v>
      </c>
      <c r="BZ3" s="26">
        <f>1/BY3</f>
        <v>0.861657181180182</v>
      </c>
      <c r="CA3" s="16">
        <f t="shared" ref="CA3:CA66" si="34">(BX3-J3)^2</f>
        <v>0.075031498728739</v>
      </c>
      <c r="CB3" s="16">
        <f t="shared" ref="CB3:CB66" si="35">ABS(BX3/J3-1)</f>
        <v>0.138342818819818</v>
      </c>
      <c r="CC3" s="16">
        <f t="shared" ref="CC3:CC66" si="36">(CB3-$CD$1)^2</f>
        <v>0.00466738144103617</v>
      </c>
      <c r="CF3" s="25">
        <v>0.156012208514931</v>
      </c>
      <c r="CG3" s="25">
        <v>1.11808355643029</v>
      </c>
      <c r="CH3" s="25">
        <v>0.0425516977207922</v>
      </c>
      <c r="CI3" s="25">
        <v>5.39362754635236</v>
      </c>
      <c r="CJ3" s="25">
        <v>-0.526093095896779</v>
      </c>
      <c r="CK3" s="22">
        <v>0.897941593205957</v>
      </c>
      <c r="CL3" s="29">
        <f t="shared" ref="CL3:CL66" si="37">K3*POWER(EXP(CG3),$CG$273)*POWER(EXP(CH3),$CH$273)*POWER(EXP(CI3),$CI$273)*POWER(EXP(CJ3),$CJ$273)*POWER(EXP(CK3),$CK$273)</f>
        <v>1.74832395344518</v>
      </c>
      <c r="CM3" s="29">
        <f t="shared" ref="CM3:CM66" si="38">J3/CL3</f>
        <v>1.13251322565151</v>
      </c>
      <c r="CN3" s="29">
        <f>1/CM3</f>
        <v>0.882991895679385</v>
      </c>
      <c r="CO3" s="27">
        <f t="shared" ref="CO3:CO66" si="39">(CL3-J3)^2</f>
        <v>0.0536737905472703</v>
      </c>
      <c r="CP3" s="27">
        <f t="shared" ref="CP3:CP66" si="40">ABS(CL3/J3-1)</f>
        <v>0.117008104320615</v>
      </c>
      <c r="CQ3" s="27">
        <f t="shared" ref="CQ3:CQ66" si="41">(CP3-$CR$1)^2</f>
        <v>0.00820300547919639</v>
      </c>
      <c r="CT3" s="31">
        <v>0.156012208514931</v>
      </c>
      <c r="CU3" s="31">
        <v>1.11808355643029</v>
      </c>
      <c r="CV3" s="31">
        <v>0.0425516977207922</v>
      </c>
      <c r="CW3" s="31">
        <v>5.39362754635236</v>
      </c>
      <c r="CX3" s="31">
        <v>-0.526093095896779</v>
      </c>
      <c r="CY3" s="34">
        <f t="shared" ref="CY3:CY66" si="42">K3*POWER(EXP(CU3),$CU$273)*POWER(EXP(CV3),$CV$273)*POWER(EXP(CW3),$CW$273)*POWER(EXP(CX3),$CX$273)</f>
        <v>1.81824668687846</v>
      </c>
      <c r="CZ3" s="34">
        <f t="shared" si="4"/>
        <v>1.08896114828029</v>
      </c>
      <c r="DA3" s="34">
        <f>1/CZ3</f>
        <v>0.918306407514371</v>
      </c>
      <c r="DB3" s="32">
        <f t="shared" ref="DB3:DB66" si="43">(CY3-J3)^2</f>
        <v>0.0261641343057965</v>
      </c>
      <c r="DC3" s="32">
        <f t="shared" ref="DC3:DC66" si="44">ABS(CY3/J3-1)</f>
        <v>0.0816935924856287</v>
      </c>
      <c r="DD3" s="32">
        <f>(DC3-$DE$1)^2</f>
        <v>0.0157219143013802</v>
      </c>
      <c r="DE3" s="73"/>
      <c r="DF3" s="30">
        <f t="shared" ref="DF3:DF66" si="45">(1.0034+0.0827*B3+0.0874*C3+0.8624*F3-0.0454*I3)*B3^0.1967*E3^-0.1123*(1+D3)^2.5536*H3^-0.6613</f>
        <v>1.81824668687846</v>
      </c>
      <c r="DG3" s="30">
        <f t="shared" ref="DG3:DG66" si="46">(1.1365+0.0937*B3+0.9768*F3-0.0514*I3)*B3^0.1967*E3^-0.1123*(H3)^-0.6613</f>
        <v>1.8472622686974</v>
      </c>
      <c r="DH3" s="30">
        <f t="shared" ref="DH3:DH66" si="47">J3/DG3</f>
        <v>1.07185646215586</v>
      </c>
      <c r="DI3" s="34">
        <f t="shared" ref="DI3:DI66" si="48">1/DH3</f>
        <v>0.932960741766363</v>
      </c>
      <c r="DJ3" s="32">
        <f t="shared" ref="DJ3:DJ66" si="49">(DG3-J3)^2</f>
        <v>0.0176193053113616</v>
      </c>
      <c r="DK3" s="32">
        <f t="shared" ref="DK3:DK66" si="50">ABS(DG3/J3-1)</f>
        <v>0.067039258233637</v>
      </c>
      <c r="DL3" s="32">
        <f t="shared" ref="DL3:DL66" si="51">(DK3-$DM$1)^2</f>
        <v>0.0265068814849803</v>
      </c>
      <c r="DM3" s="36"/>
      <c r="DN3" s="30">
        <f t="shared" ref="DN3:DN66" si="52">(0.7452+0.0937*B3+0.9768*F3+0.5539/I3)*B3^0.1967*E3^-0.1123*(H3)^-0.6613</f>
        <v>1.80925584953416</v>
      </c>
      <c r="DO3" s="30">
        <f t="shared" ref="DO3:DO66" si="53">J3/DN3</f>
        <v>1.09437258445775</v>
      </c>
      <c r="DP3" s="34">
        <f t="shared" ref="DP3:DP66" si="54">1/DO3</f>
        <v>0.913765580572806</v>
      </c>
      <c r="DQ3" s="32">
        <f t="shared" ref="DQ3:DQ66" si="55">(DN3-J3)^2</f>
        <v>0.0291535649183029</v>
      </c>
      <c r="DR3" s="32">
        <f t="shared" ref="DR3:DR66" si="56">ABS(DN3/J3-1)</f>
        <v>0.086234419427194</v>
      </c>
      <c r="DS3" s="32">
        <f t="shared" ref="DS3:DS66" si="57">(DR3-$DT$1)^2</f>
        <v>0.0199010888167051</v>
      </c>
      <c r="DT3" s="36"/>
      <c r="DU3" s="30">
        <f t="shared" ref="DU3:DU66" si="58">0.9*(0.7452+0.0937*B3+0.9768*F3)*(1+0.7432/I3)*B3^0.1967*E3^-0.1123*(H3)^-0.6613</f>
        <v>1.86660643561715</v>
      </c>
      <c r="DV3" s="30">
        <f t="shared" ref="DV3:DV66" si="59">J3/DU3</f>
        <v>1.06074851249795</v>
      </c>
      <c r="DW3" s="34">
        <f t="shared" ref="DW3:DW66" si="60">1/DV3</f>
        <v>0.942730523038967</v>
      </c>
      <c r="DX3" s="32">
        <f t="shared" ref="DX3:DX66" si="61">(DU3-J3)^2</f>
        <v>0.0128581004434466</v>
      </c>
      <c r="DY3" s="32">
        <f t="shared" ref="DY3:DY66" si="62">ABS(DU3/J3-1)</f>
        <v>0.0572694769610332</v>
      </c>
      <c r="DZ3" s="32">
        <f t="shared" ref="DZ3:DZ66" si="63">(DY3-$EA$1)^2</f>
        <v>0.0281715064677932</v>
      </c>
      <c r="EA3" s="36"/>
      <c r="EC3" s="25">
        <v>0.156012208514931</v>
      </c>
      <c r="ED3" s="22">
        <v>0.0425516977207922</v>
      </c>
      <c r="EE3" s="25">
        <v>5.39362754635236</v>
      </c>
      <c r="EF3" s="25">
        <v>-0.526093095896779</v>
      </c>
      <c r="EG3" s="26">
        <f t="shared" ref="EG3:EG66" si="64">K3*POWER(EXP(ED3),$ED$273)*POWER(EXP(EE3),$EE$273)*POWER(EXP(EF3),$EF$273)</f>
        <v>1.80709457079451</v>
      </c>
      <c r="EH3" s="26">
        <f t="shared" ref="EH3:EH66" si="65">J3/EG3</f>
        <v>1.09568145021291</v>
      </c>
      <c r="EI3" s="26">
        <f>1/EH3</f>
        <v>0.912674025653793</v>
      </c>
      <c r="EJ3" s="16">
        <f t="shared" ref="EJ3:EJ66" si="66">(EG3-J3)^2</f>
        <v>0.0298962874487345</v>
      </c>
      <c r="EK3" s="16">
        <f t="shared" ref="EK3:EK66" si="67">ABS(EG3/J3-1)</f>
        <v>0.0873259743462068</v>
      </c>
      <c r="EL3" s="16">
        <f t="shared" ref="EL3:EL66" si="68">(EK3-$EM$1)^2</f>
        <v>0.0167181286765045</v>
      </c>
      <c r="EO3" s="25">
        <v>0.156012208514931</v>
      </c>
      <c r="EP3" s="25">
        <v>5.39362754635236</v>
      </c>
      <c r="EQ3" s="22">
        <v>-0.526093095896779</v>
      </c>
      <c r="ER3" s="26">
        <f t="shared" ref="ER3:ER66" si="69">K3*POWER(EXP(EP3),$EP$273)*POWER(EXP(EQ3),$EQ$273)</f>
        <v>1.82905879339985</v>
      </c>
      <c r="ES3" s="26">
        <f t="shared" ref="ES3:ES66" si="70">J3/ER3</f>
        <v>1.08252397743846</v>
      </c>
      <c r="ET3" s="26">
        <f>1/ES3</f>
        <v>0.923767067373661</v>
      </c>
      <c r="EU3" s="16">
        <f t="shared" ref="EU3:EU66" si="71">(ER3-J3)^2</f>
        <v>0.0227832478499095</v>
      </c>
      <c r="EV3" s="16">
        <f t="shared" ref="EV3:EV66" si="72">ABS(ER3/J3-1)</f>
        <v>0.076232932626339</v>
      </c>
      <c r="EW3" s="16">
        <f t="shared" ref="EW3:EW66" si="73">(EV3-$EX$1)^2</f>
        <v>0.0257579485590526</v>
      </c>
      <c r="EZ3" s="25">
        <v>0.156012208514931</v>
      </c>
      <c r="FA3" s="25">
        <v>5.39362754635236</v>
      </c>
      <c r="FB3" s="26">
        <f t="shared" ref="FB3:FB66" si="74">K3*POWER(EXP(FA3),$FA$273)</f>
        <v>1.48109741598121</v>
      </c>
      <c r="FC3" s="26">
        <f t="shared" ref="FC3:FC66" si="75">J3/FB3</f>
        <v>1.33684656973645</v>
      </c>
      <c r="FD3" s="26">
        <f t="shared" ref="FD3:FD66" si="76">1/FC3</f>
        <v>0.74802899797031</v>
      </c>
      <c r="FE3" s="16">
        <f t="shared" ref="FE3:FE66" si="77">(FB3-J3)^2</f>
        <v>0.248903788340621</v>
      </c>
      <c r="FF3" s="16">
        <f t="shared" ref="FF3:FF66" si="78">ABS(FB3/J3-1)</f>
        <v>0.25197100202969</v>
      </c>
      <c r="FG3" s="16">
        <f t="shared" ref="FG3:FG66" si="79">(FF3-$FH$1)^2</f>
        <v>0.000428942647494984</v>
      </c>
    </row>
    <row r="4" s="1" customFormat="1" spans="1:163">
      <c r="A4" s="13" t="s">
        <v>19</v>
      </c>
      <c r="B4" s="13">
        <v>3.05898620780009</v>
      </c>
      <c r="C4" s="14">
        <v>0.0028</v>
      </c>
      <c r="D4" s="14">
        <v>0.04267</v>
      </c>
      <c r="E4" s="13">
        <v>160</v>
      </c>
      <c r="F4" s="13">
        <v>1.0625</v>
      </c>
      <c r="G4" s="13">
        <v>0.53125</v>
      </c>
      <c r="H4" s="13">
        <v>0.8125</v>
      </c>
      <c r="I4" s="13">
        <v>3.375</v>
      </c>
      <c r="J4" s="13">
        <v>2.26</v>
      </c>
      <c r="K4" s="17">
        <f t="shared" si="5"/>
        <v>2.01969787938507</v>
      </c>
      <c r="L4" s="17">
        <f t="shared" si="0"/>
        <v>1.1189792409388</v>
      </c>
      <c r="M4" s="17">
        <f t="shared" si="1"/>
        <v>0.89367162804649</v>
      </c>
      <c r="N4" s="16">
        <f t="shared" si="6"/>
        <v>0.0577451091720334</v>
      </c>
      <c r="O4" s="16">
        <f t="shared" si="2"/>
        <v>0.10632837195351</v>
      </c>
      <c r="P4" s="16">
        <f>(O4-$Q$1)^2</f>
        <v>0.0399831494360312</v>
      </c>
      <c r="R4" s="21">
        <f t="shared" si="7"/>
        <v>0.112416877717848</v>
      </c>
      <c r="S4" s="21">
        <f t="shared" si="8"/>
        <v>1</v>
      </c>
      <c r="T4" s="21">
        <f t="shared" si="9"/>
        <v>1.11808355643029</v>
      </c>
      <c r="U4" s="22">
        <f t="shared" si="10"/>
        <v>0.00279608730200119</v>
      </c>
      <c r="V4" s="21">
        <f t="shared" si="11"/>
        <v>0.0417847309407911</v>
      </c>
      <c r="W4" s="25">
        <f t="shared" si="12"/>
        <v>5.07517381523383</v>
      </c>
      <c r="X4" s="21">
        <f t="shared" si="13"/>
        <v>0.0606246218164348</v>
      </c>
      <c r="Y4" s="21">
        <f t="shared" si="14"/>
        <v>-0.63252255874351</v>
      </c>
      <c r="Z4" s="25">
        <f t="shared" si="15"/>
        <v>-0.207639364778245</v>
      </c>
      <c r="AA4" s="21">
        <f t="shared" si="16"/>
        <v>1.21639532432449</v>
      </c>
      <c r="AB4" s="26">
        <f t="shared" si="17"/>
        <v>1.60806689362934</v>
      </c>
      <c r="AC4" s="26">
        <f t="shared" si="18"/>
        <v>1.40541417086156</v>
      </c>
      <c r="AD4" s="26">
        <f>1/AC4</f>
        <v>0.711534023729795</v>
      </c>
      <c r="AE4" s="16">
        <f t="shared" si="19"/>
        <v>0.425016775182102</v>
      </c>
      <c r="AF4" s="16">
        <f t="shared" si="20"/>
        <v>0.288465976270205</v>
      </c>
      <c r="AG4" s="16">
        <f t="shared" si="21"/>
        <v>0.00706424164730509</v>
      </c>
      <c r="AJ4" s="25">
        <v>0.112416877717848</v>
      </c>
      <c r="AK4" s="22">
        <v>1</v>
      </c>
      <c r="AL4" s="25">
        <v>1.11808355643029</v>
      </c>
      <c r="AM4" s="25">
        <v>0.0417847309407911</v>
      </c>
      <c r="AN4" s="25">
        <v>5.07517381523383</v>
      </c>
      <c r="AO4" s="25">
        <v>0.0606246218164348</v>
      </c>
      <c r="AP4" s="25">
        <v>-0.63252255874351</v>
      </c>
      <c r="AQ4" s="25">
        <v>-0.207639364778245</v>
      </c>
      <c r="AR4" s="25">
        <v>1.21639532432449</v>
      </c>
      <c r="AS4" s="26">
        <f t="shared" si="22"/>
        <v>1.6111521683664</v>
      </c>
      <c r="AT4" s="26">
        <f t="shared" si="23"/>
        <v>1.40272287396136</v>
      </c>
      <c r="AU4" s="26">
        <f>1/AT4</f>
        <v>0.712899189542656</v>
      </c>
      <c r="AV4" s="16">
        <f t="shared" si="24"/>
        <v>0.421003508615621</v>
      </c>
      <c r="AW4" s="16">
        <f t="shared" si="25"/>
        <v>0.287100810457344</v>
      </c>
      <c r="AX4" s="16">
        <f t="shared" si="26"/>
        <v>0.00680804966666079</v>
      </c>
      <c r="BA4" s="25">
        <v>0.112416877717848</v>
      </c>
      <c r="BB4" s="25">
        <v>1.11808355643029</v>
      </c>
      <c r="BC4" s="25">
        <v>0.0417847309407911</v>
      </c>
      <c r="BD4" s="25">
        <v>5.07517381523383</v>
      </c>
      <c r="BE4" s="22">
        <v>0.0606246218164348</v>
      </c>
      <c r="BF4" s="25">
        <v>-0.63252255874351</v>
      </c>
      <c r="BG4" s="25">
        <v>-0.207639364778245</v>
      </c>
      <c r="BH4" s="25">
        <v>1.21639532432449</v>
      </c>
      <c r="BI4" s="26">
        <f t="shared" si="27"/>
        <v>1.62585731815995</v>
      </c>
      <c r="BJ4" s="26">
        <f t="shared" si="28"/>
        <v>1.39003587507773</v>
      </c>
      <c r="BK4" s="26">
        <f>1/BJ4</f>
        <v>0.719405892991131</v>
      </c>
      <c r="BL4" s="16">
        <f t="shared" si="29"/>
        <v>0.402136940931284</v>
      </c>
      <c r="BM4" s="16">
        <f t="shared" si="30"/>
        <v>0.280594107008869</v>
      </c>
      <c r="BN4" s="16">
        <f t="shared" si="31"/>
        <v>0.00573526968424618</v>
      </c>
      <c r="BQ4" s="25">
        <v>0.112416877717848</v>
      </c>
      <c r="BR4" s="25">
        <v>1.11808355643029</v>
      </c>
      <c r="BS4" s="25">
        <v>0.0417847309407911</v>
      </c>
      <c r="BT4" s="25">
        <v>5.07517381523383</v>
      </c>
      <c r="BU4" s="22">
        <v>-0.63252255874351</v>
      </c>
      <c r="BV4" s="25">
        <v>-0.207639364778245</v>
      </c>
      <c r="BW4" s="25">
        <v>1.21639532432449</v>
      </c>
      <c r="BX4" s="26">
        <f t="shared" si="32"/>
        <v>1.75409706206193</v>
      </c>
      <c r="BY4" s="26">
        <f t="shared" si="33"/>
        <v>1.28841216879035</v>
      </c>
      <c r="BZ4" s="26">
        <f>1/BY4</f>
        <v>0.77614914250528</v>
      </c>
      <c r="CA4" s="16">
        <f t="shared" si="34"/>
        <v>0.255937782614367</v>
      </c>
      <c r="CB4" s="16">
        <f t="shared" si="35"/>
        <v>0.22385085749472</v>
      </c>
      <c r="CC4" s="16">
        <f t="shared" si="36"/>
        <v>0.000295489298166539</v>
      </c>
      <c r="CF4" s="25">
        <v>0.112416877717848</v>
      </c>
      <c r="CG4" s="25">
        <v>1.11808355643029</v>
      </c>
      <c r="CH4" s="25">
        <v>0.0417847309407911</v>
      </c>
      <c r="CI4" s="25">
        <v>5.07517381523383</v>
      </c>
      <c r="CJ4" s="25">
        <v>-0.207639364778245</v>
      </c>
      <c r="CK4" s="22">
        <v>1.21639532432449</v>
      </c>
      <c r="CL4" s="29">
        <f t="shared" si="37"/>
        <v>1.75804126755181</v>
      </c>
      <c r="CM4" s="29">
        <f t="shared" si="38"/>
        <v>1.28552158684375</v>
      </c>
      <c r="CN4" s="29">
        <f>1/CM4</f>
        <v>0.777894366173368</v>
      </c>
      <c r="CO4" s="27">
        <f t="shared" si="39"/>
        <v>0.251962569080992</v>
      </c>
      <c r="CP4" s="27">
        <f t="shared" si="40"/>
        <v>0.222105633826632</v>
      </c>
      <c r="CQ4" s="27">
        <f t="shared" si="41"/>
        <v>0.000211036188784403</v>
      </c>
      <c r="CT4" s="31">
        <v>0.112416877717848</v>
      </c>
      <c r="CU4" s="31">
        <v>1.11808355643029</v>
      </c>
      <c r="CV4" s="31">
        <v>0.0417847309407911</v>
      </c>
      <c r="CW4" s="31">
        <v>5.07517381523383</v>
      </c>
      <c r="CX4" s="31">
        <v>-0.207639364778245</v>
      </c>
      <c r="CY4" s="34">
        <f t="shared" si="42"/>
        <v>1.81656317868632</v>
      </c>
      <c r="CZ4" s="34">
        <f t="shared" si="4"/>
        <v>1.24410756890623</v>
      </c>
      <c r="DA4" s="34">
        <f>1/CZ4</f>
        <v>0.80378901711784</v>
      </c>
      <c r="DB4" s="32">
        <f t="shared" si="43"/>
        <v>0.196636214496783</v>
      </c>
      <c r="DC4" s="32">
        <f t="shared" si="44"/>
        <v>0.19621098288216</v>
      </c>
      <c r="DD4" s="32">
        <f>(DC4-$DE$1)^2</f>
        <v>0.000118149672724963</v>
      </c>
      <c r="DE4" s="73"/>
      <c r="DF4" s="30">
        <f t="shared" si="45"/>
        <v>1.81656317868632</v>
      </c>
      <c r="DG4" s="30">
        <f t="shared" si="46"/>
        <v>1.84920778650289</v>
      </c>
      <c r="DH4" s="30">
        <f t="shared" si="47"/>
        <v>1.222144972834</v>
      </c>
      <c r="DI4" s="34">
        <f t="shared" si="48"/>
        <v>0.818233533850837</v>
      </c>
      <c r="DJ4" s="32">
        <f t="shared" si="49"/>
        <v>0.168750242669854</v>
      </c>
      <c r="DK4" s="32">
        <f t="shared" si="50"/>
        <v>0.181766466149163</v>
      </c>
      <c r="DL4" s="32">
        <f t="shared" si="51"/>
        <v>0.00231189151253981</v>
      </c>
      <c r="DM4" s="36"/>
      <c r="DN4" s="30">
        <f t="shared" si="52"/>
        <v>1.80579167433854</v>
      </c>
      <c r="DO4" s="30">
        <f t="shared" si="53"/>
        <v>1.25152864093686</v>
      </c>
      <c r="DP4" s="34">
        <f t="shared" si="54"/>
        <v>0.799022864751564</v>
      </c>
      <c r="DQ4" s="32">
        <f t="shared" si="55"/>
        <v>0.206305203100191</v>
      </c>
      <c r="DR4" s="32">
        <f t="shared" si="56"/>
        <v>0.200977135248436</v>
      </c>
      <c r="DS4" s="32">
        <f t="shared" si="57"/>
        <v>0.000693190077125383</v>
      </c>
      <c r="DT4" s="36"/>
      <c r="DU4" s="30">
        <f t="shared" si="58"/>
        <v>1.83739686547589</v>
      </c>
      <c r="DV4" s="30">
        <f t="shared" si="59"/>
        <v>1.23000100983336</v>
      </c>
      <c r="DW4" s="34">
        <f t="shared" si="60"/>
        <v>0.813007462599952</v>
      </c>
      <c r="DX4" s="32">
        <f t="shared" si="61"/>
        <v>0.178593409309602</v>
      </c>
      <c r="DY4" s="32">
        <f t="shared" si="62"/>
        <v>0.186992537400048</v>
      </c>
      <c r="DZ4" s="32">
        <f t="shared" si="63"/>
        <v>0.00145318289664869</v>
      </c>
      <c r="EA4" s="36"/>
      <c r="EC4" s="25">
        <v>0.112416877717848</v>
      </c>
      <c r="ED4" s="22">
        <v>0.0417847309407911</v>
      </c>
      <c r="EE4" s="25">
        <v>5.07517381523383</v>
      </c>
      <c r="EF4" s="25">
        <v>-0.207639364778245</v>
      </c>
      <c r="EG4" s="26">
        <f t="shared" si="64"/>
        <v>1.74821570146256</v>
      </c>
      <c r="EH4" s="26">
        <f t="shared" si="65"/>
        <v>1.29274665483743</v>
      </c>
      <c r="EI4" s="26">
        <f>1/EH4</f>
        <v>0.773546770558654</v>
      </c>
      <c r="EJ4" s="16">
        <f t="shared" si="66"/>
        <v>0.261923168229461</v>
      </c>
      <c r="EK4" s="16">
        <f t="shared" si="67"/>
        <v>0.226453229441346</v>
      </c>
      <c r="EL4" s="16">
        <f t="shared" si="68"/>
        <v>9.66024066629881e-5</v>
      </c>
      <c r="EO4" s="25">
        <v>0.112416877717848</v>
      </c>
      <c r="EP4" s="25">
        <v>5.07517381523383</v>
      </c>
      <c r="EQ4" s="22">
        <v>-0.207639364778245</v>
      </c>
      <c r="ER4" s="26">
        <f t="shared" si="69"/>
        <v>1.76201852378419</v>
      </c>
      <c r="ES4" s="26">
        <f t="shared" si="70"/>
        <v>1.28261988707492</v>
      </c>
      <c r="ET4" s="26">
        <f>1/ES4</f>
        <v>0.779654214063802</v>
      </c>
      <c r="EU4" s="16">
        <f t="shared" si="71"/>
        <v>0.247985550654075</v>
      </c>
      <c r="EV4" s="16">
        <f t="shared" si="72"/>
        <v>0.220345785936198</v>
      </c>
      <c r="EW4" s="16">
        <f t="shared" si="73"/>
        <v>0.000268303644293909</v>
      </c>
      <c r="EZ4" s="25">
        <v>0.112416877717848</v>
      </c>
      <c r="FA4" s="25">
        <v>5.07517381523383</v>
      </c>
      <c r="FB4" s="26">
        <f t="shared" si="74"/>
        <v>1.77993368424356</v>
      </c>
      <c r="FC4" s="26">
        <f t="shared" si="75"/>
        <v>1.26971022572701</v>
      </c>
      <c r="FD4" s="26">
        <f t="shared" si="76"/>
        <v>0.787581276213964</v>
      </c>
      <c r="FE4" s="16">
        <f t="shared" si="77"/>
        <v>0.230463667523964</v>
      </c>
      <c r="FF4" s="16">
        <f t="shared" si="78"/>
        <v>0.212418723786036</v>
      </c>
      <c r="FG4" s="16">
        <f t="shared" si="79"/>
        <v>0.00363165434355845</v>
      </c>
    </row>
    <row r="5" s="1" customFormat="1" spans="1:163">
      <c r="A5" s="13" t="s">
        <v>81</v>
      </c>
      <c r="B5" s="13">
        <v>1.77567269351794</v>
      </c>
      <c r="C5" s="14">
        <v>0.0041</v>
      </c>
      <c r="D5" s="14">
        <v>0.0173046342186434</v>
      </c>
      <c r="E5" s="13">
        <v>152.4</v>
      </c>
      <c r="F5" s="13">
        <v>0.833333333333333</v>
      </c>
      <c r="G5" s="13">
        <v>0.833333333333333</v>
      </c>
      <c r="H5" s="13">
        <v>1</v>
      </c>
      <c r="I5" s="13">
        <v>3.875</v>
      </c>
      <c r="J5" s="13">
        <v>1.045</v>
      </c>
      <c r="K5" s="17">
        <f t="shared" si="5"/>
        <v>1.6933481384206</v>
      </c>
      <c r="L5" s="17">
        <f t="shared" si="0"/>
        <v>0.617120588666829</v>
      </c>
      <c r="M5" s="17">
        <f t="shared" si="1"/>
        <v>1.62042884059388</v>
      </c>
      <c r="N5" s="16">
        <f t="shared" si="6"/>
        <v>0.420355308593458</v>
      </c>
      <c r="O5" s="16">
        <f t="shared" si="2"/>
        <v>0.620428840593876</v>
      </c>
      <c r="P5" s="16">
        <f>(O5-$Q$1)^2</f>
        <v>0.0986855728129579</v>
      </c>
      <c r="R5" s="21">
        <f t="shared" si="7"/>
        <v>-0.482690830629057</v>
      </c>
      <c r="S5" s="21">
        <f t="shared" si="8"/>
        <v>1</v>
      </c>
      <c r="T5" s="21">
        <f t="shared" si="9"/>
        <v>0.574179333395368</v>
      </c>
      <c r="U5" s="22">
        <f t="shared" si="10"/>
        <v>0.00409161790325356</v>
      </c>
      <c r="V5" s="21">
        <f t="shared" si="11"/>
        <v>0.0171566142172392</v>
      </c>
      <c r="W5" s="25">
        <f t="shared" si="12"/>
        <v>5.02650864325255</v>
      </c>
      <c r="X5" s="21">
        <f t="shared" si="13"/>
        <v>-0.182321556793955</v>
      </c>
      <c r="Y5" s="21">
        <f t="shared" si="14"/>
        <v>-0.182321556793955</v>
      </c>
      <c r="Z5" s="25">
        <f t="shared" si="15"/>
        <v>0</v>
      </c>
      <c r="AA5" s="21">
        <f t="shared" si="16"/>
        <v>1.35454566280531</v>
      </c>
      <c r="AB5" s="26">
        <f t="shared" si="17"/>
        <v>1.09955790510144</v>
      </c>
      <c r="AC5" s="26">
        <f t="shared" si="18"/>
        <v>0.950381962743106</v>
      </c>
      <c r="AD5" s="26">
        <f t="shared" ref="AD5:AD68" si="80">1/AC5</f>
        <v>1.05220852162817</v>
      </c>
      <c r="AE5" s="16">
        <f t="shared" si="19"/>
        <v>0.00297656500905725</v>
      </c>
      <c r="AF5" s="16">
        <f t="shared" si="20"/>
        <v>0.052208521628168</v>
      </c>
      <c r="AG5" s="16">
        <f t="shared" si="21"/>
        <v>0.023167400541833</v>
      </c>
      <c r="AJ5" s="25">
        <v>-0.482690830629057</v>
      </c>
      <c r="AK5" s="22">
        <v>1</v>
      </c>
      <c r="AL5" s="25">
        <v>0.574179333395368</v>
      </c>
      <c r="AM5" s="25">
        <v>0.0171566142172392</v>
      </c>
      <c r="AN5" s="25">
        <v>5.02650864325255</v>
      </c>
      <c r="AO5" s="25">
        <v>-0.182321556793955</v>
      </c>
      <c r="AP5" s="25">
        <v>-0.182321556793955</v>
      </c>
      <c r="AQ5" s="25">
        <v>0</v>
      </c>
      <c r="AR5" s="25">
        <v>1.35454566280531</v>
      </c>
      <c r="AS5" s="26">
        <f t="shared" si="22"/>
        <v>1.09937335528131</v>
      </c>
      <c r="AT5" s="26">
        <f t="shared" si="23"/>
        <v>0.950541501647183</v>
      </c>
      <c r="AU5" s="26">
        <f t="shared" ref="AU5:AU68" si="81">1/AT5</f>
        <v>1.05203191892948</v>
      </c>
      <c r="AV5" s="16">
        <f t="shared" si="24"/>
        <v>0.0029564617645477</v>
      </c>
      <c r="AW5" s="16">
        <f t="shared" si="25"/>
        <v>0.0520319189294844</v>
      </c>
      <c r="AX5" s="16">
        <f t="shared" si="26"/>
        <v>0.0232739388415977</v>
      </c>
      <c r="BA5" s="25">
        <v>-0.482690830629057</v>
      </c>
      <c r="BB5" s="25">
        <v>0.574179333395368</v>
      </c>
      <c r="BC5" s="25">
        <v>0.0171566142172392</v>
      </c>
      <c r="BD5" s="25">
        <v>5.02650864325255</v>
      </c>
      <c r="BE5" s="22">
        <v>-0.182321556793955</v>
      </c>
      <c r="BF5" s="25">
        <v>-0.182321556793955</v>
      </c>
      <c r="BG5" s="25">
        <v>0</v>
      </c>
      <c r="BH5" s="25">
        <v>1.35454566280531</v>
      </c>
      <c r="BI5" s="26">
        <f t="shared" si="27"/>
        <v>1.11802615932377</v>
      </c>
      <c r="BJ5" s="26">
        <f t="shared" si="28"/>
        <v>0.934682960040991</v>
      </c>
      <c r="BK5" s="26">
        <f t="shared" ref="BK5:BK68" si="82">1/BJ5</f>
        <v>1.06988149217585</v>
      </c>
      <c r="BL5" s="16">
        <f t="shared" si="29"/>
        <v>0.00533281994558031</v>
      </c>
      <c r="BM5" s="16">
        <f t="shared" si="30"/>
        <v>0.0698814921758544</v>
      </c>
      <c r="BN5" s="16">
        <f t="shared" si="31"/>
        <v>0.0182198842651441</v>
      </c>
      <c r="BQ5" s="25">
        <v>-0.482690830629057</v>
      </c>
      <c r="BR5" s="25">
        <v>0.574179333395368</v>
      </c>
      <c r="BS5" s="25">
        <v>0.0171566142172392</v>
      </c>
      <c r="BT5" s="25">
        <v>5.02650864325255</v>
      </c>
      <c r="BU5" s="22">
        <v>-0.182321556793955</v>
      </c>
      <c r="BV5" s="25">
        <v>0</v>
      </c>
      <c r="BW5" s="25">
        <v>1.35454566280531</v>
      </c>
      <c r="BX5" s="26">
        <f t="shared" si="32"/>
        <v>1.11458710526913</v>
      </c>
      <c r="BY5" s="26">
        <f t="shared" si="33"/>
        <v>0.937566920575193</v>
      </c>
      <c r="BZ5" s="26">
        <f t="shared" ref="BZ5:BZ68" si="83">1/BY5</f>
        <v>1.06659053135802</v>
      </c>
      <c r="CA5" s="16">
        <f t="shared" si="34"/>
        <v>0.00484236521973743</v>
      </c>
      <c r="CB5" s="16">
        <f t="shared" si="35"/>
        <v>0.0665905313580222</v>
      </c>
      <c r="CC5" s="16">
        <f t="shared" si="36"/>
        <v>0.0196197516881936</v>
      </c>
      <c r="CF5" s="25">
        <v>-0.482690830629057</v>
      </c>
      <c r="CG5" s="25">
        <v>0.574179333395368</v>
      </c>
      <c r="CH5" s="25">
        <v>0.0171566142172392</v>
      </c>
      <c r="CI5" s="25">
        <v>5.02650864325255</v>
      </c>
      <c r="CJ5" s="25">
        <v>0</v>
      </c>
      <c r="CK5" s="22">
        <v>1.35454566280531</v>
      </c>
      <c r="CL5" s="29">
        <f t="shared" si="37"/>
        <v>1.09996143219272</v>
      </c>
      <c r="CM5" s="29">
        <f t="shared" si="38"/>
        <v>0.950033309728729</v>
      </c>
      <c r="CN5" s="29">
        <f t="shared" ref="CN5:CN68" si="84">1/CM5</f>
        <v>1.05259467195475</v>
      </c>
      <c r="CO5" s="27">
        <f t="shared" si="39"/>
        <v>0.0030207590286746</v>
      </c>
      <c r="CP5" s="27">
        <f t="shared" si="40"/>
        <v>0.052594671954753</v>
      </c>
      <c r="CQ5" s="27">
        <f t="shared" si="41"/>
        <v>0.024020002194927</v>
      </c>
      <c r="CT5" s="31">
        <v>-0.482690830629057</v>
      </c>
      <c r="CU5" s="31">
        <v>0.574179333395368</v>
      </c>
      <c r="CV5" s="31">
        <v>0.0171566142172392</v>
      </c>
      <c r="CW5" s="31">
        <v>5.02650864325255</v>
      </c>
      <c r="CX5" s="31">
        <v>0</v>
      </c>
      <c r="CY5" s="34">
        <f t="shared" si="42"/>
        <v>1.12635077055963</v>
      </c>
      <c r="CZ5" s="34">
        <f t="shared" si="4"/>
        <v>0.927774923508765</v>
      </c>
      <c r="DA5" s="34">
        <f t="shared" ref="DA5:DA68" si="85">1/CZ5</f>
        <v>1.07784762732979</v>
      </c>
      <c r="DB5" s="32">
        <f t="shared" si="43"/>
        <v>0.00661794787064577</v>
      </c>
      <c r="DC5" s="32">
        <f t="shared" si="44"/>
        <v>0.0778476273297908</v>
      </c>
      <c r="DD5" s="32">
        <f>(DC5-$DE$1)^2</f>
        <v>0.0167011742610983</v>
      </c>
      <c r="DE5" s="73"/>
      <c r="DF5" s="30">
        <f t="shared" si="45"/>
        <v>1.12635077055963</v>
      </c>
      <c r="DG5" s="30">
        <f t="shared" si="46"/>
        <v>1.22090646862103</v>
      </c>
      <c r="DH5" s="30">
        <f t="shared" si="47"/>
        <v>0.855921421384792</v>
      </c>
      <c r="DI5" s="34">
        <f t="shared" si="48"/>
        <v>1.16833154891965</v>
      </c>
      <c r="DJ5" s="32">
        <f t="shared" si="49"/>
        <v>0.030943085702722</v>
      </c>
      <c r="DK5" s="32">
        <f t="shared" si="50"/>
        <v>0.168331548919648</v>
      </c>
      <c r="DL5" s="32">
        <f t="shared" si="51"/>
        <v>0.00378434746729042</v>
      </c>
      <c r="DM5" s="36"/>
      <c r="DN5" s="30">
        <f t="shared" si="52"/>
        <v>1.18959409003543</v>
      </c>
      <c r="DO5" s="30">
        <f t="shared" si="53"/>
        <v>0.878450900818508</v>
      </c>
      <c r="DP5" s="34">
        <f t="shared" si="54"/>
        <v>1.13836755027314</v>
      </c>
      <c r="DQ5" s="32">
        <f t="shared" si="55"/>
        <v>0.0209074508731752</v>
      </c>
      <c r="DR5" s="32">
        <f t="shared" si="56"/>
        <v>0.138367550273143</v>
      </c>
      <c r="DS5" s="32">
        <f t="shared" si="57"/>
        <v>0.00790998351602408</v>
      </c>
      <c r="DT5" s="36"/>
      <c r="DU5" s="30">
        <f t="shared" si="58"/>
        <v>1.17836340205304</v>
      </c>
      <c r="DV5" s="30">
        <f t="shared" si="59"/>
        <v>0.88682319747823</v>
      </c>
      <c r="DW5" s="34">
        <f t="shared" si="60"/>
        <v>1.12762048043353</v>
      </c>
      <c r="DX5" s="32">
        <f t="shared" si="61"/>
        <v>0.0177857970071602</v>
      </c>
      <c r="DY5" s="32">
        <f t="shared" si="62"/>
        <v>0.127620480433529</v>
      </c>
      <c r="DZ5" s="32">
        <f t="shared" si="63"/>
        <v>0.00950482520131158</v>
      </c>
      <c r="EA5" s="36"/>
      <c r="EC5" s="25">
        <v>-0.482690830629057</v>
      </c>
      <c r="ED5" s="22">
        <v>0.0171566142172392</v>
      </c>
      <c r="EE5" s="25">
        <v>5.02650864325255</v>
      </c>
      <c r="EF5" s="25">
        <v>0</v>
      </c>
      <c r="EG5" s="26">
        <f t="shared" si="64"/>
        <v>1.18115261772283</v>
      </c>
      <c r="EH5" s="26">
        <f t="shared" si="65"/>
        <v>0.884729021736985</v>
      </c>
      <c r="EI5" s="26">
        <f t="shared" ref="EI5:EI68" si="86">1/EH5</f>
        <v>1.13028958633764</v>
      </c>
      <c r="EJ5" s="16">
        <f t="shared" si="66"/>
        <v>0.0185375353127797</v>
      </c>
      <c r="EK5" s="16">
        <f t="shared" si="67"/>
        <v>0.130289586337639</v>
      </c>
      <c r="EL5" s="16">
        <f t="shared" si="68"/>
        <v>0.00745373063155378</v>
      </c>
      <c r="EO5" s="25">
        <v>-0.482690830629057</v>
      </c>
      <c r="EP5" s="25">
        <v>5.02650864325255</v>
      </c>
      <c r="EQ5" s="22">
        <v>0</v>
      </c>
      <c r="ER5" s="26">
        <f t="shared" si="69"/>
        <v>1.27405831191666</v>
      </c>
      <c r="ES5" s="26">
        <f t="shared" si="70"/>
        <v>0.8202136356129</v>
      </c>
      <c r="ET5" s="26">
        <f t="shared" ref="ET5:ET68" si="87">1/ES5</f>
        <v>1.21919455685805</v>
      </c>
      <c r="EU5" s="16">
        <f t="shared" si="71"/>
        <v>0.0524677102581108</v>
      </c>
      <c r="EV5" s="16">
        <f t="shared" si="72"/>
        <v>0.21919455685805</v>
      </c>
      <c r="EW5" s="16">
        <f t="shared" si="73"/>
        <v>0.0003073431841714</v>
      </c>
      <c r="EZ5" s="25">
        <v>-0.482690830629057</v>
      </c>
      <c r="FA5" s="25">
        <v>5.02650864325255</v>
      </c>
      <c r="FB5" s="26">
        <f t="shared" si="74"/>
        <v>1.49413530891959</v>
      </c>
      <c r="FC5" s="26">
        <f t="shared" si="75"/>
        <v>0.699401181246188</v>
      </c>
      <c r="FD5" s="26">
        <f t="shared" si="76"/>
        <v>1.42979455399004</v>
      </c>
      <c r="FE5" s="16">
        <f t="shared" si="77"/>
        <v>0.201722525718296</v>
      </c>
      <c r="FF5" s="16">
        <f t="shared" si="78"/>
        <v>0.429794553990039</v>
      </c>
      <c r="FG5" s="16">
        <f t="shared" si="79"/>
        <v>0.024684375781792</v>
      </c>
    </row>
    <row r="6" s="1" customFormat="1" spans="1:163">
      <c r="A6" s="13" t="s">
        <v>81</v>
      </c>
      <c r="B6" s="13">
        <v>1.81261941807039</v>
      </c>
      <c r="C6" s="14">
        <v>0.0041</v>
      </c>
      <c r="D6" s="14">
        <v>0.0173046342186434</v>
      </c>
      <c r="E6" s="13">
        <v>152.4</v>
      </c>
      <c r="F6" s="13">
        <v>0.833333333333333</v>
      </c>
      <c r="G6" s="13">
        <v>0.833333333333333</v>
      </c>
      <c r="H6" s="13">
        <v>1</v>
      </c>
      <c r="I6" s="13">
        <v>5.875</v>
      </c>
      <c r="J6" s="13">
        <v>1.066</v>
      </c>
      <c r="K6" s="17">
        <f t="shared" si="5"/>
        <v>1.60560363254109</v>
      </c>
      <c r="L6" s="17">
        <f t="shared" si="0"/>
        <v>0.663924756020207</v>
      </c>
      <c r="M6" s="17">
        <f t="shared" si="1"/>
        <v>1.50619477724305</v>
      </c>
      <c r="N6" s="16">
        <f t="shared" si="6"/>
        <v>0.291172080251537</v>
      </c>
      <c r="O6" s="16">
        <f t="shared" si="2"/>
        <v>0.506194777243047</v>
      </c>
      <c r="P6" s="16">
        <f>(O6-$Q$1)^2</f>
        <v>0.0399634228204301</v>
      </c>
      <c r="R6" s="21">
        <f t="shared" si="7"/>
        <v>-0.40958645517349</v>
      </c>
      <c r="S6" s="21">
        <f t="shared" si="8"/>
        <v>1</v>
      </c>
      <c r="T6" s="21">
        <f t="shared" si="9"/>
        <v>0.594772991408256</v>
      </c>
      <c r="U6" s="22">
        <f t="shared" si="10"/>
        <v>0.00409161790325356</v>
      </c>
      <c r="V6" s="21">
        <f t="shared" si="11"/>
        <v>0.0171566142172392</v>
      </c>
      <c r="W6" s="25">
        <f t="shared" si="12"/>
        <v>5.02650864325255</v>
      </c>
      <c r="X6" s="21">
        <f t="shared" si="13"/>
        <v>-0.182321556793955</v>
      </c>
      <c r="Y6" s="21">
        <f t="shared" si="14"/>
        <v>-0.182321556793955</v>
      </c>
      <c r="Z6" s="25">
        <f t="shared" si="15"/>
        <v>0</v>
      </c>
      <c r="AA6" s="21">
        <f t="shared" si="16"/>
        <v>1.77070606003022</v>
      </c>
      <c r="AB6" s="26">
        <f t="shared" si="17"/>
        <v>1.07149116536939</v>
      </c>
      <c r="AC6" s="26">
        <f t="shared" si="18"/>
        <v>0.994875211717221</v>
      </c>
      <c r="AD6" s="26">
        <f t="shared" si="80"/>
        <v>1.00515118702569</v>
      </c>
      <c r="AE6" s="16">
        <f t="shared" si="19"/>
        <v>3.01528971139427e-5</v>
      </c>
      <c r="AF6" s="16">
        <f t="shared" si="20"/>
        <v>0.0051511870256904</v>
      </c>
      <c r="AG6" s="16">
        <f t="shared" si="21"/>
        <v>0.0397068375834967</v>
      </c>
      <c r="AJ6" s="25">
        <v>-0.40958645517349</v>
      </c>
      <c r="AK6" s="22">
        <v>1</v>
      </c>
      <c r="AL6" s="25">
        <v>0.594772991408256</v>
      </c>
      <c r="AM6" s="25">
        <v>0.0171566142172392</v>
      </c>
      <c r="AN6" s="25">
        <v>5.02650864325255</v>
      </c>
      <c r="AO6" s="25">
        <v>-0.182321556793955</v>
      </c>
      <c r="AP6" s="25">
        <v>-0.182321556793955</v>
      </c>
      <c r="AQ6" s="25">
        <v>0</v>
      </c>
      <c r="AR6" s="25">
        <v>1.77070606003022</v>
      </c>
      <c r="AS6" s="26">
        <f t="shared" si="22"/>
        <v>1.07150291567122</v>
      </c>
      <c r="AT6" s="26">
        <f t="shared" si="23"/>
        <v>0.994864301729154</v>
      </c>
      <c r="AU6" s="26">
        <f t="shared" si="81"/>
        <v>1.00516220982291</v>
      </c>
      <c r="AV6" s="16">
        <f t="shared" si="24"/>
        <v>3.02820808845448e-5</v>
      </c>
      <c r="AW6" s="16">
        <f t="shared" si="25"/>
        <v>0.00516220982290694</v>
      </c>
      <c r="AX6" s="16">
        <f t="shared" si="26"/>
        <v>0.0397714052476979</v>
      </c>
      <c r="BA6" s="25">
        <v>-0.40958645517349</v>
      </c>
      <c r="BB6" s="25">
        <v>0.594772991408256</v>
      </c>
      <c r="BC6" s="25">
        <v>0.0171566142172392</v>
      </c>
      <c r="BD6" s="25">
        <v>5.02650864325255</v>
      </c>
      <c r="BE6" s="22">
        <v>-0.182321556793955</v>
      </c>
      <c r="BF6" s="25">
        <v>-0.182321556793955</v>
      </c>
      <c r="BG6" s="25">
        <v>0</v>
      </c>
      <c r="BH6" s="25">
        <v>1.77070606003022</v>
      </c>
      <c r="BI6" s="26">
        <f t="shared" si="27"/>
        <v>1.09620899994071</v>
      </c>
      <c r="BJ6" s="26">
        <f t="shared" si="28"/>
        <v>0.97244229892079</v>
      </c>
      <c r="BK6" s="26">
        <f t="shared" si="82"/>
        <v>1.0283386491001</v>
      </c>
      <c r="BL6" s="16">
        <f t="shared" si="29"/>
        <v>0.000912583677417523</v>
      </c>
      <c r="BM6" s="16">
        <f t="shared" si="30"/>
        <v>0.0283386491000985</v>
      </c>
      <c r="BN6" s="16">
        <f t="shared" si="31"/>
        <v>0.0311606853576291</v>
      </c>
      <c r="BQ6" s="25">
        <v>-0.40958645517349</v>
      </c>
      <c r="BR6" s="25">
        <v>0.594772991408256</v>
      </c>
      <c r="BS6" s="25">
        <v>0.0171566142172392</v>
      </c>
      <c r="BT6" s="25">
        <v>5.02650864325255</v>
      </c>
      <c r="BU6" s="22">
        <v>-0.182321556793955</v>
      </c>
      <c r="BV6" s="25">
        <v>0</v>
      </c>
      <c r="BW6" s="25">
        <v>1.77070606003022</v>
      </c>
      <c r="BX6" s="26">
        <f t="shared" si="32"/>
        <v>1.09377039540577</v>
      </c>
      <c r="BY6" s="26">
        <f t="shared" si="33"/>
        <v>0.97461039764615</v>
      </c>
      <c r="BZ6" s="26">
        <f t="shared" si="83"/>
        <v>1.02605102758515</v>
      </c>
      <c r="CA6" s="16">
        <f t="shared" si="34"/>
        <v>0.000771194860992551</v>
      </c>
      <c r="CB6" s="16">
        <f t="shared" si="35"/>
        <v>0.0260510275851458</v>
      </c>
      <c r="CC6" s="16">
        <f t="shared" si="36"/>
        <v>0.0326199821251034</v>
      </c>
      <c r="CF6" s="25">
        <v>-0.40958645517349</v>
      </c>
      <c r="CG6" s="25">
        <v>0.594772991408256</v>
      </c>
      <c r="CH6" s="25">
        <v>0.0171566142172392</v>
      </c>
      <c r="CI6" s="25">
        <v>5.02650864325255</v>
      </c>
      <c r="CJ6" s="25">
        <v>0</v>
      </c>
      <c r="CK6" s="22">
        <v>1.77070606003022</v>
      </c>
      <c r="CL6" s="29">
        <f t="shared" si="37"/>
        <v>1.07890441789701</v>
      </c>
      <c r="CM6" s="29">
        <f t="shared" si="38"/>
        <v>0.988039331674843</v>
      </c>
      <c r="CN6" s="29">
        <f t="shared" si="84"/>
        <v>1.01210545768951</v>
      </c>
      <c r="CO6" s="27">
        <f t="shared" si="39"/>
        <v>0.00016652400126075</v>
      </c>
      <c r="CP6" s="27">
        <f t="shared" si="40"/>
        <v>0.0121054576895057</v>
      </c>
      <c r="CQ6" s="27">
        <f t="shared" si="41"/>
        <v>0.0382097294907423</v>
      </c>
      <c r="CT6" s="31">
        <v>-0.40958645517349</v>
      </c>
      <c r="CU6" s="31">
        <v>0.594772991408256</v>
      </c>
      <c r="CV6" s="31">
        <v>0.0171566142172392</v>
      </c>
      <c r="CW6" s="31">
        <v>5.02650864325255</v>
      </c>
      <c r="CX6" s="31">
        <v>0</v>
      </c>
      <c r="CY6" s="34">
        <f t="shared" si="42"/>
        <v>1.0723214070866</v>
      </c>
      <c r="CZ6" s="34">
        <f t="shared" si="4"/>
        <v>0.994104932490558</v>
      </c>
      <c r="DA6" s="34">
        <f t="shared" si="85"/>
        <v>1.00593002540956</v>
      </c>
      <c r="DB6" s="32">
        <f t="shared" si="43"/>
        <v>3.99601875544634e-5</v>
      </c>
      <c r="DC6" s="32">
        <f t="shared" si="44"/>
        <v>0.00593002540956444</v>
      </c>
      <c r="DD6" s="32">
        <f>(DC6-$DE$1)^2</f>
        <v>0.0404615739484141</v>
      </c>
      <c r="DE6" s="73"/>
      <c r="DF6" s="30">
        <f t="shared" si="45"/>
        <v>1.07232140708659</v>
      </c>
      <c r="DG6" s="30">
        <f t="shared" si="46"/>
        <v>1.16236185153408</v>
      </c>
      <c r="DH6" s="30">
        <f t="shared" si="47"/>
        <v>0.917098232872229</v>
      </c>
      <c r="DI6" s="34">
        <f t="shared" si="48"/>
        <v>1.09039573314642</v>
      </c>
      <c r="DJ6" s="32">
        <f t="shared" si="49"/>
        <v>0.00928560643107681</v>
      </c>
      <c r="DK6" s="32">
        <f t="shared" si="50"/>
        <v>0.09039573314642</v>
      </c>
      <c r="DL6" s="32">
        <f t="shared" si="51"/>
        <v>0.0194471018326379</v>
      </c>
      <c r="DM6" s="36"/>
      <c r="DN6" s="30">
        <f t="shared" si="52"/>
        <v>1.16552979883309</v>
      </c>
      <c r="DO6" s="30">
        <f t="shared" si="53"/>
        <v>0.914605530521195</v>
      </c>
      <c r="DP6" s="34">
        <f t="shared" si="54"/>
        <v>1.09336754111922</v>
      </c>
      <c r="DQ6" s="32">
        <f t="shared" si="55"/>
        <v>0.00990618085575543</v>
      </c>
      <c r="DR6" s="32">
        <f t="shared" si="56"/>
        <v>0.0933675411192216</v>
      </c>
      <c r="DS6" s="32">
        <f t="shared" si="57"/>
        <v>0.0179394138977187</v>
      </c>
      <c r="DT6" s="36"/>
      <c r="DU6" s="30">
        <f t="shared" si="58"/>
        <v>1.12057229537266</v>
      </c>
      <c r="DV6" s="30">
        <f t="shared" si="59"/>
        <v>0.951299621097171</v>
      </c>
      <c r="DW6" s="34">
        <f t="shared" si="60"/>
        <v>1.05119352286366</v>
      </c>
      <c r="DX6" s="32">
        <f t="shared" si="61"/>
        <v>0.00297813542224096</v>
      </c>
      <c r="DY6" s="32">
        <f t="shared" si="62"/>
        <v>0.0511935228636595</v>
      </c>
      <c r="DZ6" s="32">
        <f t="shared" si="63"/>
        <v>0.0302480448773925</v>
      </c>
      <c r="EA6" s="36"/>
      <c r="EC6" s="25">
        <v>-0.40958645517349</v>
      </c>
      <c r="ED6" s="22">
        <v>0.0171566142172392</v>
      </c>
      <c r="EE6" s="25">
        <v>5.02650864325255</v>
      </c>
      <c r="EF6" s="25">
        <v>0</v>
      </c>
      <c r="EG6" s="26">
        <f t="shared" si="64"/>
        <v>1.11994863346296</v>
      </c>
      <c r="EH6" s="26">
        <f t="shared" si="65"/>
        <v>0.951829368016508</v>
      </c>
      <c r="EI6" s="26">
        <f t="shared" si="86"/>
        <v>1.05060847416788</v>
      </c>
      <c r="EJ6" s="16">
        <f t="shared" si="66"/>
        <v>0.00291045505252071</v>
      </c>
      <c r="EK6" s="16">
        <f t="shared" si="67"/>
        <v>0.0506084741678792</v>
      </c>
      <c r="EL6" s="16">
        <f t="shared" si="68"/>
        <v>0.0275613464358774</v>
      </c>
      <c r="EO6" s="25">
        <v>-0.40958645517349</v>
      </c>
      <c r="EP6" s="25">
        <v>5.02650864325255</v>
      </c>
      <c r="EQ6" s="22">
        <v>0</v>
      </c>
      <c r="ER6" s="26">
        <f t="shared" si="69"/>
        <v>1.20804021764275</v>
      </c>
      <c r="ES6" s="26">
        <f t="shared" si="70"/>
        <v>0.882420952905103</v>
      </c>
      <c r="ET6" s="26">
        <f t="shared" si="87"/>
        <v>1.13324598277931</v>
      </c>
      <c r="EU6" s="16">
        <f t="shared" si="71"/>
        <v>0.0201754234279988</v>
      </c>
      <c r="EV6" s="16">
        <f t="shared" si="72"/>
        <v>0.133245982779312</v>
      </c>
      <c r="EW6" s="16">
        <f t="shared" si="73"/>
        <v>0.010708064887251</v>
      </c>
      <c r="EZ6" s="25">
        <v>-0.40958645517349</v>
      </c>
      <c r="FA6" s="25">
        <v>5.02650864325255</v>
      </c>
      <c r="FB6" s="26">
        <f t="shared" si="74"/>
        <v>1.41671344780097</v>
      </c>
      <c r="FC6" s="26">
        <f t="shared" si="75"/>
        <v>0.752445740989226</v>
      </c>
      <c r="FD6" s="26">
        <f t="shared" si="76"/>
        <v>1.32899948198965</v>
      </c>
      <c r="FE6" s="16">
        <f t="shared" si="77"/>
        <v>0.122999922468442</v>
      </c>
      <c r="FF6" s="16">
        <f t="shared" si="78"/>
        <v>0.32899948198965</v>
      </c>
      <c r="FG6" s="16">
        <f t="shared" si="79"/>
        <v>0.00317166636271118</v>
      </c>
    </row>
    <row r="7" s="1" customFormat="1" spans="1:163">
      <c r="A7" s="13" t="s">
        <v>81</v>
      </c>
      <c r="B7" s="13">
        <v>2.65352491890032</v>
      </c>
      <c r="C7" s="14">
        <v>0.0041</v>
      </c>
      <c r="D7" s="14">
        <v>0.0173046342186434</v>
      </c>
      <c r="E7" s="13">
        <v>152.4</v>
      </c>
      <c r="F7" s="13">
        <v>0.833333333333333</v>
      </c>
      <c r="G7" s="13">
        <v>0.833333333333333</v>
      </c>
      <c r="H7" s="13">
        <v>1</v>
      </c>
      <c r="I7" s="13">
        <v>3.875</v>
      </c>
      <c r="J7" s="13">
        <v>0.929</v>
      </c>
      <c r="K7" s="17">
        <f t="shared" si="5"/>
        <v>1.76594651745972</v>
      </c>
      <c r="L7" s="17">
        <f t="shared" si="0"/>
        <v>0.526063496722623</v>
      </c>
      <c r="M7" s="17">
        <f t="shared" si="1"/>
        <v>1.90091121362726</v>
      </c>
      <c r="N7" s="16">
        <f t="shared" si="6"/>
        <v>0.700479473087958</v>
      </c>
      <c r="O7" s="16">
        <f t="shared" si="2"/>
        <v>0.900911213627258</v>
      </c>
      <c r="P7" s="16">
        <f>(O7-$Q$1)^2</f>
        <v>0.353578857945828</v>
      </c>
      <c r="R7" s="21">
        <f t="shared" si="7"/>
        <v>-0.642333357327337</v>
      </c>
      <c r="S7" s="21">
        <f t="shared" si="8"/>
        <v>1</v>
      </c>
      <c r="T7" s="21">
        <f t="shared" si="9"/>
        <v>0.97588891419718</v>
      </c>
      <c r="U7" s="22">
        <f t="shared" si="10"/>
        <v>0.00409161790325356</v>
      </c>
      <c r="V7" s="21">
        <f t="shared" si="11"/>
        <v>0.0171566142172392</v>
      </c>
      <c r="W7" s="25">
        <f t="shared" si="12"/>
        <v>5.02650864325255</v>
      </c>
      <c r="X7" s="21">
        <f t="shared" si="13"/>
        <v>-0.182321556793955</v>
      </c>
      <c r="Y7" s="21">
        <f t="shared" si="14"/>
        <v>-0.182321556793955</v>
      </c>
      <c r="Z7" s="25">
        <f t="shared" si="15"/>
        <v>0</v>
      </c>
      <c r="AA7" s="21">
        <f t="shared" si="16"/>
        <v>1.35454566280531</v>
      </c>
      <c r="AB7" s="26">
        <f t="shared" si="17"/>
        <v>1.22784213430096</v>
      </c>
      <c r="AC7" s="26">
        <f t="shared" si="18"/>
        <v>0.75661192432438</v>
      </c>
      <c r="AD7" s="26">
        <f t="shared" si="80"/>
        <v>1.3216815223907</v>
      </c>
      <c r="AE7" s="16">
        <f t="shared" si="19"/>
        <v>0.0893066212335506</v>
      </c>
      <c r="AF7" s="16">
        <f t="shared" si="20"/>
        <v>0.321681522390695</v>
      </c>
      <c r="AG7" s="16">
        <f t="shared" si="21"/>
        <v>0.0137509838868354</v>
      </c>
      <c r="AJ7" s="25">
        <v>-0.642333357327337</v>
      </c>
      <c r="AK7" s="22">
        <v>1</v>
      </c>
      <c r="AL7" s="25">
        <v>0.97588891419718</v>
      </c>
      <c r="AM7" s="25">
        <v>0.0171566142172392</v>
      </c>
      <c r="AN7" s="25">
        <v>5.02650864325255</v>
      </c>
      <c r="AO7" s="25">
        <v>-0.182321556793955</v>
      </c>
      <c r="AP7" s="25">
        <v>-0.182321556793955</v>
      </c>
      <c r="AQ7" s="25">
        <v>0</v>
      </c>
      <c r="AR7" s="25">
        <v>1.35454566280531</v>
      </c>
      <c r="AS7" s="26">
        <f t="shared" si="22"/>
        <v>1.22793198081356</v>
      </c>
      <c r="AT7" s="26">
        <f t="shared" si="23"/>
        <v>0.756556563812676</v>
      </c>
      <c r="AU7" s="26">
        <f t="shared" si="81"/>
        <v>1.32177823553666</v>
      </c>
      <c r="AV7" s="16">
        <f t="shared" si="24"/>
        <v>0.0893603291531189</v>
      </c>
      <c r="AW7" s="16">
        <f t="shared" si="25"/>
        <v>0.321778235536664</v>
      </c>
      <c r="AX7" s="16">
        <f t="shared" si="26"/>
        <v>0.0137331050231346</v>
      </c>
      <c r="BA7" s="25">
        <v>-0.642333357327337</v>
      </c>
      <c r="BB7" s="25">
        <v>0.97588891419718</v>
      </c>
      <c r="BC7" s="25">
        <v>0.0171566142172392</v>
      </c>
      <c r="BD7" s="25">
        <v>5.02650864325255</v>
      </c>
      <c r="BE7" s="22">
        <v>-0.182321556793955</v>
      </c>
      <c r="BF7" s="25">
        <v>-0.182321556793955</v>
      </c>
      <c r="BG7" s="25">
        <v>0</v>
      </c>
      <c r="BH7" s="25">
        <v>1.35454566280531</v>
      </c>
      <c r="BI7" s="26">
        <f t="shared" si="27"/>
        <v>1.25535483014262</v>
      </c>
      <c r="BJ7" s="26">
        <f t="shared" si="28"/>
        <v>0.740029812841406</v>
      </c>
      <c r="BK7" s="26">
        <f t="shared" si="82"/>
        <v>1.35129691081014</v>
      </c>
      <c r="BL7" s="16">
        <f t="shared" si="29"/>
        <v>0.10650747515742</v>
      </c>
      <c r="BM7" s="16">
        <f t="shared" si="30"/>
        <v>0.351296910810142</v>
      </c>
      <c r="BN7" s="16">
        <f t="shared" si="31"/>
        <v>0.0214430238768276</v>
      </c>
      <c r="BQ7" s="25">
        <v>-0.642333357327337</v>
      </c>
      <c r="BR7" s="25">
        <v>0.97588891419718</v>
      </c>
      <c r="BS7" s="25">
        <v>0.0171566142172392</v>
      </c>
      <c r="BT7" s="25">
        <v>5.02650864325255</v>
      </c>
      <c r="BU7" s="22">
        <v>-0.182321556793955</v>
      </c>
      <c r="BV7" s="25">
        <v>0</v>
      </c>
      <c r="BW7" s="25">
        <v>1.35454566280531</v>
      </c>
      <c r="BX7" s="26">
        <f t="shared" si="32"/>
        <v>1.25506787928578</v>
      </c>
      <c r="BY7" s="26">
        <f t="shared" si="33"/>
        <v>0.740199008621483</v>
      </c>
      <c r="BZ7" s="26">
        <f t="shared" si="83"/>
        <v>1.35098802937113</v>
      </c>
      <c r="CA7" s="16">
        <f t="shared" si="34"/>
        <v>0.106320261901924</v>
      </c>
      <c r="CB7" s="16">
        <f t="shared" si="35"/>
        <v>0.350988029371127</v>
      </c>
      <c r="CC7" s="16">
        <f t="shared" si="36"/>
        <v>0.0208302754333858</v>
      </c>
      <c r="CF7" s="25">
        <v>-0.642333357327337</v>
      </c>
      <c r="CG7" s="25">
        <v>0.97588891419718</v>
      </c>
      <c r="CH7" s="25">
        <v>0.0171566142172392</v>
      </c>
      <c r="CI7" s="25">
        <v>5.02650864325255</v>
      </c>
      <c r="CJ7" s="25">
        <v>0</v>
      </c>
      <c r="CK7" s="22">
        <v>1.35454566280531</v>
      </c>
      <c r="CL7" s="29">
        <f t="shared" si="37"/>
        <v>1.23214742862372</v>
      </c>
      <c r="CM7" s="29">
        <f t="shared" si="38"/>
        <v>0.753968217129399</v>
      </c>
      <c r="CN7" s="29">
        <f t="shared" si="84"/>
        <v>1.32631585427742</v>
      </c>
      <c r="CO7" s="27">
        <f t="shared" si="39"/>
        <v>0.0918983634811735</v>
      </c>
      <c r="CP7" s="27">
        <f t="shared" si="40"/>
        <v>0.326315854277417</v>
      </c>
      <c r="CQ7" s="27">
        <f t="shared" si="41"/>
        <v>0.0140985476255077</v>
      </c>
      <c r="CT7" s="31">
        <v>-0.642333357327337</v>
      </c>
      <c r="CU7" s="31">
        <v>0.97588891419718</v>
      </c>
      <c r="CV7" s="31">
        <v>0.0171566142172392</v>
      </c>
      <c r="CW7" s="31">
        <v>5.02650864325255</v>
      </c>
      <c r="CX7" s="31">
        <v>0</v>
      </c>
      <c r="CY7" s="34">
        <f t="shared" si="42"/>
        <v>1.27122166113907</v>
      </c>
      <c r="CZ7" s="34">
        <f t="shared" si="4"/>
        <v>0.730793085422706</v>
      </c>
      <c r="DA7" s="34">
        <f t="shared" si="85"/>
        <v>1.36837638443388</v>
      </c>
      <c r="DB7" s="32">
        <f t="shared" si="43"/>
        <v>0.117115665352786</v>
      </c>
      <c r="DC7" s="32">
        <f t="shared" si="44"/>
        <v>0.368376384433878</v>
      </c>
      <c r="DD7" s="32">
        <f>(DC7-$DE$1)^2</f>
        <v>0.0260163138060037</v>
      </c>
      <c r="DE7" s="73"/>
      <c r="DF7" s="30">
        <f t="shared" si="45"/>
        <v>1.27122166113908</v>
      </c>
      <c r="DG7" s="30">
        <f t="shared" si="46"/>
        <v>1.37796497031706</v>
      </c>
      <c r="DH7" s="30">
        <f t="shared" si="47"/>
        <v>0.674182595357447</v>
      </c>
      <c r="DI7" s="34">
        <f t="shared" si="48"/>
        <v>1.48327768602482</v>
      </c>
      <c r="DJ7" s="32">
        <f t="shared" si="49"/>
        <v>0.201569544571796</v>
      </c>
      <c r="DK7" s="32">
        <f t="shared" si="50"/>
        <v>0.483277686024819</v>
      </c>
      <c r="DL7" s="32">
        <f t="shared" si="51"/>
        <v>0.0642263020814273</v>
      </c>
      <c r="DM7" s="36"/>
      <c r="DN7" s="30">
        <f t="shared" si="52"/>
        <v>1.34407802738737</v>
      </c>
      <c r="DO7" s="30">
        <f t="shared" si="53"/>
        <v>0.691180110879273</v>
      </c>
      <c r="DP7" s="34">
        <f t="shared" si="54"/>
        <v>1.4468008906215</v>
      </c>
      <c r="DQ7" s="32">
        <f t="shared" si="55"/>
        <v>0.172289768819794</v>
      </c>
      <c r="DR7" s="32">
        <f t="shared" si="56"/>
        <v>0.446800890621501</v>
      </c>
      <c r="DS7" s="32">
        <f t="shared" si="57"/>
        <v>0.0481781657567551</v>
      </c>
      <c r="DT7" s="36"/>
      <c r="DU7" s="30">
        <f t="shared" si="58"/>
        <v>1.33603920994392</v>
      </c>
      <c r="DV7" s="30">
        <f t="shared" si="59"/>
        <v>0.695338874103101</v>
      </c>
      <c r="DW7" s="34">
        <f t="shared" si="60"/>
        <v>1.43814769638743</v>
      </c>
      <c r="DX7" s="32">
        <f t="shared" si="61"/>
        <v>0.165680918431769</v>
      </c>
      <c r="DY7" s="32">
        <f t="shared" si="62"/>
        <v>0.438147696387425</v>
      </c>
      <c r="DZ7" s="32">
        <f t="shared" si="63"/>
        <v>0.0453837079419637</v>
      </c>
      <c r="EA7" s="36"/>
      <c r="EC7" s="25">
        <v>-0.642333357327337</v>
      </c>
      <c r="ED7" s="22">
        <v>0.0171566142172392</v>
      </c>
      <c r="EE7" s="25">
        <v>5.02650864325255</v>
      </c>
      <c r="EF7" s="25">
        <v>0</v>
      </c>
      <c r="EG7" s="26">
        <f t="shared" si="64"/>
        <v>1.23179180023876</v>
      </c>
      <c r="EH7" s="26">
        <f t="shared" si="65"/>
        <v>0.754185893931044</v>
      </c>
      <c r="EI7" s="26">
        <f t="shared" si="86"/>
        <v>1.32593304654334</v>
      </c>
      <c r="EJ7" s="16">
        <f t="shared" si="66"/>
        <v>0.0916828742918303</v>
      </c>
      <c r="EK7" s="16">
        <f t="shared" si="67"/>
        <v>0.325933046543339</v>
      </c>
      <c r="EL7" s="16">
        <f t="shared" si="68"/>
        <v>0.0119483414899984</v>
      </c>
      <c r="EO7" s="25">
        <v>-0.642333357327337</v>
      </c>
      <c r="EP7" s="25">
        <v>5.02650864325255</v>
      </c>
      <c r="EQ7" s="22">
        <v>0</v>
      </c>
      <c r="ER7" s="26">
        <f t="shared" si="69"/>
        <v>1.32868061086857</v>
      </c>
      <c r="ES7" s="26">
        <f t="shared" si="70"/>
        <v>0.699189852249522</v>
      </c>
      <c r="ET7" s="26">
        <f t="shared" si="87"/>
        <v>1.43022670707058</v>
      </c>
      <c r="EU7" s="16">
        <f t="shared" si="71"/>
        <v>0.159744590704273</v>
      </c>
      <c r="EV7" s="16">
        <f t="shared" si="72"/>
        <v>0.430226707070581</v>
      </c>
      <c r="EW7" s="16">
        <f t="shared" si="73"/>
        <v>0.0374426154072013</v>
      </c>
      <c r="EZ7" s="25">
        <v>-0.642333357327337</v>
      </c>
      <c r="FA7" s="25">
        <v>5.02650864325255</v>
      </c>
      <c r="FB7" s="26">
        <f t="shared" si="74"/>
        <v>1.55819289934152</v>
      </c>
      <c r="FC7" s="26">
        <f t="shared" si="75"/>
        <v>0.596203461325354</v>
      </c>
      <c r="FD7" s="26">
        <f t="shared" si="76"/>
        <v>1.67727976247741</v>
      </c>
      <c r="FE7" s="16">
        <f t="shared" si="77"/>
        <v>0.395883704581783</v>
      </c>
      <c r="FF7" s="16">
        <f t="shared" si="78"/>
        <v>0.677279762477412</v>
      </c>
      <c r="FG7" s="16">
        <f t="shared" si="79"/>
        <v>0.163699403894494</v>
      </c>
    </row>
    <row r="8" s="1" customFormat="1" spans="1:163">
      <c r="A8" s="13" t="s">
        <v>81</v>
      </c>
      <c r="B8" s="13">
        <v>1.21314056214731</v>
      </c>
      <c r="C8" s="14">
        <v>0.0041</v>
      </c>
      <c r="D8" s="14">
        <v>0.0173046342186434</v>
      </c>
      <c r="E8" s="13">
        <v>152.4</v>
      </c>
      <c r="F8" s="13">
        <v>0.833333333333333</v>
      </c>
      <c r="G8" s="13">
        <v>0.833333333333333</v>
      </c>
      <c r="H8" s="13">
        <v>1</v>
      </c>
      <c r="I8" s="13">
        <v>3.875</v>
      </c>
      <c r="J8" s="13">
        <v>0.63</v>
      </c>
      <c r="K8" s="17">
        <f t="shared" si="5"/>
        <v>1.64682673115625</v>
      </c>
      <c r="L8" s="17">
        <f t="shared" si="0"/>
        <v>0.382553906905356</v>
      </c>
      <c r="M8" s="17">
        <f t="shared" si="1"/>
        <v>2.614010684375</v>
      </c>
      <c r="N8" s="16">
        <f t="shared" si="6"/>
        <v>1.0339366011939</v>
      </c>
      <c r="O8" s="16">
        <f t="shared" si="2"/>
        <v>1.614010684375</v>
      </c>
      <c r="P8" s="16">
        <f>(O8-$Q$1)^2</f>
        <v>1.71014321952304</v>
      </c>
      <c r="R8" s="21">
        <f t="shared" si="7"/>
        <v>-0.960885702559782</v>
      </c>
      <c r="S8" s="21">
        <f t="shared" si="8"/>
        <v>1</v>
      </c>
      <c r="T8" s="21">
        <f t="shared" si="9"/>
        <v>0.193212503007078</v>
      </c>
      <c r="U8" s="22">
        <f t="shared" si="10"/>
        <v>0.00409161790325356</v>
      </c>
      <c r="V8" s="21">
        <f t="shared" si="11"/>
        <v>0.0171566142172392</v>
      </c>
      <c r="W8" s="25">
        <f t="shared" si="12"/>
        <v>5.02650864325255</v>
      </c>
      <c r="X8" s="21">
        <f t="shared" si="13"/>
        <v>-0.182321556793955</v>
      </c>
      <c r="Y8" s="21">
        <f t="shared" si="14"/>
        <v>-0.182321556793955</v>
      </c>
      <c r="Z8" s="25">
        <f t="shared" si="15"/>
        <v>0</v>
      </c>
      <c r="AA8" s="21">
        <f t="shared" si="16"/>
        <v>1.35454566280531</v>
      </c>
      <c r="AB8" s="26">
        <f t="shared" si="17"/>
        <v>1.0022126111705</v>
      </c>
      <c r="AC8" s="26">
        <f t="shared" si="18"/>
        <v>0.628609132411745</v>
      </c>
      <c r="AD8" s="26">
        <f t="shared" si="80"/>
        <v>1.59081366852461</v>
      </c>
      <c r="AE8" s="16">
        <f t="shared" si="19"/>
        <v>0.138542227914365</v>
      </c>
      <c r="AF8" s="16">
        <f t="shared" si="20"/>
        <v>0.59081366852461</v>
      </c>
      <c r="AG8" s="16">
        <f t="shared" si="21"/>
        <v>0.149302437098424</v>
      </c>
      <c r="AJ8" s="25">
        <v>-0.960885702559782</v>
      </c>
      <c r="AK8" s="22">
        <v>1</v>
      </c>
      <c r="AL8" s="25">
        <v>0.193212503007078</v>
      </c>
      <c r="AM8" s="25">
        <v>0.0171566142172392</v>
      </c>
      <c r="AN8" s="25">
        <v>5.02650864325255</v>
      </c>
      <c r="AO8" s="25">
        <v>-0.182321556793955</v>
      </c>
      <c r="AP8" s="25">
        <v>-0.182321556793955</v>
      </c>
      <c r="AQ8" s="25">
        <v>0</v>
      </c>
      <c r="AR8" s="25">
        <v>1.35454566280531</v>
      </c>
      <c r="AS8" s="26">
        <f t="shared" si="22"/>
        <v>1.00181537855491</v>
      </c>
      <c r="AT8" s="26">
        <f t="shared" si="23"/>
        <v>0.628858383975655</v>
      </c>
      <c r="AU8" s="26">
        <f t="shared" si="81"/>
        <v>1.59018314056335</v>
      </c>
      <c r="AV8" s="16">
        <f t="shared" si="24"/>
        <v>0.138246675729931</v>
      </c>
      <c r="AW8" s="16">
        <f t="shared" si="25"/>
        <v>0.59018314056335</v>
      </c>
      <c r="AX8" s="16">
        <f t="shared" si="26"/>
        <v>0.148682144000441</v>
      </c>
      <c r="BA8" s="25">
        <v>-0.960885702559782</v>
      </c>
      <c r="BB8" s="25">
        <v>0.193212503007078</v>
      </c>
      <c r="BC8" s="25">
        <v>0.0171566142172392</v>
      </c>
      <c r="BD8" s="25">
        <v>5.02650864325255</v>
      </c>
      <c r="BE8" s="22">
        <v>-0.182321556793955</v>
      </c>
      <c r="BF8" s="25">
        <v>-0.182321556793955</v>
      </c>
      <c r="BG8" s="25">
        <v>0</v>
      </c>
      <c r="BH8" s="25">
        <v>1.35454566280531</v>
      </c>
      <c r="BI8" s="26">
        <f t="shared" si="27"/>
        <v>1.01374105181267</v>
      </c>
      <c r="BJ8" s="26">
        <f t="shared" si="28"/>
        <v>0.621460479353675</v>
      </c>
      <c r="BK8" s="26">
        <f t="shared" si="82"/>
        <v>1.60911278065503</v>
      </c>
      <c r="BL8" s="16">
        <f t="shared" si="29"/>
        <v>0.147257194846293</v>
      </c>
      <c r="BM8" s="16">
        <f t="shared" si="30"/>
        <v>0.60911278065503</v>
      </c>
      <c r="BN8" s="16">
        <f t="shared" si="31"/>
        <v>0.16341825409443</v>
      </c>
      <c r="BQ8" s="25">
        <v>-0.960885702559782</v>
      </c>
      <c r="BR8" s="25">
        <v>0.193212503007078</v>
      </c>
      <c r="BS8" s="25">
        <v>0.0171566142172392</v>
      </c>
      <c r="BT8" s="25">
        <v>5.02650864325255</v>
      </c>
      <c r="BU8" s="22">
        <v>-0.182321556793955</v>
      </c>
      <c r="BV8" s="25">
        <v>0</v>
      </c>
      <c r="BW8" s="25">
        <v>1.35454566280531</v>
      </c>
      <c r="BX8" s="26">
        <f t="shared" si="32"/>
        <v>1.00789287527037</v>
      </c>
      <c r="BY8" s="26">
        <f t="shared" si="33"/>
        <v>0.625066428643027</v>
      </c>
      <c r="BZ8" s="26">
        <f t="shared" si="83"/>
        <v>1.59982996074661</v>
      </c>
      <c r="CA8" s="16">
        <f t="shared" si="34"/>
        <v>0.142803025180105</v>
      </c>
      <c r="CB8" s="16">
        <f t="shared" si="35"/>
        <v>0.599829960746613</v>
      </c>
      <c r="CC8" s="16">
        <f t="shared" si="36"/>
        <v>0.154581788179735</v>
      </c>
      <c r="CF8" s="25">
        <v>-0.960885702559782</v>
      </c>
      <c r="CG8" s="25">
        <v>0.193212503007078</v>
      </c>
      <c r="CH8" s="25">
        <v>0.0171566142172392</v>
      </c>
      <c r="CI8" s="25">
        <v>5.02650864325255</v>
      </c>
      <c r="CJ8" s="25">
        <v>0</v>
      </c>
      <c r="CK8" s="22">
        <v>1.35454566280531</v>
      </c>
      <c r="CL8" s="29">
        <f t="shared" si="37"/>
        <v>0.999605626440647</v>
      </c>
      <c r="CM8" s="29">
        <f t="shared" si="38"/>
        <v>0.630248553365268</v>
      </c>
      <c r="CN8" s="29">
        <f t="shared" si="84"/>
        <v>1.58667559752484</v>
      </c>
      <c r="CO8" s="27">
        <f t="shared" si="39"/>
        <v>0.136608319096583</v>
      </c>
      <c r="CP8" s="27">
        <f t="shared" si="40"/>
        <v>0.586675597524837</v>
      </c>
      <c r="CQ8" s="27">
        <f t="shared" si="41"/>
        <v>0.143714572075615</v>
      </c>
      <c r="CT8" s="31">
        <v>-0.960885702559782</v>
      </c>
      <c r="CU8" s="31">
        <v>0.193212503007078</v>
      </c>
      <c r="CV8" s="31">
        <v>0.0171566142172392</v>
      </c>
      <c r="CW8" s="31">
        <v>5.02650864325255</v>
      </c>
      <c r="CX8" s="31">
        <v>0</v>
      </c>
      <c r="CY8" s="34">
        <f t="shared" si="42"/>
        <v>1.01632110935055</v>
      </c>
      <c r="CZ8" s="34">
        <f t="shared" si="4"/>
        <v>0.619882824634613</v>
      </c>
      <c r="DA8" s="34">
        <f t="shared" si="85"/>
        <v>1.61320811008023</v>
      </c>
      <c r="DB8" s="32">
        <f t="shared" si="43"/>
        <v>0.149243999529837</v>
      </c>
      <c r="DC8" s="32">
        <f t="shared" si="44"/>
        <v>0.613208110080233</v>
      </c>
      <c r="DD8" s="32">
        <f>(DC8-$DE$1)^2</f>
        <v>0.164939513477303</v>
      </c>
      <c r="DE8" s="73"/>
      <c r="DF8" s="30">
        <f t="shared" si="45"/>
        <v>1.01632110935055</v>
      </c>
      <c r="DG8" s="30">
        <f t="shared" si="46"/>
        <v>1.10162573778196</v>
      </c>
      <c r="DH8" s="30">
        <f t="shared" si="47"/>
        <v>0.571882063384299</v>
      </c>
      <c r="DI8" s="34">
        <f t="shared" si="48"/>
        <v>1.74861228219359</v>
      </c>
      <c r="DJ8" s="32">
        <f t="shared" si="49"/>
        <v>0.222430836538381</v>
      </c>
      <c r="DK8" s="32">
        <f t="shared" si="50"/>
        <v>0.748612282193593</v>
      </c>
      <c r="DL8" s="32">
        <f t="shared" si="51"/>
        <v>0.269115758859738</v>
      </c>
      <c r="DM8" s="36"/>
      <c r="DN8" s="30">
        <f t="shared" si="52"/>
        <v>1.07257402835715</v>
      </c>
      <c r="DO8" s="30">
        <f t="shared" si="53"/>
        <v>0.587372044580423</v>
      </c>
      <c r="DP8" s="34">
        <f t="shared" si="54"/>
        <v>1.70249845770976</v>
      </c>
      <c r="DQ8" s="32">
        <f t="shared" si="55"/>
        <v>0.195871770576275</v>
      </c>
      <c r="DR8" s="32">
        <f t="shared" si="56"/>
        <v>0.702498457709762</v>
      </c>
      <c r="DS8" s="32">
        <f t="shared" si="57"/>
        <v>0.22580821554299</v>
      </c>
      <c r="DT8" s="36"/>
      <c r="DU8" s="30">
        <f t="shared" si="58"/>
        <v>1.05989335319309</v>
      </c>
      <c r="DV8" s="30">
        <f t="shared" si="59"/>
        <v>0.594399425283711</v>
      </c>
      <c r="DW8" s="34">
        <f t="shared" si="60"/>
        <v>1.6823704018938</v>
      </c>
      <c r="DX8" s="32">
        <f t="shared" si="61"/>
        <v>0.184808295119601</v>
      </c>
      <c r="DY8" s="32">
        <f t="shared" si="62"/>
        <v>0.682370401893798</v>
      </c>
      <c r="DZ8" s="32">
        <f t="shared" si="63"/>
        <v>0.209084172918573</v>
      </c>
      <c r="EA8" s="36"/>
      <c r="EC8" s="25">
        <v>-0.960885702559782</v>
      </c>
      <c r="ED8" s="22">
        <v>0.0171566142172392</v>
      </c>
      <c r="EE8" s="25">
        <v>5.02650864325255</v>
      </c>
      <c r="EF8" s="25">
        <v>0</v>
      </c>
      <c r="EG8" s="26">
        <f t="shared" si="64"/>
        <v>1.14870277428917</v>
      </c>
      <c r="EH8" s="26">
        <f t="shared" si="65"/>
        <v>0.548444744890472</v>
      </c>
      <c r="EI8" s="26">
        <f t="shared" si="86"/>
        <v>1.82333773696693</v>
      </c>
      <c r="EJ8" s="16">
        <f t="shared" si="66"/>
        <v>0.269052568055278</v>
      </c>
      <c r="EK8" s="16">
        <f t="shared" si="67"/>
        <v>0.823337736966931</v>
      </c>
      <c r="EL8" s="16">
        <f t="shared" si="68"/>
        <v>0.368100858344355</v>
      </c>
      <c r="EO8" s="25">
        <v>-0.960885702559782</v>
      </c>
      <c r="EP8" s="25">
        <v>5.02650864325255</v>
      </c>
      <c r="EQ8" s="22">
        <v>0</v>
      </c>
      <c r="ER8" s="26">
        <f t="shared" si="69"/>
        <v>1.23905606739151</v>
      </c>
      <c r="ES8" s="26">
        <f t="shared" si="70"/>
        <v>0.508451567753742</v>
      </c>
      <c r="ET8" s="26">
        <f t="shared" si="87"/>
        <v>1.96675566252621</v>
      </c>
      <c r="EU8" s="16">
        <f t="shared" si="71"/>
        <v>0.370949293226414</v>
      </c>
      <c r="EV8" s="16">
        <f t="shared" si="72"/>
        <v>0.96675566252621</v>
      </c>
      <c r="EW8" s="16">
        <f t="shared" si="73"/>
        <v>0.532943654394639</v>
      </c>
      <c r="EZ8" s="25">
        <v>-0.960885702559782</v>
      </c>
      <c r="FA8" s="25">
        <v>5.02650864325255</v>
      </c>
      <c r="FB8" s="26">
        <f t="shared" si="74"/>
        <v>1.45308688205615</v>
      </c>
      <c r="FC8" s="26">
        <f t="shared" si="75"/>
        <v>0.433559760107761</v>
      </c>
      <c r="FD8" s="26">
        <f t="shared" si="76"/>
        <v>2.30648711437485</v>
      </c>
      <c r="FE8" s="16">
        <f t="shared" si="77"/>
        <v>0.677472015412922</v>
      </c>
      <c r="FF8" s="16">
        <f t="shared" si="78"/>
        <v>1.30648711437485</v>
      </c>
      <c r="FG8" s="16">
        <f t="shared" si="79"/>
        <v>1.06875315374439</v>
      </c>
    </row>
    <row r="9" s="1" customFormat="1" spans="1:163">
      <c r="A9" s="13" t="s">
        <v>81</v>
      </c>
      <c r="B9" s="13">
        <v>1.82790299973522</v>
      </c>
      <c r="C9" s="14">
        <v>0.0041</v>
      </c>
      <c r="D9" s="14">
        <v>0.0173046342186434</v>
      </c>
      <c r="E9" s="13">
        <v>152.4</v>
      </c>
      <c r="F9" s="13">
        <v>0.833333333333333</v>
      </c>
      <c r="G9" s="13">
        <v>0.833333333333333</v>
      </c>
      <c r="H9" s="13">
        <v>1</v>
      </c>
      <c r="I9" s="13">
        <v>5.875</v>
      </c>
      <c r="J9" s="13">
        <v>1.077</v>
      </c>
      <c r="K9" s="17">
        <f t="shared" si="5"/>
        <v>1.60686758474477</v>
      </c>
      <c r="L9" s="17">
        <f t="shared" si="0"/>
        <v>0.670248133838027</v>
      </c>
      <c r="M9" s="17">
        <f t="shared" si="1"/>
        <v>1.49198475835169</v>
      </c>
      <c r="N9" s="16">
        <f t="shared" si="6"/>
        <v>0.280759657363255</v>
      </c>
      <c r="O9" s="16">
        <f t="shared" si="2"/>
        <v>0.491984758351689</v>
      </c>
      <c r="P9" s="16">
        <f>(O9-$Q$1)^2</f>
        <v>0.0344839393072226</v>
      </c>
      <c r="R9" s="21">
        <f t="shared" si="7"/>
        <v>-0.400107286147412</v>
      </c>
      <c r="S9" s="21">
        <f t="shared" si="8"/>
        <v>1</v>
      </c>
      <c r="T9" s="21">
        <f t="shared" si="9"/>
        <v>0.603169408021858</v>
      </c>
      <c r="U9" s="22">
        <f t="shared" si="10"/>
        <v>0.00409161790325356</v>
      </c>
      <c r="V9" s="21">
        <f t="shared" si="11"/>
        <v>0.0171566142172392</v>
      </c>
      <c r="W9" s="25">
        <f t="shared" si="12"/>
        <v>5.02650864325255</v>
      </c>
      <c r="X9" s="21">
        <f t="shared" si="13"/>
        <v>-0.182321556793955</v>
      </c>
      <c r="Y9" s="21">
        <f t="shared" si="14"/>
        <v>-0.182321556793955</v>
      </c>
      <c r="Z9" s="25">
        <f t="shared" si="15"/>
        <v>0</v>
      </c>
      <c r="AA9" s="21">
        <f t="shared" si="16"/>
        <v>1.77070606003022</v>
      </c>
      <c r="AB9" s="26">
        <f t="shared" si="17"/>
        <v>1.07386819415406</v>
      </c>
      <c r="AC9" s="26">
        <f t="shared" si="18"/>
        <v>1.00291637825107</v>
      </c>
      <c r="AD9" s="26">
        <f t="shared" si="80"/>
        <v>0.997092102278604</v>
      </c>
      <c r="AE9" s="16">
        <f t="shared" si="19"/>
        <v>9.80820785668326e-6</v>
      </c>
      <c r="AF9" s="16">
        <f t="shared" si="20"/>
        <v>0.00290789772139566</v>
      </c>
      <c r="AG9" s="16">
        <f t="shared" si="21"/>
        <v>0.0406058913644419</v>
      </c>
      <c r="AJ9" s="25">
        <v>-0.400107286147412</v>
      </c>
      <c r="AK9" s="22">
        <v>1</v>
      </c>
      <c r="AL9" s="25">
        <v>0.603169408021858</v>
      </c>
      <c r="AM9" s="25">
        <v>0.0171566142172392</v>
      </c>
      <c r="AN9" s="25">
        <v>5.02650864325255</v>
      </c>
      <c r="AO9" s="25">
        <v>-0.182321556793955</v>
      </c>
      <c r="AP9" s="25">
        <v>-0.182321556793955</v>
      </c>
      <c r="AQ9" s="25">
        <v>0</v>
      </c>
      <c r="AR9" s="25">
        <v>1.77070606003022</v>
      </c>
      <c r="AS9" s="26">
        <f t="shared" si="22"/>
        <v>1.07388538058292</v>
      </c>
      <c r="AT9" s="26">
        <f t="shared" si="23"/>
        <v>1.00290032760795</v>
      </c>
      <c r="AU9" s="26">
        <f t="shared" si="81"/>
        <v>0.997108059965573</v>
      </c>
      <c r="AV9" s="16">
        <f t="shared" si="24"/>
        <v>9.70085411324014e-6</v>
      </c>
      <c r="AW9" s="16">
        <f t="shared" si="25"/>
        <v>0.00289194003442728</v>
      </c>
      <c r="AX9" s="16">
        <f t="shared" si="26"/>
        <v>0.0406820687112517</v>
      </c>
      <c r="BA9" s="25">
        <v>-0.400107286147412</v>
      </c>
      <c r="BB9" s="25">
        <v>0.603169408021858</v>
      </c>
      <c r="BC9" s="25">
        <v>0.0171566142172392</v>
      </c>
      <c r="BD9" s="25">
        <v>5.02650864325255</v>
      </c>
      <c r="BE9" s="22">
        <v>-0.182321556793955</v>
      </c>
      <c r="BF9" s="25">
        <v>-0.182321556793955</v>
      </c>
      <c r="BG9" s="25">
        <v>0</v>
      </c>
      <c r="BH9" s="25">
        <v>1.77070606003022</v>
      </c>
      <c r="BI9" s="26">
        <f t="shared" si="27"/>
        <v>1.09876724845047</v>
      </c>
      <c r="BJ9" s="26">
        <f t="shared" si="28"/>
        <v>0.980189390900423</v>
      </c>
      <c r="BK9" s="26">
        <f t="shared" si="82"/>
        <v>1.02021100134677</v>
      </c>
      <c r="BL9" s="16">
        <f t="shared" si="29"/>
        <v>0.000473813105104472</v>
      </c>
      <c r="BM9" s="16">
        <f t="shared" si="30"/>
        <v>0.0202110013467685</v>
      </c>
      <c r="BN9" s="16">
        <f t="shared" si="31"/>
        <v>0.0340961920860129</v>
      </c>
      <c r="BQ9" s="25">
        <v>-0.400107286147412</v>
      </c>
      <c r="BR9" s="25">
        <v>0.603169408021858</v>
      </c>
      <c r="BS9" s="25">
        <v>0.0171566142172392</v>
      </c>
      <c r="BT9" s="25">
        <v>5.02650864325255</v>
      </c>
      <c r="BU9" s="22">
        <v>-0.182321556793955</v>
      </c>
      <c r="BV9" s="25">
        <v>0</v>
      </c>
      <c r="BW9" s="25">
        <v>1.77070606003022</v>
      </c>
      <c r="BX9" s="26">
        <f t="shared" si="32"/>
        <v>1.09638831164361</v>
      </c>
      <c r="BY9" s="26">
        <f t="shared" si="33"/>
        <v>0.982316199983428</v>
      </c>
      <c r="BZ9" s="26">
        <f t="shared" si="83"/>
        <v>1.0180021463729</v>
      </c>
      <c r="CA9" s="16">
        <f t="shared" si="34"/>
        <v>0.000375906628389855</v>
      </c>
      <c r="CB9" s="16">
        <f t="shared" si="35"/>
        <v>0.0180021463728997</v>
      </c>
      <c r="CC9" s="16">
        <f t="shared" si="36"/>
        <v>0.0355921839321283</v>
      </c>
      <c r="CF9" s="25">
        <v>-0.400107286147412</v>
      </c>
      <c r="CG9" s="25">
        <v>0.603169408021858</v>
      </c>
      <c r="CH9" s="25">
        <v>0.0171566142172392</v>
      </c>
      <c r="CI9" s="25">
        <v>5.02650864325255</v>
      </c>
      <c r="CJ9" s="25">
        <v>0</v>
      </c>
      <c r="CK9" s="22">
        <v>1.77070606003022</v>
      </c>
      <c r="CL9" s="29">
        <f t="shared" si="37"/>
        <v>1.08136871120211</v>
      </c>
      <c r="CM9" s="29">
        <f t="shared" si="38"/>
        <v>0.99596001700729</v>
      </c>
      <c r="CN9" s="29">
        <f t="shared" si="84"/>
        <v>1.00405637066119</v>
      </c>
      <c r="CO9" s="27">
        <f t="shared" si="39"/>
        <v>1.90856375674008e-5</v>
      </c>
      <c r="CP9" s="27">
        <f t="shared" si="40"/>
        <v>0.00405637066119335</v>
      </c>
      <c r="CQ9" s="27">
        <f t="shared" si="41"/>
        <v>0.0414212771426806</v>
      </c>
      <c r="CT9" s="31">
        <v>-0.400107286147412</v>
      </c>
      <c r="CU9" s="31">
        <v>0.603169408021858</v>
      </c>
      <c r="CV9" s="31">
        <v>0.0171566142172392</v>
      </c>
      <c r="CW9" s="31">
        <v>5.02650864325255</v>
      </c>
      <c r="CX9" s="31">
        <v>0</v>
      </c>
      <c r="CY9" s="34">
        <f t="shared" si="42"/>
        <v>1.07493943053882</v>
      </c>
      <c r="CZ9" s="34">
        <f t="shared" si="4"/>
        <v>1.00191691680725</v>
      </c>
      <c r="DA9" s="34">
        <f t="shared" si="85"/>
        <v>0.998086750732425</v>
      </c>
      <c r="DB9" s="32">
        <f t="shared" si="43"/>
        <v>4.24594650434007e-6</v>
      </c>
      <c r="DC9" s="32">
        <f t="shared" si="44"/>
        <v>0.00191324926757486</v>
      </c>
      <c r="DD9" s="32">
        <f>(DC9-$DE$1)^2</f>
        <v>0.0420936625020917</v>
      </c>
      <c r="DE9" s="73"/>
      <c r="DF9" s="30">
        <f t="shared" si="45"/>
        <v>1.07493943053882</v>
      </c>
      <c r="DG9" s="30">
        <f t="shared" si="46"/>
        <v>1.16520010730139</v>
      </c>
      <c r="DH9" s="30">
        <f t="shared" si="47"/>
        <v>0.924304755253017</v>
      </c>
      <c r="DI9" s="34">
        <f t="shared" si="48"/>
        <v>1.08189425004772</v>
      </c>
      <c r="DJ9" s="32">
        <f t="shared" si="49"/>
        <v>0.00777925892797664</v>
      </c>
      <c r="DK9" s="32">
        <f t="shared" si="50"/>
        <v>0.0818942500477156</v>
      </c>
      <c r="DL9" s="32">
        <f t="shared" si="51"/>
        <v>0.0218904894140638</v>
      </c>
      <c r="DM9" s="36"/>
      <c r="DN9" s="30">
        <f t="shared" si="52"/>
        <v>1.16837329102641</v>
      </c>
      <c r="DO9" s="30">
        <f t="shared" si="53"/>
        <v>0.921794436993558</v>
      </c>
      <c r="DP9" s="34">
        <f t="shared" si="54"/>
        <v>1.08484056734114</v>
      </c>
      <c r="DQ9" s="32">
        <f t="shared" si="55"/>
        <v>0.00834907831299706</v>
      </c>
      <c r="DR9" s="32">
        <f t="shared" si="56"/>
        <v>0.0848405673411423</v>
      </c>
      <c r="DS9" s="32">
        <f t="shared" si="57"/>
        <v>0.0202962964659801</v>
      </c>
      <c r="DT9" s="36"/>
      <c r="DU9" s="30">
        <f t="shared" si="58"/>
        <v>1.12335417691932</v>
      </c>
      <c r="DV9" s="30">
        <f t="shared" si="59"/>
        <v>0.958735919737763</v>
      </c>
      <c r="DW9" s="34">
        <f t="shared" si="60"/>
        <v>1.04304008999008</v>
      </c>
      <c r="DX9" s="32">
        <f t="shared" si="61"/>
        <v>0.00214870971786742</v>
      </c>
      <c r="DY9" s="32">
        <f t="shared" si="62"/>
        <v>0.0430400899900816</v>
      </c>
      <c r="DZ9" s="32">
        <f t="shared" si="63"/>
        <v>0.0331506077387321</v>
      </c>
      <c r="EA9" s="36"/>
      <c r="EC9" s="25">
        <v>-0.400107286147412</v>
      </c>
      <c r="ED9" s="22">
        <v>0.0171566142172392</v>
      </c>
      <c r="EE9" s="25">
        <v>5.02650864325255</v>
      </c>
      <c r="EF9" s="25">
        <v>0</v>
      </c>
      <c r="EG9" s="26">
        <f t="shared" si="64"/>
        <v>1.12083027169209</v>
      </c>
      <c r="EH9" s="26">
        <f t="shared" si="65"/>
        <v>0.960894818065614</v>
      </c>
      <c r="EI9" s="26">
        <f t="shared" si="86"/>
        <v>1.04069663109757</v>
      </c>
      <c r="EJ9" s="16">
        <f t="shared" si="66"/>
        <v>0.00192109271660211</v>
      </c>
      <c r="EK9" s="16">
        <f t="shared" si="67"/>
        <v>0.0406966310975734</v>
      </c>
      <c r="EL9" s="16">
        <f t="shared" si="68"/>
        <v>0.0309506421879272</v>
      </c>
      <c r="EO9" s="25">
        <v>-0.400107286147412</v>
      </c>
      <c r="EP9" s="25">
        <v>5.02650864325255</v>
      </c>
      <c r="EQ9" s="22">
        <v>0</v>
      </c>
      <c r="ER9" s="26">
        <f t="shared" si="69"/>
        <v>1.20899120272043</v>
      </c>
      <c r="ES9" s="26">
        <f t="shared" si="70"/>
        <v>0.890825340644804</v>
      </c>
      <c r="ET9" s="26">
        <f t="shared" si="87"/>
        <v>1.1225545057757</v>
      </c>
      <c r="EU9" s="16">
        <f t="shared" si="71"/>
        <v>0.0174216775955862</v>
      </c>
      <c r="EV9" s="16">
        <f t="shared" si="72"/>
        <v>0.122554505775703</v>
      </c>
      <c r="EW9" s="16">
        <f t="shared" si="73"/>
        <v>0.0130350759460881</v>
      </c>
      <c r="EZ9" s="25">
        <v>-0.400107286147412</v>
      </c>
      <c r="FA9" s="25">
        <v>5.02650864325255</v>
      </c>
      <c r="FB9" s="26">
        <f t="shared" si="74"/>
        <v>1.41782870317785</v>
      </c>
      <c r="FC9" s="26">
        <f t="shared" si="75"/>
        <v>0.75961221379287</v>
      </c>
      <c r="FD9" s="26">
        <f t="shared" si="76"/>
        <v>1.31646119143719</v>
      </c>
      <c r="FE9" s="16">
        <f t="shared" si="77"/>
        <v>0.116164204909894</v>
      </c>
      <c r="FF9" s="16">
        <f t="shared" si="78"/>
        <v>0.316461191437185</v>
      </c>
      <c r="FG9" s="16">
        <f t="shared" si="79"/>
        <v>0.00191662349924578</v>
      </c>
    </row>
    <row r="10" s="1" customFormat="1" spans="1:163">
      <c r="A10" s="13" t="s">
        <v>81</v>
      </c>
      <c r="B10" s="13">
        <v>2.19861422370386</v>
      </c>
      <c r="C10" s="14">
        <v>0.0041</v>
      </c>
      <c r="D10" s="14">
        <v>0.0173046342186434</v>
      </c>
      <c r="E10" s="13">
        <v>152.4</v>
      </c>
      <c r="F10" s="13">
        <v>0.833333333333333</v>
      </c>
      <c r="G10" s="13">
        <v>0.833333333333333</v>
      </c>
      <c r="H10" s="13">
        <v>1</v>
      </c>
      <c r="I10" s="13">
        <v>3.875</v>
      </c>
      <c r="J10" s="13">
        <v>1.136</v>
      </c>
      <c r="K10" s="17">
        <f t="shared" si="5"/>
        <v>1.72832540296698</v>
      </c>
      <c r="L10" s="17">
        <f t="shared" si="0"/>
        <v>0.657283633076188</v>
      </c>
      <c r="M10" s="17">
        <f t="shared" si="1"/>
        <v>1.52141320683713</v>
      </c>
      <c r="N10" s="16">
        <f t="shared" si="6"/>
        <v>0.35084938299999</v>
      </c>
      <c r="O10" s="16">
        <f t="shared" si="2"/>
        <v>0.521413206837127</v>
      </c>
      <c r="P10" s="16">
        <f>(O10-$Q$1)^2</f>
        <v>0.0462796113846525</v>
      </c>
      <c r="R10" s="21">
        <f t="shared" si="7"/>
        <v>-0.419639644256629</v>
      </c>
      <c r="S10" s="21">
        <f t="shared" si="8"/>
        <v>1</v>
      </c>
      <c r="T10" s="21">
        <f t="shared" si="9"/>
        <v>0.78782726357855</v>
      </c>
      <c r="U10" s="22">
        <f t="shared" si="10"/>
        <v>0.00409161790325356</v>
      </c>
      <c r="V10" s="21">
        <f t="shared" si="11"/>
        <v>0.0171566142172392</v>
      </c>
      <c r="W10" s="25">
        <f t="shared" si="12"/>
        <v>5.02650864325255</v>
      </c>
      <c r="X10" s="21">
        <f t="shared" si="13"/>
        <v>-0.182321556793955</v>
      </c>
      <c r="Y10" s="21">
        <f t="shared" si="14"/>
        <v>-0.182321556793955</v>
      </c>
      <c r="Z10" s="25">
        <f t="shared" si="15"/>
        <v>0</v>
      </c>
      <c r="AA10" s="21">
        <f t="shared" si="16"/>
        <v>1.35454566280531</v>
      </c>
      <c r="AB10" s="26">
        <f t="shared" si="17"/>
        <v>1.16383003521699</v>
      </c>
      <c r="AC10" s="26">
        <f t="shared" si="18"/>
        <v>0.976087543391334</v>
      </c>
      <c r="AD10" s="26">
        <f t="shared" si="80"/>
        <v>1.02449827043749</v>
      </c>
      <c r="AE10" s="16">
        <f t="shared" si="19"/>
        <v>0.000774510860178842</v>
      </c>
      <c r="AF10" s="16">
        <f t="shared" si="20"/>
        <v>0.0244982704374903</v>
      </c>
      <c r="AG10" s="16">
        <f t="shared" si="21"/>
        <v>0.0323707251967894</v>
      </c>
      <c r="AJ10" s="25">
        <v>-0.419639644256629</v>
      </c>
      <c r="AK10" s="22">
        <v>1</v>
      </c>
      <c r="AL10" s="25">
        <v>0.78782726357855</v>
      </c>
      <c r="AM10" s="25">
        <v>0.0171566142172392</v>
      </c>
      <c r="AN10" s="25">
        <v>5.02650864325255</v>
      </c>
      <c r="AO10" s="25">
        <v>-0.182321556793955</v>
      </c>
      <c r="AP10" s="25">
        <v>-0.182321556793955</v>
      </c>
      <c r="AQ10" s="25">
        <v>0</v>
      </c>
      <c r="AR10" s="25">
        <v>1.35454566280531</v>
      </c>
      <c r="AS10" s="26">
        <f t="shared" si="22"/>
        <v>1.16378387240916</v>
      </c>
      <c r="AT10" s="26">
        <f t="shared" si="23"/>
        <v>0.976126261011292</v>
      </c>
      <c r="AU10" s="26">
        <f t="shared" si="81"/>
        <v>1.024457634163</v>
      </c>
      <c r="AV10" s="16">
        <f t="shared" si="24"/>
        <v>0.000771943566048687</v>
      </c>
      <c r="AW10" s="16">
        <f t="shared" si="25"/>
        <v>0.0244576341629963</v>
      </c>
      <c r="AX10" s="16">
        <f t="shared" si="26"/>
        <v>0.0324476346753856</v>
      </c>
      <c r="BA10" s="25">
        <v>-0.419639644256629</v>
      </c>
      <c r="BB10" s="25">
        <v>0.78782726357855</v>
      </c>
      <c r="BC10" s="25">
        <v>0.0171566142172392</v>
      </c>
      <c r="BD10" s="25">
        <v>5.02650864325255</v>
      </c>
      <c r="BE10" s="22">
        <v>-0.182321556793955</v>
      </c>
      <c r="BF10" s="25">
        <v>-0.182321556793955</v>
      </c>
      <c r="BG10" s="25">
        <v>0</v>
      </c>
      <c r="BH10" s="25">
        <v>1.35454566280531</v>
      </c>
      <c r="BI10" s="26">
        <f t="shared" si="27"/>
        <v>1.18684660206114</v>
      </c>
      <c r="BJ10" s="26">
        <f t="shared" si="28"/>
        <v>0.957158235973518</v>
      </c>
      <c r="BK10" s="26">
        <f t="shared" si="82"/>
        <v>1.0447593328003</v>
      </c>
      <c r="BL10" s="16">
        <f t="shared" si="29"/>
        <v>0.00258537694116343</v>
      </c>
      <c r="BM10" s="16">
        <f t="shared" si="30"/>
        <v>0.0447593328002951</v>
      </c>
      <c r="BN10" s="16">
        <f t="shared" si="31"/>
        <v>0.0256330381339667</v>
      </c>
      <c r="BQ10" s="25">
        <v>-0.419639644256629</v>
      </c>
      <c r="BR10" s="25">
        <v>0.78782726357855</v>
      </c>
      <c r="BS10" s="25">
        <v>0.0171566142172392</v>
      </c>
      <c r="BT10" s="25">
        <v>5.02650864325255</v>
      </c>
      <c r="BU10" s="22">
        <v>-0.182321556793955</v>
      </c>
      <c r="BV10" s="25">
        <v>0</v>
      </c>
      <c r="BW10" s="25">
        <v>1.35454566280531</v>
      </c>
      <c r="BX10" s="26">
        <f t="shared" si="32"/>
        <v>1.18499200808204</v>
      </c>
      <c r="BY10" s="26">
        <f t="shared" si="33"/>
        <v>0.95865625443218</v>
      </c>
      <c r="BZ10" s="26">
        <f t="shared" si="83"/>
        <v>1.04312676767786</v>
      </c>
      <c r="CA10" s="16">
        <f t="shared" si="34"/>
        <v>0.00240021685591105</v>
      </c>
      <c r="CB10" s="16">
        <f t="shared" si="35"/>
        <v>0.0431267676778555</v>
      </c>
      <c r="CC10" s="16">
        <f t="shared" si="36"/>
        <v>0.0267434632407071</v>
      </c>
      <c r="CF10" s="25">
        <v>-0.419639644256629</v>
      </c>
      <c r="CG10" s="25">
        <v>0.78782726357855</v>
      </c>
      <c r="CH10" s="25">
        <v>0.0171566142172392</v>
      </c>
      <c r="CI10" s="25">
        <v>5.02650864325255</v>
      </c>
      <c r="CJ10" s="25">
        <v>0</v>
      </c>
      <c r="CK10" s="22">
        <v>1.35454566280531</v>
      </c>
      <c r="CL10" s="29">
        <f t="shared" si="37"/>
        <v>1.16619894788179</v>
      </c>
      <c r="CM10" s="29">
        <f t="shared" si="38"/>
        <v>0.974104806099644</v>
      </c>
      <c r="CN10" s="29">
        <f t="shared" si="84"/>
        <v>1.02658358088186</v>
      </c>
      <c r="CO10" s="27">
        <f t="shared" si="39"/>
        <v>0.000911976453167062</v>
      </c>
      <c r="CP10" s="27">
        <f t="shared" si="40"/>
        <v>0.0265835808818573</v>
      </c>
      <c r="CQ10" s="27">
        <f t="shared" si="41"/>
        <v>0.0327591785435893</v>
      </c>
      <c r="CT10" s="31">
        <v>-0.419639644256629</v>
      </c>
      <c r="CU10" s="31">
        <v>0.78782726357855</v>
      </c>
      <c r="CV10" s="31">
        <v>0.0171566142172392</v>
      </c>
      <c r="CW10" s="31">
        <v>5.02650864325255</v>
      </c>
      <c r="CX10" s="31">
        <v>0</v>
      </c>
      <c r="CY10" s="34">
        <f t="shared" si="42"/>
        <v>1.19895794063782</v>
      </c>
      <c r="CZ10" s="34">
        <f t="shared" si="4"/>
        <v>0.947489450210131</v>
      </c>
      <c r="DA10" s="34">
        <f t="shared" si="85"/>
        <v>1.05542072239245</v>
      </c>
      <c r="DB10" s="32">
        <f t="shared" si="43"/>
        <v>0.00396370228935544</v>
      </c>
      <c r="DC10" s="32">
        <f t="shared" si="44"/>
        <v>0.0554207223924483</v>
      </c>
      <c r="DD10" s="32">
        <f>(DC10-$DE$1)^2</f>
        <v>0.0230007337740911</v>
      </c>
      <c r="DE10" s="73"/>
      <c r="DF10" s="30">
        <f t="shared" si="45"/>
        <v>1.19895794063782</v>
      </c>
      <c r="DG10" s="30">
        <f t="shared" si="46"/>
        <v>1.29962093605357</v>
      </c>
      <c r="DH10" s="30">
        <f t="shared" si="47"/>
        <v>0.874101030912582</v>
      </c>
      <c r="DI10" s="34">
        <f t="shared" si="48"/>
        <v>1.14403251413166</v>
      </c>
      <c r="DJ10" s="32">
        <f t="shared" si="49"/>
        <v>0.0267718107150465</v>
      </c>
      <c r="DK10" s="32">
        <f t="shared" si="50"/>
        <v>0.144032514131664</v>
      </c>
      <c r="DL10" s="32">
        <f t="shared" si="51"/>
        <v>0.00736440044542843</v>
      </c>
      <c r="DM10" s="36"/>
      <c r="DN10" s="30">
        <f t="shared" si="52"/>
        <v>1.26696462767722</v>
      </c>
      <c r="DO10" s="30">
        <f t="shared" si="53"/>
        <v>0.896631188577598</v>
      </c>
      <c r="DP10" s="34">
        <f t="shared" si="54"/>
        <v>1.11528576380037</v>
      </c>
      <c r="DQ10" s="32">
        <f t="shared" si="55"/>
        <v>0.017151733702633</v>
      </c>
      <c r="DR10" s="32">
        <f t="shared" si="56"/>
        <v>0.11528576380037</v>
      </c>
      <c r="DS10" s="32">
        <f t="shared" si="57"/>
        <v>0.0125484523007364</v>
      </c>
      <c r="DT10" s="36"/>
      <c r="DU10" s="30">
        <f t="shared" si="58"/>
        <v>1.25716261960951</v>
      </c>
      <c r="DV10" s="30">
        <f t="shared" si="59"/>
        <v>0.903622158565974</v>
      </c>
      <c r="DW10" s="34">
        <f t="shared" si="60"/>
        <v>1.10665723557175</v>
      </c>
      <c r="DX10" s="32">
        <f t="shared" si="61"/>
        <v>0.014680380390639</v>
      </c>
      <c r="DY10" s="32">
        <f t="shared" si="62"/>
        <v>0.106657235571752</v>
      </c>
      <c r="DZ10" s="32">
        <f t="shared" si="63"/>
        <v>0.0140318092304103</v>
      </c>
      <c r="EA10" s="36"/>
      <c r="EC10" s="25">
        <v>-0.419639644256629</v>
      </c>
      <c r="ED10" s="22">
        <v>0.0171566142172392</v>
      </c>
      <c r="EE10" s="25">
        <v>5.02650864325255</v>
      </c>
      <c r="EF10" s="25">
        <v>0</v>
      </c>
      <c r="EG10" s="26">
        <f t="shared" si="64"/>
        <v>1.20555013329708</v>
      </c>
      <c r="EH10" s="26">
        <f t="shared" si="65"/>
        <v>0.942308385710293</v>
      </c>
      <c r="EI10" s="26">
        <f t="shared" si="86"/>
        <v>1.06122370888827</v>
      </c>
      <c r="EJ10" s="16">
        <f t="shared" si="66"/>
        <v>0.00483722104164166</v>
      </c>
      <c r="EK10" s="16">
        <f t="shared" si="67"/>
        <v>0.061223708888275</v>
      </c>
      <c r="EL10" s="16">
        <f t="shared" si="68"/>
        <v>0.024149429843868</v>
      </c>
      <c r="EO10" s="25">
        <v>-0.419639644256629</v>
      </c>
      <c r="EP10" s="25">
        <v>5.02650864325255</v>
      </c>
      <c r="EQ10" s="22">
        <v>0</v>
      </c>
      <c r="ER10" s="26">
        <f t="shared" si="69"/>
        <v>1.30037485817926</v>
      </c>
      <c r="ES10" s="26">
        <f t="shared" si="70"/>
        <v>0.873594250807487</v>
      </c>
      <c r="ET10" s="26">
        <f t="shared" si="87"/>
        <v>1.1446961779747</v>
      </c>
      <c r="EU10" s="16">
        <f t="shared" si="71"/>
        <v>0.0270190940014506</v>
      </c>
      <c r="EV10" s="16">
        <f t="shared" si="72"/>
        <v>0.144696177974698</v>
      </c>
      <c r="EW10" s="16">
        <f t="shared" si="73"/>
        <v>0.008469444495676</v>
      </c>
      <c r="EZ10" s="25">
        <v>-0.419639644256629</v>
      </c>
      <c r="FA10" s="25">
        <v>5.02650864325255</v>
      </c>
      <c r="FB10" s="26">
        <f t="shared" si="74"/>
        <v>1.52499769615256</v>
      </c>
      <c r="FC10" s="26">
        <f t="shared" si="75"/>
        <v>0.744919158150881</v>
      </c>
      <c r="FD10" s="26">
        <f t="shared" si="76"/>
        <v>1.34242754943007</v>
      </c>
      <c r="FE10" s="16">
        <f t="shared" si="77"/>
        <v>0.151319207612001</v>
      </c>
      <c r="FF10" s="16">
        <f t="shared" si="78"/>
        <v>0.342427549430072</v>
      </c>
      <c r="FG10" s="16">
        <f t="shared" si="79"/>
        <v>0.00486445105890226</v>
      </c>
    </row>
    <row r="11" s="1" customFormat="1" spans="1:163">
      <c r="A11" s="13" t="s">
        <v>81</v>
      </c>
      <c r="B11" s="13">
        <v>3.34225808111643</v>
      </c>
      <c r="C11" s="14">
        <v>0.0041</v>
      </c>
      <c r="D11" s="14">
        <v>0.0173046342186434</v>
      </c>
      <c r="E11" s="13">
        <v>152.4</v>
      </c>
      <c r="F11" s="13">
        <v>0.833333333333333</v>
      </c>
      <c r="G11" s="13">
        <v>0.833333333333333</v>
      </c>
      <c r="H11" s="13">
        <v>1</v>
      </c>
      <c r="I11" s="13">
        <v>3.875</v>
      </c>
      <c r="J11" s="13">
        <v>1.625</v>
      </c>
      <c r="K11" s="17">
        <f t="shared" si="5"/>
        <v>1.822904749975</v>
      </c>
      <c r="L11" s="17">
        <f t="shared" si="0"/>
        <v>0.891434398874812</v>
      </c>
      <c r="M11" s="17">
        <f t="shared" si="1"/>
        <v>1.12178753844615</v>
      </c>
      <c r="N11" s="16">
        <f t="shared" si="6"/>
        <v>0.0391662900626654</v>
      </c>
      <c r="O11" s="16">
        <f t="shared" si="2"/>
        <v>0.121787538446151</v>
      </c>
      <c r="P11" s="16">
        <f>(O11-$Q$1)^2</f>
        <v>0.0340397712831921</v>
      </c>
      <c r="R11" s="21">
        <f t="shared" si="7"/>
        <v>-0.114923429496036</v>
      </c>
      <c r="S11" s="21">
        <f t="shared" si="8"/>
        <v>1</v>
      </c>
      <c r="T11" s="21">
        <f t="shared" si="9"/>
        <v>1.20664665074531</v>
      </c>
      <c r="U11" s="22">
        <f t="shared" si="10"/>
        <v>0.00409161790325356</v>
      </c>
      <c r="V11" s="21">
        <f t="shared" si="11"/>
        <v>0.0171566142172392</v>
      </c>
      <c r="W11" s="25">
        <f t="shared" si="12"/>
        <v>5.02650864325255</v>
      </c>
      <c r="X11" s="21">
        <f t="shared" si="13"/>
        <v>-0.182321556793955</v>
      </c>
      <c r="Y11" s="21">
        <f t="shared" si="14"/>
        <v>-0.182321556793955</v>
      </c>
      <c r="Z11" s="25">
        <f t="shared" si="15"/>
        <v>0</v>
      </c>
      <c r="AA11" s="21">
        <f t="shared" si="16"/>
        <v>1.35454566280531</v>
      </c>
      <c r="AB11" s="26">
        <f t="shared" si="17"/>
        <v>1.3182138300657</v>
      </c>
      <c r="AC11" s="26">
        <f t="shared" si="18"/>
        <v>1.23272868402466</v>
      </c>
      <c r="AD11" s="26">
        <f t="shared" si="80"/>
        <v>0.81120851080966</v>
      </c>
      <c r="AE11" s="16">
        <f t="shared" si="19"/>
        <v>0.0941177540629588</v>
      </c>
      <c r="AF11" s="16">
        <f t="shared" si="20"/>
        <v>0.18879148919034</v>
      </c>
      <c r="AG11" s="16">
        <f t="shared" si="21"/>
        <v>0.000244154499330032</v>
      </c>
      <c r="AJ11" s="25">
        <v>-0.114923429496036</v>
      </c>
      <c r="AK11" s="22">
        <v>1</v>
      </c>
      <c r="AL11" s="25">
        <v>1.20664665074531</v>
      </c>
      <c r="AM11" s="25">
        <v>0.0171566142172392</v>
      </c>
      <c r="AN11" s="25">
        <v>5.02650864325255</v>
      </c>
      <c r="AO11" s="25">
        <v>-0.182321556793955</v>
      </c>
      <c r="AP11" s="25">
        <v>-0.182321556793955</v>
      </c>
      <c r="AQ11" s="25">
        <v>0</v>
      </c>
      <c r="AR11" s="25">
        <v>1.35454566280531</v>
      </c>
      <c r="AS11" s="26">
        <f t="shared" si="22"/>
        <v>1.3184928282811</v>
      </c>
      <c r="AT11" s="26">
        <f t="shared" si="23"/>
        <v>1.23246783383607</v>
      </c>
      <c r="AU11" s="26">
        <f t="shared" si="81"/>
        <v>0.811380202019138</v>
      </c>
      <c r="AV11" s="16">
        <f t="shared" si="24"/>
        <v>0.0939466463151193</v>
      </c>
      <c r="AW11" s="16">
        <f t="shared" si="25"/>
        <v>0.188619797980862</v>
      </c>
      <c r="AX11" s="16">
        <f t="shared" si="26"/>
        <v>0.000255044289698402</v>
      </c>
      <c r="BA11" s="25">
        <v>-0.114923429496036</v>
      </c>
      <c r="BB11" s="25">
        <v>1.20664665074531</v>
      </c>
      <c r="BC11" s="25">
        <v>0.0171566142172392</v>
      </c>
      <c r="BD11" s="25">
        <v>5.02650864325255</v>
      </c>
      <c r="BE11" s="22">
        <v>-0.182321556793955</v>
      </c>
      <c r="BF11" s="25">
        <v>-0.182321556793955</v>
      </c>
      <c r="BG11" s="25">
        <v>0</v>
      </c>
      <c r="BH11" s="25">
        <v>1.35454566280531</v>
      </c>
      <c r="BI11" s="26">
        <f t="shared" si="27"/>
        <v>1.35201901473304</v>
      </c>
      <c r="BJ11" s="26">
        <f t="shared" si="28"/>
        <v>1.20190617313238</v>
      </c>
      <c r="BK11" s="26">
        <f t="shared" si="82"/>
        <v>0.832011701374177</v>
      </c>
      <c r="BL11" s="16">
        <f t="shared" si="29"/>
        <v>0.0745186183173213</v>
      </c>
      <c r="BM11" s="16">
        <f t="shared" si="30"/>
        <v>0.167988298625823</v>
      </c>
      <c r="BN11" s="16">
        <f t="shared" si="31"/>
        <v>0.00135970994830986</v>
      </c>
      <c r="BQ11" s="25">
        <v>-0.114923429496036</v>
      </c>
      <c r="BR11" s="25">
        <v>1.20664665074531</v>
      </c>
      <c r="BS11" s="25">
        <v>0.0171566142172392</v>
      </c>
      <c r="BT11" s="25">
        <v>5.02650864325255</v>
      </c>
      <c r="BU11" s="22">
        <v>-0.182321556793955</v>
      </c>
      <c r="BV11" s="25">
        <v>0</v>
      </c>
      <c r="BW11" s="25">
        <v>1.35454566280531</v>
      </c>
      <c r="BX11" s="26">
        <f t="shared" si="32"/>
        <v>1.35392639789804</v>
      </c>
      <c r="BY11" s="26">
        <f t="shared" si="33"/>
        <v>1.2002129528775</v>
      </c>
      <c r="BZ11" s="26">
        <f t="shared" si="83"/>
        <v>0.833185475629561</v>
      </c>
      <c r="CA11" s="16">
        <f t="shared" si="34"/>
        <v>0.0734808977565339</v>
      </c>
      <c r="CB11" s="16">
        <f t="shared" si="35"/>
        <v>0.166814524370439</v>
      </c>
      <c r="CC11" s="16">
        <f t="shared" si="36"/>
        <v>0.00158774603019657</v>
      </c>
      <c r="CF11" s="25">
        <v>-0.114923429496036</v>
      </c>
      <c r="CG11" s="25">
        <v>1.20664665074531</v>
      </c>
      <c r="CH11" s="25">
        <v>0.0171566142172392</v>
      </c>
      <c r="CI11" s="25">
        <v>5.02650864325255</v>
      </c>
      <c r="CJ11" s="25">
        <v>0</v>
      </c>
      <c r="CK11" s="22">
        <v>1.35454566280531</v>
      </c>
      <c r="CL11" s="29">
        <f t="shared" si="37"/>
        <v>1.3252191331415</v>
      </c>
      <c r="CM11" s="29">
        <f t="shared" si="38"/>
        <v>1.22621229905416</v>
      </c>
      <c r="CN11" s="29">
        <f t="shared" si="84"/>
        <v>0.815519466548618</v>
      </c>
      <c r="CO11" s="27">
        <f t="shared" si="39"/>
        <v>0.0898685681344315</v>
      </c>
      <c r="CP11" s="27">
        <f t="shared" si="40"/>
        <v>0.184480533451382</v>
      </c>
      <c r="CQ11" s="27">
        <f t="shared" si="41"/>
        <v>0.000533518329877625</v>
      </c>
      <c r="CT11" s="31">
        <v>-0.114923429496036</v>
      </c>
      <c r="CU11" s="31">
        <v>1.20664665074531</v>
      </c>
      <c r="CV11" s="31">
        <v>0.0171566142172392</v>
      </c>
      <c r="CW11" s="31">
        <v>5.02650864325255</v>
      </c>
      <c r="CX11" s="31">
        <v>0</v>
      </c>
      <c r="CY11" s="34">
        <f t="shared" si="42"/>
        <v>1.37315752525447</v>
      </c>
      <c r="CZ11" s="34">
        <f t="shared" si="4"/>
        <v>1.18340392133733</v>
      </c>
      <c r="DA11" s="34">
        <f t="shared" si="85"/>
        <v>0.84502001554121</v>
      </c>
      <c r="DB11" s="32">
        <f t="shared" si="43"/>
        <v>0.0634246320859551</v>
      </c>
      <c r="DC11" s="32">
        <f t="shared" si="44"/>
        <v>0.15497998445879</v>
      </c>
      <c r="DD11" s="32">
        <f>(DC11-$DE$1)^2</f>
        <v>0.00271447939523987</v>
      </c>
      <c r="DE11" s="73"/>
      <c r="DF11" s="30">
        <f t="shared" si="45"/>
        <v>1.37315752525446</v>
      </c>
      <c r="DG11" s="30">
        <f t="shared" si="46"/>
        <v>1.48848067368577</v>
      </c>
      <c r="DH11" s="30">
        <f t="shared" si="47"/>
        <v>1.09171723135389</v>
      </c>
      <c r="DI11" s="34">
        <f t="shared" si="48"/>
        <v>0.915988106883552</v>
      </c>
      <c r="DJ11" s="32">
        <f t="shared" si="49"/>
        <v>0.0186375264572908</v>
      </c>
      <c r="DK11" s="32">
        <f t="shared" si="50"/>
        <v>0.0840118931164482</v>
      </c>
      <c r="DL11" s="32">
        <f t="shared" si="51"/>
        <v>0.0212683448225601</v>
      </c>
      <c r="DM11" s="36"/>
      <c r="DN11" s="30">
        <f t="shared" si="52"/>
        <v>1.45302015873162</v>
      </c>
      <c r="DO11" s="30">
        <f t="shared" si="53"/>
        <v>1.11836025827647</v>
      </c>
      <c r="DP11" s="34">
        <f t="shared" si="54"/>
        <v>0.894166251527148</v>
      </c>
      <c r="DQ11" s="32">
        <f t="shared" si="55"/>
        <v>0.0295770658026988</v>
      </c>
      <c r="DR11" s="32">
        <f t="shared" si="56"/>
        <v>0.105833748472852</v>
      </c>
      <c r="DS11" s="32">
        <f t="shared" si="57"/>
        <v>0.0147554200375063</v>
      </c>
      <c r="DT11" s="36"/>
      <c r="DU11" s="30">
        <f t="shared" si="58"/>
        <v>1.44798668842699</v>
      </c>
      <c r="DV11" s="30">
        <f t="shared" si="59"/>
        <v>1.12224788597008</v>
      </c>
      <c r="DW11" s="34">
        <f t="shared" si="60"/>
        <v>0.891068731339685</v>
      </c>
      <c r="DX11" s="32">
        <f t="shared" si="61"/>
        <v>0.0313337124740443</v>
      </c>
      <c r="DY11" s="32">
        <f t="shared" si="62"/>
        <v>0.108931268660315</v>
      </c>
      <c r="DZ11" s="32">
        <f t="shared" si="63"/>
        <v>0.013498235012128</v>
      </c>
      <c r="EA11" s="36"/>
      <c r="EC11" s="25">
        <v>-0.114923429496036</v>
      </c>
      <c r="ED11" s="22">
        <v>0.0171566142172392</v>
      </c>
      <c r="EE11" s="25">
        <v>5.02650864325255</v>
      </c>
      <c r="EF11" s="25">
        <v>0</v>
      </c>
      <c r="EG11" s="26">
        <f t="shared" si="64"/>
        <v>1.27152158994346</v>
      </c>
      <c r="EH11" s="26">
        <f t="shared" si="65"/>
        <v>1.27799638861992</v>
      </c>
      <c r="EI11" s="26">
        <f t="shared" si="86"/>
        <v>0.78247482458059</v>
      </c>
      <c r="EJ11" s="16">
        <f t="shared" si="66"/>
        <v>0.124946986376101</v>
      </c>
      <c r="EK11" s="16">
        <f t="shared" si="67"/>
        <v>0.217525175419411</v>
      </c>
      <c r="EL11" s="16">
        <f t="shared" si="68"/>
        <v>8.11077316060145e-7</v>
      </c>
      <c r="EO11" s="25">
        <v>-0.114923429496036</v>
      </c>
      <c r="EP11" s="25">
        <v>5.02650864325255</v>
      </c>
      <c r="EQ11" s="22">
        <v>0</v>
      </c>
      <c r="ER11" s="26">
        <f t="shared" si="69"/>
        <v>1.3715354189979</v>
      </c>
      <c r="ES11" s="26">
        <f t="shared" si="70"/>
        <v>1.18480352566271</v>
      </c>
      <c r="ET11" s="26">
        <f t="shared" si="87"/>
        <v>0.844021796306401</v>
      </c>
      <c r="EU11" s="16">
        <f t="shared" si="71"/>
        <v>0.0642442938225696</v>
      </c>
      <c r="EV11" s="16">
        <f t="shared" si="72"/>
        <v>0.155978203693599</v>
      </c>
      <c r="EW11" s="16">
        <f t="shared" si="73"/>
        <v>0.00652016831266057</v>
      </c>
      <c r="EZ11" s="25">
        <v>-0.114923429496036</v>
      </c>
      <c r="FA11" s="25">
        <v>5.02650864325255</v>
      </c>
      <c r="FB11" s="26">
        <f t="shared" si="74"/>
        <v>1.60845031800447</v>
      </c>
      <c r="FC11" s="26">
        <f t="shared" si="75"/>
        <v>1.0102892093155</v>
      </c>
      <c r="FD11" s="26">
        <f t="shared" si="76"/>
        <v>0.989815580310441</v>
      </c>
      <c r="FE11" s="16">
        <f t="shared" si="77"/>
        <v>0.000273891974153287</v>
      </c>
      <c r="FF11" s="16">
        <f t="shared" si="78"/>
        <v>0.0101844196895591</v>
      </c>
      <c r="FG11" s="16">
        <f t="shared" si="79"/>
        <v>0.0689049443146713</v>
      </c>
    </row>
    <row r="12" s="1" customFormat="1" spans="1:163">
      <c r="A12" s="13" t="s">
        <v>81</v>
      </c>
      <c r="B12" s="13">
        <v>0.869206209544911</v>
      </c>
      <c r="C12" s="14">
        <v>0.0041</v>
      </c>
      <c r="D12" s="14">
        <v>0.0173046342186434</v>
      </c>
      <c r="E12" s="13">
        <v>152.4</v>
      </c>
      <c r="F12" s="13">
        <v>0.833333333333333</v>
      </c>
      <c r="G12" s="13">
        <v>0.833333333333333</v>
      </c>
      <c r="H12" s="13">
        <v>1</v>
      </c>
      <c r="I12" s="13">
        <v>3.875</v>
      </c>
      <c r="J12" s="13">
        <v>0.813</v>
      </c>
      <c r="K12" s="17">
        <f t="shared" si="5"/>
        <v>1.61838336019603</v>
      </c>
      <c r="L12" s="17">
        <f t="shared" si="0"/>
        <v>0.502353163036429</v>
      </c>
      <c r="M12" s="17">
        <f t="shared" si="1"/>
        <v>1.99063143935551</v>
      </c>
      <c r="N12" s="16">
        <f t="shared" si="6"/>
        <v>0.64864235688065</v>
      </c>
      <c r="O12" s="16">
        <f t="shared" si="2"/>
        <v>0.990631439355512</v>
      </c>
      <c r="P12" s="16">
        <f>(O12-$Q$1)^2</f>
        <v>0.468328350367072</v>
      </c>
      <c r="R12" s="21">
        <f t="shared" si="7"/>
        <v>-0.688451894614233</v>
      </c>
      <c r="S12" s="21">
        <f t="shared" si="8"/>
        <v>1</v>
      </c>
      <c r="T12" s="21">
        <f t="shared" si="9"/>
        <v>-0.140174886648263</v>
      </c>
      <c r="U12" s="22">
        <f t="shared" si="10"/>
        <v>0.00409161790325356</v>
      </c>
      <c r="V12" s="21">
        <f t="shared" si="11"/>
        <v>0.0171566142172392</v>
      </c>
      <c r="W12" s="25">
        <f t="shared" si="12"/>
        <v>5.02650864325255</v>
      </c>
      <c r="X12" s="21">
        <f t="shared" si="13"/>
        <v>-0.182321556793955</v>
      </c>
      <c r="Y12" s="21">
        <f t="shared" si="14"/>
        <v>-0.182321556793955</v>
      </c>
      <c r="Z12" s="25">
        <f t="shared" si="15"/>
        <v>0</v>
      </c>
      <c r="AA12" s="21">
        <f t="shared" si="16"/>
        <v>1.35454566280531</v>
      </c>
      <c r="AB12" s="26">
        <f t="shared" si="17"/>
        <v>0.930572878076923</v>
      </c>
      <c r="AC12" s="26">
        <f t="shared" si="18"/>
        <v>0.873655378480519</v>
      </c>
      <c r="AD12" s="26">
        <f t="shared" si="80"/>
        <v>1.14461608619548</v>
      </c>
      <c r="AE12" s="16">
        <f t="shared" si="19"/>
        <v>0.013823381659291</v>
      </c>
      <c r="AF12" s="16">
        <f t="shared" si="20"/>
        <v>0.144616086195477</v>
      </c>
      <c r="AG12" s="16">
        <f t="shared" si="21"/>
        <v>0.00357614129798448</v>
      </c>
      <c r="AJ12" s="25">
        <v>-0.688451894614233</v>
      </c>
      <c r="AK12" s="22">
        <v>1</v>
      </c>
      <c r="AL12" s="25">
        <v>-0.140174886648263</v>
      </c>
      <c r="AM12" s="25">
        <v>0.0171566142172392</v>
      </c>
      <c r="AN12" s="25">
        <v>5.02650864325255</v>
      </c>
      <c r="AO12" s="25">
        <v>-0.182321556793955</v>
      </c>
      <c r="AP12" s="25">
        <v>-0.182321556793955</v>
      </c>
      <c r="AQ12" s="25">
        <v>0</v>
      </c>
      <c r="AR12" s="25">
        <v>1.35454566280531</v>
      </c>
      <c r="AS12" s="26">
        <f t="shared" si="22"/>
        <v>0.930017987903982</v>
      </c>
      <c r="AT12" s="26">
        <f t="shared" si="23"/>
        <v>0.874176640209175</v>
      </c>
      <c r="AU12" s="26">
        <f t="shared" si="81"/>
        <v>1.14393356445754</v>
      </c>
      <c r="AV12" s="16">
        <f t="shared" si="24"/>
        <v>0.0136932094930966</v>
      </c>
      <c r="AW12" s="16">
        <f t="shared" si="25"/>
        <v>0.143933564457543</v>
      </c>
      <c r="AX12" s="16">
        <f t="shared" si="26"/>
        <v>0.00367919153973974</v>
      </c>
      <c r="BA12" s="25">
        <v>-0.688451894614233</v>
      </c>
      <c r="BB12" s="25">
        <v>-0.140174886648263</v>
      </c>
      <c r="BC12" s="25">
        <v>0.0171566142172392</v>
      </c>
      <c r="BD12" s="25">
        <v>5.02650864325255</v>
      </c>
      <c r="BE12" s="22">
        <v>-0.182321556793955</v>
      </c>
      <c r="BF12" s="25">
        <v>-0.182321556793955</v>
      </c>
      <c r="BG12" s="25">
        <v>0</v>
      </c>
      <c r="BH12" s="25">
        <v>1.35454566280531</v>
      </c>
      <c r="BI12" s="26">
        <f t="shared" si="27"/>
        <v>0.936987854303109</v>
      </c>
      <c r="BJ12" s="26">
        <f t="shared" si="28"/>
        <v>0.867674000539392</v>
      </c>
      <c r="BK12" s="26">
        <f t="shared" si="82"/>
        <v>1.15250658585868</v>
      </c>
      <c r="BL12" s="16">
        <f t="shared" si="29"/>
        <v>0.015372988014689</v>
      </c>
      <c r="BM12" s="16">
        <f t="shared" si="30"/>
        <v>0.152506585858683</v>
      </c>
      <c r="BN12" s="16">
        <f t="shared" si="31"/>
        <v>0.00274114631937953</v>
      </c>
      <c r="BQ12" s="25">
        <v>-0.688451894614233</v>
      </c>
      <c r="BR12" s="25">
        <v>-0.140174886648263</v>
      </c>
      <c r="BS12" s="25">
        <v>0.0171566142172392</v>
      </c>
      <c r="BT12" s="25">
        <v>5.02650864325255</v>
      </c>
      <c r="BU12" s="22">
        <v>-0.182321556793955</v>
      </c>
      <c r="BV12" s="25">
        <v>0</v>
      </c>
      <c r="BW12" s="25">
        <v>1.35454566280531</v>
      </c>
      <c r="BX12" s="26">
        <f t="shared" si="32"/>
        <v>0.929379964760999</v>
      </c>
      <c r="BY12" s="26">
        <f t="shared" si="33"/>
        <v>0.874776766044309</v>
      </c>
      <c r="BZ12" s="26">
        <f t="shared" si="83"/>
        <v>1.14314878814391</v>
      </c>
      <c r="CA12" s="16">
        <f t="shared" si="34"/>
        <v>0.0135442961977713</v>
      </c>
      <c r="CB12" s="16">
        <f t="shared" si="35"/>
        <v>0.14314878814391</v>
      </c>
      <c r="CC12" s="16">
        <f t="shared" si="36"/>
        <v>0.00403380808420968</v>
      </c>
      <c r="CF12" s="25">
        <v>-0.688451894614233</v>
      </c>
      <c r="CG12" s="25">
        <v>-0.140174886648263</v>
      </c>
      <c r="CH12" s="25">
        <v>0.0171566142172392</v>
      </c>
      <c r="CI12" s="25">
        <v>5.02650864325255</v>
      </c>
      <c r="CJ12" s="25">
        <v>0</v>
      </c>
      <c r="CK12" s="22">
        <v>1.35454566280531</v>
      </c>
      <c r="CL12" s="29">
        <f t="shared" si="37"/>
        <v>0.92574179298619</v>
      </c>
      <c r="CM12" s="29">
        <f t="shared" si="38"/>
        <v>0.878214644903828</v>
      </c>
      <c r="CN12" s="29">
        <f t="shared" si="84"/>
        <v>1.13867379211093</v>
      </c>
      <c r="CO12" s="27">
        <f t="shared" si="39"/>
        <v>0.0127107118857409</v>
      </c>
      <c r="CP12" s="27">
        <f t="shared" si="40"/>
        <v>0.138673792110935</v>
      </c>
      <c r="CQ12" s="27">
        <f t="shared" si="41"/>
        <v>0.0047478655445935</v>
      </c>
      <c r="CT12" s="31">
        <v>-0.688451894614233</v>
      </c>
      <c r="CU12" s="31">
        <v>-0.140174886648263</v>
      </c>
      <c r="CV12" s="31">
        <v>0.0171566142172392</v>
      </c>
      <c r="CW12" s="31">
        <v>5.02650864325255</v>
      </c>
      <c r="CX12" s="31">
        <v>0</v>
      </c>
      <c r="CY12" s="34">
        <f t="shared" si="42"/>
        <v>0.935372469800659</v>
      </c>
      <c r="CZ12" s="34">
        <f t="shared" si="4"/>
        <v>0.869172470057047</v>
      </c>
      <c r="DA12" s="34">
        <f t="shared" si="85"/>
        <v>1.15051964305124</v>
      </c>
      <c r="DB12" s="32">
        <f t="shared" si="43"/>
        <v>0.0149750213651133</v>
      </c>
      <c r="DC12" s="32">
        <f t="shared" si="44"/>
        <v>0.150519643051242</v>
      </c>
      <c r="DD12" s="32">
        <f>(DC12-$DE$1)^2</f>
        <v>0.00319914755634731</v>
      </c>
      <c r="DE12" s="73"/>
      <c r="DF12" s="30">
        <f t="shared" si="45"/>
        <v>0.93537246980066</v>
      </c>
      <c r="DG12" s="30">
        <f t="shared" si="46"/>
        <v>1.01387432378633</v>
      </c>
      <c r="DH12" s="30">
        <f t="shared" si="47"/>
        <v>0.801874533091874</v>
      </c>
      <c r="DI12" s="34">
        <f t="shared" si="48"/>
        <v>1.24707788903607</v>
      </c>
      <c r="DJ12" s="32">
        <f t="shared" si="49"/>
        <v>0.0403504939566141</v>
      </c>
      <c r="DK12" s="32">
        <f t="shared" si="50"/>
        <v>0.247077889036072</v>
      </c>
      <c r="DL12" s="32">
        <f t="shared" si="51"/>
        <v>0.000296848430469362</v>
      </c>
      <c r="DM12" s="36"/>
      <c r="DN12" s="30">
        <f t="shared" si="52"/>
        <v>0.986666623656443</v>
      </c>
      <c r="DO12" s="30">
        <f t="shared" si="53"/>
        <v>0.823986522405248</v>
      </c>
      <c r="DP12" s="34">
        <f t="shared" si="54"/>
        <v>1.21361208321826</v>
      </c>
      <c r="DQ12" s="32">
        <f t="shared" si="55"/>
        <v>0.0301600961722286</v>
      </c>
      <c r="DR12" s="32">
        <f t="shared" si="56"/>
        <v>0.213612083218257</v>
      </c>
      <c r="DS12" s="32">
        <f t="shared" si="57"/>
        <v>0.000187513452955522</v>
      </c>
      <c r="DT12" s="36"/>
      <c r="DU12" s="30">
        <f t="shared" si="58"/>
        <v>0.97349630105118</v>
      </c>
      <c r="DV12" s="30">
        <f t="shared" si="59"/>
        <v>0.835134143932672</v>
      </c>
      <c r="DW12" s="34">
        <f t="shared" si="60"/>
        <v>1.1974124244172</v>
      </c>
      <c r="DX12" s="32">
        <f t="shared" si="61"/>
        <v>0.025759062651111</v>
      </c>
      <c r="DY12" s="32">
        <f t="shared" si="62"/>
        <v>0.197412424417196</v>
      </c>
      <c r="DZ12" s="32">
        <f t="shared" si="63"/>
        <v>0.000767331499736678</v>
      </c>
      <c r="EA12" s="36"/>
      <c r="EC12" s="25">
        <v>-0.688451894614233</v>
      </c>
      <c r="ED12" s="22">
        <v>0.0171566142172392</v>
      </c>
      <c r="EE12" s="25">
        <v>5.02650864325255</v>
      </c>
      <c r="EF12" s="25">
        <v>0</v>
      </c>
      <c r="EG12" s="26">
        <f t="shared" si="64"/>
        <v>1.1288628126745</v>
      </c>
      <c r="EH12" s="26">
        <f t="shared" si="65"/>
        <v>0.720193801117284</v>
      </c>
      <c r="EI12" s="26">
        <f t="shared" si="86"/>
        <v>1.38851514474109</v>
      </c>
      <c r="EJ12" s="16">
        <f t="shared" si="66"/>
        <v>0.0997693164306489</v>
      </c>
      <c r="EK12" s="16">
        <f t="shared" si="67"/>
        <v>0.388515144741088</v>
      </c>
      <c r="EL12" s="16">
        <f t="shared" si="68"/>
        <v>0.0295463672407565</v>
      </c>
      <c r="EO12" s="25">
        <v>-0.688451894614233</v>
      </c>
      <c r="EP12" s="25">
        <v>5.02650864325255</v>
      </c>
      <c r="EQ12" s="22">
        <v>0</v>
      </c>
      <c r="ER12" s="26">
        <f t="shared" si="69"/>
        <v>1.21765555773341</v>
      </c>
      <c r="ES12" s="26">
        <f t="shared" si="70"/>
        <v>0.667676499184505</v>
      </c>
      <c r="ET12" s="26">
        <f t="shared" si="87"/>
        <v>1.49773131332523</v>
      </c>
      <c r="EU12" s="16">
        <f t="shared" si="71"/>
        <v>0.163746120404538</v>
      </c>
      <c r="EV12" s="16">
        <f t="shared" si="72"/>
        <v>0.497731313325229</v>
      </c>
      <c r="EW12" s="16">
        <f t="shared" si="73"/>
        <v>0.0681238973693607</v>
      </c>
      <c r="EZ12" s="25">
        <v>-0.688451894614233</v>
      </c>
      <c r="FA12" s="25">
        <v>5.02650864325255</v>
      </c>
      <c r="FB12" s="26">
        <f t="shared" si="74"/>
        <v>1.42798971279006</v>
      </c>
      <c r="FC12" s="26">
        <f t="shared" si="75"/>
        <v>0.569331832518267</v>
      </c>
      <c r="FD12" s="26">
        <f t="shared" si="76"/>
        <v>1.75644491118089</v>
      </c>
      <c r="FE12" s="16">
        <f t="shared" si="77"/>
        <v>0.378212346837604</v>
      </c>
      <c r="FF12" s="16">
        <f t="shared" si="78"/>
        <v>0.756444911180889</v>
      </c>
      <c r="FG12" s="16">
        <f t="shared" si="79"/>
        <v>0.234026619389237</v>
      </c>
    </row>
    <row r="13" s="1" customFormat="1" spans="1:163">
      <c r="A13" s="13" t="s">
        <v>81</v>
      </c>
      <c r="B13" s="13">
        <v>2.2504590737247</v>
      </c>
      <c r="C13" s="14">
        <v>0</v>
      </c>
      <c r="D13" s="14">
        <v>0.0173046342186434</v>
      </c>
      <c r="E13" s="13">
        <v>152.4</v>
      </c>
      <c r="F13" s="13">
        <v>0.833333333333333</v>
      </c>
      <c r="G13" s="13">
        <v>0.833333333333333</v>
      </c>
      <c r="H13" s="13">
        <v>1</v>
      </c>
      <c r="I13" s="13">
        <v>4.04166666666667</v>
      </c>
      <c r="J13" s="13">
        <v>1.129</v>
      </c>
      <c r="K13" s="17">
        <f t="shared" si="5"/>
        <v>1.72468796539703</v>
      </c>
      <c r="L13" s="17">
        <f t="shared" si="0"/>
        <v>0.654611165991466</v>
      </c>
      <c r="M13" s="17">
        <f t="shared" si="1"/>
        <v>1.52762441576354</v>
      </c>
      <c r="N13" s="16">
        <f t="shared" si="6"/>
        <v>0.354844152118856</v>
      </c>
      <c r="O13" s="16">
        <f t="shared" si="2"/>
        <v>0.527624415763536</v>
      </c>
      <c r="P13" s="16">
        <f>(O13-$Q$1)^2</f>
        <v>0.0489905875607003</v>
      </c>
      <c r="R13" s="21">
        <f t="shared" si="7"/>
        <v>-0.423713859328388</v>
      </c>
      <c r="S13" s="21">
        <f t="shared" ref="S13:S22" si="88">1</f>
        <v>1</v>
      </c>
      <c r="T13" s="21">
        <f t="shared" si="9"/>
        <v>0.811134228171008</v>
      </c>
      <c r="U13" s="22">
        <f t="shared" si="10"/>
        <v>0</v>
      </c>
      <c r="V13" s="21">
        <f t="shared" si="11"/>
        <v>0.0171566142172392</v>
      </c>
      <c r="W13" s="25">
        <f t="shared" si="12"/>
        <v>5.02650864325255</v>
      </c>
      <c r="X13" s="21">
        <f t="shared" si="13"/>
        <v>-0.182321556793955</v>
      </c>
      <c r="Y13" s="21">
        <f t="shared" si="14"/>
        <v>-0.182321556793955</v>
      </c>
      <c r="Z13" s="25">
        <f t="shared" si="15"/>
        <v>0</v>
      </c>
      <c r="AA13" s="21">
        <f t="shared" si="16"/>
        <v>1.39665714815544</v>
      </c>
      <c r="AB13" s="26">
        <f t="shared" si="17"/>
        <v>1.17019042583263</v>
      </c>
      <c r="AC13" s="26">
        <f t="shared" si="18"/>
        <v>0.964800236847503</v>
      </c>
      <c r="AD13" s="26">
        <f t="shared" si="80"/>
        <v>1.03648399099436</v>
      </c>
      <c r="AE13" s="16">
        <f t="shared" si="19"/>
        <v>0.00169665118027327</v>
      </c>
      <c r="AF13" s="16">
        <f t="shared" si="20"/>
        <v>0.0364839909943566</v>
      </c>
      <c r="AG13" s="16">
        <f t="shared" si="21"/>
        <v>0.0282014730652804</v>
      </c>
      <c r="AJ13" s="25">
        <v>-0.423713859328388</v>
      </c>
      <c r="AK13" s="22">
        <v>1</v>
      </c>
      <c r="AL13" s="25">
        <v>0.811134228171008</v>
      </c>
      <c r="AM13" s="25">
        <v>0.0171566142172392</v>
      </c>
      <c r="AN13" s="25">
        <v>5.02650864325255</v>
      </c>
      <c r="AO13" s="25">
        <v>-0.182321556793955</v>
      </c>
      <c r="AP13" s="25">
        <v>-0.182321556793955</v>
      </c>
      <c r="AQ13" s="25">
        <v>0</v>
      </c>
      <c r="AR13" s="25">
        <v>1.39665714815544</v>
      </c>
      <c r="AS13" s="26">
        <f t="shared" si="22"/>
        <v>1.16880340844532</v>
      </c>
      <c r="AT13" s="26">
        <f t="shared" si="23"/>
        <v>0.965945163953396</v>
      </c>
      <c r="AU13" s="26">
        <f t="shared" si="81"/>
        <v>1.03525545477885</v>
      </c>
      <c r="AV13" s="16">
        <f t="shared" si="24"/>
        <v>0.00158431132386476</v>
      </c>
      <c r="AW13" s="16">
        <f t="shared" si="25"/>
        <v>0.0352554547788462</v>
      </c>
      <c r="AX13" s="16">
        <f t="shared" si="26"/>
        <v>0.0286741557294629</v>
      </c>
      <c r="BA13" s="25">
        <v>-0.423713859328388</v>
      </c>
      <c r="BB13" s="25">
        <v>0.811134228171008</v>
      </c>
      <c r="BC13" s="25">
        <v>0.0171566142172392</v>
      </c>
      <c r="BD13" s="25">
        <v>5.02650864325255</v>
      </c>
      <c r="BE13" s="22">
        <v>-0.182321556793955</v>
      </c>
      <c r="BF13" s="25">
        <v>-0.182321556793955</v>
      </c>
      <c r="BG13" s="25">
        <v>0</v>
      </c>
      <c r="BH13" s="25">
        <v>1.39665714815544</v>
      </c>
      <c r="BI13" s="26">
        <f t="shared" si="27"/>
        <v>1.19301768435005</v>
      </c>
      <c r="BJ13" s="26">
        <f t="shared" si="28"/>
        <v>0.946339702093414</v>
      </c>
      <c r="BK13" s="26">
        <f t="shared" si="82"/>
        <v>1.05670299765283</v>
      </c>
      <c r="BL13" s="16">
        <f t="shared" si="29"/>
        <v>0.00409826390954257</v>
      </c>
      <c r="BM13" s="16">
        <f t="shared" si="30"/>
        <v>0.0567029976528339</v>
      </c>
      <c r="BN13" s="16">
        <f t="shared" si="31"/>
        <v>0.0219512510789532</v>
      </c>
      <c r="BQ13" s="25">
        <v>-0.423713859328388</v>
      </c>
      <c r="BR13" s="25">
        <v>0.811134228171008</v>
      </c>
      <c r="BS13" s="25">
        <v>0.0171566142172392</v>
      </c>
      <c r="BT13" s="25">
        <v>5.02650864325255</v>
      </c>
      <c r="BU13" s="22">
        <v>-0.182321556793955</v>
      </c>
      <c r="BV13" s="25">
        <v>0</v>
      </c>
      <c r="BW13" s="25">
        <v>1.39665714815544</v>
      </c>
      <c r="BX13" s="26">
        <f t="shared" si="32"/>
        <v>1.19143586629524</v>
      </c>
      <c r="BY13" s="26">
        <f t="shared" si="33"/>
        <v>0.947596116533423</v>
      </c>
      <c r="BZ13" s="26">
        <f t="shared" si="83"/>
        <v>1.05530191877346</v>
      </c>
      <c r="CA13" s="16">
        <f t="shared" si="34"/>
        <v>0.00389823740003662</v>
      </c>
      <c r="CB13" s="16">
        <f t="shared" si="35"/>
        <v>0.0553019187734598</v>
      </c>
      <c r="CC13" s="16">
        <f t="shared" si="36"/>
        <v>0.0229095882217447</v>
      </c>
      <c r="CF13" s="25">
        <v>-0.423713859328388</v>
      </c>
      <c r="CG13" s="25">
        <v>0.811134228171008</v>
      </c>
      <c r="CH13" s="25">
        <v>0.0171566142172392</v>
      </c>
      <c r="CI13" s="25">
        <v>5.02650864325255</v>
      </c>
      <c r="CJ13" s="25">
        <v>0</v>
      </c>
      <c r="CK13" s="22">
        <v>1.39665714815544</v>
      </c>
      <c r="CL13" s="29">
        <f t="shared" si="37"/>
        <v>1.17216071559794</v>
      </c>
      <c r="CM13" s="29">
        <f t="shared" si="38"/>
        <v>0.96317850016333</v>
      </c>
      <c r="CN13" s="29">
        <f t="shared" si="84"/>
        <v>1.03822915464831</v>
      </c>
      <c r="CO13" s="27">
        <f t="shared" si="39"/>
        <v>0.00186284737092635</v>
      </c>
      <c r="CP13" s="27">
        <f t="shared" si="40"/>
        <v>0.0382291546483091</v>
      </c>
      <c r="CQ13" s="27">
        <f t="shared" si="41"/>
        <v>0.0286792174229579</v>
      </c>
      <c r="CT13" s="31">
        <v>-0.423713859328388</v>
      </c>
      <c r="CU13" s="31">
        <v>0.811134228171008</v>
      </c>
      <c r="CV13" s="31">
        <v>0.0171566142172392</v>
      </c>
      <c r="CW13" s="31">
        <v>5.02650864325255</v>
      </c>
      <c r="CX13" s="31">
        <v>0</v>
      </c>
      <c r="CY13" s="34">
        <f t="shared" si="42"/>
        <v>1.20193223374173</v>
      </c>
      <c r="CZ13" s="34">
        <f t="shared" si="4"/>
        <v>0.939320843809399</v>
      </c>
      <c r="DA13" s="34">
        <f t="shared" si="85"/>
        <v>1.06459896699888</v>
      </c>
      <c r="DB13" s="32">
        <f t="shared" si="43"/>
        <v>0.00531911071855872</v>
      </c>
      <c r="DC13" s="32">
        <f t="shared" si="44"/>
        <v>0.0645989669988773</v>
      </c>
      <c r="DD13" s="32">
        <f>(DC13-$DE$1)^2</f>
        <v>0.0203010301149974</v>
      </c>
      <c r="DE13" s="73"/>
      <c r="DF13" s="30">
        <f t="shared" si="45"/>
        <v>1.20193223374173</v>
      </c>
      <c r="DG13" s="30">
        <f t="shared" si="46"/>
        <v>1.30311883296951</v>
      </c>
      <c r="DH13" s="30">
        <f t="shared" si="47"/>
        <v>0.866382997034325</v>
      </c>
      <c r="DI13" s="34">
        <f t="shared" si="48"/>
        <v>1.1542239441714</v>
      </c>
      <c r="DJ13" s="32">
        <f t="shared" si="49"/>
        <v>0.0303173679946656</v>
      </c>
      <c r="DK13" s="32">
        <f t="shared" si="50"/>
        <v>0.154223944171403</v>
      </c>
      <c r="DL13" s="32">
        <f t="shared" si="51"/>
        <v>0.00571908843847643</v>
      </c>
      <c r="DM13" s="36"/>
      <c r="DN13" s="30">
        <f t="shared" si="52"/>
        <v>1.2720948637977</v>
      </c>
      <c r="DO13" s="30">
        <f t="shared" si="53"/>
        <v>0.887512427044545</v>
      </c>
      <c r="DP13" s="34">
        <f t="shared" si="54"/>
        <v>1.12674478635758</v>
      </c>
      <c r="DQ13" s="32">
        <f t="shared" si="55"/>
        <v>0.0204761400452833</v>
      </c>
      <c r="DR13" s="32">
        <f t="shared" si="56"/>
        <v>0.126744786357576</v>
      </c>
      <c r="DS13" s="32">
        <f t="shared" si="57"/>
        <v>0.0101124849593864</v>
      </c>
      <c r="DT13" s="36"/>
      <c r="DU13" s="30">
        <f t="shared" si="58"/>
        <v>1.25801068314784</v>
      </c>
      <c r="DV13" s="30">
        <f t="shared" si="59"/>
        <v>0.897448658524085</v>
      </c>
      <c r="DW13" s="34">
        <f t="shared" si="60"/>
        <v>1.11426986992723</v>
      </c>
      <c r="DX13" s="32">
        <f t="shared" si="61"/>
        <v>0.0166437563662734</v>
      </c>
      <c r="DY13" s="32">
        <f t="shared" si="62"/>
        <v>0.114269869927231</v>
      </c>
      <c r="DZ13" s="32">
        <f t="shared" si="63"/>
        <v>0.0122862379468777</v>
      </c>
      <c r="EA13" s="36"/>
      <c r="EC13" s="25">
        <v>-0.423713859328388</v>
      </c>
      <c r="ED13" s="22">
        <v>0.0171566142172392</v>
      </c>
      <c r="EE13" s="25">
        <v>5.02650864325255</v>
      </c>
      <c r="EF13" s="25">
        <v>0</v>
      </c>
      <c r="EG13" s="26">
        <f t="shared" si="64"/>
        <v>1.20301292974746</v>
      </c>
      <c r="EH13" s="26">
        <f t="shared" si="65"/>
        <v>0.938477028868681</v>
      </c>
      <c r="EI13" s="26">
        <f t="shared" si="86"/>
        <v>1.06555618223867</v>
      </c>
      <c r="EJ13" s="16">
        <f t="shared" si="66"/>
        <v>0.00547791376980191</v>
      </c>
      <c r="EK13" s="16">
        <f t="shared" si="67"/>
        <v>0.0655561822386681</v>
      </c>
      <c r="EL13" s="16">
        <f t="shared" si="68"/>
        <v>0.0228216599288082</v>
      </c>
      <c r="EO13" s="25">
        <v>-0.423713859328388</v>
      </c>
      <c r="EP13" s="25">
        <v>5.02650864325255</v>
      </c>
      <c r="EQ13" s="22">
        <v>0</v>
      </c>
      <c r="ER13" s="26">
        <f t="shared" si="69"/>
        <v>1.2976380862982</v>
      </c>
      <c r="ES13" s="26">
        <f t="shared" si="70"/>
        <v>0.870042280602849</v>
      </c>
      <c r="ET13" s="26">
        <f t="shared" si="87"/>
        <v>1.14936942984783</v>
      </c>
      <c r="EU13" s="16">
        <f t="shared" si="71"/>
        <v>0.0284388041503182</v>
      </c>
      <c r="EV13" s="16">
        <f t="shared" si="72"/>
        <v>0.149369429847828</v>
      </c>
      <c r="EW13" s="16">
        <f t="shared" si="73"/>
        <v>0.00763112891877155</v>
      </c>
      <c r="EZ13" s="25">
        <v>-0.423713859328388</v>
      </c>
      <c r="FA13" s="25">
        <v>5.02650864325255</v>
      </c>
      <c r="FB13" s="26">
        <f t="shared" si="74"/>
        <v>1.52178818253635</v>
      </c>
      <c r="FC13" s="26">
        <f t="shared" si="75"/>
        <v>0.741890371443356</v>
      </c>
      <c r="FD13" s="26">
        <f t="shared" si="76"/>
        <v>1.34790804476204</v>
      </c>
      <c r="FE13" s="16">
        <f t="shared" si="77"/>
        <v>0.154282556340207</v>
      </c>
      <c r="FF13" s="16">
        <f t="shared" si="78"/>
        <v>0.347908044762044</v>
      </c>
      <c r="FG13" s="16">
        <f t="shared" si="79"/>
        <v>0.00565896794227449</v>
      </c>
    </row>
    <row r="14" s="1" customFormat="1" spans="1:163">
      <c r="A14" s="13" t="s">
        <v>81</v>
      </c>
      <c r="B14" s="13">
        <v>2.3152849144051</v>
      </c>
      <c r="C14" s="14">
        <v>0.0034</v>
      </c>
      <c r="D14" s="14">
        <v>0.0173046342186434</v>
      </c>
      <c r="E14" s="13">
        <v>152.4</v>
      </c>
      <c r="F14" s="13">
        <v>0.833333333333333</v>
      </c>
      <c r="G14" s="13">
        <v>0.833333333333333</v>
      </c>
      <c r="H14" s="13">
        <v>1</v>
      </c>
      <c r="I14" s="13">
        <v>4.04166666666667</v>
      </c>
      <c r="J14" s="13">
        <v>1.224</v>
      </c>
      <c r="K14" s="17">
        <f t="shared" si="5"/>
        <v>1.7303462224213</v>
      </c>
      <c r="L14" s="17">
        <f t="shared" si="0"/>
        <v>0.707372885345013</v>
      </c>
      <c r="M14" s="17">
        <f t="shared" si="1"/>
        <v>1.41368155426577</v>
      </c>
      <c r="N14" s="16">
        <f t="shared" si="6"/>
        <v>0.256386496960322</v>
      </c>
      <c r="O14" s="16">
        <f t="shared" si="2"/>
        <v>0.413681554265769</v>
      </c>
      <c r="P14" s="16">
        <f>(O14-$Q$1)^2</f>
        <v>0.0115337532886705</v>
      </c>
      <c r="R14" s="21">
        <f t="shared" si="7"/>
        <v>-0.346197332963729</v>
      </c>
      <c r="S14" s="21">
        <f t="shared" si="88"/>
        <v>1</v>
      </c>
      <c r="T14" s="21">
        <f t="shared" si="9"/>
        <v>0.839532753142464</v>
      </c>
      <c r="U14" s="22">
        <f t="shared" si="10"/>
        <v>0.00339423306801562</v>
      </c>
      <c r="V14" s="21">
        <f t="shared" si="11"/>
        <v>0.0171566142172392</v>
      </c>
      <c r="W14" s="25">
        <f t="shared" si="12"/>
        <v>5.02650864325255</v>
      </c>
      <c r="X14" s="21">
        <f t="shared" si="13"/>
        <v>-0.182321556793955</v>
      </c>
      <c r="Y14" s="21">
        <f t="shared" si="14"/>
        <v>-0.182321556793955</v>
      </c>
      <c r="Z14" s="25">
        <f t="shared" si="15"/>
        <v>0</v>
      </c>
      <c r="AA14" s="21">
        <f t="shared" si="16"/>
        <v>1.39665714815544</v>
      </c>
      <c r="AB14" s="26">
        <f t="shared" si="17"/>
        <v>1.178566386714</v>
      </c>
      <c r="AC14" s="26">
        <f t="shared" si="18"/>
        <v>1.03854989739922</v>
      </c>
      <c r="AD14" s="26">
        <f t="shared" si="80"/>
        <v>0.96288103489706</v>
      </c>
      <c r="AE14" s="16">
        <f t="shared" si="19"/>
        <v>0.00206421321622162</v>
      </c>
      <c r="AF14" s="16">
        <f t="shared" si="20"/>
        <v>0.0371189651029395</v>
      </c>
      <c r="AG14" s="16">
        <f t="shared" si="21"/>
        <v>0.027988610116889</v>
      </c>
      <c r="AJ14" s="25">
        <v>-0.346197332963729</v>
      </c>
      <c r="AK14" s="22">
        <v>1</v>
      </c>
      <c r="AL14" s="25">
        <v>0.839532753142464</v>
      </c>
      <c r="AM14" s="25">
        <v>0.0171566142172392</v>
      </c>
      <c r="AN14" s="25">
        <v>5.02650864325255</v>
      </c>
      <c r="AO14" s="25">
        <v>-0.182321556793955</v>
      </c>
      <c r="AP14" s="25">
        <v>-0.182321556793955</v>
      </c>
      <c r="AQ14" s="25">
        <v>0</v>
      </c>
      <c r="AR14" s="25">
        <v>1.39665714815544</v>
      </c>
      <c r="AS14" s="26">
        <f t="shared" si="22"/>
        <v>1.17833961102086</v>
      </c>
      <c r="AT14" s="26">
        <f t="shared" si="23"/>
        <v>1.03874977005957</v>
      </c>
      <c r="AU14" s="26">
        <f t="shared" si="81"/>
        <v>0.962695760637959</v>
      </c>
      <c r="AV14" s="16">
        <f t="shared" si="24"/>
        <v>0.00208487112172619</v>
      </c>
      <c r="AW14" s="16">
        <f t="shared" si="25"/>
        <v>0.0373042393620409</v>
      </c>
      <c r="AX14" s="16">
        <f t="shared" si="26"/>
        <v>0.0279844936293543</v>
      </c>
      <c r="BA14" s="25">
        <v>-0.346197332963729</v>
      </c>
      <c r="BB14" s="25">
        <v>0.839532753142464</v>
      </c>
      <c r="BC14" s="25">
        <v>0.0171566142172392</v>
      </c>
      <c r="BD14" s="25">
        <v>5.02650864325255</v>
      </c>
      <c r="BE14" s="22">
        <v>-0.182321556793955</v>
      </c>
      <c r="BF14" s="25">
        <v>-0.182321556793955</v>
      </c>
      <c r="BG14" s="25">
        <v>0</v>
      </c>
      <c r="BH14" s="25">
        <v>1.39665714815544</v>
      </c>
      <c r="BI14" s="26">
        <f t="shared" si="27"/>
        <v>1.20319898151696</v>
      </c>
      <c r="BJ14" s="26">
        <f t="shared" si="28"/>
        <v>1.01728809515515</v>
      </c>
      <c r="BK14" s="26">
        <f t="shared" si="82"/>
        <v>0.983005703853725</v>
      </c>
      <c r="BL14" s="16">
        <f t="shared" si="29"/>
        <v>0.00043268236993182</v>
      </c>
      <c r="BM14" s="16">
        <f t="shared" si="30"/>
        <v>0.0169942961462755</v>
      </c>
      <c r="BN14" s="16">
        <f t="shared" si="31"/>
        <v>0.035294478431364</v>
      </c>
      <c r="BQ14" s="25">
        <v>-0.346197332963729</v>
      </c>
      <c r="BR14" s="25">
        <v>0.839532753142464</v>
      </c>
      <c r="BS14" s="25">
        <v>0.0171566142172392</v>
      </c>
      <c r="BT14" s="25">
        <v>5.02650864325255</v>
      </c>
      <c r="BU14" s="22">
        <v>-0.182321556793955</v>
      </c>
      <c r="BV14" s="25">
        <v>0</v>
      </c>
      <c r="BW14" s="25">
        <v>1.39665714815544</v>
      </c>
      <c r="BX14" s="26">
        <f t="shared" si="32"/>
        <v>1.20184596732087</v>
      </c>
      <c r="BY14" s="26">
        <f t="shared" si="33"/>
        <v>1.0184333377833</v>
      </c>
      <c r="BZ14" s="26">
        <f t="shared" si="83"/>
        <v>0.981900300098754</v>
      </c>
      <c r="CA14" s="16">
        <f t="shared" si="34"/>
        <v>0.000490801163947757</v>
      </c>
      <c r="CB14" s="16">
        <f t="shared" si="35"/>
        <v>0.0180996999012463</v>
      </c>
      <c r="CC14" s="16">
        <f t="shared" si="36"/>
        <v>0.035555384764372</v>
      </c>
      <c r="CF14" s="25">
        <v>-0.346197332963729</v>
      </c>
      <c r="CG14" s="25">
        <v>0.839532753142464</v>
      </c>
      <c r="CH14" s="25">
        <v>0.0171566142172392</v>
      </c>
      <c r="CI14" s="25">
        <v>5.02650864325255</v>
      </c>
      <c r="CJ14" s="25">
        <v>0</v>
      </c>
      <c r="CK14" s="22">
        <v>1.39665714815544</v>
      </c>
      <c r="CL14" s="29">
        <f t="shared" si="37"/>
        <v>1.18196596139856</v>
      </c>
      <c r="CM14" s="29">
        <f t="shared" si="38"/>
        <v>1.03556281650591</v>
      </c>
      <c r="CN14" s="29">
        <f t="shared" si="84"/>
        <v>0.965658465194898</v>
      </c>
      <c r="CO14" s="27">
        <f t="shared" si="39"/>
        <v>0.00176686040114772</v>
      </c>
      <c r="CP14" s="27">
        <f t="shared" si="40"/>
        <v>0.0343415348051016</v>
      </c>
      <c r="CQ14" s="27">
        <f t="shared" si="41"/>
        <v>0.0300110631441148</v>
      </c>
      <c r="CT14" s="31">
        <v>-0.346197332963729</v>
      </c>
      <c r="CU14" s="31">
        <v>0.839532753142464</v>
      </c>
      <c r="CV14" s="31">
        <v>0.0171566142172392</v>
      </c>
      <c r="CW14" s="31">
        <v>5.02650864325255</v>
      </c>
      <c r="CX14" s="31">
        <v>0</v>
      </c>
      <c r="CY14" s="34">
        <f t="shared" si="42"/>
        <v>1.21263032067737</v>
      </c>
      <c r="CZ14" s="34">
        <f t="shared" si="4"/>
        <v>1.00937604736477</v>
      </c>
      <c r="DA14" s="34">
        <f t="shared" si="85"/>
        <v>0.990711046305045</v>
      </c>
      <c r="DB14" s="32">
        <f t="shared" si="43"/>
        <v>0.000129269607899332</v>
      </c>
      <c r="DC14" s="32">
        <f t="shared" si="44"/>
        <v>0.0092889536949553</v>
      </c>
      <c r="DD14" s="32">
        <f>(DC14-$DE$1)^2</f>
        <v>0.0391215552995917</v>
      </c>
      <c r="DE14" s="73"/>
      <c r="DF14" s="30">
        <f t="shared" si="45"/>
        <v>1.21263032067738</v>
      </c>
      <c r="DG14" s="30">
        <f t="shared" si="46"/>
        <v>1.31449274052959</v>
      </c>
      <c r="DH14" s="30">
        <f t="shared" si="47"/>
        <v>0.931157671899253</v>
      </c>
      <c r="DI14" s="34">
        <f t="shared" si="48"/>
        <v>1.07393197755685</v>
      </c>
      <c r="DJ14" s="32">
        <f t="shared" si="49"/>
        <v>0.00818893608855544</v>
      </c>
      <c r="DK14" s="32">
        <f t="shared" si="50"/>
        <v>0.0739319775568534</v>
      </c>
      <c r="DL14" s="32">
        <f t="shared" si="51"/>
        <v>0.0243099928845767</v>
      </c>
      <c r="DM14" s="36"/>
      <c r="DN14" s="30">
        <f t="shared" si="52"/>
        <v>1.28329498685315</v>
      </c>
      <c r="DO14" s="30">
        <f t="shared" si="53"/>
        <v>0.953794733509748</v>
      </c>
      <c r="DP14" s="34">
        <f t="shared" si="54"/>
        <v>1.04844361671009</v>
      </c>
      <c r="DQ14" s="32">
        <f t="shared" si="55"/>
        <v>0.00351589546591582</v>
      </c>
      <c r="DR14" s="32">
        <f t="shared" si="56"/>
        <v>0.0484436167100939</v>
      </c>
      <c r="DS14" s="32">
        <f t="shared" si="57"/>
        <v>0.031991622795687</v>
      </c>
      <c r="DT14" s="36"/>
      <c r="DU14" s="30">
        <f t="shared" si="58"/>
        <v>1.26939876463823</v>
      </c>
      <c r="DV14" s="30">
        <f t="shared" si="59"/>
        <v>0.964236010067989</v>
      </c>
      <c r="DW14" s="34">
        <f t="shared" si="60"/>
        <v>1.03709049398548</v>
      </c>
      <c r="DX14" s="32">
        <f t="shared" si="61"/>
        <v>0.00206104783067727</v>
      </c>
      <c r="DY14" s="32">
        <f t="shared" si="62"/>
        <v>0.0370904939854808</v>
      </c>
      <c r="DZ14" s="32">
        <f t="shared" si="63"/>
        <v>0.0353525280117394</v>
      </c>
      <c r="EA14" s="36"/>
      <c r="EC14" s="25">
        <v>-0.346197332963729</v>
      </c>
      <c r="ED14" s="22">
        <v>0.0171566142172392</v>
      </c>
      <c r="EE14" s="25">
        <v>5.02650864325255</v>
      </c>
      <c r="EF14" s="25">
        <v>0</v>
      </c>
      <c r="EG14" s="26">
        <f t="shared" si="64"/>
        <v>1.2069597053362</v>
      </c>
      <c r="EH14" s="26">
        <f t="shared" si="65"/>
        <v>1.01411836251737</v>
      </c>
      <c r="EI14" s="26">
        <f t="shared" si="86"/>
        <v>0.986078190634151</v>
      </c>
      <c r="EJ14" s="16">
        <f t="shared" si="66"/>
        <v>0.000290371642229084</v>
      </c>
      <c r="EK14" s="16">
        <f t="shared" si="67"/>
        <v>0.0139218093658485</v>
      </c>
      <c r="EL14" s="16">
        <f t="shared" si="68"/>
        <v>0.0410884120508812</v>
      </c>
      <c r="EO14" s="25">
        <v>-0.346197332963729</v>
      </c>
      <c r="EP14" s="25">
        <v>5.02650864325255</v>
      </c>
      <c r="EQ14" s="22">
        <v>0</v>
      </c>
      <c r="ER14" s="26">
        <f t="shared" si="69"/>
        <v>1.30189530265505</v>
      </c>
      <c r="ES14" s="26">
        <f t="shared" si="70"/>
        <v>0.940167767334137</v>
      </c>
      <c r="ET14" s="26">
        <f t="shared" si="87"/>
        <v>1.06363995314955</v>
      </c>
      <c r="EU14" s="16">
        <f t="shared" si="71"/>
        <v>0.00606767817572204</v>
      </c>
      <c r="EV14" s="16">
        <f t="shared" si="72"/>
        <v>0.0636399531495517</v>
      </c>
      <c r="EW14" s="16">
        <f t="shared" si="73"/>
        <v>0.0299586975259707</v>
      </c>
      <c r="EZ14" s="25">
        <v>-0.346197332963729</v>
      </c>
      <c r="FA14" s="25">
        <v>5.02650864325255</v>
      </c>
      <c r="FB14" s="26">
        <f t="shared" si="74"/>
        <v>1.52678077762952</v>
      </c>
      <c r="FC14" s="26">
        <f t="shared" si="75"/>
        <v>0.801686802672736</v>
      </c>
      <c r="FD14" s="26">
        <f t="shared" si="76"/>
        <v>1.24736991636398</v>
      </c>
      <c r="FE14" s="16">
        <f t="shared" si="77"/>
        <v>0.0916761993019338</v>
      </c>
      <c r="FF14" s="16">
        <f t="shared" si="78"/>
        <v>0.247369916363983</v>
      </c>
      <c r="FG14" s="16">
        <f t="shared" si="79"/>
        <v>0.000640698168873847</v>
      </c>
    </row>
    <row r="15" s="1" customFormat="1" spans="1:163">
      <c r="A15" s="13" t="s">
        <v>81</v>
      </c>
      <c r="B15" s="13">
        <v>1.48995622864384</v>
      </c>
      <c r="C15" s="14">
        <v>0.0034</v>
      </c>
      <c r="D15" s="14">
        <v>0.0173046342186434</v>
      </c>
      <c r="E15" s="13">
        <v>152.4</v>
      </c>
      <c r="F15" s="13">
        <v>0.833333333333333</v>
      </c>
      <c r="G15" s="13">
        <v>0.833333333333333</v>
      </c>
      <c r="H15" s="13">
        <v>1</v>
      </c>
      <c r="I15" s="13">
        <v>4.04166666666667</v>
      </c>
      <c r="J15" s="13">
        <v>1.081</v>
      </c>
      <c r="K15" s="17">
        <f t="shared" si="5"/>
        <v>1.66209154010884</v>
      </c>
      <c r="L15" s="17">
        <f t="shared" si="0"/>
        <v>0.650385357192305</v>
      </c>
      <c r="M15" s="17">
        <f t="shared" si="1"/>
        <v>1.53754999085</v>
      </c>
      <c r="N15" s="16">
        <f t="shared" si="6"/>
        <v>0.337667377986069</v>
      </c>
      <c r="O15" s="16">
        <f t="shared" si="2"/>
        <v>0.537549990849995</v>
      </c>
      <c r="P15" s="16">
        <f>(O15-$Q$1)^2</f>
        <v>0.0534829219456224</v>
      </c>
      <c r="R15" s="21">
        <f t="shared" si="7"/>
        <v>-0.430190234543936</v>
      </c>
      <c r="S15" s="21">
        <f t="shared" si="88"/>
        <v>1</v>
      </c>
      <c r="T15" s="21">
        <f t="shared" si="9"/>
        <v>0.398746742776762</v>
      </c>
      <c r="U15" s="22">
        <f t="shared" si="10"/>
        <v>0.00339423306801562</v>
      </c>
      <c r="V15" s="21">
        <f t="shared" si="11"/>
        <v>0.0171566142172392</v>
      </c>
      <c r="W15" s="25">
        <f t="shared" si="12"/>
        <v>5.02650864325255</v>
      </c>
      <c r="X15" s="21">
        <f t="shared" si="13"/>
        <v>-0.182321556793955</v>
      </c>
      <c r="Y15" s="21">
        <f t="shared" si="14"/>
        <v>-0.182321556793955</v>
      </c>
      <c r="Z15" s="25">
        <f t="shared" si="15"/>
        <v>0</v>
      </c>
      <c r="AA15" s="21">
        <f t="shared" si="16"/>
        <v>1.39665714815544</v>
      </c>
      <c r="AB15" s="26">
        <f t="shared" si="17"/>
        <v>1.05025422144429</v>
      </c>
      <c r="AC15" s="26">
        <f t="shared" si="18"/>
        <v>1.02927460602199</v>
      </c>
      <c r="AD15" s="26">
        <f t="shared" si="80"/>
        <v>0.971558021687591</v>
      </c>
      <c r="AE15" s="16">
        <f t="shared" si="19"/>
        <v>0.000945302898997012</v>
      </c>
      <c r="AF15" s="16">
        <f t="shared" si="20"/>
        <v>0.028441978312409</v>
      </c>
      <c r="AG15" s="16">
        <f t="shared" si="21"/>
        <v>0.0309671847345245</v>
      </c>
      <c r="AJ15" s="25">
        <v>-0.430190234543936</v>
      </c>
      <c r="AK15" s="22">
        <v>1</v>
      </c>
      <c r="AL15" s="25">
        <v>0.398746742776762</v>
      </c>
      <c r="AM15" s="25">
        <v>0.0171566142172392</v>
      </c>
      <c r="AN15" s="25">
        <v>5.02650864325255</v>
      </c>
      <c r="AO15" s="25">
        <v>-0.182321556793955</v>
      </c>
      <c r="AP15" s="25">
        <v>-0.182321556793955</v>
      </c>
      <c r="AQ15" s="25">
        <v>0</v>
      </c>
      <c r="AR15" s="25">
        <v>1.39665714815544</v>
      </c>
      <c r="AS15" s="26">
        <f t="shared" si="22"/>
        <v>1.04977446288199</v>
      </c>
      <c r="AT15" s="26">
        <f t="shared" si="23"/>
        <v>1.02974499592254</v>
      </c>
      <c r="AU15" s="26">
        <f t="shared" si="81"/>
        <v>0.971114211731719</v>
      </c>
      <c r="AV15" s="16">
        <f t="shared" si="24"/>
        <v>0.000975034168308339</v>
      </c>
      <c r="AW15" s="16">
        <f t="shared" si="25"/>
        <v>0.0288857882682811</v>
      </c>
      <c r="AX15" s="16">
        <f t="shared" si="26"/>
        <v>0.030871936322867</v>
      </c>
      <c r="BA15" s="25">
        <v>-0.430190234543936</v>
      </c>
      <c r="BB15" s="25">
        <v>0.398746742776762</v>
      </c>
      <c r="BC15" s="25">
        <v>0.0171566142172392</v>
      </c>
      <c r="BD15" s="25">
        <v>5.02650864325255</v>
      </c>
      <c r="BE15" s="22">
        <v>-0.182321556793955</v>
      </c>
      <c r="BF15" s="25">
        <v>-0.182321556793955</v>
      </c>
      <c r="BG15" s="25">
        <v>0</v>
      </c>
      <c r="BH15" s="25">
        <v>1.39665714815544</v>
      </c>
      <c r="BI15" s="26">
        <f t="shared" si="27"/>
        <v>1.06574974412645</v>
      </c>
      <c r="BJ15" s="26">
        <f t="shared" si="28"/>
        <v>1.01430941546793</v>
      </c>
      <c r="BK15" s="26">
        <f t="shared" si="82"/>
        <v>0.985892455251112</v>
      </c>
      <c r="BL15" s="16">
        <f t="shared" si="29"/>
        <v>0.000232570304208675</v>
      </c>
      <c r="BM15" s="16">
        <f t="shared" si="30"/>
        <v>0.0141075447488878</v>
      </c>
      <c r="BN15" s="16">
        <f t="shared" si="31"/>
        <v>0.0363874696171794</v>
      </c>
      <c r="BQ15" s="25">
        <v>-0.430190234543936</v>
      </c>
      <c r="BR15" s="25">
        <v>0.398746742776762</v>
      </c>
      <c r="BS15" s="25">
        <v>0.0171566142172392</v>
      </c>
      <c r="BT15" s="25">
        <v>5.02650864325255</v>
      </c>
      <c r="BU15" s="22">
        <v>-0.182321556793955</v>
      </c>
      <c r="BV15" s="25">
        <v>0</v>
      </c>
      <c r="BW15" s="25">
        <v>1.39665714815544</v>
      </c>
      <c r="BX15" s="26">
        <f t="shared" si="32"/>
        <v>1.06122490219882</v>
      </c>
      <c r="BY15" s="26">
        <f t="shared" si="33"/>
        <v>1.01863421953273</v>
      </c>
      <c r="BZ15" s="26">
        <f t="shared" si="83"/>
        <v>0.981706662533603</v>
      </c>
      <c r="CA15" s="16">
        <f t="shared" si="34"/>
        <v>0.000391054493046046</v>
      </c>
      <c r="CB15" s="16">
        <f t="shared" si="35"/>
        <v>0.0182933374663971</v>
      </c>
      <c r="CC15" s="16">
        <f t="shared" si="36"/>
        <v>0.0354823971363818</v>
      </c>
      <c r="CF15" s="25">
        <v>-0.430190234543936</v>
      </c>
      <c r="CG15" s="25">
        <v>0.398746742776762</v>
      </c>
      <c r="CH15" s="25">
        <v>0.0171566142172392</v>
      </c>
      <c r="CI15" s="25">
        <v>5.02650864325255</v>
      </c>
      <c r="CJ15" s="25">
        <v>0</v>
      </c>
      <c r="CK15" s="22">
        <v>1.39665714815544</v>
      </c>
      <c r="CL15" s="29">
        <f t="shared" si="37"/>
        <v>1.04966857071898</v>
      </c>
      <c r="CM15" s="29">
        <f t="shared" si="38"/>
        <v>1.029848878165</v>
      </c>
      <c r="CN15" s="29">
        <f t="shared" si="84"/>
        <v>0.971016254134115</v>
      </c>
      <c r="CO15" s="27">
        <f t="shared" si="39"/>
        <v>0.000981658460791645</v>
      </c>
      <c r="CP15" s="27">
        <f t="shared" si="40"/>
        <v>0.0289837458658847</v>
      </c>
      <c r="CQ15" s="27">
        <f t="shared" si="41"/>
        <v>0.0318961037652262</v>
      </c>
      <c r="CT15" s="31">
        <v>-0.430190234543936</v>
      </c>
      <c r="CU15" s="31">
        <v>0.398746742776762</v>
      </c>
      <c r="CV15" s="31">
        <v>0.0171566142172392</v>
      </c>
      <c r="CW15" s="31">
        <v>5.02650864325255</v>
      </c>
      <c r="CX15" s="31">
        <v>0</v>
      </c>
      <c r="CY15" s="34">
        <f t="shared" si="42"/>
        <v>1.06806058550832</v>
      </c>
      <c r="CZ15" s="34">
        <f t="shared" si="4"/>
        <v>1.01211486938779</v>
      </c>
      <c r="DA15" s="34">
        <f t="shared" si="85"/>
        <v>0.988030143855984</v>
      </c>
      <c r="DB15" s="32">
        <f t="shared" si="43"/>
        <v>0.000167428447387542</v>
      </c>
      <c r="DC15" s="32">
        <f t="shared" si="44"/>
        <v>0.0119698561440164</v>
      </c>
      <c r="DD15" s="32">
        <f>(DC15-$DE$1)^2</f>
        <v>0.0380682220491405</v>
      </c>
      <c r="DE15" s="73"/>
      <c r="DF15" s="30">
        <f t="shared" si="45"/>
        <v>1.06806058550832</v>
      </c>
      <c r="DG15" s="30">
        <f t="shared" si="46"/>
        <v>1.15775954913845</v>
      </c>
      <c r="DH15" s="30">
        <f t="shared" si="47"/>
        <v>0.933699921373512</v>
      </c>
      <c r="DI15" s="34">
        <f t="shared" si="48"/>
        <v>1.0710079085462</v>
      </c>
      <c r="DJ15" s="32">
        <f t="shared" si="49"/>
        <v>0.00589202838393748</v>
      </c>
      <c r="DK15" s="32">
        <f t="shared" si="50"/>
        <v>0.0710079085462034</v>
      </c>
      <c r="DL15" s="32">
        <f t="shared" si="51"/>
        <v>0.0252303649869639</v>
      </c>
      <c r="DM15" s="36"/>
      <c r="DN15" s="30">
        <f t="shared" si="52"/>
        <v>1.12915277675453</v>
      </c>
      <c r="DO15" s="30">
        <f t="shared" si="53"/>
        <v>0.957354949882927</v>
      </c>
      <c r="DP15" s="34">
        <f t="shared" si="54"/>
        <v>1.04454465934739</v>
      </c>
      <c r="DQ15" s="32">
        <f t="shared" si="55"/>
        <v>0.00231868990917154</v>
      </c>
      <c r="DR15" s="32">
        <f t="shared" si="56"/>
        <v>0.0445446593473906</v>
      </c>
      <c r="DS15" s="32">
        <f t="shared" si="57"/>
        <v>0.0334015754567954</v>
      </c>
      <c r="DT15" s="36"/>
      <c r="DU15" s="30">
        <f t="shared" si="58"/>
        <v>1.11329536800012</v>
      </c>
      <c r="DV15" s="30">
        <f t="shared" si="59"/>
        <v>0.970991195213423</v>
      </c>
      <c r="DW15" s="34">
        <f t="shared" si="60"/>
        <v>1.02987545605931</v>
      </c>
      <c r="DX15" s="32">
        <f t="shared" si="61"/>
        <v>0.0010429907942629</v>
      </c>
      <c r="DY15" s="32">
        <f t="shared" si="62"/>
        <v>0.0298754560593115</v>
      </c>
      <c r="DZ15" s="32">
        <f t="shared" si="63"/>
        <v>0.0381177663113668</v>
      </c>
      <c r="EA15" s="36"/>
      <c r="EC15" s="25">
        <v>-0.430190234543936</v>
      </c>
      <c r="ED15" s="22">
        <v>0.0171566142172392</v>
      </c>
      <c r="EE15" s="25">
        <v>5.02650864325255</v>
      </c>
      <c r="EF15" s="25">
        <v>0</v>
      </c>
      <c r="EG15" s="26">
        <f t="shared" si="64"/>
        <v>1.15935035977044</v>
      </c>
      <c r="EH15" s="26">
        <f t="shared" si="65"/>
        <v>0.93241873855462</v>
      </c>
      <c r="EI15" s="26">
        <f t="shared" si="86"/>
        <v>1.07247951875156</v>
      </c>
      <c r="EJ15" s="16">
        <f t="shared" si="66"/>
        <v>0.00613877887615763</v>
      </c>
      <c r="EK15" s="16">
        <f t="shared" si="67"/>
        <v>0.0724795187515648</v>
      </c>
      <c r="EL15" s="16">
        <f t="shared" si="68"/>
        <v>0.0207777978489731</v>
      </c>
      <c r="EO15" s="25">
        <v>-0.430190234543936</v>
      </c>
      <c r="EP15" s="25">
        <v>5.02650864325255</v>
      </c>
      <c r="EQ15" s="22">
        <v>0</v>
      </c>
      <c r="ER15" s="26">
        <f t="shared" si="69"/>
        <v>1.25054115795535</v>
      </c>
      <c r="ES15" s="26">
        <f t="shared" si="70"/>
        <v>0.864425767295375</v>
      </c>
      <c r="ET15" s="26">
        <f t="shared" si="87"/>
        <v>1.15683733390874</v>
      </c>
      <c r="EU15" s="16">
        <f t="shared" si="71"/>
        <v>0.028744204240841</v>
      </c>
      <c r="EV15" s="16">
        <f t="shared" si="72"/>
        <v>0.156837333908742</v>
      </c>
      <c r="EW15" s="16">
        <f t="shared" si="73"/>
        <v>0.00638216108161524</v>
      </c>
      <c r="EZ15" s="25">
        <v>-0.430190234543936</v>
      </c>
      <c r="FA15" s="25">
        <v>5.02650864325255</v>
      </c>
      <c r="FB15" s="26">
        <f t="shared" si="74"/>
        <v>1.46655587258592</v>
      </c>
      <c r="FC15" s="26">
        <f t="shared" si="75"/>
        <v>0.737101136211005</v>
      </c>
      <c r="FD15" s="26">
        <f t="shared" si="76"/>
        <v>1.35666593208688</v>
      </c>
      <c r="FE15" s="16">
        <f t="shared" si="77"/>
        <v>0.148653330885487</v>
      </c>
      <c r="FF15" s="16">
        <f t="shared" si="78"/>
        <v>0.356665932086879</v>
      </c>
      <c r="FG15" s="16">
        <f t="shared" si="79"/>
        <v>0.00705331216005247</v>
      </c>
    </row>
    <row r="16" s="1" customFormat="1" spans="1:163">
      <c r="A16" s="13" t="s">
        <v>81</v>
      </c>
      <c r="B16" s="13">
        <v>1.21314056214731</v>
      </c>
      <c r="C16" s="14">
        <v>0</v>
      </c>
      <c r="D16" s="14">
        <v>0.0173046342186434</v>
      </c>
      <c r="E16" s="13">
        <v>152.4</v>
      </c>
      <c r="F16" s="13">
        <v>0.833333333333333</v>
      </c>
      <c r="G16" s="13">
        <v>0.833333333333333</v>
      </c>
      <c r="H16" s="13">
        <v>1</v>
      </c>
      <c r="I16" s="13">
        <v>4.04166666666667</v>
      </c>
      <c r="J16" s="13">
        <v>0.652</v>
      </c>
      <c r="K16" s="17">
        <f t="shared" si="5"/>
        <v>1.63890172448958</v>
      </c>
      <c r="L16" s="17">
        <f t="shared" si="0"/>
        <v>0.397827392733422</v>
      </c>
      <c r="M16" s="17">
        <f t="shared" si="1"/>
        <v>2.51365295167114</v>
      </c>
      <c r="N16" s="16">
        <f t="shared" si="6"/>
        <v>0.973975013800511</v>
      </c>
      <c r="O16" s="16">
        <f t="shared" si="2"/>
        <v>1.51365295167114</v>
      </c>
      <c r="P16" s="16">
        <f>(O16-$Q$1)^2</f>
        <v>1.45773437378072</v>
      </c>
      <c r="R16" s="21">
        <f t="shared" si="7"/>
        <v>-0.921737054366373</v>
      </c>
      <c r="S16" s="21">
        <f t="shared" si="88"/>
        <v>1</v>
      </c>
      <c r="T16" s="21">
        <f t="shared" si="9"/>
        <v>0.193212503007078</v>
      </c>
      <c r="U16" s="22">
        <f t="shared" si="10"/>
        <v>0</v>
      </c>
      <c r="V16" s="21">
        <f t="shared" si="11"/>
        <v>0.0171566142172392</v>
      </c>
      <c r="W16" s="25">
        <f t="shared" si="12"/>
        <v>5.02650864325255</v>
      </c>
      <c r="X16" s="21">
        <f t="shared" si="13"/>
        <v>-0.182321556793955</v>
      </c>
      <c r="Y16" s="21">
        <f t="shared" si="14"/>
        <v>-0.182321556793955</v>
      </c>
      <c r="Z16" s="25">
        <f t="shared" si="15"/>
        <v>0</v>
      </c>
      <c r="AA16" s="21">
        <f t="shared" si="16"/>
        <v>1.39665714815544</v>
      </c>
      <c r="AB16" s="26">
        <f t="shared" si="17"/>
        <v>1.0009768847215</v>
      </c>
      <c r="AC16" s="26">
        <f t="shared" si="18"/>
        <v>0.651363692760403</v>
      </c>
      <c r="AD16" s="26">
        <f t="shared" si="80"/>
        <v>1.5352406207385</v>
      </c>
      <c r="AE16" s="16">
        <f t="shared" si="19"/>
        <v>0.121784866069923</v>
      </c>
      <c r="AF16" s="16">
        <f t="shared" si="20"/>
        <v>0.535240620738497</v>
      </c>
      <c r="AG16" s="16">
        <f t="shared" si="21"/>
        <v>0.109444312261319</v>
      </c>
      <c r="AJ16" s="25">
        <v>-0.921737054366373</v>
      </c>
      <c r="AK16" s="22">
        <v>1</v>
      </c>
      <c r="AL16" s="25">
        <v>0.193212503007078</v>
      </c>
      <c r="AM16" s="25">
        <v>0.0171566142172392</v>
      </c>
      <c r="AN16" s="25">
        <v>5.02650864325255</v>
      </c>
      <c r="AO16" s="25">
        <v>-0.182321556793955</v>
      </c>
      <c r="AP16" s="25">
        <v>-0.182321556793955</v>
      </c>
      <c r="AQ16" s="25">
        <v>0</v>
      </c>
      <c r="AR16" s="25">
        <v>1.39665714815544</v>
      </c>
      <c r="AS16" s="26">
        <f t="shared" si="22"/>
        <v>0.999419828163973</v>
      </c>
      <c r="AT16" s="26">
        <f t="shared" si="23"/>
        <v>0.652378491627272</v>
      </c>
      <c r="AU16" s="26">
        <f t="shared" si="81"/>
        <v>1.53285249718401</v>
      </c>
      <c r="AV16" s="16">
        <f t="shared" si="24"/>
        <v>0.120700537001484</v>
      </c>
      <c r="AW16" s="16">
        <f t="shared" si="25"/>
        <v>0.532852497184007</v>
      </c>
      <c r="AX16" s="16">
        <f t="shared" si="26"/>
        <v>0.107756330013265</v>
      </c>
      <c r="BA16" s="25">
        <v>-0.921737054366373</v>
      </c>
      <c r="BB16" s="25">
        <v>0.193212503007078</v>
      </c>
      <c r="BC16" s="25">
        <v>0.0171566142172392</v>
      </c>
      <c r="BD16" s="25">
        <v>5.02650864325255</v>
      </c>
      <c r="BE16" s="22">
        <v>-0.182321556793955</v>
      </c>
      <c r="BF16" s="25">
        <v>-0.182321556793955</v>
      </c>
      <c r="BG16" s="25">
        <v>0</v>
      </c>
      <c r="BH16" s="25">
        <v>1.39665714815544</v>
      </c>
      <c r="BI16" s="26">
        <f t="shared" si="27"/>
        <v>1.01190060940486</v>
      </c>
      <c r="BJ16" s="26">
        <f t="shared" si="28"/>
        <v>0.644332055875992</v>
      </c>
      <c r="BK16" s="26">
        <f t="shared" si="82"/>
        <v>1.5519947997007</v>
      </c>
      <c r="BL16" s="16">
        <f t="shared" si="29"/>
        <v>0.129528448649986</v>
      </c>
      <c r="BM16" s="16">
        <f t="shared" si="30"/>
        <v>0.551994799700698</v>
      </c>
      <c r="BN16" s="16">
        <f t="shared" si="31"/>
        <v>0.120500803170073</v>
      </c>
      <c r="BQ16" s="25">
        <v>-0.921737054366373</v>
      </c>
      <c r="BR16" s="25">
        <v>0.193212503007078</v>
      </c>
      <c r="BS16" s="25">
        <v>0.0171566142172392</v>
      </c>
      <c r="BT16" s="25">
        <v>5.02650864325255</v>
      </c>
      <c r="BU16" s="22">
        <v>-0.182321556793955</v>
      </c>
      <c r="BV16" s="25">
        <v>0</v>
      </c>
      <c r="BW16" s="25">
        <v>1.39665714815544</v>
      </c>
      <c r="BX16" s="26">
        <f t="shared" si="32"/>
        <v>1.00613507635538</v>
      </c>
      <c r="BY16" s="26">
        <f t="shared" si="33"/>
        <v>0.648024321308631</v>
      </c>
      <c r="BZ16" s="26">
        <f t="shared" si="83"/>
        <v>1.54315195760027</v>
      </c>
      <c r="CA16" s="16">
        <f t="shared" si="34"/>
        <v>0.125411652305228</v>
      </c>
      <c r="CB16" s="16">
        <f t="shared" si="35"/>
        <v>0.54315195760027</v>
      </c>
      <c r="CC16" s="16">
        <f t="shared" si="36"/>
        <v>0.113226127304873</v>
      </c>
      <c r="CF16" s="25">
        <v>-0.921737054366373</v>
      </c>
      <c r="CG16" s="25">
        <v>0.193212503007078</v>
      </c>
      <c r="CH16" s="25">
        <v>0.0171566142172392</v>
      </c>
      <c r="CI16" s="25">
        <v>5.02650864325255</v>
      </c>
      <c r="CJ16" s="25">
        <v>0</v>
      </c>
      <c r="CK16" s="22">
        <v>1.39665714815544</v>
      </c>
      <c r="CL16" s="29">
        <f t="shared" si="37"/>
        <v>0.99784127025483</v>
      </c>
      <c r="CM16" s="29">
        <f t="shared" si="38"/>
        <v>0.653410536761514</v>
      </c>
      <c r="CN16" s="29">
        <f t="shared" si="84"/>
        <v>1.53043139609637</v>
      </c>
      <c r="CO16" s="27">
        <f t="shared" si="39"/>
        <v>0.119606184211475</v>
      </c>
      <c r="CP16" s="27">
        <f t="shared" si="40"/>
        <v>0.530431396096366</v>
      </c>
      <c r="CQ16" s="27">
        <f t="shared" si="41"/>
        <v>0.104233960772092</v>
      </c>
      <c r="CT16" s="31">
        <v>-0.921737054366373</v>
      </c>
      <c r="CU16" s="31">
        <v>0.193212503007078</v>
      </c>
      <c r="CV16" s="31">
        <v>0.0171566142172392</v>
      </c>
      <c r="CW16" s="31">
        <v>5.02650864325255</v>
      </c>
      <c r="CX16" s="31">
        <v>0</v>
      </c>
      <c r="CY16" s="34">
        <f t="shared" si="42"/>
        <v>1.01143027814487</v>
      </c>
      <c r="CZ16" s="34">
        <f t="shared" si="4"/>
        <v>0.644631680589863</v>
      </c>
      <c r="DA16" s="34">
        <f t="shared" si="85"/>
        <v>1.55127343273753</v>
      </c>
      <c r="DB16" s="32">
        <f t="shared" si="43"/>
        <v>0.129190124847299</v>
      </c>
      <c r="DC16" s="32">
        <f t="shared" si="44"/>
        <v>0.551273432737531</v>
      </c>
      <c r="DD16" s="32">
        <f>(DC16-$DE$1)^2</f>
        <v>0.11846867138866</v>
      </c>
      <c r="DE16" s="73"/>
      <c r="DF16" s="30">
        <f t="shared" si="45"/>
        <v>1.01143027814487</v>
      </c>
      <c r="DG16" s="30">
        <f t="shared" si="46"/>
        <v>1.09656553437277</v>
      </c>
      <c r="DH16" s="30">
        <f t="shared" si="47"/>
        <v>0.594583706639059</v>
      </c>
      <c r="DI16" s="34">
        <f t="shared" si="48"/>
        <v>1.68184897909934</v>
      </c>
      <c r="DJ16" s="32">
        <f t="shared" si="49"/>
        <v>0.197638514352144</v>
      </c>
      <c r="DK16" s="32">
        <f t="shared" si="50"/>
        <v>0.681848979099336</v>
      </c>
      <c r="DL16" s="32">
        <f t="shared" si="51"/>
        <v>0.204304343487227</v>
      </c>
      <c r="DM16" s="36"/>
      <c r="DN16" s="30">
        <f t="shared" si="52"/>
        <v>1.06909222674817</v>
      </c>
      <c r="DO16" s="30">
        <f t="shared" si="53"/>
        <v>0.609863193920297</v>
      </c>
      <c r="DP16" s="34">
        <f t="shared" si="54"/>
        <v>1.63971200421498</v>
      </c>
      <c r="DQ16" s="32">
        <f t="shared" si="55"/>
        <v>0.173965925613745</v>
      </c>
      <c r="DR16" s="32">
        <f t="shared" si="56"/>
        <v>0.639712004214982</v>
      </c>
      <c r="DS16" s="32">
        <f t="shared" si="57"/>
        <v>0.170079010581583</v>
      </c>
      <c r="DT16" s="36"/>
      <c r="DU16" s="30">
        <f t="shared" si="58"/>
        <v>1.05285966050082</v>
      </c>
      <c r="DV16" s="30">
        <f t="shared" si="59"/>
        <v>0.619265819045495</v>
      </c>
      <c r="DW16" s="34">
        <f t="shared" si="60"/>
        <v>1.61481543021598</v>
      </c>
      <c r="DX16" s="32">
        <f t="shared" si="61"/>
        <v>0.16068846741683</v>
      </c>
      <c r="DY16" s="32">
        <f t="shared" si="62"/>
        <v>0.614815430215977</v>
      </c>
      <c r="DZ16" s="32">
        <f t="shared" si="63"/>
        <v>0.151867848889692</v>
      </c>
      <c r="EA16" s="36"/>
      <c r="EC16" s="25">
        <v>-0.921737054366373</v>
      </c>
      <c r="ED16" s="22">
        <v>0.0171566142172392</v>
      </c>
      <c r="EE16" s="25">
        <v>5.02650864325255</v>
      </c>
      <c r="EF16" s="25">
        <v>0</v>
      </c>
      <c r="EG16" s="26">
        <f t="shared" si="64"/>
        <v>1.14317488421304</v>
      </c>
      <c r="EH16" s="26">
        <f t="shared" si="65"/>
        <v>0.570341431572683</v>
      </c>
      <c r="EI16" s="26">
        <f t="shared" si="86"/>
        <v>1.75333571198319</v>
      </c>
      <c r="EJ16" s="16">
        <f t="shared" si="66"/>
        <v>0.24125276688169</v>
      </c>
      <c r="EK16" s="16">
        <f t="shared" si="67"/>
        <v>0.753335711983186</v>
      </c>
      <c r="EL16" s="16">
        <f t="shared" si="68"/>
        <v>0.288058842297547</v>
      </c>
      <c r="EO16" s="25">
        <v>-0.921737054366373</v>
      </c>
      <c r="EP16" s="25">
        <v>5.02650864325255</v>
      </c>
      <c r="EQ16" s="22">
        <v>0</v>
      </c>
      <c r="ER16" s="26">
        <f t="shared" si="69"/>
        <v>1.23309337112925</v>
      </c>
      <c r="ES16" s="26">
        <f t="shared" si="70"/>
        <v>0.528751524633456</v>
      </c>
      <c r="ET16" s="26">
        <f t="shared" si="87"/>
        <v>1.89124750173198</v>
      </c>
      <c r="EU16" s="16">
        <f t="shared" si="71"/>
        <v>0.337669505970359</v>
      </c>
      <c r="EV16" s="16">
        <f t="shared" si="72"/>
        <v>0.891247501731981</v>
      </c>
      <c r="EW16" s="16">
        <f t="shared" si="73"/>
        <v>0.428398706645228</v>
      </c>
      <c r="EZ16" s="25">
        <v>-0.921737054366373</v>
      </c>
      <c r="FA16" s="25">
        <v>5.02650864325255</v>
      </c>
      <c r="FB16" s="26">
        <f t="shared" si="74"/>
        <v>1.4460942075934</v>
      </c>
      <c r="FC16" s="26">
        <f t="shared" si="75"/>
        <v>0.450869657437509</v>
      </c>
      <c r="FD16" s="26">
        <f t="shared" si="76"/>
        <v>2.21793590121686</v>
      </c>
      <c r="FE16" s="16">
        <f t="shared" si="77"/>
        <v>0.630585610533382</v>
      </c>
      <c r="FF16" s="16">
        <f t="shared" si="78"/>
        <v>1.21793590121686</v>
      </c>
      <c r="FG16" s="16">
        <f t="shared" si="79"/>
        <v>0.893505065076085</v>
      </c>
    </row>
    <row r="17" s="1" customFormat="1" spans="1:163">
      <c r="A17" s="13" t="s">
        <v>81</v>
      </c>
      <c r="B17" s="13">
        <v>1.46109806246451</v>
      </c>
      <c r="C17" s="14">
        <v>0.0034</v>
      </c>
      <c r="D17" s="14">
        <v>0.0173046342186434</v>
      </c>
      <c r="E17" s="13">
        <v>152.4</v>
      </c>
      <c r="F17" s="13">
        <v>0.833333333333333</v>
      </c>
      <c r="G17" s="13">
        <v>0.833333333333333</v>
      </c>
      <c r="H17" s="13">
        <v>1</v>
      </c>
      <c r="I17" s="13">
        <v>4.04166666666667</v>
      </c>
      <c r="J17" s="13">
        <v>1.145</v>
      </c>
      <c r="K17" s="17">
        <f t="shared" si="5"/>
        <v>1.65970496976581</v>
      </c>
      <c r="L17" s="17">
        <f t="shared" si="0"/>
        <v>0.689881648159167</v>
      </c>
      <c r="M17" s="17">
        <f t="shared" si="1"/>
        <v>1.44952399106185</v>
      </c>
      <c r="N17" s="16">
        <f t="shared" si="6"/>
        <v>0.264921205901628</v>
      </c>
      <c r="O17" s="16">
        <f t="shared" si="2"/>
        <v>0.449523991061847</v>
      </c>
      <c r="P17" s="16">
        <f>(O17-$Q$1)^2</f>
        <v>0.0205170530123945</v>
      </c>
      <c r="R17" s="21">
        <f t="shared" si="7"/>
        <v>-0.37123522050983</v>
      </c>
      <c r="S17" s="21">
        <f t="shared" si="88"/>
        <v>1</v>
      </c>
      <c r="T17" s="21">
        <f t="shared" si="9"/>
        <v>0.379188250615021</v>
      </c>
      <c r="U17" s="22">
        <f t="shared" si="10"/>
        <v>0.00339423306801562</v>
      </c>
      <c r="V17" s="21">
        <f t="shared" si="11"/>
        <v>0.0171566142172392</v>
      </c>
      <c r="W17" s="25">
        <f t="shared" si="12"/>
        <v>5.02650864325255</v>
      </c>
      <c r="X17" s="21">
        <f t="shared" si="13"/>
        <v>-0.182321556793955</v>
      </c>
      <c r="Y17" s="21">
        <f t="shared" si="14"/>
        <v>-0.182321556793955</v>
      </c>
      <c r="Z17" s="25">
        <f t="shared" si="15"/>
        <v>0</v>
      </c>
      <c r="AA17" s="21">
        <f t="shared" si="16"/>
        <v>1.39665714815544</v>
      </c>
      <c r="AB17" s="26">
        <f t="shared" si="17"/>
        <v>1.0452608583433</v>
      </c>
      <c r="AC17" s="26">
        <f t="shared" si="18"/>
        <v>1.09542033537425</v>
      </c>
      <c r="AD17" s="26">
        <f t="shared" si="80"/>
        <v>0.912891579339129</v>
      </c>
      <c r="AE17" s="16">
        <f t="shared" si="19"/>
        <v>0.00994789637841473</v>
      </c>
      <c r="AF17" s="16">
        <f t="shared" si="20"/>
        <v>0.087108420660871</v>
      </c>
      <c r="AG17" s="16">
        <f t="shared" si="21"/>
        <v>0.0137612871053668</v>
      </c>
      <c r="AJ17" s="25">
        <v>-0.37123522050983</v>
      </c>
      <c r="AK17" s="22">
        <v>1</v>
      </c>
      <c r="AL17" s="25">
        <v>0.379188250615021</v>
      </c>
      <c r="AM17" s="25">
        <v>0.0171566142172392</v>
      </c>
      <c r="AN17" s="25">
        <v>5.02650864325255</v>
      </c>
      <c r="AO17" s="25">
        <v>-0.182321556793955</v>
      </c>
      <c r="AP17" s="25">
        <v>-0.182321556793955</v>
      </c>
      <c r="AQ17" s="25">
        <v>0</v>
      </c>
      <c r="AR17" s="25">
        <v>1.39665714815544</v>
      </c>
      <c r="AS17" s="26">
        <f t="shared" si="22"/>
        <v>1.04477112020024</v>
      </c>
      <c r="AT17" s="26">
        <f t="shared" si="23"/>
        <v>1.09593381541839</v>
      </c>
      <c r="AU17" s="26">
        <f t="shared" si="81"/>
        <v>0.912463860436894</v>
      </c>
      <c r="AV17" s="16">
        <f t="shared" si="24"/>
        <v>0.0100458283459141</v>
      </c>
      <c r="AW17" s="16">
        <f t="shared" si="25"/>
        <v>0.0875361395631062</v>
      </c>
      <c r="AX17" s="16">
        <f t="shared" si="26"/>
        <v>0.0137015837940313</v>
      </c>
      <c r="BA17" s="25">
        <v>-0.37123522050983</v>
      </c>
      <c r="BB17" s="25">
        <v>0.379188250615021</v>
      </c>
      <c r="BC17" s="25">
        <v>0.0171566142172392</v>
      </c>
      <c r="BD17" s="25">
        <v>5.02650864325255</v>
      </c>
      <c r="BE17" s="22">
        <v>-0.182321556793955</v>
      </c>
      <c r="BF17" s="25">
        <v>-0.182321556793955</v>
      </c>
      <c r="BG17" s="25">
        <v>0</v>
      </c>
      <c r="BH17" s="25">
        <v>1.39665714815544</v>
      </c>
      <c r="BI17" s="26">
        <f t="shared" si="27"/>
        <v>1.06039853532258</v>
      </c>
      <c r="BJ17" s="26">
        <f t="shared" si="28"/>
        <v>1.07978270608576</v>
      </c>
      <c r="BK17" s="26">
        <f t="shared" si="82"/>
        <v>0.926112257923655</v>
      </c>
      <c r="BL17" s="16">
        <f t="shared" si="29"/>
        <v>0.00715740782556392</v>
      </c>
      <c r="BM17" s="16">
        <f t="shared" si="30"/>
        <v>0.0738877420763451</v>
      </c>
      <c r="BN17" s="16">
        <f t="shared" si="31"/>
        <v>0.0171543986550967</v>
      </c>
      <c r="BQ17" s="25">
        <v>-0.37123522050983</v>
      </c>
      <c r="BR17" s="25">
        <v>0.379188250615021</v>
      </c>
      <c r="BS17" s="25">
        <v>0.0171566142172392</v>
      </c>
      <c r="BT17" s="25">
        <v>5.02650864325255</v>
      </c>
      <c r="BU17" s="22">
        <v>-0.182321556793955</v>
      </c>
      <c r="BV17" s="25">
        <v>0</v>
      </c>
      <c r="BW17" s="25">
        <v>1.39665714815544</v>
      </c>
      <c r="BX17" s="26">
        <f t="shared" si="32"/>
        <v>1.05574979577719</v>
      </c>
      <c r="BY17" s="26">
        <f t="shared" si="33"/>
        <v>1.0845372687542</v>
      </c>
      <c r="BZ17" s="26">
        <f t="shared" si="83"/>
        <v>0.922052223386193</v>
      </c>
      <c r="CA17" s="16">
        <f t="shared" si="34"/>
        <v>0.00796559895381322</v>
      </c>
      <c r="CB17" s="16">
        <f t="shared" si="35"/>
        <v>0.0779477766138075</v>
      </c>
      <c r="CC17" s="16">
        <f t="shared" si="36"/>
        <v>0.0165671081200861</v>
      </c>
      <c r="CF17" s="25">
        <v>-0.37123522050983</v>
      </c>
      <c r="CG17" s="25">
        <v>0.379188250615021</v>
      </c>
      <c r="CH17" s="25">
        <v>0.0171566142172392</v>
      </c>
      <c r="CI17" s="25">
        <v>5.02650864325255</v>
      </c>
      <c r="CJ17" s="25">
        <v>0</v>
      </c>
      <c r="CK17" s="22">
        <v>1.39665714815544</v>
      </c>
      <c r="CL17" s="29">
        <f t="shared" si="37"/>
        <v>1.0445186320657</v>
      </c>
      <c r="CM17" s="29">
        <f t="shared" si="38"/>
        <v>1.09619873198009</v>
      </c>
      <c r="CN17" s="29">
        <f t="shared" si="84"/>
        <v>0.912243346782274</v>
      </c>
      <c r="CO17" s="27">
        <f t="shared" si="39"/>
        <v>0.0100965053019475</v>
      </c>
      <c r="CP17" s="27">
        <f t="shared" si="40"/>
        <v>0.0877566532177263</v>
      </c>
      <c r="CQ17" s="27">
        <f t="shared" si="41"/>
        <v>0.0143572867482493</v>
      </c>
      <c r="CT17" s="31">
        <v>-0.37123522050983</v>
      </c>
      <c r="CU17" s="31">
        <v>0.379188250615021</v>
      </c>
      <c r="CV17" s="31">
        <v>0.0171566142172392</v>
      </c>
      <c r="CW17" s="31">
        <v>5.02650864325255</v>
      </c>
      <c r="CX17" s="31">
        <v>0</v>
      </c>
      <c r="CY17" s="34">
        <f t="shared" si="42"/>
        <v>1.06243176209126</v>
      </c>
      <c r="CZ17" s="34">
        <f t="shared" si="4"/>
        <v>1.07771627398094</v>
      </c>
      <c r="DA17" s="34">
        <f t="shared" si="85"/>
        <v>0.927888001826431</v>
      </c>
      <c r="DB17" s="32">
        <f t="shared" si="43"/>
        <v>0.00681751391135374</v>
      </c>
      <c r="DC17" s="32">
        <f t="shared" si="44"/>
        <v>0.0721119981735692</v>
      </c>
      <c r="DD17" s="32">
        <f>(DC17-$DE$1)^2</f>
        <v>0.0182165370934621</v>
      </c>
      <c r="DE17" s="73"/>
      <c r="DF17" s="30">
        <f t="shared" si="45"/>
        <v>1.06243176209127</v>
      </c>
      <c r="DG17" s="30">
        <f t="shared" si="46"/>
        <v>1.15165729577083</v>
      </c>
      <c r="DH17" s="30">
        <f t="shared" si="47"/>
        <v>0.994219377765177</v>
      </c>
      <c r="DI17" s="34">
        <f t="shared" si="48"/>
        <v>1.00581423211426</v>
      </c>
      <c r="DJ17" s="32">
        <f t="shared" si="49"/>
        <v>4.43195869802957e-5</v>
      </c>
      <c r="DK17" s="32">
        <f t="shared" si="50"/>
        <v>0.00581423211426091</v>
      </c>
      <c r="DL17" s="32">
        <f t="shared" si="51"/>
        <v>0.0501913976067191</v>
      </c>
      <c r="DM17" s="36"/>
      <c r="DN17" s="30">
        <f t="shared" si="52"/>
        <v>1.12316036665845</v>
      </c>
      <c r="DO17" s="30">
        <f t="shared" si="53"/>
        <v>1.01944480413471</v>
      </c>
      <c r="DP17" s="34">
        <f t="shared" si="54"/>
        <v>0.980926084417863</v>
      </c>
      <c r="DQ17" s="32">
        <f t="shared" si="55"/>
        <v>0.000476969584493179</v>
      </c>
      <c r="DR17" s="32">
        <f t="shared" si="56"/>
        <v>0.0190739155821364</v>
      </c>
      <c r="DS17" s="32">
        <f t="shared" si="57"/>
        <v>0.0433604503791812</v>
      </c>
      <c r="DT17" s="36"/>
      <c r="DU17" s="30">
        <f t="shared" si="58"/>
        <v>1.10725533734496</v>
      </c>
      <c r="DV17" s="30">
        <f t="shared" si="59"/>
        <v>1.03408849014496</v>
      </c>
      <c r="DW17" s="34">
        <f t="shared" si="60"/>
        <v>0.967035229122238</v>
      </c>
      <c r="DX17" s="32">
        <f t="shared" si="61"/>
        <v>0.0014246595589426</v>
      </c>
      <c r="DY17" s="32">
        <f t="shared" si="62"/>
        <v>0.0329647708777622</v>
      </c>
      <c r="DZ17" s="32">
        <f t="shared" si="63"/>
        <v>0.0369210086301957</v>
      </c>
      <c r="EA17" s="36"/>
      <c r="EC17" s="25">
        <v>-0.37123522050983</v>
      </c>
      <c r="ED17" s="22">
        <v>0.0171566142172392</v>
      </c>
      <c r="EE17" s="25">
        <v>5.02650864325255</v>
      </c>
      <c r="EF17" s="25">
        <v>0</v>
      </c>
      <c r="EG17" s="26">
        <f t="shared" si="64"/>
        <v>1.15768566735186</v>
      </c>
      <c r="EH17" s="26">
        <f t="shared" si="65"/>
        <v>0.989042217840637</v>
      </c>
      <c r="EI17" s="26">
        <f t="shared" si="86"/>
        <v>1.01107918546014</v>
      </c>
      <c r="EJ17" s="16">
        <f t="shared" si="66"/>
        <v>0.00016092615616202</v>
      </c>
      <c r="EK17" s="16">
        <f t="shared" si="67"/>
        <v>0.0110791854601389</v>
      </c>
      <c r="EL17" s="16">
        <f t="shared" si="68"/>
        <v>0.042248908028233</v>
      </c>
      <c r="EO17" s="25">
        <v>-0.37123522050983</v>
      </c>
      <c r="EP17" s="25">
        <v>5.02650864325255</v>
      </c>
      <c r="EQ17" s="22">
        <v>0</v>
      </c>
      <c r="ER17" s="26">
        <f t="shared" si="69"/>
        <v>1.24874552614549</v>
      </c>
      <c r="ES17" s="26">
        <f t="shared" si="70"/>
        <v>0.916920201935999</v>
      </c>
      <c r="ET17" s="26">
        <f t="shared" si="87"/>
        <v>1.09060744641528</v>
      </c>
      <c r="EU17" s="16">
        <f t="shared" si="71"/>
        <v>0.0107631341952051</v>
      </c>
      <c r="EV17" s="16">
        <f t="shared" si="72"/>
        <v>0.0906074464152773</v>
      </c>
      <c r="EW17" s="16">
        <f t="shared" si="73"/>
        <v>0.0213505624030454</v>
      </c>
      <c r="EZ17" s="25">
        <v>-0.37123522050983</v>
      </c>
      <c r="FA17" s="25">
        <v>5.02650864325255</v>
      </c>
      <c r="FB17" s="26">
        <f t="shared" si="74"/>
        <v>1.46445006874332</v>
      </c>
      <c r="FC17" s="26">
        <f t="shared" si="75"/>
        <v>0.781863461539903</v>
      </c>
      <c r="FD17" s="26">
        <f t="shared" si="76"/>
        <v>1.27899569322561</v>
      </c>
      <c r="FE17" s="16">
        <f t="shared" si="77"/>
        <v>0.102048346420111</v>
      </c>
      <c r="FF17" s="16">
        <f t="shared" si="78"/>
        <v>0.278995693225605</v>
      </c>
      <c r="FG17" s="16">
        <f t="shared" si="79"/>
        <v>3.98635725037382e-5</v>
      </c>
    </row>
    <row r="18" s="1" customFormat="1" spans="1:163">
      <c r="A18" s="13" t="s">
        <v>81</v>
      </c>
      <c r="B18" s="13">
        <v>2.67500086756717</v>
      </c>
      <c r="C18" s="14">
        <v>0</v>
      </c>
      <c r="D18" s="14">
        <v>0.0173046342186434</v>
      </c>
      <c r="E18" s="13">
        <v>152.4</v>
      </c>
      <c r="F18" s="13">
        <v>0.833333333333333</v>
      </c>
      <c r="G18" s="13">
        <v>0.833333333333333</v>
      </c>
      <c r="H18" s="13">
        <v>1</v>
      </c>
      <c r="I18" s="13">
        <v>4.04166666666667</v>
      </c>
      <c r="J18" s="13">
        <v>1.701</v>
      </c>
      <c r="K18" s="17">
        <f t="shared" si="5"/>
        <v>1.7597975717478</v>
      </c>
      <c r="L18" s="17">
        <f t="shared" si="0"/>
        <v>0.966588445914602</v>
      </c>
      <c r="M18" s="17">
        <f t="shared" si="1"/>
        <v>1.03456647369066</v>
      </c>
      <c r="N18" s="16">
        <f t="shared" si="6"/>
        <v>0.00345715444343821</v>
      </c>
      <c r="O18" s="16">
        <f t="shared" si="2"/>
        <v>0.0345664736906552</v>
      </c>
      <c r="P18" s="16">
        <f>(O18-$Q$1)^2</f>
        <v>0.0738316320042855</v>
      </c>
      <c r="R18" s="21">
        <f t="shared" si="7"/>
        <v>-0.0339824729690985</v>
      </c>
      <c r="S18" s="21">
        <f t="shared" si="88"/>
        <v>1</v>
      </c>
      <c r="T18" s="21">
        <f t="shared" si="9"/>
        <v>0.983949704672093</v>
      </c>
      <c r="U18" s="22">
        <f t="shared" si="10"/>
        <v>0</v>
      </c>
      <c r="V18" s="21">
        <f t="shared" si="11"/>
        <v>0.0171566142172392</v>
      </c>
      <c r="W18" s="25">
        <f t="shared" si="12"/>
        <v>5.02650864325255</v>
      </c>
      <c r="X18" s="21">
        <f t="shared" si="13"/>
        <v>-0.182321556793955</v>
      </c>
      <c r="Y18" s="21">
        <f t="shared" si="14"/>
        <v>-0.182321556793955</v>
      </c>
      <c r="Z18" s="25">
        <f t="shared" si="15"/>
        <v>0</v>
      </c>
      <c r="AA18" s="21">
        <f t="shared" si="16"/>
        <v>1.39665714815544</v>
      </c>
      <c r="AB18" s="26">
        <f t="shared" si="17"/>
        <v>1.22965338477553</v>
      </c>
      <c r="AC18" s="26">
        <f t="shared" si="18"/>
        <v>1.38331664927716</v>
      </c>
      <c r="AD18" s="26">
        <f t="shared" si="80"/>
        <v>0.722900284994432</v>
      </c>
      <c r="AE18" s="16">
        <f t="shared" si="19"/>
        <v>0.222167631683565</v>
      </c>
      <c r="AF18" s="16">
        <f t="shared" si="20"/>
        <v>0.277099715005568</v>
      </c>
      <c r="AG18" s="16">
        <f t="shared" si="21"/>
        <v>0.00528278677643338</v>
      </c>
      <c r="AJ18" s="25">
        <v>-0.0339824729690985</v>
      </c>
      <c r="AK18" s="22">
        <v>1</v>
      </c>
      <c r="AL18" s="25">
        <v>0.983949704672093</v>
      </c>
      <c r="AM18" s="25">
        <v>0.0171566142172392</v>
      </c>
      <c r="AN18" s="25">
        <v>5.02650864325255</v>
      </c>
      <c r="AO18" s="25">
        <v>-0.182321556793955</v>
      </c>
      <c r="AP18" s="25">
        <v>-0.182321556793955</v>
      </c>
      <c r="AQ18" s="25">
        <v>0</v>
      </c>
      <c r="AR18" s="25">
        <v>1.39665714815544</v>
      </c>
      <c r="AS18" s="26">
        <f t="shared" si="22"/>
        <v>1.22832324377389</v>
      </c>
      <c r="AT18" s="26">
        <f t="shared" si="23"/>
        <v>1.38481463134562</v>
      </c>
      <c r="AU18" s="26">
        <f t="shared" si="81"/>
        <v>0.722118309096939</v>
      </c>
      <c r="AV18" s="16">
        <f t="shared" si="24"/>
        <v>0.223423315876434</v>
      </c>
      <c r="AW18" s="16">
        <f t="shared" si="25"/>
        <v>0.277881690903061</v>
      </c>
      <c r="AX18" s="16">
        <f t="shared" si="26"/>
        <v>0.00537168601167536</v>
      </c>
      <c r="BA18" s="25">
        <v>-0.0339824729690985</v>
      </c>
      <c r="BB18" s="25">
        <v>0.983949704672093</v>
      </c>
      <c r="BC18" s="25">
        <v>0.0171566142172392</v>
      </c>
      <c r="BD18" s="25">
        <v>5.02650864325255</v>
      </c>
      <c r="BE18" s="22">
        <v>-0.182321556793955</v>
      </c>
      <c r="BF18" s="25">
        <v>-0.182321556793955</v>
      </c>
      <c r="BG18" s="25">
        <v>0</v>
      </c>
      <c r="BH18" s="25">
        <v>1.39665714815544</v>
      </c>
      <c r="BI18" s="26">
        <f t="shared" si="27"/>
        <v>1.25661220599693</v>
      </c>
      <c r="BJ18" s="26">
        <f t="shared" si="28"/>
        <v>1.35363956508007</v>
      </c>
      <c r="BK18" s="26">
        <f t="shared" si="82"/>
        <v>0.738749092296844</v>
      </c>
      <c r="BL18" s="16">
        <f t="shared" si="29"/>
        <v>0.197480511458913</v>
      </c>
      <c r="BM18" s="16">
        <f t="shared" si="30"/>
        <v>0.261250907703156</v>
      </c>
      <c r="BN18" s="16">
        <f t="shared" si="31"/>
        <v>0.00317964759721658</v>
      </c>
      <c r="BQ18" s="25">
        <v>-0.0339824729690985</v>
      </c>
      <c r="BR18" s="25">
        <v>0.983949704672093</v>
      </c>
      <c r="BS18" s="25">
        <v>0.0171566142172392</v>
      </c>
      <c r="BT18" s="25">
        <v>5.02650864325255</v>
      </c>
      <c r="BU18" s="22">
        <v>-0.182321556793955</v>
      </c>
      <c r="BV18" s="25">
        <v>0</v>
      </c>
      <c r="BW18" s="25">
        <v>1.39665714815544</v>
      </c>
      <c r="BX18" s="26">
        <f t="shared" si="32"/>
        <v>1.25648681936336</v>
      </c>
      <c r="BY18" s="26">
        <f t="shared" si="33"/>
        <v>1.35377464672639</v>
      </c>
      <c r="BZ18" s="26">
        <f t="shared" si="83"/>
        <v>0.738675378814441</v>
      </c>
      <c r="CA18" s="16">
        <f t="shared" si="34"/>
        <v>0.197591967759698</v>
      </c>
      <c r="CB18" s="16">
        <f t="shared" si="35"/>
        <v>0.261324621185559</v>
      </c>
      <c r="CC18" s="16">
        <f t="shared" si="36"/>
        <v>0.00298810543110484</v>
      </c>
      <c r="CF18" s="25">
        <v>-0.0339824729690985</v>
      </c>
      <c r="CG18" s="25">
        <v>0.983949704672093</v>
      </c>
      <c r="CH18" s="25">
        <v>0.0171566142172392</v>
      </c>
      <c r="CI18" s="25">
        <v>5.02650864325255</v>
      </c>
      <c r="CJ18" s="25">
        <v>0</v>
      </c>
      <c r="CK18" s="22">
        <v>1.39665714815544</v>
      </c>
      <c r="CL18" s="29">
        <f t="shared" si="37"/>
        <v>1.23338522917629</v>
      </c>
      <c r="CM18" s="29">
        <f t="shared" si="38"/>
        <v>1.37913115850755</v>
      </c>
      <c r="CN18" s="29">
        <f t="shared" si="84"/>
        <v>0.725094197046614</v>
      </c>
      <c r="CO18" s="27">
        <f t="shared" si="39"/>
        <v>0.218663573892511</v>
      </c>
      <c r="CP18" s="27">
        <f t="shared" si="40"/>
        <v>0.274905802953386</v>
      </c>
      <c r="CQ18" s="27">
        <f t="shared" si="41"/>
        <v>0.00453295910277002</v>
      </c>
      <c r="CT18" s="31">
        <v>-0.0339824729690985</v>
      </c>
      <c r="CU18" s="31">
        <v>0.983949704672093</v>
      </c>
      <c r="CV18" s="31">
        <v>0.0171566142172392</v>
      </c>
      <c r="CW18" s="31">
        <v>5.02650864325255</v>
      </c>
      <c r="CX18" s="31">
        <v>0</v>
      </c>
      <c r="CY18" s="34">
        <f t="shared" si="42"/>
        <v>1.26880549495791</v>
      </c>
      <c r="CZ18" s="34">
        <f t="shared" si="4"/>
        <v>1.34063101614833</v>
      </c>
      <c r="DA18" s="34">
        <f t="shared" si="85"/>
        <v>0.74591739856432</v>
      </c>
      <c r="DB18" s="32">
        <f t="shared" si="43"/>
        <v>0.186792090188579</v>
      </c>
      <c r="DC18" s="32">
        <f t="shared" si="44"/>
        <v>0.25408260143568</v>
      </c>
      <c r="DD18" s="32">
        <f>(DC18-$DE$1)^2</f>
        <v>0.0022091833978024</v>
      </c>
      <c r="DE18" s="73"/>
      <c r="DF18" s="30">
        <f t="shared" si="45"/>
        <v>1.26880549495791</v>
      </c>
      <c r="DG18" s="30">
        <f t="shared" si="46"/>
        <v>1.37562844405152</v>
      </c>
      <c r="DH18" s="30">
        <f t="shared" si="47"/>
        <v>1.23652575472356</v>
      </c>
      <c r="DI18" s="34">
        <f t="shared" si="48"/>
        <v>0.808717486214887</v>
      </c>
      <c r="DJ18" s="32">
        <f t="shared" si="49"/>
        <v>0.105866649420333</v>
      </c>
      <c r="DK18" s="32">
        <f t="shared" si="50"/>
        <v>0.191282513785113</v>
      </c>
      <c r="DL18" s="32">
        <f t="shared" si="51"/>
        <v>0.00148734293927261</v>
      </c>
      <c r="DM18" s="36"/>
      <c r="DN18" s="30">
        <f t="shared" si="52"/>
        <v>1.34353175406806</v>
      </c>
      <c r="DO18" s="30">
        <f t="shared" si="53"/>
        <v>1.26606609397178</v>
      </c>
      <c r="DP18" s="34">
        <f t="shared" si="54"/>
        <v>0.789848179934193</v>
      </c>
      <c r="DQ18" s="32">
        <f t="shared" si="55"/>
        <v>0.127783546849657</v>
      </c>
      <c r="DR18" s="32">
        <f t="shared" si="56"/>
        <v>0.210151820065807</v>
      </c>
      <c r="DS18" s="32">
        <f t="shared" si="57"/>
        <v>0.000294253482741085</v>
      </c>
      <c r="DT18" s="36"/>
      <c r="DU18" s="30">
        <f t="shared" si="58"/>
        <v>1.33075854550437</v>
      </c>
      <c r="DV18" s="30">
        <f t="shared" si="59"/>
        <v>1.27821835579895</v>
      </c>
      <c r="DW18" s="34">
        <f t="shared" si="60"/>
        <v>0.782338945034903</v>
      </c>
      <c r="DX18" s="32">
        <f t="shared" si="61"/>
        <v>0.13707873462704</v>
      </c>
      <c r="DY18" s="32">
        <f t="shared" si="62"/>
        <v>0.217661054965097</v>
      </c>
      <c r="DZ18" s="32">
        <f t="shared" si="63"/>
        <v>5.55340706550627e-5</v>
      </c>
      <c r="EA18" s="36"/>
      <c r="EC18" s="25">
        <v>-0.0339824729690985</v>
      </c>
      <c r="ED18" s="22">
        <v>0.0171566142172392</v>
      </c>
      <c r="EE18" s="25">
        <v>5.02650864325255</v>
      </c>
      <c r="EF18" s="25">
        <v>0</v>
      </c>
      <c r="EG18" s="26">
        <f t="shared" si="64"/>
        <v>1.22750275703549</v>
      </c>
      <c r="EH18" s="26">
        <f t="shared" si="65"/>
        <v>1.38574026840318</v>
      </c>
      <c r="EI18" s="26">
        <f t="shared" si="86"/>
        <v>0.721635953577594</v>
      </c>
      <c r="EJ18" s="16">
        <f t="shared" si="66"/>
        <v>0.224199639094994</v>
      </c>
      <c r="EK18" s="16">
        <f t="shared" si="67"/>
        <v>0.278364046422406</v>
      </c>
      <c r="EL18" s="16">
        <f t="shared" si="68"/>
        <v>0.00381176207105613</v>
      </c>
      <c r="EO18" s="25">
        <v>-0.0339824729690985</v>
      </c>
      <c r="EP18" s="25">
        <v>5.02650864325255</v>
      </c>
      <c r="EQ18" s="22">
        <v>0</v>
      </c>
      <c r="ER18" s="26">
        <f t="shared" si="69"/>
        <v>1.32405420521928</v>
      </c>
      <c r="ES18" s="26">
        <f t="shared" si="70"/>
        <v>1.28469060654378</v>
      </c>
      <c r="ET18" s="26">
        <f t="shared" si="87"/>
        <v>0.77839753393256</v>
      </c>
      <c r="EU18" s="16">
        <f t="shared" si="71"/>
        <v>0.142088132202865</v>
      </c>
      <c r="EV18" s="16">
        <f t="shared" si="72"/>
        <v>0.22160246606744</v>
      </c>
      <c r="EW18" s="16">
        <f t="shared" si="73"/>
        <v>0.000228714106124808</v>
      </c>
      <c r="EZ18" s="25">
        <v>-0.0339824729690985</v>
      </c>
      <c r="FA18" s="25">
        <v>5.02650864325255</v>
      </c>
      <c r="FB18" s="26">
        <f t="shared" si="74"/>
        <v>1.55276734230906</v>
      </c>
      <c r="FC18" s="26">
        <f t="shared" si="75"/>
        <v>1.09546353381603</v>
      </c>
      <c r="FD18" s="26">
        <f t="shared" si="76"/>
        <v>0.912855580428605</v>
      </c>
      <c r="FE18" s="16">
        <f t="shared" si="77"/>
        <v>0.0219729208061203</v>
      </c>
      <c r="FF18" s="16">
        <f t="shared" si="78"/>
        <v>0.0871444195713951</v>
      </c>
      <c r="FG18" s="16">
        <f t="shared" si="79"/>
        <v>0.0344241687624006</v>
      </c>
    </row>
    <row r="19" s="1" customFormat="1" spans="1:163">
      <c r="A19" s="13" t="s">
        <v>81</v>
      </c>
      <c r="B19" s="13">
        <v>2.6147748698982</v>
      </c>
      <c r="C19" s="14">
        <v>0.0034</v>
      </c>
      <c r="D19" s="14">
        <v>0.0173046342186434</v>
      </c>
      <c r="E19" s="13">
        <v>152.4</v>
      </c>
      <c r="F19" s="13">
        <v>0.833333333333333</v>
      </c>
      <c r="G19" s="13">
        <v>0.833333333333333</v>
      </c>
      <c r="H19" s="13">
        <v>1</v>
      </c>
      <c r="I19" s="13">
        <v>4.04166666666667</v>
      </c>
      <c r="J19" s="13">
        <v>1.383</v>
      </c>
      <c r="K19" s="17">
        <f t="shared" si="5"/>
        <v>1.75511404174058</v>
      </c>
      <c r="L19" s="17">
        <f t="shared" si="0"/>
        <v>0.787982984073475</v>
      </c>
      <c r="M19" s="17">
        <f t="shared" si="1"/>
        <v>1.2690629369057</v>
      </c>
      <c r="N19" s="16">
        <f t="shared" si="6"/>
        <v>0.138468860060511</v>
      </c>
      <c r="O19" s="16">
        <f t="shared" si="2"/>
        <v>0.269062936905698</v>
      </c>
      <c r="P19" s="16">
        <f>(O19-$Q$1)^2</f>
        <v>0.00138557437559319</v>
      </c>
      <c r="R19" s="21">
        <f t="shared" si="7"/>
        <v>-0.238278783172795</v>
      </c>
      <c r="S19" s="21">
        <f t="shared" si="88"/>
        <v>1</v>
      </c>
      <c r="T19" s="21">
        <f t="shared" si="9"/>
        <v>0.961178001993641</v>
      </c>
      <c r="U19" s="22">
        <f t="shared" si="10"/>
        <v>0.00339423306801562</v>
      </c>
      <c r="V19" s="21">
        <f t="shared" si="11"/>
        <v>0.0171566142172392</v>
      </c>
      <c r="W19" s="25">
        <f t="shared" si="12"/>
        <v>5.02650864325255</v>
      </c>
      <c r="X19" s="21">
        <f t="shared" si="13"/>
        <v>-0.182321556793955</v>
      </c>
      <c r="Y19" s="21">
        <f t="shared" si="14"/>
        <v>-0.182321556793955</v>
      </c>
      <c r="Z19" s="25">
        <f t="shared" si="15"/>
        <v>0</v>
      </c>
      <c r="AA19" s="21">
        <f t="shared" si="16"/>
        <v>1.39665714815544</v>
      </c>
      <c r="AB19" s="26">
        <f t="shared" si="17"/>
        <v>1.22044447174464</v>
      </c>
      <c r="AC19" s="26">
        <f t="shared" si="18"/>
        <v>1.13319371099529</v>
      </c>
      <c r="AD19" s="26">
        <f t="shared" si="80"/>
        <v>0.882461657082172</v>
      </c>
      <c r="AE19" s="16">
        <f t="shared" si="19"/>
        <v>0.0264242997663778</v>
      </c>
      <c r="AF19" s="16">
        <f t="shared" si="20"/>
        <v>0.117538342917828</v>
      </c>
      <c r="AG19" s="16">
        <f t="shared" si="21"/>
        <v>0.0075478894429179</v>
      </c>
      <c r="AJ19" s="25">
        <v>-0.238278783172795</v>
      </c>
      <c r="AK19" s="22">
        <v>1</v>
      </c>
      <c r="AL19" s="25">
        <v>0.961178001993641</v>
      </c>
      <c r="AM19" s="25">
        <v>0.0171566142172392</v>
      </c>
      <c r="AN19" s="25">
        <v>5.02650864325255</v>
      </c>
      <c r="AO19" s="25">
        <v>-0.182321556793955</v>
      </c>
      <c r="AP19" s="25">
        <v>-0.182321556793955</v>
      </c>
      <c r="AQ19" s="25">
        <v>0</v>
      </c>
      <c r="AR19" s="25">
        <v>1.39665714815544</v>
      </c>
      <c r="AS19" s="26">
        <f t="shared" si="22"/>
        <v>1.22029870088755</v>
      </c>
      <c r="AT19" s="26">
        <f t="shared" si="23"/>
        <v>1.13332907672041</v>
      </c>
      <c r="AU19" s="26">
        <f t="shared" si="81"/>
        <v>0.882356255160919</v>
      </c>
      <c r="AV19" s="16">
        <f t="shared" si="24"/>
        <v>0.0264717127328788</v>
      </c>
      <c r="AW19" s="16">
        <f t="shared" si="25"/>
        <v>0.117643744839081</v>
      </c>
      <c r="AX19" s="16">
        <f t="shared" si="26"/>
        <v>0.00755963461154177</v>
      </c>
      <c r="BA19" s="25">
        <v>-0.238278783172795</v>
      </c>
      <c r="BB19" s="25">
        <v>0.961178001993641</v>
      </c>
      <c r="BC19" s="25">
        <v>0.0171566142172392</v>
      </c>
      <c r="BD19" s="25">
        <v>5.02650864325255</v>
      </c>
      <c r="BE19" s="22">
        <v>-0.182321556793955</v>
      </c>
      <c r="BF19" s="25">
        <v>-0.182321556793955</v>
      </c>
      <c r="BG19" s="25">
        <v>0</v>
      </c>
      <c r="BH19" s="25">
        <v>1.39665714815544</v>
      </c>
      <c r="BI19" s="26">
        <f t="shared" si="27"/>
        <v>1.24803049881263</v>
      </c>
      <c r="BJ19" s="26">
        <f t="shared" si="28"/>
        <v>1.10814599588374</v>
      </c>
      <c r="BK19" s="26">
        <f t="shared" si="82"/>
        <v>0.90240816978498</v>
      </c>
      <c r="BL19" s="16">
        <f t="shared" si="29"/>
        <v>0.0182167662507681</v>
      </c>
      <c r="BM19" s="16">
        <f t="shared" si="30"/>
        <v>0.0975918302150196</v>
      </c>
      <c r="BN19" s="16">
        <f t="shared" si="31"/>
        <v>0.0115070059672695</v>
      </c>
      <c r="BQ19" s="25">
        <v>-0.238278783172795</v>
      </c>
      <c r="BR19" s="25">
        <v>0.961178001993641</v>
      </c>
      <c r="BS19" s="25">
        <v>0.0171566142172392</v>
      </c>
      <c r="BT19" s="25">
        <v>5.02650864325255</v>
      </c>
      <c r="BU19" s="22">
        <v>-0.182321556793955</v>
      </c>
      <c r="BV19" s="25">
        <v>0</v>
      </c>
      <c r="BW19" s="25">
        <v>1.39665714815544</v>
      </c>
      <c r="BX19" s="26">
        <f t="shared" si="32"/>
        <v>1.24770422448373</v>
      </c>
      <c r="BY19" s="26">
        <f t="shared" si="33"/>
        <v>1.1084357757723</v>
      </c>
      <c r="BZ19" s="26">
        <f t="shared" si="83"/>
        <v>0.902172251976665</v>
      </c>
      <c r="CA19" s="16">
        <f t="shared" si="34"/>
        <v>0.0183049468725496</v>
      </c>
      <c r="CB19" s="16">
        <f t="shared" si="35"/>
        <v>0.0978277480233352</v>
      </c>
      <c r="CC19" s="16">
        <f t="shared" si="36"/>
        <v>0.0118446887811788</v>
      </c>
      <c r="CF19" s="25">
        <v>-0.238278783172795</v>
      </c>
      <c r="CG19" s="25">
        <v>0.961178001993641</v>
      </c>
      <c r="CH19" s="25">
        <v>0.0171566142172392</v>
      </c>
      <c r="CI19" s="25">
        <v>5.02650864325255</v>
      </c>
      <c r="CJ19" s="25">
        <v>0</v>
      </c>
      <c r="CK19" s="22">
        <v>1.39665714815544</v>
      </c>
      <c r="CL19" s="29">
        <f t="shared" si="37"/>
        <v>1.2251267330581</v>
      </c>
      <c r="CM19" s="29">
        <f t="shared" si="38"/>
        <v>1.12886280470579</v>
      </c>
      <c r="CN19" s="29">
        <f t="shared" si="84"/>
        <v>0.885847240099853</v>
      </c>
      <c r="CO19" s="27">
        <f t="shared" si="39"/>
        <v>0.0249239684149096</v>
      </c>
      <c r="CP19" s="27">
        <f t="shared" si="40"/>
        <v>0.114152759900147</v>
      </c>
      <c r="CQ19" s="27">
        <f t="shared" si="41"/>
        <v>0.00872837809964375</v>
      </c>
      <c r="CT19" s="31">
        <v>-0.238278783172795</v>
      </c>
      <c r="CU19" s="31">
        <v>0.961178001993641</v>
      </c>
      <c r="CV19" s="31">
        <v>0.0171566142172392</v>
      </c>
      <c r="CW19" s="31">
        <v>5.02650864325255</v>
      </c>
      <c r="CX19" s="31">
        <v>0</v>
      </c>
      <c r="CY19" s="34">
        <f t="shared" si="42"/>
        <v>1.25977326741551</v>
      </c>
      <c r="CZ19" s="34">
        <f t="shared" si="4"/>
        <v>1.09781659586832</v>
      </c>
      <c r="DA19" s="34">
        <f t="shared" si="85"/>
        <v>0.91089896414715</v>
      </c>
      <c r="DB19" s="32">
        <f t="shared" si="43"/>
        <v>0.0151848276234497</v>
      </c>
      <c r="DC19" s="32">
        <f t="shared" si="44"/>
        <v>0.0891010358528497</v>
      </c>
      <c r="DD19" s="32">
        <f>(DC19-$DE$1)^2</f>
        <v>0.0139191894571233</v>
      </c>
      <c r="DE19" s="73"/>
      <c r="DF19" s="30">
        <f t="shared" si="45"/>
        <v>1.25977326741551</v>
      </c>
      <c r="DG19" s="30">
        <f t="shared" si="46"/>
        <v>1.36560362459348</v>
      </c>
      <c r="DH19" s="30">
        <f t="shared" si="47"/>
        <v>1.01273896399601</v>
      </c>
      <c r="DI19" s="34">
        <f t="shared" si="48"/>
        <v>0.987421275917193</v>
      </c>
      <c r="DJ19" s="32">
        <f t="shared" si="49"/>
        <v>0.000302633877284645</v>
      </c>
      <c r="DK19" s="32">
        <f t="shared" si="50"/>
        <v>0.012578724082807</v>
      </c>
      <c r="DL19" s="32">
        <f t="shared" si="51"/>
        <v>0.0472061986055213</v>
      </c>
      <c r="DM19" s="36"/>
      <c r="DN19" s="30">
        <f t="shared" si="52"/>
        <v>1.33365038040794</v>
      </c>
      <c r="DO19" s="30">
        <f t="shared" si="53"/>
        <v>1.03700341582549</v>
      </c>
      <c r="DP19" s="34">
        <f t="shared" si="54"/>
        <v>0.964316977879926</v>
      </c>
      <c r="DQ19" s="32">
        <f t="shared" si="55"/>
        <v>0.00243538495388131</v>
      </c>
      <c r="DR19" s="32">
        <f t="shared" si="56"/>
        <v>0.0356830221200743</v>
      </c>
      <c r="DS19" s="32">
        <f t="shared" si="57"/>
        <v>0.0367192270621284</v>
      </c>
      <c r="DT19" s="36"/>
      <c r="DU19" s="30">
        <f t="shared" si="58"/>
        <v>1.32068033633589</v>
      </c>
      <c r="DV19" s="30">
        <f t="shared" si="59"/>
        <v>1.04718754565318</v>
      </c>
      <c r="DW19" s="34">
        <f t="shared" si="60"/>
        <v>0.954938782600063</v>
      </c>
      <c r="DX19" s="32">
        <f t="shared" si="61"/>
        <v>0.00388374047920806</v>
      </c>
      <c r="DY19" s="32">
        <f t="shared" si="62"/>
        <v>0.0450612173999364</v>
      </c>
      <c r="DZ19" s="32">
        <f t="shared" si="63"/>
        <v>0.0324187068953824</v>
      </c>
      <c r="EA19" s="36"/>
      <c r="EC19" s="25">
        <v>-0.238278783172795</v>
      </c>
      <c r="ED19" s="22">
        <v>0.0171566142172392</v>
      </c>
      <c r="EE19" s="25">
        <v>5.02650864325255</v>
      </c>
      <c r="EF19" s="25">
        <v>0</v>
      </c>
      <c r="EG19" s="26">
        <f t="shared" si="64"/>
        <v>1.22423587788483</v>
      </c>
      <c r="EH19" s="26">
        <f t="shared" si="65"/>
        <v>1.12968425855112</v>
      </c>
      <c r="EI19" s="26">
        <f t="shared" si="86"/>
        <v>0.885203093192213</v>
      </c>
      <c r="EJ19" s="16">
        <f t="shared" si="66"/>
        <v>0.0252060464710006</v>
      </c>
      <c r="EK19" s="16">
        <f t="shared" si="67"/>
        <v>0.114796906807787</v>
      </c>
      <c r="EL19" s="16">
        <f t="shared" si="68"/>
        <v>0.0103688744390464</v>
      </c>
      <c r="EO19" s="25">
        <v>-0.238278783172795</v>
      </c>
      <c r="EP19" s="25">
        <v>5.02650864325255</v>
      </c>
      <c r="EQ19" s="22">
        <v>0</v>
      </c>
      <c r="ER19" s="26">
        <f t="shared" si="69"/>
        <v>1.32053036378383</v>
      </c>
      <c r="ES19" s="26">
        <f t="shared" si="70"/>
        <v>1.04730647467822</v>
      </c>
      <c r="ET19" s="26">
        <f t="shared" si="87"/>
        <v>0.954830342576887</v>
      </c>
      <c r="EU19" s="16">
        <f t="shared" si="71"/>
        <v>0.0039024554489801</v>
      </c>
      <c r="EV19" s="16">
        <f t="shared" si="72"/>
        <v>0.0451696574231134</v>
      </c>
      <c r="EW19" s="16">
        <f t="shared" si="73"/>
        <v>0.0366937415333009</v>
      </c>
      <c r="EZ19" s="25">
        <v>-0.238278783172795</v>
      </c>
      <c r="FA19" s="25">
        <v>5.02650864325255</v>
      </c>
      <c r="FB19" s="26">
        <f t="shared" si="74"/>
        <v>1.54863480311325</v>
      </c>
      <c r="FC19" s="26">
        <f t="shared" si="75"/>
        <v>0.893044633389182</v>
      </c>
      <c r="FD19" s="26">
        <f t="shared" si="76"/>
        <v>1.11976486125325</v>
      </c>
      <c r="FE19" s="16">
        <f t="shared" si="77"/>
        <v>0.0274348880023647</v>
      </c>
      <c r="FF19" s="16">
        <f t="shared" si="78"/>
        <v>0.119764861253253</v>
      </c>
      <c r="FG19" s="16">
        <f t="shared" si="79"/>
        <v>0.0233836307270363</v>
      </c>
    </row>
    <row r="20" s="1" customFormat="1" spans="1:163">
      <c r="A20" s="13" t="s">
        <v>81</v>
      </c>
      <c r="B20" s="13">
        <v>1.54187461607202</v>
      </c>
      <c r="C20" s="14">
        <v>0.0034</v>
      </c>
      <c r="D20" s="14">
        <v>0.055078125</v>
      </c>
      <c r="E20" s="13">
        <v>215.9</v>
      </c>
      <c r="F20" s="13">
        <v>0.463177396943029</v>
      </c>
      <c r="G20" s="13">
        <v>0.463235294117647</v>
      </c>
      <c r="H20" s="13">
        <v>0.955882352941176</v>
      </c>
      <c r="I20" s="13">
        <v>2.85294117647059</v>
      </c>
      <c r="J20" s="13">
        <v>0.644</v>
      </c>
      <c r="K20" s="17">
        <f t="shared" si="5"/>
        <v>1.40113084846106</v>
      </c>
      <c r="L20" s="17">
        <f t="shared" si="0"/>
        <v>0.459628735394229</v>
      </c>
      <c r="M20" s="17">
        <f t="shared" si="1"/>
        <v>2.17566901934947</v>
      </c>
      <c r="N20" s="16">
        <f t="shared" si="6"/>
        <v>0.573247121691364</v>
      </c>
      <c r="O20" s="16">
        <f t="shared" si="2"/>
        <v>1.17566901934947</v>
      </c>
      <c r="P20" s="16">
        <f>(O20-$Q$1)^2</f>
        <v>0.755826415106221</v>
      </c>
      <c r="R20" s="21">
        <f t="shared" si="7"/>
        <v>-0.777336212346178</v>
      </c>
      <c r="S20" s="21">
        <f t="shared" si="88"/>
        <v>1</v>
      </c>
      <c r="T20" s="21">
        <f t="shared" si="9"/>
        <v>0.432998959300736</v>
      </c>
      <c r="U20" s="22">
        <f t="shared" si="10"/>
        <v>0.00339423306801562</v>
      </c>
      <c r="V20" s="21">
        <f t="shared" si="11"/>
        <v>0.0536148163190075</v>
      </c>
      <c r="W20" s="25">
        <f t="shared" si="12"/>
        <v>5.37481533752076</v>
      </c>
      <c r="X20" s="21">
        <f t="shared" si="13"/>
        <v>-0.769645151532671</v>
      </c>
      <c r="Y20" s="21">
        <f t="shared" si="14"/>
        <v>-0.769520159344519</v>
      </c>
      <c r="Z20" s="25">
        <f t="shared" si="15"/>
        <v>-0.0451204352804701</v>
      </c>
      <c r="AA20" s="21">
        <f t="shared" si="16"/>
        <v>1.04835045388722</v>
      </c>
      <c r="AB20" s="26">
        <f t="shared" si="17"/>
        <v>0.909893430097448</v>
      </c>
      <c r="AC20" s="26">
        <f t="shared" si="18"/>
        <v>0.707775195091835</v>
      </c>
      <c r="AD20" s="26">
        <f t="shared" si="80"/>
        <v>1.41287799704573</v>
      </c>
      <c r="AE20" s="16">
        <f t="shared" si="19"/>
        <v>0.0706993161689864</v>
      </c>
      <c r="AF20" s="16">
        <f t="shared" si="20"/>
        <v>0.412877997045726</v>
      </c>
      <c r="AG20" s="16">
        <f t="shared" si="21"/>
        <v>0.0434560151552876</v>
      </c>
      <c r="AJ20" s="25">
        <v>-0.777336212346178</v>
      </c>
      <c r="AK20" s="22">
        <v>1</v>
      </c>
      <c r="AL20" s="25">
        <v>0.432998959300736</v>
      </c>
      <c r="AM20" s="25">
        <v>0.0536148163190075</v>
      </c>
      <c r="AN20" s="25">
        <v>5.37481533752076</v>
      </c>
      <c r="AO20" s="25">
        <v>-0.769645151532671</v>
      </c>
      <c r="AP20" s="25">
        <v>-0.769520159344519</v>
      </c>
      <c r="AQ20" s="25">
        <v>-0.0451204352804701</v>
      </c>
      <c r="AR20" s="25">
        <v>1.04835045388722</v>
      </c>
      <c r="AS20" s="26">
        <f t="shared" si="22"/>
        <v>0.910563586448923</v>
      </c>
      <c r="AT20" s="26">
        <f t="shared" si="23"/>
        <v>0.707254286887876</v>
      </c>
      <c r="AU20" s="26">
        <f t="shared" si="81"/>
        <v>1.41391861249833</v>
      </c>
      <c r="AV20" s="16">
        <f t="shared" si="24"/>
        <v>0.0710561456205125</v>
      </c>
      <c r="AW20" s="16">
        <f t="shared" si="25"/>
        <v>0.413918612498328</v>
      </c>
      <c r="AX20" s="16">
        <f t="shared" si="26"/>
        <v>0.043818508156542</v>
      </c>
      <c r="BA20" s="25">
        <v>-0.777336212346178</v>
      </c>
      <c r="BB20" s="25">
        <v>0.432998959300736</v>
      </c>
      <c r="BC20" s="25">
        <v>0.0536148163190075</v>
      </c>
      <c r="BD20" s="25">
        <v>5.37481533752076</v>
      </c>
      <c r="BE20" s="22">
        <v>-0.769645151532671</v>
      </c>
      <c r="BF20" s="25">
        <v>-0.769520159344519</v>
      </c>
      <c r="BG20" s="25">
        <v>-0.0451204352804701</v>
      </c>
      <c r="BH20" s="25">
        <v>1.04835045388722</v>
      </c>
      <c r="BI20" s="26">
        <f t="shared" si="27"/>
        <v>0.934886646052917</v>
      </c>
      <c r="BJ20" s="26">
        <f t="shared" si="28"/>
        <v>0.688853566064894</v>
      </c>
      <c r="BK20" s="26">
        <f t="shared" si="82"/>
        <v>1.45168733859149</v>
      </c>
      <c r="BL20" s="16">
        <f t="shared" si="29"/>
        <v>0.0846150408519151</v>
      </c>
      <c r="BM20" s="16">
        <f t="shared" si="30"/>
        <v>0.451687338591486</v>
      </c>
      <c r="BN20" s="16">
        <f t="shared" si="31"/>
        <v>0.060922479383135</v>
      </c>
      <c r="BQ20" s="25">
        <v>-0.777336212346178</v>
      </c>
      <c r="BR20" s="25">
        <v>0.432998959300736</v>
      </c>
      <c r="BS20" s="25">
        <v>0.0536148163190075</v>
      </c>
      <c r="BT20" s="25">
        <v>5.37481533752076</v>
      </c>
      <c r="BU20" s="22">
        <v>-0.769520159344519</v>
      </c>
      <c r="BV20" s="25">
        <v>-0.0451204352804701</v>
      </c>
      <c r="BW20" s="25">
        <v>1.04835045388722</v>
      </c>
      <c r="BX20" s="26">
        <f t="shared" si="32"/>
        <v>0.924568155260051</v>
      </c>
      <c r="BY20" s="26">
        <f t="shared" si="33"/>
        <v>0.696541402963272</v>
      </c>
      <c r="BZ20" s="26">
        <f t="shared" si="83"/>
        <v>1.43566483736033</v>
      </c>
      <c r="CA20" s="16">
        <f t="shared" si="34"/>
        <v>0.0787184897460282</v>
      </c>
      <c r="CB20" s="16">
        <f t="shared" si="35"/>
        <v>0.435664837360328</v>
      </c>
      <c r="CC20" s="16">
        <f t="shared" si="36"/>
        <v>0.0524427321802552</v>
      </c>
      <c r="CF20" s="25">
        <v>-0.777336212346178</v>
      </c>
      <c r="CG20" s="25">
        <v>0.432998959300736</v>
      </c>
      <c r="CH20" s="25">
        <v>0.0536148163190075</v>
      </c>
      <c r="CI20" s="25">
        <v>5.37481533752076</v>
      </c>
      <c r="CJ20" s="25">
        <v>-0.0451204352804701</v>
      </c>
      <c r="CK20" s="22">
        <v>1.04835045388722</v>
      </c>
      <c r="CL20" s="29">
        <f t="shared" si="37"/>
        <v>0.935526167979748</v>
      </c>
      <c r="CM20" s="29">
        <f t="shared" si="38"/>
        <v>0.688382668536901</v>
      </c>
      <c r="CN20" s="29">
        <f t="shared" si="84"/>
        <v>1.45268038506172</v>
      </c>
      <c r="CO20" s="27">
        <f t="shared" si="39"/>
        <v>0.0849875066169565</v>
      </c>
      <c r="CP20" s="27">
        <f t="shared" si="40"/>
        <v>0.452680385061721</v>
      </c>
      <c r="CQ20" s="27">
        <f t="shared" si="41"/>
        <v>0.06007490996025</v>
      </c>
      <c r="CT20" s="31">
        <v>-0.777336212346178</v>
      </c>
      <c r="CU20" s="31">
        <v>0.432998959300736</v>
      </c>
      <c r="CV20" s="31">
        <v>0.0536148163190075</v>
      </c>
      <c r="CW20" s="31">
        <v>5.37481533752076</v>
      </c>
      <c r="CX20" s="31">
        <v>-0.0451204352804701</v>
      </c>
      <c r="CY20" s="34">
        <f t="shared" si="42"/>
        <v>0.985710804783355</v>
      </c>
      <c r="CZ20" s="34">
        <f t="shared" si="4"/>
        <v>0.653335640509228</v>
      </c>
      <c r="DA20" s="34">
        <f t="shared" si="85"/>
        <v>1.53060683972571</v>
      </c>
      <c r="DB20" s="32">
        <f t="shared" si="43"/>
        <v>0.116766274105688</v>
      </c>
      <c r="DC20" s="32">
        <f t="shared" si="44"/>
        <v>0.530606839725707</v>
      </c>
      <c r="DD20" s="32">
        <f>(DC20-$DE$1)^2</f>
        <v>0.104669195156499</v>
      </c>
      <c r="DE20" s="73"/>
      <c r="DF20" s="30">
        <f t="shared" si="45"/>
        <v>0.985710804783355</v>
      </c>
      <c r="DG20" s="30">
        <f t="shared" si="46"/>
        <v>0.973472305975732</v>
      </c>
      <c r="DH20" s="30">
        <f t="shared" si="47"/>
        <v>0.661549379521902</v>
      </c>
      <c r="DI20" s="34">
        <f t="shared" si="48"/>
        <v>1.51160295958965</v>
      </c>
      <c r="DJ20" s="32">
        <f t="shared" si="49"/>
        <v>0.108552000404966</v>
      </c>
      <c r="DK20" s="32">
        <f t="shared" si="50"/>
        <v>0.511602959589646</v>
      </c>
      <c r="DL20" s="32">
        <f t="shared" si="51"/>
        <v>0.079385519634784</v>
      </c>
      <c r="DM20" s="36"/>
      <c r="DN20" s="30">
        <f t="shared" si="52"/>
        <v>0.942485697836478</v>
      </c>
      <c r="DO20" s="30">
        <f t="shared" si="53"/>
        <v>0.683299493539619</v>
      </c>
      <c r="DP20" s="34">
        <f t="shared" si="54"/>
        <v>1.46348710844174</v>
      </c>
      <c r="DQ20" s="32">
        <f t="shared" si="55"/>
        <v>0.0890937118129291</v>
      </c>
      <c r="DR20" s="32">
        <f t="shared" si="56"/>
        <v>0.463487108441736</v>
      </c>
      <c r="DS20" s="32">
        <f t="shared" si="57"/>
        <v>0.0557816868007325</v>
      </c>
      <c r="DT20" s="36"/>
      <c r="DU20" s="30">
        <f t="shared" si="58"/>
        <v>0.934080372317289</v>
      </c>
      <c r="DV20" s="30">
        <f t="shared" si="59"/>
        <v>0.689448166438129</v>
      </c>
      <c r="DW20" s="34">
        <f t="shared" si="60"/>
        <v>1.45043536074113</v>
      </c>
      <c r="DX20" s="32">
        <f t="shared" si="61"/>
        <v>0.0841466224037371</v>
      </c>
      <c r="DY20" s="32">
        <f t="shared" si="62"/>
        <v>0.450435360741132</v>
      </c>
      <c r="DZ20" s="32">
        <f t="shared" si="63"/>
        <v>0.050770088063224</v>
      </c>
      <c r="EA20" s="36"/>
      <c r="EC20" s="25">
        <v>-0.777336212346178</v>
      </c>
      <c r="ED20" s="22">
        <v>0.0536148163190075</v>
      </c>
      <c r="EE20" s="25">
        <v>5.37481533752076</v>
      </c>
      <c r="EF20" s="25">
        <v>-0.0451204352804701</v>
      </c>
      <c r="EG20" s="26">
        <f t="shared" si="64"/>
        <v>1.0860861219335</v>
      </c>
      <c r="EH20" s="26">
        <f t="shared" si="65"/>
        <v>0.592954819138578</v>
      </c>
      <c r="EI20" s="26">
        <f t="shared" si="86"/>
        <v>1.68646913343712</v>
      </c>
      <c r="EJ20" s="16">
        <f t="shared" si="66"/>
        <v>0.195440139206204</v>
      </c>
      <c r="EK20" s="16">
        <f t="shared" si="67"/>
        <v>0.686469133437116</v>
      </c>
      <c r="EL20" s="16">
        <f t="shared" si="68"/>
        <v>0.220753907110823</v>
      </c>
      <c r="EO20" s="25">
        <v>-0.777336212346178</v>
      </c>
      <c r="EP20" s="25">
        <v>5.37481533752076</v>
      </c>
      <c r="EQ20" s="22">
        <v>-0.0451204352804701</v>
      </c>
      <c r="ER20" s="26">
        <f t="shared" si="69"/>
        <v>1.06804199339353</v>
      </c>
      <c r="ES20" s="26">
        <f t="shared" si="70"/>
        <v>0.602972546008041</v>
      </c>
      <c r="ET20" s="26">
        <f t="shared" si="87"/>
        <v>1.65845030030051</v>
      </c>
      <c r="EU20" s="16">
        <f t="shared" si="71"/>
        <v>0.179811612161158</v>
      </c>
      <c r="EV20" s="16">
        <f t="shared" si="72"/>
        <v>0.658450300300512</v>
      </c>
      <c r="EW20" s="16">
        <f t="shared" si="73"/>
        <v>0.177851585472472</v>
      </c>
      <c r="EZ20" s="25">
        <v>-0.777336212346178</v>
      </c>
      <c r="FA20" s="25">
        <v>5.37481533752076</v>
      </c>
      <c r="FB20" s="26">
        <f t="shared" si="74"/>
        <v>1.22561990091503</v>
      </c>
      <c r="FC20" s="26">
        <f t="shared" si="75"/>
        <v>0.525448386991104</v>
      </c>
      <c r="FD20" s="26">
        <f t="shared" si="76"/>
        <v>1.90313649210408</v>
      </c>
      <c r="FE20" s="16">
        <f t="shared" si="77"/>
        <v>0.33828170914041</v>
      </c>
      <c r="FF20" s="16">
        <f t="shared" si="78"/>
        <v>0.903136492104085</v>
      </c>
      <c r="FG20" s="16">
        <f t="shared" si="79"/>
        <v>0.397472951526226</v>
      </c>
    </row>
    <row r="21" s="1" customFormat="1" spans="1:163">
      <c r="A21" s="13" t="s">
        <v>81</v>
      </c>
      <c r="B21" s="13">
        <v>1.79650199553344</v>
      </c>
      <c r="C21" s="14">
        <v>0</v>
      </c>
      <c r="D21" s="14">
        <v>0.055078125</v>
      </c>
      <c r="E21" s="13">
        <v>215.9</v>
      </c>
      <c r="F21" s="13">
        <v>0.463177396943029</v>
      </c>
      <c r="G21" s="13">
        <v>0.463235294117647</v>
      </c>
      <c r="H21" s="13">
        <v>0.955882352941176</v>
      </c>
      <c r="I21" s="13">
        <v>3.08823529411765</v>
      </c>
      <c r="J21" s="13">
        <v>0.833</v>
      </c>
      <c r="K21" s="17">
        <f t="shared" si="5"/>
        <v>1.41120901980134</v>
      </c>
      <c r="L21" s="17">
        <f t="shared" si="0"/>
        <v>0.590274004992728</v>
      </c>
      <c r="M21" s="17">
        <f t="shared" si="1"/>
        <v>1.69412847515167</v>
      </c>
      <c r="N21" s="16">
        <f t="shared" si="6"/>
        <v>0.334325670579629</v>
      </c>
      <c r="O21" s="16">
        <f t="shared" si="2"/>
        <v>0.694128475151672</v>
      </c>
      <c r="P21" s="16">
        <f>(O21-$Q$1)^2</f>
        <v>0.150421598509486</v>
      </c>
      <c r="R21" s="21">
        <f t="shared" si="7"/>
        <v>-0.527168434647842</v>
      </c>
      <c r="S21" s="21">
        <f t="shared" si="88"/>
        <v>1</v>
      </c>
      <c r="T21" s="21">
        <f t="shared" si="9"/>
        <v>0.585841438360377</v>
      </c>
      <c r="U21" s="22">
        <f t="shared" si="10"/>
        <v>0</v>
      </c>
      <c r="V21" s="21">
        <f t="shared" si="11"/>
        <v>0.0536148163190075</v>
      </c>
      <c r="W21" s="25">
        <f t="shared" si="12"/>
        <v>5.37481533752076</v>
      </c>
      <c r="X21" s="21">
        <f t="shared" si="13"/>
        <v>-0.769645151532671</v>
      </c>
      <c r="Y21" s="21">
        <f t="shared" si="14"/>
        <v>-0.769520159344519</v>
      </c>
      <c r="Z21" s="25">
        <f t="shared" si="15"/>
        <v>-0.0451204352804701</v>
      </c>
      <c r="AA21" s="21">
        <f t="shared" si="16"/>
        <v>1.12759982554136</v>
      </c>
      <c r="AB21" s="26">
        <f t="shared" si="17"/>
        <v>0.945795073160706</v>
      </c>
      <c r="AC21" s="26">
        <f t="shared" si="18"/>
        <v>0.880740472897833</v>
      </c>
      <c r="AD21" s="26">
        <f t="shared" si="80"/>
        <v>1.13540825109328</v>
      </c>
      <c r="AE21" s="16">
        <f t="shared" si="19"/>
        <v>0.0127227285293289</v>
      </c>
      <c r="AF21" s="16">
        <f t="shared" si="20"/>
        <v>0.135408251093284</v>
      </c>
      <c r="AG21" s="16">
        <f t="shared" si="21"/>
        <v>0.00476219820094302</v>
      </c>
      <c r="AJ21" s="25">
        <v>-0.527168434647842</v>
      </c>
      <c r="AK21" s="22">
        <v>1</v>
      </c>
      <c r="AL21" s="25">
        <v>0.585841438360377</v>
      </c>
      <c r="AM21" s="25">
        <v>0.0536148163190075</v>
      </c>
      <c r="AN21" s="25">
        <v>5.37481533752076</v>
      </c>
      <c r="AO21" s="25">
        <v>-0.769645151532671</v>
      </c>
      <c r="AP21" s="25">
        <v>-0.769520159344519</v>
      </c>
      <c r="AQ21" s="25">
        <v>-0.0451204352804701</v>
      </c>
      <c r="AR21" s="25">
        <v>1.12759982554136</v>
      </c>
      <c r="AS21" s="26">
        <f t="shared" si="22"/>
        <v>0.945684549361327</v>
      </c>
      <c r="AT21" s="26">
        <f t="shared" si="23"/>
        <v>0.880843406569951</v>
      </c>
      <c r="AU21" s="26">
        <f t="shared" si="81"/>
        <v>1.13527556946138</v>
      </c>
      <c r="AV21" s="16">
        <f t="shared" si="24"/>
        <v>0.0126978076647653</v>
      </c>
      <c r="AW21" s="16">
        <f t="shared" si="25"/>
        <v>0.135275569461377</v>
      </c>
      <c r="AX21" s="16">
        <f t="shared" si="26"/>
        <v>0.00480447698744478</v>
      </c>
      <c r="BA21" s="25">
        <v>-0.527168434647842</v>
      </c>
      <c r="BB21" s="25">
        <v>0.585841438360377</v>
      </c>
      <c r="BC21" s="25">
        <v>0.0536148163190075</v>
      </c>
      <c r="BD21" s="25">
        <v>5.37481533752076</v>
      </c>
      <c r="BE21" s="22">
        <v>-0.769645151532671</v>
      </c>
      <c r="BF21" s="25">
        <v>-0.769520159344519</v>
      </c>
      <c r="BG21" s="25">
        <v>-0.0451204352804701</v>
      </c>
      <c r="BH21" s="25">
        <v>1.12759982554136</v>
      </c>
      <c r="BI21" s="26">
        <f t="shared" si="27"/>
        <v>0.973948632134884</v>
      </c>
      <c r="BJ21" s="26">
        <f t="shared" si="28"/>
        <v>0.855281246377515</v>
      </c>
      <c r="BK21" s="26">
        <f t="shared" si="82"/>
        <v>1.16920604097825</v>
      </c>
      <c r="BL21" s="16">
        <f t="shared" si="29"/>
        <v>0.0198665169006949</v>
      </c>
      <c r="BM21" s="16">
        <f t="shared" si="30"/>
        <v>0.169206040978252</v>
      </c>
      <c r="BN21" s="16">
        <f t="shared" si="31"/>
        <v>0.00127138618491429</v>
      </c>
      <c r="BQ21" s="25">
        <v>-0.527168434647842</v>
      </c>
      <c r="BR21" s="25">
        <v>0.585841438360377</v>
      </c>
      <c r="BS21" s="25">
        <v>0.0536148163190075</v>
      </c>
      <c r="BT21" s="25">
        <v>5.37481533752076</v>
      </c>
      <c r="BU21" s="22">
        <v>-0.769520159344519</v>
      </c>
      <c r="BV21" s="25">
        <v>-0.0451204352804701</v>
      </c>
      <c r="BW21" s="25">
        <v>1.12759982554136</v>
      </c>
      <c r="BX21" s="26">
        <f t="shared" si="32"/>
        <v>0.96437473685726</v>
      </c>
      <c r="BY21" s="26">
        <f t="shared" si="33"/>
        <v>0.863772108666607</v>
      </c>
      <c r="BZ21" s="26">
        <f t="shared" si="83"/>
        <v>1.15771276933645</v>
      </c>
      <c r="CA21" s="16">
        <f t="shared" si="34"/>
        <v>0.0172593214843144</v>
      </c>
      <c r="CB21" s="16">
        <f t="shared" si="35"/>
        <v>0.157712769336447</v>
      </c>
      <c r="CC21" s="16">
        <f t="shared" si="36"/>
        <v>0.00239593470254854</v>
      </c>
      <c r="CF21" s="25">
        <v>-0.527168434647842</v>
      </c>
      <c r="CG21" s="25">
        <v>0.585841438360377</v>
      </c>
      <c r="CH21" s="25">
        <v>0.0536148163190075</v>
      </c>
      <c r="CI21" s="25">
        <v>5.37481533752076</v>
      </c>
      <c r="CJ21" s="25">
        <v>-0.0451204352804701</v>
      </c>
      <c r="CK21" s="22">
        <v>1.12759982554136</v>
      </c>
      <c r="CL21" s="29">
        <f t="shared" si="37"/>
        <v>0.973828998032854</v>
      </c>
      <c r="CM21" s="29">
        <f t="shared" si="38"/>
        <v>0.85538631698447</v>
      </c>
      <c r="CN21" s="29">
        <f t="shared" si="84"/>
        <v>1.16906242260847</v>
      </c>
      <c r="CO21" s="27">
        <f t="shared" si="39"/>
        <v>0.0198328066869376</v>
      </c>
      <c r="CP21" s="27">
        <f t="shared" si="40"/>
        <v>0.169062422608468</v>
      </c>
      <c r="CQ21" s="27">
        <f t="shared" si="41"/>
        <v>0.00148349200487057</v>
      </c>
      <c r="CT21" s="31">
        <v>-0.527168434647842</v>
      </c>
      <c r="CU21" s="31">
        <v>0.585841438360377</v>
      </c>
      <c r="CV21" s="31">
        <v>0.0536148163190075</v>
      </c>
      <c r="CW21" s="31">
        <v>5.37481533752076</v>
      </c>
      <c r="CX21" s="31">
        <v>-0.0451204352804701</v>
      </c>
      <c r="CY21" s="34">
        <f t="shared" si="42"/>
        <v>1.02310179171044</v>
      </c>
      <c r="CZ21" s="34">
        <f t="shared" si="4"/>
        <v>0.814190735222322</v>
      </c>
      <c r="DA21" s="34">
        <f t="shared" si="85"/>
        <v>1.2282134354267</v>
      </c>
      <c r="DB21" s="32">
        <f t="shared" si="43"/>
        <v>0.0361386912115206</v>
      </c>
      <c r="DC21" s="32">
        <f t="shared" si="44"/>
        <v>0.228213435426702</v>
      </c>
      <c r="DD21" s="32">
        <f>(DC21-$DE$1)^2</f>
        <v>0.000446594601474963</v>
      </c>
      <c r="DE21" s="73"/>
      <c r="DF21" s="30">
        <f t="shared" si="45"/>
        <v>1.02310179171044</v>
      </c>
      <c r="DG21" s="30">
        <f t="shared" si="46"/>
        <v>1.01062099519659</v>
      </c>
      <c r="DH21" s="30">
        <f t="shared" si="47"/>
        <v>0.824245690480595</v>
      </c>
      <c r="DI21" s="34">
        <f t="shared" si="48"/>
        <v>1.21323048643048</v>
      </c>
      <c r="DJ21" s="32">
        <f t="shared" si="49"/>
        <v>0.0315492179346273</v>
      </c>
      <c r="DK21" s="32">
        <f t="shared" si="50"/>
        <v>0.213230486430481</v>
      </c>
      <c r="DL21" s="32">
        <f t="shared" si="51"/>
        <v>0.000276161669885016</v>
      </c>
      <c r="DM21" s="36"/>
      <c r="DN21" s="30">
        <f t="shared" si="52"/>
        <v>0.976982737497375</v>
      </c>
      <c r="DO21" s="30">
        <f t="shared" si="53"/>
        <v>0.852625095642734</v>
      </c>
      <c r="DP21" s="34">
        <f t="shared" si="54"/>
        <v>1.1728484243666</v>
      </c>
      <c r="DQ21" s="32">
        <f t="shared" si="55"/>
        <v>0.0207310286972381</v>
      </c>
      <c r="DR21" s="32">
        <f t="shared" si="56"/>
        <v>0.172848424366597</v>
      </c>
      <c r="DS21" s="32">
        <f t="shared" si="57"/>
        <v>0.00296558815805315</v>
      </c>
      <c r="DT21" s="36"/>
      <c r="DU21" s="30">
        <f t="shared" si="58"/>
        <v>0.964274649595176</v>
      </c>
      <c r="DV21" s="30">
        <f t="shared" si="59"/>
        <v>0.863861764228388</v>
      </c>
      <c r="DW21" s="34">
        <f t="shared" si="60"/>
        <v>1.15759261656084</v>
      </c>
      <c r="DX21" s="32">
        <f t="shared" si="61"/>
        <v>0.0172330336263363</v>
      </c>
      <c r="DY21" s="32">
        <f t="shared" si="62"/>
        <v>0.157592616560836</v>
      </c>
      <c r="DZ21" s="32">
        <f t="shared" si="63"/>
        <v>0.0045590256093461</v>
      </c>
      <c r="EA21" s="36"/>
      <c r="EC21" s="25">
        <v>-0.527168434647842</v>
      </c>
      <c r="ED21" s="22">
        <v>0.0536148163190075</v>
      </c>
      <c r="EE21" s="25">
        <v>5.37481533752076</v>
      </c>
      <c r="EF21" s="25">
        <v>-0.0451204352804701</v>
      </c>
      <c r="EG21" s="26">
        <f t="shared" si="64"/>
        <v>1.09389821317335</v>
      </c>
      <c r="EH21" s="26">
        <f t="shared" si="65"/>
        <v>0.761496810186299</v>
      </c>
      <c r="EI21" s="26">
        <f t="shared" si="86"/>
        <v>1.31320313706285</v>
      </c>
      <c r="EJ21" s="16">
        <f t="shared" si="66"/>
        <v>0.0680678776370482</v>
      </c>
      <c r="EK21" s="16">
        <f t="shared" si="67"/>
        <v>0.313203137062849</v>
      </c>
      <c r="EL21" s="16">
        <f t="shared" si="68"/>
        <v>0.00932741824268896</v>
      </c>
      <c r="EO21" s="25">
        <v>-0.527168434647842</v>
      </c>
      <c r="EP21" s="25">
        <v>5.37481533752076</v>
      </c>
      <c r="EQ21" s="22">
        <v>-0.0451204352804701</v>
      </c>
      <c r="ER21" s="26">
        <f t="shared" si="69"/>
        <v>1.07572429531405</v>
      </c>
      <c r="ES21" s="26">
        <f t="shared" si="70"/>
        <v>0.774361984412382</v>
      </c>
      <c r="ET21" s="26">
        <f t="shared" si="87"/>
        <v>1.29138570866033</v>
      </c>
      <c r="EU21" s="16">
        <f t="shared" si="71"/>
        <v>0.0589150835357029</v>
      </c>
      <c r="EV21" s="16">
        <f t="shared" si="72"/>
        <v>0.291385708660326</v>
      </c>
      <c r="EW21" s="16">
        <f t="shared" si="73"/>
        <v>0.00298770967399481</v>
      </c>
      <c r="EZ21" s="25">
        <v>-0.527168434647842</v>
      </c>
      <c r="FA21" s="25">
        <v>5.37481533752076</v>
      </c>
      <c r="FB21" s="26">
        <f t="shared" si="74"/>
        <v>1.23443564240916</v>
      </c>
      <c r="FC21" s="26">
        <f t="shared" si="75"/>
        <v>0.674802291332333</v>
      </c>
      <c r="FD21" s="26">
        <f t="shared" si="76"/>
        <v>1.48191553710583</v>
      </c>
      <c r="FE21" s="16">
        <f t="shared" si="77"/>
        <v>0.161150574996453</v>
      </c>
      <c r="FF21" s="16">
        <f t="shared" si="78"/>
        <v>0.481915537105831</v>
      </c>
      <c r="FG21" s="16">
        <f t="shared" si="79"/>
        <v>0.0437787012301879</v>
      </c>
    </row>
    <row r="22" s="1" customFormat="1" spans="1:163">
      <c r="A22" s="13" t="s">
        <v>82</v>
      </c>
      <c r="B22" s="13">
        <v>2.32678946523443</v>
      </c>
      <c r="C22" s="14">
        <v>0.00623</v>
      </c>
      <c r="D22" s="14">
        <v>0.0423734716049383</v>
      </c>
      <c r="E22" s="13">
        <v>251.175</v>
      </c>
      <c r="F22" s="13">
        <v>0.491290932616701</v>
      </c>
      <c r="G22" s="13">
        <v>0.491290932616701</v>
      </c>
      <c r="H22" s="13">
        <v>0.808997710759431</v>
      </c>
      <c r="I22" s="13">
        <v>2.38877276799044</v>
      </c>
      <c r="J22" s="13">
        <v>1.082</v>
      </c>
      <c r="K22" s="17">
        <f t="shared" si="5"/>
        <v>1.51160900739676</v>
      </c>
      <c r="L22" s="17">
        <f t="shared" si="0"/>
        <v>0.715793564807727</v>
      </c>
      <c r="M22" s="17">
        <f t="shared" si="1"/>
        <v>1.39705083862917</v>
      </c>
      <c r="N22" s="16">
        <f t="shared" si="6"/>
        <v>0.184563899236433</v>
      </c>
      <c r="O22" s="16">
        <f t="shared" si="2"/>
        <v>0.397050838629172</v>
      </c>
      <c r="P22" s="16">
        <f>(O22-$Q$1)^2</f>
        <v>0.0082382121635312</v>
      </c>
      <c r="R22" s="21">
        <f t="shared" si="7"/>
        <v>-0.33436347090056</v>
      </c>
      <c r="S22" s="21">
        <f t="shared" si="88"/>
        <v>1</v>
      </c>
      <c r="T22" s="21">
        <f t="shared" si="9"/>
        <v>0.844489405467475</v>
      </c>
      <c r="U22" s="22">
        <f t="shared" si="10"/>
        <v>0.00621067377671266</v>
      </c>
      <c r="V22" s="21">
        <f t="shared" si="11"/>
        <v>0.0415002971617364</v>
      </c>
      <c r="W22" s="25">
        <f t="shared" si="12"/>
        <v>5.52614990734838</v>
      </c>
      <c r="X22" s="21">
        <f t="shared" si="13"/>
        <v>-0.710718795877092</v>
      </c>
      <c r="Y22" s="21">
        <f t="shared" si="14"/>
        <v>-0.710718795877092</v>
      </c>
      <c r="Z22" s="25">
        <f t="shared" si="15"/>
        <v>-0.211959191644051</v>
      </c>
      <c r="AA22" s="21">
        <f t="shared" si="16"/>
        <v>0.870779747867766</v>
      </c>
      <c r="AB22" s="26">
        <f t="shared" si="17"/>
        <v>1.09927588423578</v>
      </c>
      <c r="AC22" s="26">
        <f t="shared" si="18"/>
        <v>0.984284305256281</v>
      </c>
      <c r="AD22" s="26">
        <f t="shared" si="80"/>
        <v>1.01596662129</v>
      </c>
      <c r="AE22" s="16">
        <f t="shared" si="19"/>
        <v>0.000298456176128105</v>
      </c>
      <c r="AF22" s="16">
        <f t="shared" si="20"/>
        <v>0.0159666212900009</v>
      </c>
      <c r="AG22" s="16">
        <f t="shared" si="21"/>
        <v>0.0355135200448774</v>
      </c>
      <c r="AJ22" s="25">
        <v>-0.33436347090056</v>
      </c>
      <c r="AK22" s="22">
        <v>1</v>
      </c>
      <c r="AL22" s="25">
        <v>0.844489405467475</v>
      </c>
      <c r="AM22" s="25">
        <v>0.0415002971617364</v>
      </c>
      <c r="AN22" s="25">
        <v>5.52614990734838</v>
      </c>
      <c r="AO22" s="25">
        <v>-0.710718795877092</v>
      </c>
      <c r="AP22" s="25">
        <v>-0.710718795877092</v>
      </c>
      <c r="AQ22" s="25">
        <v>-0.211959191644051</v>
      </c>
      <c r="AR22" s="25">
        <v>0.870779747867766</v>
      </c>
      <c r="AS22" s="26">
        <f t="shared" si="22"/>
        <v>1.10195150782719</v>
      </c>
      <c r="AT22" s="26">
        <f t="shared" si="23"/>
        <v>0.981894386744358</v>
      </c>
      <c r="AU22" s="26">
        <f t="shared" si="81"/>
        <v>1.01843947118964</v>
      </c>
      <c r="AV22" s="16">
        <f t="shared" si="24"/>
        <v>0.000398062664578438</v>
      </c>
      <c r="AW22" s="16">
        <f t="shared" si="25"/>
        <v>0.0184394711896398</v>
      </c>
      <c r="AX22" s="16">
        <f t="shared" si="26"/>
        <v>0.0346519836755337</v>
      </c>
      <c r="BA22" s="25">
        <v>-0.33436347090056</v>
      </c>
      <c r="BB22" s="25">
        <v>0.844489405467475</v>
      </c>
      <c r="BC22" s="25">
        <v>0.0415002971617364</v>
      </c>
      <c r="BD22" s="25">
        <v>5.52614990734838</v>
      </c>
      <c r="BE22" s="22">
        <v>-0.710718795877092</v>
      </c>
      <c r="BF22" s="25">
        <v>-0.710718795877092</v>
      </c>
      <c r="BG22" s="25">
        <v>-0.211959191644051</v>
      </c>
      <c r="BH22" s="25">
        <v>0.870779747867766</v>
      </c>
      <c r="BI22" s="26">
        <f t="shared" si="27"/>
        <v>1.14226867918824</v>
      </c>
      <c r="BJ22" s="26">
        <f t="shared" si="28"/>
        <v>0.947237738120364</v>
      </c>
      <c r="BK22" s="26">
        <f t="shared" si="82"/>
        <v>1.05570118224421</v>
      </c>
      <c r="BL22" s="16">
        <f t="shared" si="29"/>
        <v>0.00363231369109449</v>
      </c>
      <c r="BM22" s="16">
        <f t="shared" si="30"/>
        <v>0.0557011822442106</v>
      </c>
      <c r="BN22" s="16">
        <f t="shared" si="31"/>
        <v>0.0222491117453553</v>
      </c>
      <c r="BQ22" s="25">
        <v>-0.33436347090056</v>
      </c>
      <c r="BR22" s="25">
        <v>0.844489405467475</v>
      </c>
      <c r="BS22" s="25">
        <v>0.0415002971617364</v>
      </c>
      <c r="BT22" s="25">
        <v>5.52614990734838</v>
      </c>
      <c r="BU22" s="22">
        <v>-0.710718795877092</v>
      </c>
      <c r="BV22" s="25">
        <v>-0.211959191644051</v>
      </c>
      <c r="BW22" s="25">
        <v>0.870779747867766</v>
      </c>
      <c r="BX22" s="26">
        <f t="shared" si="32"/>
        <v>1.14296152918867</v>
      </c>
      <c r="BY22" s="26">
        <f t="shared" si="33"/>
        <v>0.946663533608216</v>
      </c>
      <c r="BZ22" s="26">
        <f t="shared" si="83"/>
        <v>1.05634152420395</v>
      </c>
      <c r="CA22" s="16">
        <f t="shared" si="34"/>
        <v>0.0037163080410215</v>
      </c>
      <c r="CB22" s="16">
        <f t="shared" si="35"/>
        <v>0.0563415242039498</v>
      </c>
      <c r="CC22" s="16">
        <f t="shared" si="36"/>
        <v>0.022595961440541</v>
      </c>
      <c r="CF22" s="25">
        <v>-0.33436347090056</v>
      </c>
      <c r="CG22" s="25">
        <v>0.844489405467475</v>
      </c>
      <c r="CH22" s="25">
        <v>0.0415002971617364</v>
      </c>
      <c r="CI22" s="25">
        <v>5.52614990734838</v>
      </c>
      <c r="CJ22" s="25">
        <v>-0.211959191644051</v>
      </c>
      <c r="CK22" s="22">
        <v>0.870779747867766</v>
      </c>
      <c r="CL22" s="29">
        <f t="shared" si="37"/>
        <v>1.15337582140789</v>
      </c>
      <c r="CM22" s="29">
        <f t="shared" si="38"/>
        <v>0.93811572942394</v>
      </c>
      <c r="CN22" s="29">
        <f t="shared" si="84"/>
        <v>1.06596656322356</v>
      </c>
      <c r="CO22" s="27">
        <f t="shared" si="39"/>
        <v>0.00509450788165122</v>
      </c>
      <c r="CP22" s="27">
        <f t="shared" si="40"/>
        <v>0.0659665632235595</v>
      </c>
      <c r="CQ22" s="27">
        <f t="shared" si="41"/>
        <v>0.0200539545621015</v>
      </c>
      <c r="CT22" s="31">
        <v>-0.33436347090056</v>
      </c>
      <c r="CU22" s="31">
        <v>0.844489405467475</v>
      </c>
      <c r="CV22" s="31">
        <v>0.0415002971617364</v>
      </c>
      <c r="CW22" s="31">
        <v>5.52614990734838</v>
      </c>
      <c r="CX22" s="31">
        <v>-0.211959191644051</v>
      </c>
      <c r="CY22" s="34">
        <f t="shared" si="42"/>
        <v>1.22733218075585</v>
      </c>
      <c r="CZ22" s="34">
        <f t="shared" si="4"/>
        <v>0.881586922404053</v>
      </c>
      <c r="DA22" s="34">
        <f t="shared" si="85"/>
        <v>1.13431809681686</v>
      </c>
      <c r="DB22" s="32">
        <f t="shared" si="43"/>
        <v>0.0211214427632497</v>
      </c>
      <c r="DC22" s="32">
        <f t="shared" si="44"/>
        <v>0.134318096816862</v>
      </c>
      <c r="DD22" s="32">
        <f>(DC22-$DE$1)^2</f>
        <v>0.0052943892091375</v>
      </c>
      <c r="DE22" s="73"/>
      <c r="DF22" s="30">
        <f t="shared" si="45"/>
        <v>1.22733218075585</v>
      </c>
      <c r="DG22" s="30">
        <f t="shared" si="46"/>
        <v>1.24999470512632</v>
      </c>
      <c r="DH22" s="30">
        <f t="shared" si="47"/>
        <v>0.865603666609657</v>
      </c>
      <c r="DI22" s="34">
        <f t="shared" si="48"/>
        <v>1.15526312858255</v>
      </c>
      <c r="DJ22" s="32">
        <f t="shared" si="49"/>
        <v>0.0282222209504794</v>
      </c>
      <c r="DK22" s="32">
        <f t="shared" si="50"/>
        <v>0.155263128582551</v>
      </c>
      <c r="DL22" s="32">
        <f t="shared" si="51"/>
        <v>0.00556299241764199</v>
      </c>
      <c r="DM22" s="36"/>
      <c r="DN22" s="30">
        <f t="shared" si="52"/>
        <v>1.22323619717219</v>
      </c>
      <c r="DO22" s="30">
        <f t="shared" si="53"/>
        <v>0.884538899765482</v>
      </c>
      <c r="DP22" s="34">
        <f t="shared" si="54"/>
        <v>1.130532529734</v>
      </c>
      <c r="DQ22" s="32">
        <f t="shared" si="55"/>
        <v>0.0199476633916612</v>
      </c>
      <c r="DR22" s="32">
        <f t="shared" si="56"/>
        <v>0.130532529734</v>
      </c>
      <c r="DS22" s="32">
        <f t="shared" si="57"/>
        <v>0.00936503455692443</v>
      </c>
      <c r="DT22" s="36"/>
      <c r="DU22" s="30">
        <f t="shared" si="58"/>
        <v>1.24361014695392</v>
      </c>
      <c r="DV22" s="30">
        <f t="shared" si="59"/>
        <v>0.870047580948283</v>
      </c>
      <c r="DW22" s="34">
        <f t="shared" si="60"/>
        <v>1.14936242786869</v>
      </c>
      <c r="DX22" s="32">
        <f t="shared" si="61"/>
        <v>0.0261178395984687</v>
      </c>
      <c r="DY22" s="32">
        <f t="shared" si="62"/>
        <v>0.149362427868691</v>
      </c>
      <c r="DZ22" s="32">
        <f t="shared" si="63"/>
        <v>0.00573817546366702</v>
      </c>
      <c r="EA22" s="36"/>
      <c r="EC22" s="25">
        <v>-0.33436347090056</v>
      </c>
      <c r="ED22" s="22">
        <v>0.0415002971617364</v>
      </c>
      <c r="EE22" s="25">
        <v>5.52614990734838</v>
      </c>
      <c r="EF22" s="25">
        <v>-0.211959191644051</v>
      </c>
      <c r="EG22" s="26">
        <f t="shared" si="64"/>
        <v>1.26442610428405</v>
      </c>
      <c r="EH22" s="26">
        <f t="shared" si="65"/>
        <v>0.855724186912965</v>
      </c>
      <c r="EI22" s="26">
        <f t="shared" si="86"/>
        <v>1.16860083575236</v>
      </c>
      <c r="EJ22" s="16">
        <f t="shared" si="66"/>
        <v>0.0332792835242566</v>
      </c>
      <c r="EK22" s="16">
        <f t="shared" si="67"/>
        <v>0.168600835752361</v>
      </c>
      <c r="EL22" s="16">
        <f t="shared" si="68"/>
        <v>0.00230627973392427</v>
      </c>
      <c r="EO22" s="25">
        <v>-0.33436347090056</v>
      </c>
      <c r="EP22" s="25">
        <v>5.52614990734838</v>
      </c>
      <c r="EQ22" s="22">
        <v>-0.211959191644051</v>
      </c>
      <c r="ER22" s="26">
        <f t="shared" si="69"/>
        <v>1.28955620960473</v>
      </c>
      <c r="ES22" s="26">
        <f t="shared" si="70"/>
        <v>0.839048342322085</v>
      </c>
      <c r="ET22" s="26">
        <f t="shared" si="87"/>
        <v>1.19182644140918</v>
      </c>
      <c r="EU22" s="16">
        <f t="shared" si="71"/>
        <v>0.0430795801454826</v>
      </c>
      <c r="EV22" s="16">
        <f t="shared" si="72"/>
        <v>0.191826441409177</v>
      </c>
      <c r="EW22" s="16">
        <f t="shared" si="73"/>
        <v>0.00201594906748341</v>
      </c>
      <c r="EZ22" s="25">
        <v>-0.33436347090056</v>
      </c>
      <c r="FA22" s="25">
        <v>5.52614990734838</v>
      </c>
      <c r="FB22" s="26">
        <f t="shared" si="74"/>
        <v>1.31728594629951</v>
      </c>
      <c r="FC22" s="26">
        <f t="shared" si="75"/>
        <v>0.821385822144032</v>
      </c>
      <c r="FD22" s="26">
        <f t="shared" si="76"/>
        <v>1.21745466386276</v>
      </c>
      <c r="FE22" s="16">
        <f t="shared" si="77"/>
        <v>0.0553594765260547</v>
      </c>
      <c r="FF22" s="16">
        <f t="shared" si="78"/>
        <v>0.217454663862761</v>
      </c>
      <c r="FG22" s="16">
        <f t="shared" si="79"/>
        <v>0.00305005121859305</v>
      </c>
    </row>
    <row r="23" s="1" customFormat="1" spans="1:163">
      <c r="A23" s="13" t="s">
        <v>82</v>
      </c>
      <c r="B23" s="13">
        <v>2.32678946523443</v>
      </c>
      <c r="C23" s="14">
        <v>0.00623</v>
      </c>
      <c r="D23" s="14">
        <v>0.0423734716049383</v>
      </c>
      <c r="E23" s="13">
        <v>251.175</v>
      </c>
      <c r="F23" s="13">
        <v>0.491290932616701</v>
      </c>
      <c r="G23" s="13">
        <v>0.491290932616701</v>
      </c>
      <c r="H23" s="13">
        <v>0.808997710759431</v>
      </c>
      <c r="I23" s="13">
        <v>2.38877276799044</v>
      </c>
      <c r="J23" s="13">
        <v>1.097</v>
      </c>
      <c r="K23" s="17">
        <f t="shared" si="5"/>
        <v>1.51160900739676</v>
      </c>
      <c r="L23" s="17">
        <f t="shared" si="0"/>
        <v>0.725716765798592</v>
      </c>
      <c r="M23" s="17">
        <f t="shared" si="1"/>
        <v>1.37794804685211</v>
      </c>
      <c r="N23" s="16">
        <f t="shared" si="6"/>
        <v>0.17190062901453</v>
      </c>
      <c r="O23" s="16">
        <f t="shared" si="2"/>
        <v>0.377948046852109</v>
      </c>
      <c r="P23" s="16">
        <f>(O23-$Q$1)^2</f>
        <v>0.00513541440278353</v>
      </c>
      <c r="R23" s="21">
        <f t="shared" si="7"/>
        <v>-0.320595470031757</v>
      </c>
      <c r="S23" s="21">
        <f t="shared" ref="S23:S32" si="89">1</f>
        <v>1</v>
      </c>
      <c r="T23" s="21">
        <f t="shared" si="9"/>
        <v>0.844489405467475</v>
      </c>
      <c r="U23" s="22">
        <f t="shared" si="10"/>
        <v>0.00621067377671266</v>
      </c>
      <c r="V23" s="21">
        <f t="shared" si="11"/>
        <v>0.0415002971617364</v>
      </c>
      <c r="W23" s="25">
        <f t="shared" si="12"/>
        <v>5.52614990734838</v>
      </c>
      <c r="X23" s="21">
        <f t="shared" si="13"/>
        <v>-0.710718795877092</v>
      </c>
      <c r="Y23" s="21">
        <f t="shared" si="14"/>
        <v>-0.710718795877092</v>
      </c>
      <c r="Z23" s="25">
        <f t="shared" si="15"/>
        <v>-0.211959191644051</v>
      </c>
      <c r="AA23" s="21">
        <f t="shared" si="16"/>
        <v>0.870779747867766</v>
      </c>
      <c r="AB23" s="26">
        <f t="shared" si="17"/>
        <v>1.09927588423578</v>
      </c>
      <c r="AC23" s="26">
        <f t="shared" si="18"/>
        <v>0.99792965144745</v>
      </c>
      <c r="AD23" s="26">
        <f t="shared" si="80"/>
        <v>1.00207464378831</v>
      </c>
      <c r="AE23" s="16">
        <f t="shared" si="19"/>
        <v>5.17964905467677e-6</v>
      </c>
      <c r="AF23" s="16">
        <f t="shared" si="20"/>
        <v>0.00207464378831457</v>
      </c>
      <c r="AG23" s="16">
        <f t="shared" si="21"/>
        <v>0.0409424020692244</v>
      </c>
      <c r="AJ23" s="25">
        <v>-0.320595470031757</v>
      </c>
      <c r="AK23" s="22">
        <v>1</v>
      </c>
      <c r="AL23" s="25">
        <v>0.844489405467475</v>
      </c>
      <c r="AM23" s="25">
        <v>0.0415002971617364</v>
      </c>
      <c r="AN23" s="25">
        <v>5.52614990734838</v>
      </c>
      <c r="AO23" s="25">
        <v>-0.710718795877092</v>
      </c>
      <c r="AP23" s="25">
        <v>-0.710718795877092</v>
      </c>
      <c r="AQ23" s="25">
        <v>-0.211959191644051</v>
      </c>
      <c r="AR23" s="25">
        <v>0.870779747867766</v>
      </c>
      <c r="AS23" s="26">
        <f t="shared" si="22"/>
        <v>1.10195150782719</v>
      </c>
      <c r="AT23" s="26">
        <f t="shared" si="23"/>
        <v>0.995506600978337</v>
      </c>
      <c r="AU23" s="26">
        <f t="shared" si="81"/>
        <v>1.00451368079051</v>
      </c>
      <c r="AV23" s="16">
        <f t="shared" si="24"/>
        <v>2.45174297627283e-5</v>
      </c>
      <c r="AW23" s="16">
        <f t="shared" si="25"/>
        <v>0.00451368079051084</v>
      </c>
      <c r="AX23" s="16">
        <f t="shared" si="26"/>
        <v>0.0400304951368186</v>
      </c>
      <c r="BA23" s="25">
        <v>-0.320595470031757</v>
      </c>
      <c r="BB23" s="25">
        <v>0.844489405467475</v>
      </c>
      <c r="BC23" s="25">
        <v>0.0415002971617364</v>
      </c>
      <c r="BD23" s="25">
        <v>5.52614990734838</v>
      </c>
      <c r="BE23" s="22">
        <v>-0.710718795877092</v>
      </c>
      <c r="BF23" s="25">
        <v>-0.710718795877092</v>
      </c>
      <c r="BG23" s="25">
        <v>-0.211959191644051</v>
      </c>
      <c r="BH23" s="25">
        <v>0.870779747867766</v>
      </c>
      <c r="BI23" s="26">
        <f t="shared" si="27"/>
        <v>1.14226867918824</v>
      </c>
      <c r="BJ23" s="26">
        <f t="shared" si="28"/>
        <v>0.960369499739408</v>
      </c>
      <c r="BK23" s="26">
        <f t="shared" si="82"/>
        <v>1.04126588804762</v>
      </c>
      <c r="BL23" s="16">
        <f t="shared" si="29"/>
        <v>0.00204925331544743</v>
      </c>
      <c r="BM23" s="16">
        <f t="shared" si="30"/>
        <v>0.0412658880476171</v>
      </c>
      <c r="BN23" s="16">
        <f t="shared" si="31"/>
        <v>0.0267638657340754</v>
      </c>
      <c r="BQ23" s="25">
        <v>-0.320595470031757</v>
      </c>
      <c r="BR23" s="25">
        <v>0.844489405467475</v>
      </c>
      <c r="BS23" s="25">
        <v>0.0415002971617364</v>
      </c>
      <c r="BT23" s="25">
        <v>5.52614990734838</v>
      </c>
      <c r="BU23" s="22">
        <v>-0.710718795877092</v>
      </c>
      <c r="BV23" s="25">
        <v>-0.211959191644051</v>
      </c>
      <c r="BW23" s="25">
        <v>0.870779747867766</v>
      </c>
      <c r="BX23" s="26">
        <f t="shared" si="32"/>
        <v>1.14296152918867</v>
      </c>
      <c r="BY23" s="26">
        <f t="shared" si="33"/>
        <v>0.959787334905927</v>
      </c>
      <c r="BZ23" s="26">
        <f t="shared" si="83"/>
        <v>1.04189747419205</v>
      </c>
      <c r="CA23" s="16">
        <f t="shared" si="34"/>
        <v>0.0021124621653613</v>
      </c>
      <c r="CB23" s="16">
        <f t="shared" si="35"/>
        <v>0.0418974741920453</v>
      </c>
      <c r="CC23" s="16">
        <f t="shared" si="36"/>
        <v>0.0271470376722373</v>
      </c>
      <c r="CF23" s="25">
        <v>-0.320595470031757</v>
      </c>
      <c r="CG23" s="25">
        <v>0.844489405467475</v>
      </c>
      <c r="CH23" s="25">
        <v>0.0415002971617364</v>
      </c>
      <c r="CI23" s="25">
        <v>5.52614990734838</v>
      </c>
      <c r="CJ23" s="25">
        <v>-0.211959191644051</v>
      </c>
      <c r="CK23" s="22">
        <v>0.870779747867766</v>
      </c>
      <c r="CL23" s="29">
        <f t="shared" si="37"/>
        <v>1.15337582140789</v>
      </c>
      <c r="CM23" s="29">
        <f t="shared" si="38"/>
        <v>0.951121030663643</v>
      </c>
      <c r="CN23" s="29">
        <f t="shared" si="84"/>
        <v>1.05139090374466</v>
      </c>
      <c r="CO23" s="27">
        <f t="shared" si="39"/>
        <v>0.00317823323941448</v>
      </c>
      <c r="CP23" s="27">
        <f t="shared" si="40"/>
        <v>0.0513909037446596</v>
      </c>
      <c r="CQ23" s="27">
        <f t="shared" si="41"/>
        <v>0.0243945805817545</v>
      </c>
      <c r="CT23" s="31">
        <v>-0.320595470031757</v>
      </c>
      <c r="CU23" s="31">
        <v>0.844489405467475</v>
      </c>
      <c r="CV23" s="31">
        <v>0.0415002971617364</v>
      </c>
      <c r="CW23" s="31">
        <v>5.52614990734838</v>
      </c>
      <c r="CX23" s="31">
        <v>-0.211959191644051</v>
      </c>
      <c r="CY23" s="34">
        <f t="shared" si="42"/>
        <v>1.22733218075585</v>
      </c>
      <c r="CZ23" s="34">
        <f t="shared" si="4"/>
        <v>0.89380855256677</v>
      </c>
      <c r="DA23" s="34">
        <f t="shared" si="85"/>
        <v>1.11880782201991</v>
      </c>
      <c r="DB23" s="32">
        <f t="shared" si="43"/>
        <v>0.0169864773405743</v>
      </c>
      <c r="DC23" s="32">
        <f t="shared" si="44"/>
        <v>0.118807822019914</v>
      </c>
      <c r="DD23" s="32">
        <f>(DC23-$DE$1)^2</f>
        <v>0.00779209223652687</v>
      </c>
      <c r="DE23" s="73"/>
      <c r="DF23" s="30">
        <f t="shared" si="45"/>
        <v>1.22733218075585</v>
      </c>
      <c r="DG23" s="30">
        <f t="shared" si="46"/>
        <v>1.24999470512632</v>
      </c>
      <c r="DH23" s="30">
        <f t="shared" si="47"/>
        <v>0.877603717440659</v>
      </c>
      <c r="DI23" s="34">
        <f t="shared" si="48"/>
        <v>1.1394664586384</v>
      </c>
      <c r="DJ23" s="32">
        <f t="shared" si="49"/>
        <v>0.0234073797966898</v>
      </c>
      <c r="DK23" s="32">
        <f t="shared" si="50"/>
        <v>0.139466458638396</v>
      </c>
      <c r="DL23" s="32">
        <f t="shared" si="51"/>
        <v>0.00816893132088332</v>
      </c>
      <c r="DM23" s="36"/>
      <c r="DN23" s="30">
        <f t="shared" si="52"/>
        <v>1.22323619717219</v>
      </c>
      <c r="DO23" s="30">
        <f t="shared" si="53"/>
        <v>0.896801453828775</v>
      </c>
      <c r="DP23" s="34">
        <f t="shared" si="54"/>
        <v>1.11507401747693</v>
      </c>
      <c r="DQ23" s="32">
        <f t="shared" si="55"/>
        <v>0.0159355774764956</v>
      </c>
      <c r="DR23" s="32">
        <f t="shared" si="56"/>
        <v>0.115074017476926</v>
      </c>
      <c r="DS23" s="32">
        <f t="shared" si="57"/>
        <v>0.0125959367304314</v>
      </c>
      <c r="DT23" s="36"/>
      <c r="DU23" s="30">
        <f t="shared" si="58"/>
        <v>1.24361014695392</v>
      </c>
      <c r="DV23" s="30">
        <f t="shared" si="59"/>
        <v>0.88210923872483</v>
      </c>
      <c r="DW23" s="34">
        <f t="shared" si="60"/>
        <v>1.13364644207286</v>
      </c>
      <c r="DX23" s="32">
        <f t="shared" si="61"/>
        <v>0.021494535189851</v>
      </c>
      <c r="DY23" s="32">
        <f t="shared" si="62"/>
        <v>0.133646442072856</v>
      </c>
      <c r="DZ23" s="32">
        <f t="shared" si="63"/>
        <v>0.00836616295792623</v>
      </c>
      <c r="EA23" s="36"/>
      <c r="EC23" s="25">
        <v>-0.320595470031757</v>
      </c>
      <c r="ED23" s="22">
        <v>0.0415002971617364</v>
      </c>
      <c r="EE23" s="25">
        <v>5.52614990734838</v>
      </c>
      <c r="EF23" s="25">
        <v>-0.211959191644051</v>
      </c>
      <c r="EG23" s="26">
        <f t="shared" si="64"/>
        <v>1.26442610428405</v>
      </c>
      <c r="EH23" s="26">
        <f t="shared" si="65"/>
        <v>0.867587276380335</v>
      </c>
      <c r="EI23" s="26">
        <f t="shared" si="86"/>
        <v>1.15262179059622</v>
      </c>
      <c r="EJ23" s="16">
        <f t="shared" si="66"/>
        <v>0.028031500395735</v>
      </c>
      <c r="EK23" s="16">
        <f t="shared" si="67"/>
        <v>0.152621790596221</v>
      </c>
      <c r="EL23" s="16">
        <f t="shared" si="68"/>
        <v>0.00409635668144688</v>
      </c>
      <c r="EO23" s="25">
        <v>-0.320595470031757</v>
      </c>
      <c r="EP23" s="25">
        <v>5.52614990734838</v>
      </c>
      <c r="EQ23" s="22">
        <v>-0.211959191644051</v>
      </c>
      <c r="ER23" s="26">
        <f t="shared" si="69"/>
        <v>1.28955620960473</v>
      </c>
      <c r="ES23" s="26">
        <f t="shared" si="70"/>
        <v>0.850680250949471</v>
      </c>
      <c r="ET23" s="26">
        <f t="shared" si="87"/>
        <v>1.17552981732428</v>
      </c>
      <c r="EU23" s="16">
        <f t="shared" si="71"/>
        <v>0.0370778938573407</v>
      </c>
      <c r="EV23" s="16">
        <f t="shared" si="72"/>
        <v>0.175529817324275</v>
      </c>
      <c r="EW23" s="16">
        <f t="shared" si="73"/>
        <v>0.00374494375101876</v>
      </c>
      <c r="EZ23" s="25">
        <v>-0.320595470031757</v>
      </c>
      <c r="FA23" s="25">
        <v>5.52614990734838</v>
      </c>
      <c r="FB23" s="26">
        <f t="shared" si="74"/>
        <v>1.31728594629951</v>
      </c>
      <c r="FC23" s="26">
        <f t="shared" si="75"/>
        <v>0.832772871434383</v>
      </c>
      <c r="FD23" s="26">
        <f t="shared" si="76"/>
        <v>1.2008076082949</v>
      </c>
      <c r="FE23" s="16">
        <f t="shared" si="77"/>
        <v>0.0485258981370695</v>
      </c>
      <c r="FF23" s="16">
        <f t="shared" si="78"/>
        <v>0.200807608294902</v>
      </c>
      <c r="FG23" s="16">
        <f t="shared" si="79"/>
        <v>0.00516591850266676</v>
      </c>
    </row>
    <row r="24" s="1" customFormat="1" spans="1:163">
      <c r="A24" s="13" t="s">
        <v>82</v>
      </c>
      <c r="B24" s="13">
        <v>2.79909622191725</v>
      </c>
      <c r="C24" s="14">
        <v>0.00623</v>
      </c>
      <c r="D24" s="14">
        <v>0.0423734716049383</v>
      </c>
      <c r="E24" s="13">
        <v>251.175</v>
      </c>
      <c r="F24" s="13">
        <v>0.491290932616701</v>
      </c>
      <c r="G24" s="13">
        <v>0.491290932616701</v>
      </c>
      <c r="H24" s="13">
        <v>0.808997710759431</v>
      </c>
      <c r="I24" s="13">
        <v>4.22016522344979</v>
      </c>
      <c r="J24" s="13">
        <v>1.185</v>
      </c>
      <c r="K24" s="17">
        <f t="shared" si="5"/>
        <v>1.46752355869658</v>
      </c>
      <c r="L24" s="17">
        <f t="shared" si="0"/>
        <v>0.807482778029465</v>
      </c>
      <c r="M24" s="17">
        <f t="shared" si="1"/>
        <v>1.23841650522918</v>
      </c>
      <c r="N24" s="16">
        <f t="shared" si="6"/>
        <v>0.0798195612185794</v>
      </c>
      <c r="O24" s="16">
        <f t="shared" si="2"/>
        <v>0.238416505229181</v>
      </c>
      <c r="P24" s="16">
        <f>(O24-$Q$1)^2</f>
        <v>0.00460630104799831</v>
      </c>
      <c r="R24" s="21">
        <f t="shared" si="7"/>
        <v>-0.213833551630451</v>
      </c>
      <c r="S24" s="21">
        <f t="shared" si="89"/>
        <v>1</v>
      </c>
      <c r="T24" s="21">
        <f t="shared" si="9"/>
        <v>1.02929658719047</v>
      </c>
      <c r="U24" s="22">
        <f t="shared" si="10"/>
        <v>0.00621067377671266</v>
      </c>
      <c r="V24" s="21">
        <f t="shared" si="11"/>
        <v>0.0415002971617364</v>
      </c>
      <c r="W24" s="25">
        <f t="shared" si="12"/>
        <v>5.52614990734838</v>
      </c>
      <c r="X24" s="21">
        <f t="shared" si="13"/>
        <v>-0.710718795877092</v>
      </c>
      <c r="Y24" s="21">
        <f t="shared" si="14"/>
        <v>-0.710718795877092</v>
      </c>
      <c r="Z24" s="25">
        <f t="shared" si="15"/>
        <v>-0.211959191644051</v>
      </c>
      <c r="AA24" s="21">
        <f t="shared" si="16"/>
        <v>1.43987427975774</v>
      </c>
      <c r="AB24" s="26">
        <f t="shared" si="17"/>
        <v>1.13782284332189</v>
      </c>
      <c r="AC24" s="26">
        <f t="shared" si="18"/>
        <v>1.04146265559265</v>
      </c>
      <c r="AD24" s="26">
        <f t="shared" si="80"/>
        <v>0.960188053436194</v>
      </c>
      <c r="AE24" s="16">
        <f t="shared" si="19"/>
        <v>0.00222568411223095</v>
      </c>
      <c r="AF24" s="16">
        <f t="shared" si="20"/>
        <v>0.0398119465638059</v>
      </c>
      <c r="AG24" s="16">
        <f t="shared" si="21"/>
        <v>0.027094801613187</v>
      </c>
      <c r="AJ24" s="25">
        <v>-0.213833551630451</v>
      </c>
      <c r="AK24" s="22">
        <v>1</v>
      </c>
      <c r="AL24" s="25">
        <v>1.02929658719047</v>
      </c>
      <c r="AM24" s="25">
        <v>0.0415002971617364</v>
      </c>
      <c r="AN24" s="25">
        <v>5.52614990734838</v>
      </c>
      <c r="AO24" s="25">
        <v>-0.710718795877092</v>
      </c>
      <c r="AP24" s="25">
        <v>-0.710718795877092</v>
      </c>
      <c r="AQ24" s="25">
        <v>-0.211959191644051</v>
      </c>
      <c r="AR24" s="25">
        <v>1.43987427975774</v>
      </c>
      <c r="AS24" s="26">
        <f t="shared" si="22"/>
        <v>1.14097847080767</v>
      </c>
      <c r="AT24" s="26">
        <f t="shared" si="23"/>
        <v>1.03858226103177</v>
      </c>
      <c r="AU24" s="26">
        <f t="shared" si="81"/>
        <v>0.962851030217441</v>
      </c>
      <c r="AV24" s="16">
        <f t="shared" si="24"/>
        <v>0.00193789503243138</v>
      </c>
      <c r="AW24" s="16">
        <f t="shared" si="25"/>
        <v>0.0371489697825591</v>
      </c>
      <c r="AX24" s="16">
        <f t="shared" si="26"/>
        <v>0.0280364664876334</v>
      </c>
      <c r="BA24" s="25">
        <v>-0.213833551630451</v>
      </c>
      <c r="BB24" s="25">
        <v>1.02929658719047</v>
      </c>
      <c r="BC24" s="25">
        <v>0.0415002971617364</v>
      </c>
      <c r="BD24" s="25">
        <v>5.52614990734838</v>
      </c>
      <c r="BE24" s="22">
        <v>-0.710718795877092</v>
      </c>
      <c r="BF24" s="25">
        <v>-0.710718795877092</v>
      </c>
      <c r="BG24" s="25">
        <v>-0.211959191644051</v>
      </c>
      <c r="BH24" s="25">
        <v>1.43987427975774</v>
      </c>
      <c r="BI24" s="26">
        <f t="shared" si="27"/>
        <v>1.19487003182938</v>
      </c>
      <c r="BJ24" s="26">
        <f t="shared" si="28"/>
        <v>0.991739660744303</v>
      </c>
      <c r="BK24" s="26">
        <f t="shared" si="82"/>
        <v>1.00832914078428</v>
      </c>
      <c r="BL24" s="16">
        <f t="shared" si="29"/>
        <v>9.74175283129011e-5</v>
      </c>
      <c r="BM24" s="16">
        <f t="shared" si="30"/>
        <v>0.00832914078428382</v>
      </c>
      <c r="BN24" s="16">
        <f t="shared" si="31"/>
        <v>0.0386253784537398</v>
      </c>
      <c r="BQ24" s="25">
        <v>-0.213833551630451</v>
      </c>
      <c r="BR24" s="25">
        <v>1.02929658719047</v>
      </c>
      <c r="BS24" s="25">
        <v>0.0415002971617364</v>
      </c>
      <c r="BT24" s="25">
        <v>5.52614990734838</v>
      </c>
      <c r="BU24" s="22">
        <v>-0.710718795877092</v>
      </c>
      <c r="BV24" s="25">
        <v>-0.211959191644051</v>
      </c>
      <c r="BW24" s="25">
        <v>1.43987427975774</v>
      </c>
      <c r="BX24" s="26">
        <f t="shared" si="32"/>
        <v>1.19832336428593</v>
      </c>
      <c r="BY24" s="26">
        <f t="shared" si="33"/>
        <v>0.988881661926148</v>
      </c>
      <c r="BZ24" s="26">
        <f t="shared" si="83"/>
        <v>1.01124334538897</v>
      </c>
      <c r="CA24" s="16">
        <f t="shared" si="34"/>
        <v>0.000177512035895514</v>
      </c>
      <c r="CB24" s="16">
        <f t="shared" si="35"/>
        <v>0.011243345388968</v>
      </c>
      <c r="CC24" s="16">
        <f t="shared" si="36"/>
        <v>0.0381880813619584</v>
      </c>
      <c r="CF24" s="25">
        <v>-0.213833551630451</v>
      </c>
      <c r="CG24" s="25">
        <v>1.02929658719047</v>
      </c>
      <c r="CH24" s="25">
        <v>0.0415002971617364</v>
      </c>
      <c r="CI24" s="25">
        <v>5.52614990734838</v>
      </c>
      <c r="CJ24" s="25">
        <v>-0.211959191644051</v>
      </c>
      <c r="CK24" s="22">
        <v>1.43987427975774</v>
      </c>
      <c r="CL24" s="29">
        <f t="shared" si="37"/>
        <v>1.20599717439787</v>
      </c>
      <c r="CM24" s="29">
        <f t="shared" si="38"/>
        <v>0.982589366837981</v>
      </c>
      <c r="CN24" s="29">
        <f t="shared" si="84"/>
        <v>1.01771913451297</v>
      </c>
      <c r="CO24" s="27">
        <f t="shared" si="39"/>
        <v>0.000440881332694683</v>
      </c>
      <c r="CP24" s="27">
        <f t="shared" si="40"/>
        <v>0.0177191345129728</v>
      </c>
      <c r="CQ24" s="27">
        <f t="shared" si="41"/>
        <v>0.0360465973317728</v>
      </c>
      <c r="CT24" s="31">
        <v>-0.213833551630451</v>
      </c>
      <c r="CU24" s="31">
        <v>1.02929658719047</v>
      </c>
      <c r="CV24" s="31">
        <v>0.0415002971617364</v>
      </c>
      <c r="CW24" s="31">
        <v>5.52614990734838</v>
      </c>
      <c r="CX24" s="31">
        <v>-0.211959191644051</v>
      </c>
      <c r="CY24" s="34">
        <f t="shared" si="42"/>
        <v>1.235648708963</v>
      </c>
      <c r="CZ24" s="34">
        <f t="shared" si="4"/>
        <v>0.95901043023344</v>
      </c>
      <c r="DA24" s="34">
        <f t="shared" si="85"/>
        <v>1.04274152655105</v>
      </c>
      <c r="DB24" s="32">
        <f t="shared" si="43"/>
        <v>0.00256529171961851</v>
      </c>
      <c r="DC24" s="32">
        <f t="shared" si="44"/>
        <v>0.0427415265510533</v>
      </c>
      <c r="DD24" s="32">
        <f>(DC24-$DE$1)^2</f>
        <v>0.0270073476391807</v>
      </c>
      <c r="DE24" s="73"/>
      <c r="DF24" s="30">
        <f t="shared" si="45"/>
        <v>1.235648708963</v>
      </c>
      <c r="DG24" s="30">
        <f t="shared" si="46"/>
        <v>1.25849551091965</v>
      </c>
      <c r="DH24" s="30">
        <f t="shared" si="47"/>
        <v>0.94160049814882</v>
      </c>
      <c r="DI24" s="34">
        <f t="shared" si="48"/>
        <v>1.06202152820224</v>
      </c>
      <c r="DJ24" s="32">
        <f t="shared" si="49"/>
        <v>0.00540159012534095</v>
      </c>
      <c r="DK24" s="32">
        <f t="shared" si="50"/>
        <v>0.0620215282022394</v>
      </c>
      <c r="DL24" s="32">
        <f t="shared" si="51"/>
        <v>0.0281659257381215</v>
      </c>
      <c r="DM24" s="36"/>
      <c r="DN24" s="30">
        <f t="shared" si="52"/>
        <v>1.22582978010978</v>
      </c>
      <c r="DO24" s="30">
        <f t="shared" si="53"/>
        <v>0.966692129060427</v>
      </c>
      <c r="DP24" s="34">
        <f t="shared" si="54"/>
        <v>1.03445551064117</v>
      </c>
      <c r="DQ24" s="32">
        <f t="shared" si="55"/>
        <v>0.00166707094381318</v>
      </c>
      <c r="DR24" s="32">
        <f t="shared" si="56"/>
        <v>0.0344555106411666</v>
      </c>
      <c r="DS24" s="32">
        <f t="shared" si="57"/>
        <v>0.0371911717687129</v>
      </c>
      <c r="DT24" s="36"/>
      <c r="DU24" s="30">
        <f t="shared" si="58"/>
        <v>1.19232135005717</v>
      </c>
      <c r="DV24" s="30">
        <f t="shared" si="59"/>
        <v>0.993859583193055</v>
      </c>
      <c r="DW24" s="34">
        <f t="shared" si="60"/>
        <v>1.00617835447862</v>
      </c>
      <c r="DX24" s="32">
        <f t="shared" si="61"/>
        <v>5.36021666596272e-5</v>
      </c>
      <c r="DY24" s="32">
        <f t="shared" si="62"/>
        <v>0.00617835447862469</v>
      </c>
      <c r="DZ24" s="32">
        <f t="shared" si="63"/>
        <v>0.047932454979829</v>
      </c>
      <c r="EA24" s="36"/>
      <c r="EC24" s="25">
        <v>-0.213833551630451</v>
      </c>
      <c r="ED24" s="22">
        <v>0.0415002971617364</v>
      </c>
      <c r="EE24" s="25">
        <v>5.52614990734838</v>
      </c>
      <c r="EF24" s="25">
        <v>-0.211959191644051</v>
      </c>
      <c r="EG24" s="26">
        <f t="shared" si="64"/>
        <v>1.2275496422606</v>
      </c>
      <c r="EH24" s="26">
        <f t="shared" si="65"/>
        <v>0.965337742119953</v>
      </c>
      <c r="EI24" s="26">
        <f t="shared" si="86"/>
        <v>1.03590687110599</v>
      </c>
      <c r="EJ24" s="16">
        <f t="shared" si="66"/>
        <v>0.00181047205650475</v>
      </c>
      <c r="EK24" s="16">
        <f t="shared" si="67"/>
        <v>0.0359068711059887</v>
      </c>
      <c r="EL24" s="16">
        <f t="shared" si="68"/>
        <v>0.0326588892631221</v>
      </c>
      <c r="EO24" s="25">
        <v>-0.213833551630451</v>
      </c>
      <c r="EP24" s="25">
        <v>5.52614990734838</v>
      </c>
      <c r="EQ24" s="22">
        <v>-0.211959191644051</v>
      </c>
      <c r="ER24" s="26">
        <f t="shared" si="69"/>
        <v>1.25194683849994</v>
      </c>
      <c r="ES24" s="26">
        <f t="shared" si="70"/>
        <v>0.946525813683787</v>
      </c>
      <c r="ET24" s="26">
        <f t="shared" si="87"/>
        <v>1.05649522236282</v>
      </c>
      <c r="EU24" s="16">
        <f t="shared" si="71"/>
        <v>0.00448187918513703</v>
      </c>
      <c r="EV24" s="16">
        <f t="shared" si="72"/>
        <v>0.0564952223628186</v>
      </c>
      <c r="EW24" s="16">
        <f t="shared" si="73"/>
        <v>0.032483047730873</v>
      </c>
      <c r="EZ24" s="25">
        <v>-0.213833551630451</v>
      </c>
      <c r="FA24" s="25">
        <v>5.52614990734838</v>
      </c>
      <c r="FB24" s="26">
        <f t="shared" si="74"/>
        <v>1.27886784894438</v>
      </c>
      <c r="FC24" s="26">
        <f t="shared" si="75"/>
        <v>0.926600821952118</v>
      </c>
      <c r="FD24" s="26">
        <f t="shared" si="76"/>
        <v>1.07921337463661</v>
      </c>
      <c r="FE24" s="16">
        <f t="shared" si="77"/>
        <v>0.00881117306544508</v>
      </c>
      <c r="FF24" s="16">
        <f t="shared" si="78"/>
        <v>0.0792133746366082</v>
      </c>
      <c r="FG24" s="16">
        <f t="shared" si="79"/>
        <v>0.0374300829429169</v>
      </c>
    </row>
    <row r="25" s="1" customFormat="1" spans="1:163">
      <c r="A25" s="13" t="s">
        <v>82</v>
      </c>
      <c r="B25" s="13">
        <v>2.79909622191725</v>
      </c>
      <c r="C25" s="14">
        <v>0.00623</v>
      </c>
      <c r="D25" s="14">
        <v>0.0423734716049383</v>
      </c>
      <c r="E25" s="13">
        <v>251.175</v>
      </c>
      <c r="F25" s="13">
        <v>0.491290932616701</v>
      </c>
      <c r="G25" s="13">
        <v>0.491290932616701</v>
      </c>
      <c r="H25" s="13">
        <v>0.808997710759431</v>
      </c>
      <c r="I25" s="13">
        <v>4.22016522344979</v>
      </c>
      <c r="J25" s="13">
        <v>1.199</v>
      </c>
      <c r="K25" s="17">
        <f t="shared" si="5"/>
        <v>1.46752355869658</v>
      </c>
      <c r="L25" s="17">
        <f t="shared" si="0"/>
        <v>0.817022658951332</v>
      </c>
      <c r="M25" s="17">
        <f t="shared" si="1"/>
        <v>1.22395626246587</v>
      </c>
      <c r="N25" s="16">
        <f t="shared" si="6"/>
        <v>0.0721049015750751</v>
      </c>
      <c r="O25" s="16">
        <f t="shared" si="2"/>
        <v>0.223956262465871</v>
      </c>
      <c r="P25" s="16">
        <f>(O25-$Q$1)^2</f>
        <v>0.00677822538289515</v>
      </c>
      <c r="R25" s="21">
        <f t="shared" si="7"/>
        <v>-0.202088450172168</v>
      </c>
      <c r="S25" s="21">
        <f t="shared" si="89"/>
        <v>1</v>
      </c>
      <c r="T25" s="21">
        <f t="shared" si="9"/>
        <v>1.02929658719047</v>
      </c>
      <c r="U25" s="22">
        <f t="shared" si="10"/>
        <v>0.00621067377671266</v>
      </c>
      <c r="V25" s="21">
        <f t="shared" si="11"/>
        <v>0.0415002971617364</v>
      </c>
      <c r="W25" s="25">
        <f t="shared" si="12"/>
        <v>5.52614990734838</v>
      </c>
      <c r="X25" s="21">
        <f t="shared" si="13"/>
        <v>-0.710718795877092</v>
      </c>
      <c r="Y25" s="21">
        <f t="shared" si="14"/>
        <v>-0.710718795877092</v>
      </c>
      <c r="Z25" s="25">
        <f t="shared" si="15"/>
        <v>-0.211959191644051</v>
      </c>
      <c r="AA25" s="21">
        <f t="shared" si="16"/>
        <v>1.43987427975774</v>
      </c>
      <c r="AB25" s="26">
        <f t="shared" si="17"/>
        <v>1.13782284332189</v>
      </c>
      <c r="AC25" s="26">
        <f t="shared" si="18"/>
        <v>1.05376685574312</v>
      </c>
      <c r="AD25" s="26">
        <f t="shared" si="80"/>
        <v>0.948976516532018</v>
      </c>
      <c r="AE25" s="16">
        <f t="shared" si="19"/>
        <v>0.00374264449921803</v>
      </c>
      <c r="AF25" s="16">
        <f t="shared" si="20"/>
        <v>0.0510234834679817</v>
      </c>
      <c r="AG25" s="16">
        <f t="shared" si="21"/>
        <v>0.0235295504092134</v>
      </c>
      <c r="AJ25" s="25">
        <v>-0.202088450172168</v>
      </c>
      <c r="AK25" s="22">
        <v>1</v>
      </c>
      <c r="AL25" s="25">
        <v>1.02929658719047</v>
      </c>
      <c r="AM25" s="25">
        <v>0.0415002971617364</v>
      </c>
      <c r="AN25" s="25">
        <v>5.52614990734838</v>
      </c>
      <c r="AO25" s="25">
        <v>-0.710718795877092</v>
      </c>
      <c r="AP25" s="25">
        <v>-0.710718795877092</v>
      </c>
      <c r="AQ25" s="25">
        <v>-0.211959191644051</v>
      </c>
      <c r="AR25" s="25">
        <v>1.43987427975774</v>
      </c>
      <c r="AS25" s="26">
        <f t="shared" si="22"/>
        <v>1.14097847080767</v>
      </c>
      <c r="AT25" s="26">
        <f t="shared" si="23"/>
        <v>1.0508524312043</v>
      </c>
      <c r="AU25" s="26">
        <f t="shared" si="81"/>
        <v>0.951608399339172</v>
      </c>
      <c r="AV25" s="16">
        <f t="shared" si="24"/>
        <v>0.00336649784981669</v>
      </c>
      <c r="AW25" s="16">
        <f t="shared" si="25"/>
        <v>0.0483916006608278</v>
      </c>
      <c r="AX25" s="16">
        <f t="shared" si="26"/>
        <v>0.0243979099996413</v>
      </c>
      <c r="BA25" s="25">
        <v>-0.202088450172168</v>
      </c>
      <c r="BB25" s="25">
        <v>1.02929658719047</v>
      </c>
      <c r="BC25" s="25">
        <v>0.0415002971617364</v>
      </c>
      <c r="BD25" s="25">
        <v>5.52614990734838</v>
      </c>
      <c r="BE25" s="22">
        <v>-0.710718795877092</v>
      </c>
      <c r="BF25" s="25">
        <v>-0.710718795877092</v>
      </c>
      <c r="BG25" s="25">
        <v>-0.211959191644051</v>
      </c>
      <c r="BH25" s="25">
        <v>1.43987427975774</v>
      </c>
      <c r="BI25" s="26">
        <f t="shared" si="27"/>
        <v>1.19487003182938</v>
      </c>
      <c r="BJ25" s="26">
        <f t="shared" si="28"/>
        <v>1.00345641622989</v>
      </c>
      <c r="BK25" s="26">
        <f t="shared" si="82"/>
        <v>0.996555489432341</v>
      </c>
      <c r="BL25" s="16">
        <f t="shared" si="29"/>
        <v>1.7056637090365e-5</v>
      </c>
      <c r="BM25" s="16">
        <f t="shared" si="30"/>
        <v>0.00344451056765949</v>
      </c>
      <c r="BN25" s="16">
        <f t="shared" si="31"/>
        <v>0.040569224062813</v>
      </c>
      <c r="BQ25" s="25">
        <v>-0.202088450172168</v>
      </c>
      <c r="BR25" s="25">
        <v>1.02929658719047</v>
      </c>
      <c r="BS25" s="25">
        <v>0.0415002971617364</v>
      </c>
      <c r="BT25" s="25">
        <v>5.52614990734838</v>
      </c>
      <c r="BU25" s="22">
        <v>-0.710718795877092</v>
      </c>
      <c r="BV25" s="25">
        <v>-0.211959191644051</v>
      </c>
      <c r="BW25" s="25">
        <v>1.43987427975774</v>
      </c>
      <c r="BX25" s="26">
        <f t="shared" si="32"/>
        <v>1.19832336428593</v>
      </c>
      <c r="BY25" s="26">
        <f t="shared" si="33"/>
        <v>1.00056465202485</v>
      </c>
      <c r="BZ25" s="26">
        <f t="shared" si="83"/>
        <v>0.999435666627128</v>
      </c>
      <c r="CA25" s="16">
        <f t="shared" si="34"/>
        <v>4.57835889559159e-7</v>
      </c>
      <c r="CB25" s="16">
        <f t="shared" si="35"/>
        <v>0.00056433337287165</v>
      </c>
      <c r="CC25" s="16">
        <f t="shared" si="36"/>
        <v>0.0424758588050187</v>
      </c>
      <c r="CF25" s="25">
        <v>-0.202088450172168</v>
      </c>
      <c r="CG25" s="25">
        <v>1.02929658719047</v>
      </c>
      <c r="CH25" s="25">
        <v>0.0415002971617364</v>
      </c>
      <c r="CI25" s="25">
        <v>5.52614990734838</v>
      </c>
      <c r="CJ25" s="25">
        <v>-0.211959191644051</v>
      </c>
      <c r="CK25" s="22">
        <v>1.43987427975774</v>
      </c>
      <c r="CL25" s="29">
        <f t="shared" si="37"/>
        <v>1.20599717439787</v>
      </c>
      <c r="CM25" s="29">
        <f t="shared" si="38"/>
        <v>0.994198017585434</v>
      </c>
      <c r="CN25" s="29">
        <f t="shared" si="84"/>
        <v>1.00583584186645</v>
      </c>
      <c r="CO25" s="27">
        <f t="shared" si="39"/>
        <v>4.89604495542456e-5</v>
      </c>
      <c r="CP25" s="27">
        <f t="shared" si="40"/>
        <v>0.00583584186644925</v>
      </c>
      <c r="CQ25" s="27">
        <f t="shared" si="41"/>
        <v>0.0407001199478962</v>
      </c>
      <c r="CT25" s="31">
        <v>-0.202088450172168</v>
      </c>
      <c r="CU25" s="31">
        <v>1.02929658719047</v>
      </c>
      <c r="CV25" s="31">
        <v>0.0415002971617364</v>
      </c>
      <c r="CW25" s="31">
        <v>5.52614990734838</v>
      </c>
      <c r="CX25" s="31">
        <v>-0.211959191644051</v>
      </c>
      <c r="CY25" s="34">
        <f t="shared" si="42"/>
        <v>1.235648708963</v>
      </c>
      <c r="CZ25" s="34">
        <f t="shared" si="4"/>
        <v>0.970340511265734</v>
      </c>
      <c r="DA25" s="34">
        <f t="shared" si="85"/>
        <v>1.03056606252127</v>
      </c>
      <c r="DB25" s="32">
        <f t="shared" si="43"/>
        <v>0.00134312786865455</v>
      </c>
      <c r="DC25" s="32">
        <f t="shared" si="44"/>
        <v>0.0305660625212663</v>
      </c>
      <c r="DD25" s="32">
        <f>(DC25-$DE$1)^2</f>
        <v>0.0311573997466104</v>
      </c>
      <c r="DE25" s="73"/>
      <c r="DF25" s="30">
        <f t="shared" si="45"/>
        <v>1.235648708963</v>
      </c>
      <c r="DG25" s="30">
        <f t="shared" si="46"/>
        <v>1.25849551091965</v>
      </c>
      <c r="DH25" s="30">
        <f t="shared" si="47"/>
        <v>0.952724892219777</v>
      </c>
      <c r="DI25" s="34">
        <f t="shared" si="48"/>
        <v>1.04962094321906</v>
      </c>
      <c r="DJ25" s="32">
        <f t="shared" si="49"/>
        <v>0.00353971581959064</v>
      </c>
      <c r="DK25" s="32">
        <f t="shared" si="50"/>
        <v>0.0496209432190606</v>
      </c>
      <c r="DL25" s="32">
        <f t="shared" si="51"/>
        <v>0.0324820079572244</v>
      </c>
      <c r="DM25" s="36"/>
      <c r="DN25" s="30">
        <f t="shared" si="52"/>
        <v>1.22582978010978</v>
      </c>
      <c r="DO25" s="30">
        <f t="shared" si="53"/>
        <v>0.978112964340465</v>
      </c>
      <c r="DP25" s="34">
        <f t="shared" si="54"/>
        <v>1.02237679742267</v>
      </c>
      <c r="DQ25" s="32">
        <f t="shared" si="55"/>
        <v>0.000719837100739271</v>
      </c>
      <c r="DR25" s="32">
        <f t="shared" si="56"/>
        <v>0.0223767974226707</v>
      </c>
      <c r="DS25" s="32">
        <f t="shared" si="57"/>
        <v>0.0419958298559322</v>
      </c>
      <c r="DT25" s="36"/>
      <c r="DU25" s="30">
        <f t="shared" si="58"/>
        <v>1.19232135005717</v>
      </c>
      <c r="DV25" s="30">
        <f t="shared" si="59"/>
        <v>1.00560138417593</v>
      </c>
      <c r="DW25" s="34">
        <f t="shared" si="60"/>
        <v>0.994429816561443</v>
      </c>
      <c r="DX25" s="32">
        <f t="shared" si="61"/>
        <v>4.46043650588597e-5</v>
      </c>
      <c r="DY25" s="32">
        <f t="shared" si="62"/>
        <v>0.00557018343855686</v>
      </c>
      <c r="DZ25" s="32">
        <f t="shared" si="63"/>
        <v>0.0481991244850253</v>
      </c>
      <c r="EA25" s="36"/>
      <c r="EC25" s="25">
        <v>-0.202088450172168</v>
      </c>
      <c r="ED25" s="22">
        <v>0.0415002971617364</v>
      </c>
      <c r="EE25" s="25">
        <v>5.52614990734838</v>
      </c>
      <c r="EF25" s="25">
        <v>-0.211959191644051</v>
      </c>
      <c r="EG25" s="26">
        <f t="shared" si="64"/>
        <v>1.2275496422606</v>
      </c>
      <c r="EH25" s="26">
        <f t="shared" si="65"/>
        <v>0.97674257620407</v>
      </c>
      <c r="EI25" s="26">
        <f t="shared" si="86"/>
        <v>1.02381121122652</v>
      </c>
      <c r="EJ25" s="16">
        <f t="shared" si="66"/>
        <v>0.000815082073208046</v>
      </c>
      <c r="EK25" s="16">
        <f t="shared" si="67"/>
        <v>0.0238112112265192</v>
      </c>
      <c r="EL25" s="16">
        <f t="shared" si="68"/>
        <v>0.0371769940630715</v>
      </c>
      <c r="EO25" s="25">
        <v>-0.202088450172168</v>
      </c>
      <c r="EP25" s="25">
        <v>5.52614990734838</v>
      </c>
      <c r="EQ25" s="22">
        <v>-0.211959191644051</v>
      </c>
      <c r="ER25" s="26">
        <f t="shared" si="69"/>
        <v>1.25194683849994</v>
      </c>
      <c r="ES25" s="26">
        <f t="shared" si="70"/>
        <v>0.957708397136591</v>
      </c>
      <c r="ET25" s="26">
        <f t="shared" si="87"/>
        <v>1.04415916472055</v>
      </c>
      <c r="EU25" s="16">
        <f t="shared" si="71"/>
        <v>0.00280336770713871</v>
      </c>
      <c r="EV25" s="16">
        <f t="shared" si="72"/>
        <v>0.0441591647205504</v>
      </c>
      <c r="EW25" s="16">
        <f t="shared" si="73"/>
        <v>0.0370818947221702</v>
      </c>
      <c r="EZ25" s="25">
        <v>-0.202088450172168</v>
      </c>
      <c r="FA25" s="25">
        <v>5.52614990734838</v>
      </c>
      <c r="FB25" s="26">
        <f t="shared" si="74"/>
        <v>1.27886784894438</v>
      </c>
      <c r="FC25" s="26">
        <f t="shared" si="75"/>
        <v>0.937548004658725</v>
      </c>
      <c r="FD25" s="26">
        <f t="shared" si="76"/>
        <v>1.06661205082934</v>
      </c>
      <c r="FE25" s="16">
        <f t="shared" si="77"/>
        <v>0.00637887329500241</v>
      </c>
      <c r="FF25" s="16">
        <f t="shared" si="78"/>
        <v>0.0666120508293417</v>
      </c>
      <c r="FG25" s="16">
        <f t="shared" si="79"/>
        <v>0.04246479619692</v>
      </c>
    </row>
    <row r="26" s="1" customFormat="1" spans="1:163">
      <c r="A26" s="13" t="s">
        <v>82</v>
      </c>
      <c r="B26" s="13">
        <v>2.32678946523443</v>
      </c>
      <c r="C26" s="14">
        <v>0.00623</v>
      </c>
      <c r="D26" s="14">
        <v>0.0423734716049383</v>
      </c>
      <c r="E26" s="13">
        <v>251.175</v>
      </c>
      <c r="F26" s="13">
        <v>0.491290932616701</v>
      </c>
      <c r="G26" s="13">
        <v>0.491290932616701</v>
      </c>
      <c r="H26" s="13">
        <v>0.808997710759431</v>
      </c>
      <c r="I26" s="13">
        <v>6.06748283069573</v>
      </c>
      <c r="J26" s="13">
        <v>1.123</v>
      </c>
      <c r="K26" s="17">
        <f t="shared" si="5"/>
        <v>1.34459557054994</v>
      </c>
      <c r="L26" s="17">
        <f t="shared" si="0"/>
        <v>0.835195373684512</v>
      </c>
      <c r="M26" s="17">
        <f t="shared" si="1"/>
        <v>1.19732463984857</v>
      </c>
      <c r="N26" s="16">
        <f t="shared" si="6"/>
        <v>0.0491045968873552</v>
      </c>
      <c r="O26" s="16">
        <f t="shared" si="2"/>
        <v>0.19732463984857</v>
      </c>
      <c r="P26" s="16">
        <f>(O26-$Q$1)^2</f>
        <v>0.0118726305485978</v>
      </c>
      <c r="R26" s="21">
        <f t="shared" si="7"/>
        <v>-0.180089601039947</v>
      </c>
      <c r="S26" s="21">
        <f t="shared" si="89"/>
        <v>1</v>
      </c>
      <c r="T26" s="21">
        <f t="shared" si="9"/>
        <v>0.844489405467475</v>
      </c>
      <c r="U26" s="22">
        <f t="shared" si="10"/>
        <v>0.00621067377671266</v>
      </c>
      <c r="V26" s="21">
        <f t="shared" si="11"/>
        <v>0.0415002971617364</v>
      </c>
      <c r="W26" s="25">
        <f t="shared" si="12"/>
        <v>5.52614990734838</v>
      </c>
      <c r="X26" s="21">
        <f t="shared" si="13"/>
        <v>-0.710718795877092</v>
      </c>
      <c r="Y26" s="21">
        <f t="shared" si="14"/>
        <v>-0.710718795877092</v>
      </c>
      <c r="Z26" s="25">
        <f t="shared" si="15"/>
        <v>-0.211959191644051</v>
      </c>
      <c r="AA26" s="21">
        <f t="shared" si="16"/>
        <v>1.80294382889821</v>
      </c>
      <c r="AB26" s="26">
        <f t="shared" si="17"/>
        <v>1.03146828162044</v>
      </c>
      <c r="AC26" s="26">
        <f t="shared" si="18"/>
        <v>1.08873924677137</v>
      </c>
      <c r="AD26" s="26">
        <f t="shared" si="80"/>
        <v>0.918493572235477</v>
      </c>
      <c r="AE26" s="16">
        <f t="shared" si="19"/>
        <v>0.00837805546951506</v>
      </c>
      <c r="AF26" s="16">
        <f t="shared" si="20"/>
        <v>0.0815064277645234</v>
      </c>
      <c r="AG26" s="16">
        <f t="shared" si="21"/>
        <v>0.015106992337209</v>
      </c>
      <c r="AJ26" s="25">
        <v>-0.180089601039947</v>
      </c>
      <c r="AK26" s="22">
        <v>1</v>
      </c>
      <c r="AL26" s="25">
        <v>0.844489405467475</v>
      </c>
      <c r="AM26" s="25">
        <v>0.0415002971617364</v>
      </c>
      <c r="AN26" s="25">
        <v>5.52614990734838</v>
      </c>
      <c r="AO26" s="25">
        <v>-0.710718795877092</v>
      </c>
      <c r="AP26" s="25">
        <v>-0.710718795877092</v>
      </c>
      <c r="AQ26" s="25">
        <v>-0.211959191644051</v>
      </c>
      <c r="AR26" s="25">
        <v>1.80294382889821</v>
      </c>
      <c r="AS26" s="26">
        <f t="shared" si="22"/>
        <v>1.03436446943292</v>
      </c>
      <c r="AT26" s="26">
        <f t="shared" si="23"/>
        <v>1.08569081130143</v>
      </c>
      <c r="AU26" s="26">
        <f t="shared" si="81"/>
        <v>0.921072546244807</v>
      </c>
      <c r="AV26" s="16">
        <f t="shared" si="24"/>
        <v>0.00785625727890818</v>
      </c>
      <c r="AW26" s="16">
        <f t="shared" si="25"/>
        <v>0.0789274537551935</v>
      </c>
      <c r="AX26" s="16">
        <f t="shared" si="26"/>
        <v>0.0157910514285641</v>
      </c>
      <c r="BA26" s="25">
        <v>-0.180089601039947</v>
      </c>
      <c r="BB26" s="25">
        <v>0.844489405467475</v>
      </c>
      <c r="BC26" s="25">
        <v>0.0415002971617364</v>
      </c>
      <c r="BD26" s="25">
        <v>5.52614990734838</v>
      </c>
      <c r="BE26" s="22">
        <v>-0.710718795877092</v>
      </c>
      <c r="BF26" s="25">
        <v>-0.710718795877092</v>
      </c>
      <c r="BG26" s="25">
        <v>-0.211959191644051</v>
      </c>
      <c r="BH26" s="25">
        <v>1.80294382889821</v>
      </c>
      <c r="BI26" s="26">
        <f t="shared" si="27"/>
        <v>1.08598943723526</v>
      </c>
      <c r="BJ26" s="26">
        <f t="shared" si="28"/>
        <v>1.03408003935928</v>
      </c>
      <c r="BK26" s="26">
        <f t="shared" si="82"/>
        <v>0.967043131999343</v>
      </c>
      <c r="BL26" s="16">
        <f t="shared" si="29"/>
        <v>0.00136978175616262</v>
      </c>
      <c r="BM26" s="16">
        <f t="shared" si="30"/>
        <v>0.0329568680006573</v>
      </c>
      <c r="BN26" s="16">
        <f t="shared" si="31"/>
        <v>0.029551561330745</v>
      </c>
      <c r="BQ26" s="25">
        <v>-0.180089601039947</v>
      </c>
      <c r="BR26" s="25">
        <v>0.844489405467475</v>
      </c>
      <c r="BS26" s="25">
        <v>0.0415002971617364</v>
      </c>
      <c r="BT26" s="25">
        <v>5.52614990734838</v>
      </c>
      <c r="BU26" s="22">
        <v>-0.710718795877092</v>
      </c>
      <c r="BV26" s="25">
        <v>-0.211959191644051</v>
      </c>
      <c r="BW26" s="25">
        <v>1.80294382889821</v>
      </c>
      <c r="BX26" s="26">
        <f t="shared" si="32"/>
        <v>1.0883715042775</v>
      </c>
      <c r="BY26" s="26">
        <f t="shared" si="33"/>
        <v>1.03181679746889</v>
      </c>
      <c r="BZ26" s="26">
        <f t="shared" si="83"/>
        <v>0.96916429588379</v>
      </c>
      <c r="CA26" s="16">
        <f t="shared" si="34"/>
        <v>0.00119913271600347</v>
      </c>
      <c r="CB26" s="16">
        <f t="shared" si="35"/>
        <v>0.0308357041162099</v>
      </c>
      <c r="CC26" s="16">
        <f t="shared" si="36"/>
        <v>0.0309145541324768</v>
      </c>
      <c r="CF26" s="25">
        <v>-0.180089601039947</v>
      </c>
      <c r="CG26" s="25">
        <v>0.844489405467475</v>
      </c>
      <c r="CH26" s="25">
        <v>0.0415002971617364</v>
      </c>
      <c r="CI26" s="25">
        <v>5.52614990734838</v>
      </c>
      <c r="CJ26" s="25">
        <v>-0.211959191644051</v>
      </c>
      <c r="CK26" s="22">
        <v>1.80294382889821</v>
      </c>
      <c r="CL26" s="29">
        <f t="shared" si="37"/>
        <v>1.09777661679565</v>
      </c>
      <c r="CM26" s="29">
        <f t="shared" si="38"/>
        <v>1.02297679037651</v>
      </c>
      <c r="CN26" s="29">
        <f t="shared" si="84"/>
        <v>0.977539284769058</v>
      </c>
      <c r="CO26" s="27">
        <f t="shared" si="39"/>
        <v>0.000636219060273364</v>
      </c>
      <c r="CP26" s="27">
        <f t="shared" si="40"/>
        <v>0.0224607152309417</v>
      </c>
      <c r="CQ26" s="27">
        <f t="shared" si="41"/>
        <v>0.0342686124402059</v>
      </c>
      <c r="CT26" s="31">
        <v>-0.180089601039947</v>
      </c>
      <c r="CU26" s="31">
        <v>0.844489405467475</v>
      </c>
      <c r="CV26" s="31">
        <v>0.0415002971617364</v>
      </c>
      <c r="CW26" s="31">
        <v>5.52614990734838</v>
      </c>
      <c r="CX26" s="31">
        <v>-0.211959191644051</v>
      </c>
      <c r="CY26" s="34">
        <f t="shared" si="42"/>
        <v>1.09172769265231</v>
      </c>
      <c r="CZ26" s="34">
        <f t="shared" si="4"/>
        <v>1.02864478711877</v>
      </c>
      <c r="DA26" s="34">
        <f t="shared" si="85"/>
        <v>0.972152887490923</v>
      </c>
      <c r="DB26" s="32">
        <f t="shared" si="43"/>
        <v>0.000977957206848604</v>
      </c>
      <c r="DC26" s="32">
        <f t="shared" si="44"/>
        <v>0.027847112509077</v>
      </c>
      <c r="DD26" s="32">
        <f>(DC26-$DE$1)^2</f>
        <v>0.0321246611177023</v>
      </c>
      <c r="DE26" s="73"/>
      <c r="DF26" s="30">
        <f t="shared" si="45"/>
        <v>1.09172769265231</v>
      </c>
      <c r="DG26" s="30">
        <f t="shared" si="46"/>
        <v>1.11190639876885</v>
      </c>
      <c r="DH26" s="30">
        <f t="shared" si="47"/>
        <v>1.00997709991006</v>
      </c>
      <c r="DI26" s="34">
        <f t="shared" si="48"/>
        <v>0.990121459277693</v>
      </c>
      <c r="DJ26" s="32">
        <f t="shared" si="49"/>
        <v>0.000123067988275787</v>
      </c>
      <c r="DK26" s="32">
        <f t="shared" si="50"/>
        <v>0.00987854072230687</v>
      </c>
      <c r="DL26" s="32">
        <f t="shared" si="51"/>
        <v>0.0483868265984134</v>
      </c>
      <c r="DM26" s="36"/>
      <c r="DN26" s="30">
        <f t="shared" si="52"/>
        <v>1.12056662467378</v>
      </c>
      <c r="DO26" s="30">
        <f t="shared" si="53"/>
        <v>1.00217155791779</v>
      </c>
      <c r="DP26" s="34">
        <f t="shared" si="54"/>
        <v>0.997833147527856</v>
      </c>
      <c r="DQ26" s="32">
        <f t="shared" si="55"/>
        <v>5.92131547824338e-6</v>
      </c>
      <c r="DR26" s="32">
        <f t="shared" si="56"/>
        <v>0.00216685247214365</v>
      </c>
      <c r="DS26" s="32">
        <f t="shared" si="57"/>
        <v>0.0506874729198634</v>
      </c>
      <c r="DT26" s="36"/>
      <c r="DU26" s="30">
        <f t="shared" si="58"/>
        <v>1.06469010767843</v>
      </c>
      <c r="DV26" s="30">
        <f t="shared" si="59"/>
        <v>1.0547670086357</v>
      </c>
      <c r="DW26" s="34">
        <f t="shared" si="60"/>
        <v>0.948076676472336</v>
      </c>
      <c r="DX26" s="32">
        <f t="shared" si="61"/>
        <v>0.00340004354255272</v>
      </c>
      <c r="DY26" s="32">
        <f t="shared" si="62"/>
        <v>0.0519233235276642</v>
      </c>
      <c r="DZ26" s="32">
        <f t="shared" si="63"/>
        <v>0.0299947241333663</v>
      </c>
      <c r="EA26" s="36"/>
      <c r="EC26" s="25">
        <v>-0.180089601039947</v>
      </c>
      <c r="ED26" s="22">
        <v>0.0415002971617364</v>
      </c>
      <c r="EE26" s="25">
        <v>5.52614990734838</v>
      </c>
      <c r="EF26" s="25">
        <v>-0.211959191644051</v>
      </c>
      <c r="EG26" s="26">
        <f t="shared" si="64"/>
        <v>1.1247232126752</v>
      </c>
      <c r="EH26" s="26">
        <f t="shared" si="65"/>
        <v>0.998467878447087</v>
      </c>
      <c r="EI26" s="26">
        <f t="shared" si="86"/>
        <v>1.00153447255138</v>
      </c>
      <c r="EJ26" s="16">
        <f t="shared" si="66"/>
        <v>2.96946192397389e-6</v>
      </c>
      <c r="EK26" s="16">
        <f t="shared" si="67"/>
        <v>0.00153447255138128</v>
      </c>
      <c r="EL26" s="16">
        <f t="shared" si="68"/>
        <v>0.0462637530787636</v>
      </c>
      <c r="EO26" s="25">
        <v>-0.180089601039947</v>
      </c>
      <c r="EP26" s="25">
        <v>5.52614990734838</v>
      </c>
      <c r="EQ26" s="22">
        <v>-0.211959191644051</v>
      </c>
      <c r="ER26" s="26">
        <f t="shared" si="69"/>
        <v>1.14707676318746</v>
      </c>
      <c r="ES26" s="26">
        <f t="shared" si="70"/>
        <v>0.979010329595938</v>
      </c>
      <c r="ET26" s="26">
        <f t="shared" si="87"/>
        <v>1.02143968226844</v>
      </c>
      <c r="EU26" s="16">
        <f t="shared" si="71"/>
        <v>0.000579690525585184</v>
      </c>
      <c r="EV26" s="16">
        <f t="shared" si="72"/>
        <v>0.0214396822684446</v>
      </c>
      <c r="EW26" s="16">
        <f t="shared" si="73"/>
        <v>0.0463480965000175</v>
      </c>
      <c r="EZ26" s="25">
        <v>-0.180089601039947</v>
      </c>
      <c r="FA26" s="25">
        <v>5.52614990734838</v>
      </c>
      <c r="FB26" s="26">
        <f t="shared" si="74"/>
        <v>1.17174271909925</v>
      </c>
      <c r="FC26" s="26">
        <f t="shared" si="75"/>
        <v>0.958401517410986</v>
      </c>
      <c r="FD26" s="26">
        <f t="shared" si="76"/>
        <v>1.04340402413113</v>
      </c>
      <c r="FE26" s="16">
        <f t="shared" si="77"/>
        <v>0.00237585266518876</v>
      </c>
      <c r="FF26" s="16">
        <f t="shared" si="78"/>
        <v>0.0434040241311253</v>
      </c>
      <c r="FG26" s="16">
        <f t="shared" si="79"/>
        <v>0.0525683593385055</v>
      </c>
    </row>
    <row r="27" s="1" customFormat="1" spans="1:163">
      <c r="A27" s="13" t="s">
        <v>82</v>
      </c>
      <c r="B27" s="13">
        <v>2.32678946523443</v>
      </c>
      <c r="C27" s="14">
        <v>0.00623</v>
      </c>
      <c r="D27" s="14">
        <v>0.0423734716049383</v>
      </c>
      <c r="E27" s="13">
        <v>251.175</v>
      </c>
      <c r="F27" s="13">
        <v>0.491290932616701</v>
      </c>
      <c r="G27" s="13">
        <v>0.491290932616701</v>
      </c>
      <c r="H27" s="13">
        <v>0.808997710759431</v>
      </c>
      <c r="I27" s="13">
        <v>6.06748283069573</v>
      </c>
      <c r="J27" s="13">
        <v>1.033</v>
      </c>
      <c r="K27" s="17">
        <f t="shared" si="5"/>
        <v>1.34459557054994</v>
      </c>
      <c r="L27" s="17">
        <f t="shared" si="0"/>
        <v>0.768260748901247</v>
      </c>
      <c r="M27" s="17">
        <f t="shared" si="1"/>
        <v>1.30164140421098</v>
      </c>
      <c r="N27" s="16">
        <f t="shared" si="6"/>
        <v>0.0970917995863451</v>
      </c>
      <c r="O27" s="16">
        <f t="shared" si="2"/>
        <v>0.301641404210982</v>
      </c>
      <c r="P27" s="16">
        <f>(O27-$Q$1)^2</f>
        <v>2.15745097819464e-5</v>
      </c>
      <c r="R27" s="21">
        <f t="shared" si="7"/>
        <v>-0.263626086658752</v>
      </c>
      <c r="S27" s="21">
        <f t="shared" si="89"/>
        <v>1</v>
      </c>
      <c r="T27" s="21">
        <f t="shared" si="9"/>
        <v>0.844489405467475</v>
      </c>
      <c r="U27" s="22">
        <f t="shared" si="10"/>
        <v>0.00621067377671266</v>
      </c>
      <c r="V27" s="21">
        <f t="shared" si="11"/>
        <v>0.0415002971617364</v>
      </c>
      <c r="W27" s="25">
        <f t="shared" si="12"/>
        <v>5.52614990734838</v>
      </c>
      <c r="X27" s="21">
        <f t="shared" si="13"/>
        <v>-0.710718795877092</v>
      </c>
      <c r="Y27" s="21">
        <f t="shared" si="14"/>
        <v>-0.710718795877092</v>
      </c>
      <c r="Z27" s="25">
        <f t="shared" si="15"/>
        <v>-0.211959191644051</v>
      </c>
      <c r="AA27" s="21">
        <f t="shared" si="16"/>
        <v>1.80294382889821</v>
      </c>
      <c r="AB27" s="26">
        <f t="shared" si="17"/>
        <v>1.03146828162044</v>
      </c>
      <c r="AC27" s="26">
        <f t="shared" si="18"/>
        <v>1.00148498834802</v>
      </c>
      <c r="AD27" s="26">
        <f t="shared" si="80"/>
        <v>0.998517213572546</v>
      </c>
      <c r="AE27" s="16">
        <f t="shared" si="19"/>
        <v>2.34616119428126e-6</v>
      </c>
      <c r="AF27" s="16">
        <f t="shared" si="20"/>
        <v>0.00148278642745381</v>
      </c>
      <c r="AG27" s="16">
        <f t="shared" si="21"/>
        <v>0.0411822679111192</v>
      </c>
      <c r="AJ27" s="25">
        <v>-0.263626086658752</v>
      </c>
      <c r="AK27" s="22">
        <v>1</v>
      </c>
      <c r="AL27" s="25">
        <v>0.844489405467475</v>
      </c>
      <c r="AM27" s="25">
        <v>0.0415002971617364</v>
      </c>
      <c r="AN27" s="25">
        <v>5.52614990734838</v>
      </c>
      <c r="AO27" s="25">
        <v>-0.710718795877092</v>
      </c>
      <c r="AP27" s="25">
        <v>-0.710718795877092</v>
      </c>
      <c r="AQ27" s="25">
        <v>-0.211959191644051</v>
      </c>
      <c r="AR27" s="25">
        <v>1.80294382889821</v>
      </c>
      <c r="AS27" s="26">
        <f t="shared" si="22"/>
        <v>1.03436446943292</v>
      </c>
      <c r="AT27" s="26">
        <f t="shared" si="23"/>
        <v>0.998680862043081</v>
      </c>
      <c r="AU27" s="26">
        <f t="shared" si="81"/>
        <v>1.00132088038037</v>
      </c>
      <c r="AV27" s="16">
        <f t="shared" si="24"/>
        <v>1.861776833367e-6</v>
      </c>
      <c r="AW27" s="16">
        <f t="shared" si="25"/>
        <v>0.00132088038036571</v>
      </c>
      <c r="AX27" s="16">
        <f t="shared" si="26"/>
        <v>0.0413182960070117</v>
      </c>
      <c r="BA27" s="25">
        <v>-0.263626086658752</v>
      </c>
      <c r="BB27" s="25">
        <v>0.844489405467475</v>
      </c>
      <c r="BC27" s="25">
        <v>0.0415002971617364</v>
      </c>
      <c r="BD27" s="25">
        <v>5.52614990734838</v>
      </c>
      <c r="BE27" s="22">
        <v>-0.710718795877092</v>
      </c>
      <c r="BF27" s="25">
        <v>-0.710718795877092</v>
      </c>
      <c r="BG27" s="25">
        <v>-0.211959191644051</v>
      </c>
      <c r="BH27" s="25">
        <v>1.80294382889821</v>
      </c>
      <c r="BI27" s="26">
        <f t="shared" si="27"/>
        <v>1.08598943723526</v>
      </c>
      <c r="BJ27" s="26">
        <f t="shared" si="28"/>
        <v>0.951206305127457</v>
      </c>
      <c r="BK27" s="26">
        <f t="shared" si="82"/>
        <v>1.05129664785601</v>
      </c>
      <c r="BL27" s="16">
        <f t="shared" si="29"/>
        <v>0.00280788045850977</v>
      </c>
      <c r="BM27" s="16">
        <f t="shared" si="30"/>
        <v>0.0512966478560135</v>
      </c>
      <c r="BN27" s="16">
        <f t="shared" si="31"/>
        <v>0.0235824843601999</v>
      </c>
      <c r="BQ27" s="25">
        <v>-0.263626086658752</v>
      </c>
      <c r="BR27" s="25">
        <v>0.844489405467475</v>
      </c>
      <c r="BS27" s="25">
        <v>0.0415002971617364</v>
      </c>
      <c r="BT27" s="25">
        <v>5.52614990734838</v>
      </c>
      <c r="BU27" s="22">
        <v>-0.710718795877092</v>
      </c>
      <c r="BV27" s="25">
        <v>-0.211959191644051</v>
      </c>
      <c r="BW27" s="25">
        <v>1.80294382889821</v>
      </c>
      <c r="BX27" s="26">
        <f t="shared" si="32"/>
        <v>1.0883715042775</v>
      </c>
      <c r="BY27" s="26">
        <f t="shared" si="33"/>
        <v>0.949124445044843</v>
      </c>
      <c r="BZ27" s="26">
        <f t="shared" si="83"/>
        <v>1.05360261788722</v>
      </c>
      <c r="CA27" s="16">
        <f t="shared" si="34"/>
        <v>0.00306600348595279</v>
      </c>
      <c r="CB27" s="16">
        <f t="shared" si="35"/>
        <v>0.053602617887218</v>
      </c>
      <c r="CC27" s="16">
        <f t="shared" si="36"/>
        <v>0.0234268852750586</v>
      </c>
      <c r="CF27" s="25">
        <v>-0.263626086658752</v>
      </c>
      <c r="CG27" s="25">
        <v>0.844489405467475</v>
      </c>
      <c r="CH27" s="25">
        <v>0.0415002971617364</v>
      </c>
      <c r="CI27" s="25">
        <v>5.52614990734838</v>
      </c>
      <c r="CJ27" s="25">
        <v>-0.211959191644051</v>
      </c>
      <c r="CK27" s="22">
        <v>1.80294382889821</v>
      </c>
      <c r="CL27" s="29">
        <f t="shared" si="37"/>
        <v>1.09777661679565</v>
      </c>
      <c r="CM27" s="29">
        <f t="shared" si="38"/>
        <v>0.940992898004394</v>
      </c>
      <c r="CN27" s="29">
        <f t="shared" si="84"/>
        <v>1.06270727666568</v>
      </c>
      <c r="CO27" s="27">
        <f t="shared" si="39"/>
        <v>0.00419601008349081</v>
      </c>
      <c r="CP27" s="27">
        <f t="shared" si="40"/>
        <v>0.0627072766656849</v>
      </c>
      <c r="CQ27" s="27">
        <f t="shared" si="41"/>
        <v>0.0209876855953895</v>
      </c>
      <c r="CT27" s="31">
        <v>-0.263626086658752</v>
      </c>
      <c r="CU27" s="31">
        <v>0.844489405467475</v>
      </c>
      <c r="CV27" s="31">
        <v>0.0415002971617364</v>
      </c>
      <c r="CW27" s="31">
        <v>5.52614990734838</v>
      </c>
      <c r="CX27" s="31">
        <v>-0.211959191644051</v>
      </c>
      <c r="CY27" s="34">
        <f t="shared" si="42"/>
        <v>1.09172769265231</v>
      </c>
      <c r="CZ27" s="34">
        <f t="shared" si="4"/>
        <v>0.946206647456537</v>
      </c>
      <c r="DA27" s="34">
        <f t="shared" si="85"/>
        <v>1.05685159017648</v>
      </c>
      <c r="DB27" s="32">
        <f t="shared" si="43"/>
        <v>0.00344894188426379</v>
      </c>
      <c r="DC27" s="32">
        <f t="shared" si="44"/>
        <v>0.0568515901764828</v>
      </c>
      <c r="DD27" s="32">
        <f>(DC27-$DE$1)^2</f>
        <v>0.0225687705463743</v>
      </c>
      <c r="DE27" s="73"/>
      <c r="DF27" s="30">
        <f t="shared" si="45"/>
        <v>1.09172769265231</v>
      </c>
      <c r="DG27" s="30">
        <f t="shared" si="46"/>
        <v>1.11190639876885</v>
      </c>
      <c r="DH27" s="30">
        <f t="shared" si="47"/>
        <v>0.929035034912815</v>
      </c>
      <c r="DI27" s="34">
        <f t="shared" si="48"/>
        <v>1.07638567160586</v>
      </c>
      <c r="DJ27" s="32">
        <f t="shared" si="49"/>
        <v>0.00622621976666868</v>
      </c>
      <c r="DK27" s="32">
        <f t="shared" si="50"/>
        <v>0.0763856716058562</v>
      </c>
      <c r="DL27" s="32">
        <f t="shared" si="51"/>
        <v>0.0235508701260453</v>
      </c>
      <c r="DM27" s="36"/>
      <c r="DN27" s="30">
        <f t="shared" si="52"/>
        <v>1.12056662467378</v>
      </c>
      <c r="DO27" s="30">
        <f t="shared" si="53"/>
        <v>0.921855048378516</v>
      </c>
      <c r="DP27" s="34">
        <f t="shared" si="54"/>
        <v>1.08476923976165</v>
      </c>
      <c r="DQ27" s="32">
        <f t="shared" si="55"/>
        <v>0.00766791375675913</v>
      </c>
      <c r="DR27" s="32">
        <f t="shared" si="56"/>
        <v>0.0847692397616484</v>
      </c>
      <c r="DS27" s="32">
        <f t="shared" si="57"/>
        <v>0.0203166249309629</v>
      </c>
      <c r="DT27" s="36"/>
      <c r="DU27" s="30">
        <f t="shared" si="58"/>
        <v>1.06469010767843</v>
      </c>
      <c r="DV27" s="30">
        <f t="shared" si="59"/>
        <v>0.970235369475223</v>
      </c>
      <c r="DW27" s="34">
        <f t="shared" si="60"/>
        <v>1.03067774218629</v>
      </c>
      <c r="DX27" s="32">
        <f t="shared" si="61"/>
        <v>0.0010042629246707</v>
      </c>
      <c r="DY27" s="32">
        <f t="shared" si="62"/>
        <v>0.0306777421862858</v>
      </c>
      <c r="DZ27" s="32">
        <f t="shared" si="63"/>
        <v>0.0378051369500671</v>
      </c>
      <c r="EA27" s="36"/>
      <c r="EC27" s="25">
        <v>-0.263626086658752</v>
      </c>
      <c r="ED27" s="22">
        <v>0.0415002971617364</v>
      </c>
      <c r="EE27" s="25">
        <v>5.52614990734838</v>
      </c>
      <c r="EF27" s="25">
        <v>-0.211959191644051</v>
      </c>
      <c r="EG27" s="26">
        <f t="shared" si="64"/>
        <v>1.1247232126752</v>
      </c>
      <c r="EH27" s="26">
        <f t="shared" si="65"/>
        <v>0.918448190949101</v>
      </c>
      <c r="EI27" s="26">
        <f t="shared" si="86"/>
        <v>1.08879304227996</v>
      </c>
      <c r="EJ27" s="16">
        <f t="shared" si="66"/>
        <v>0.0084131477434602</v>
      </c>
      <c r="EK27" s="16">
        <f t="shared" si="67"/>
        <v>0.0887930422799625</v>
      </c>
      <c r="EL27" s="16">
        <f t="shared" si="68"/>
        <v>0.0163409012968403</v>
      </c>
      <c r="EO27" s="25">
        <v>-0.263626086658752</v>
      </c>
      <c r="EP27" s="25">
        <v>5.52614990734838</v>
      </c>
      <c r="EQ27" s="22">
        <v>-0.211959191644051</v>
      </c>
      <c r="ER27" s="26">
        <f t="shared" si="69"/>
        <v>1.14707676318746</v>
      </c>
      <c r="ES27" s="26">
        <f t="shared" si="70"/>
        <v>0.900550018230279</v>
      </c>
      <c r="ET27" s="26">
        <f t="shared" si="87"/>
        <v>1.11043249098496</v>
      </c>
      <c r="EU27" s="16">
        <f t="shared" si="71"/>
        <v>0.0130135078993286</v>
      </c>
      <c r="EV27" s="16">
        <f t="shared" si="72"/>
        <v>0.11043249098496</v>
      </c>
      <c r="EW27" s="16">
        <f t="shared" si="73"/>
        <v>0.0159499905229818</v>
      </c>
      <c r="EZ27" s="25">
        <v>-0.263626086658752</v>
      </c>
      <c r="FA27" s="25">
        <v>5.52614990734838</v>
      </c>
      <c r="FB27" s="26">
        <f t="shared" si="74"/>
        <v>1.17174271909925</v>
      </c>
      <c r="FC27" s="26">
        <f t="shared" si="75"/>
        <v>0.881592847271192</v>
      </c>
      <c r="FD27" s="26">
        <f t="shared" si="76"/>
        <v>1.13431047347459</v>
      </c>
      <c r="FE27" s="16">
        <f t="shared" si="77"/>
        <v>0.0192495421030545</v>
      </c>
      <c r="FF27" s="16">
        <f t="shared" si="78"/>
        <v>0.134310473474592</v>
      </c>
      <c r="FG27" s="16">
        <f t="shared" si="79"/>
        <v>0.0191466607165742</v>
      </c>
    </row>
    <row r="28" s="1" customFormat="1" spans="1:163">
      <c r="A28" s="13" t="s">
        <v>82</v>
      </c>
      <c r="B28" s="13">
        <v>2.32678946523443</v>
      </c>
      <c r="C28" s="14">
        <v>0.00158</v>
      </c>
      <c r="D28" s="14">
        <v>0.0206769777777778</v>
      </c>
      <c r="E28" s="13">
        <v>251.175</v>
      </c>
      <c r="F28" s="13">
        <v>0.605155767890913</v>
      </c>
      <c r="G28" s="13">
        <v>0.605056235692246</v>
      </c>
      <c r="H28" s="13">
        <v>0.581467104608341</v>
      </c>
      <c r="I28" s="13">
        <v>4.22016522344979</v>
      </c>
      <c r="J28" s="13">
        <v>0.854</v>
      </c>
      <c r="K28" s="17">
        <f t="shared" si="5"/>
        <v>1.52625441385939</v>
      </c>
      <c r="L28" s="17">
        <f t="shared" si="0"/>
        <v>0.559539741372815</v>
      </c>
      <c r="M28" s="17">
        <f t="shared" si="1"/>
        <v>1.7871831544021</v>
      </c>
      <c r="N28" s="16">
        <f t="shared" si="6"/>
        <v>0.451925996953432</v>
      </c>
      <c r="O28" s="16">
        <f t="shared" si="2"/>
        <v>0.787183154402096</v>
      </c>
      <c r="P28" s="16">
        <f>(O28-$Q$1)^2</f>
        <v>0.231261841217649</v>
      </c>
      <c r="R28" s="21">
        <f t="shared" si="7"/>
        <v>-0.580640723595727</v>
      </c>
      <c r="S28" s="21">
        <f t="shared" si="89"/>
        <v>1</v>
      </c>
      <c r="T28" s="21">
        <f t="shared" si="9"/>
        <v>0.844489405467475</v>
      </c>
      <c r="U28" s="22">
        <f t="shared" si="10"/>
        <v>0.00157875311321455</v>
      </c>
      <c r="V28" s="21">
        <f t="shared" si="11"/>
        <v>0.0204661108459862</v>
      </c>
      <c r="W28" s="25">
        <f t="shared" si="12"/>
        <v>5.52614990734838</v>
      </c>
      <c r="X28" s="21">
        <f t="shared" si="13"/>
        <v>-0.502269386502101</v>
      </c>
      <c r="Y28" s="21">
        <f t="shared" si="14"/>
        <v>-0.502433873713593</v>
      </c>
      <c r="Z28" s="25">
        <f t="shared" si="15"/>
        <v>-0.542200878514628</v>
      </c>
      <c r="AA28" s="21">
        <f t="shared" si="16"/>
        <v>1.43987427975774</v>
      </c>
      <c r="AB28" s="26">
        <f t="shared" si="17"/>
        <v>1.36872381015033</v>
      </c>
      <c r="AC28" s="26">
        <f t="shared" si="18"/>
        <v>0.623938879171104</v>
      </c>
      <c r="AD28" s="26">
        <f t="shared" si="80"/>
        <v>1.602721089169</v>
      </c>
      <c r="AE28" s="16">
        <f t="shared" si="19"/>
        <v>0.264940600735673</v>
      </c>
      <c r="AF28" s="16">
        <f t="shared" si="20"/>
        <v>0.602721089169005</v>
      </c>
      <c r="AG28" s="16">
        <f t="shared" si="21"/>
        <v>0.15864620069198</v>
      </c>
      <c r="AJ28" s="25">
        <v>-0.580640723595727</v>
      </c>
      <c r="AK28" s="22">
        <v>1</v>
      </c>
      <c r="AL28" s="25">
        <v>0.844489405467475</v>
      </c>
      <c r="AM28" s="25">
        <v>0.0204661108459862</v>
      </c>
      <c r="AN28" s="25">
        <v>5.52614990734838</v>
      </c>
      <c r="AO28" s="25">
        <v>-0.502269386502101</v>
      </c>
      <c r="AP28" s="25">
        <v>-0.502433873713593</v>
      </c>
      <c r="AQ28" s="25">
        <v>-0.542200878514628</v>
      </c>
      <c r="AR28" s="25">
        <v>1.43987427975774</v>
      </c>
      <c r="AS28" s="26">
        <f t="shared" si="22"/>
        <v>1.37133404491394</v>
      </c>
      <c r="AT28" s="26">
        <f t="shared" si="23"/>
        <v>0.62275125682714</v>
      </c>
      <c r="AU28" s="26">
        <f t="shared" si="81"/>
        <v>1.60577757015684</v>
      </c>
      <c r="AV28" s="16">
        <f t="shared" si="24"/>
        <v>0.267634514027016</v>
      </c>
      <c r="AW28" s="16">
        <f t="shared" si="25"/>
        <v>0.605777570156836</v>
      </c>
      <c r="AX28" s="16">
        <f t="shared" si="26"/>
        <v>0.160951543390056</v>
      </c>
      <c r="BA28" s="25">
        <v>-0.580640723595727</v>
      </c>
      <c r="BB28" s="25">
        <v>0.844489405467475</v>
      </c>
      <c r="BC28" s="25">
        <v>0.0204661108459862</v>
      </c>
      <c r="BD28" s="25">
        <v>5.52614990734838</v>
      </c>
      <c r="BE28" s="22">
        <v>-0.502269386502101</v>
      </c>
      <c r="BF28" s="25">
        <v>-0.502433873713593</v>
      </c>
      <c r="BG28" s="25">
        <v>-0.542200878514628</v>
      </c>
      <c r="BH28" s="25">
        <v>1.43987427975774</v>
      </c>
      <c r="BI28" s="26">
        <f t="shared" si="27"/>
        <v>1.42585649336569</v>
      </c>
      <c r="BJ28" s="26">
        <f t="shared" si="28"/>
        <v>0.598938254988173</v>
      </c>
      <c r="BK28" s="26">
        <f t="shared" si="82"/>
        <v>1.66962118661087</v>
      </c>
      <c r="BL28" s="16">
        <f t="shared" si="29"/>
        <v>0.3270198490045</v>
      </c>
      <c r="BM28" s="16">
        <f t="shared" si="30"/>
        <v>0.669621186610875</v>
      </c>
      <c r="BN28" s="16">
        <f t="shared" si="31"/>
        <v>0.21600059617902</v>
      </c>
      <c r="BQ28" s="25">
        <v>-0.580640723595727</v>
      </c>
      <c r="BR28" s="25">
        <v>0.844489405467475</v>
      </c>
      <c r="BS28" s="25">
        <v>0.0204661108459862</v>
      </c>
      <c r="BT28" s="25">
        <v>5.52614990734838</v>
      </c>
      <c r="BU28" s="22">
        <v>-0.502433873713593</v>
      </c>
      <c r="BV28" s="25">
        <v>-0.542200878514628</v>
      </c>
      <c r="BW28" s="25">
        <v>1.43987427975774</v>
      </c>
      <c r="BX28" s="26">
        <f t="shared" si="32"/>
        <v>1.45687795117608</v>
      </c>
      <c r="BY28" s="26">
        <f t="shared" si="33"/>
        <v>0.586184998757512</v>
      </c>
      <c r="BZ28" s="26">
        <f t="shared" si="83"/>
        <v>1.70594607866052</v>
      </c>
      <c r="CA28" s="16">
        <f t="shared" si="34"/>
        <v>0.363461824014273</v>
      </c>
      <c r="CB28" s="16">
        <f t="shared" si="35"/>
        <v>0.705946078660521</v>
      </c>
      <c r="CC28" s="16">
        <f t="shared" si="36"/>
        <v>0.249285534513571</v>
      </c>
      <c r="CF28" s="25">
        <v>-0.580640723595727</v>
      </c>
      <c r="CG28" s="25">
        <v>0.844489405467475</v>
      </c>
      <c r="CH28" s="25">
        <v>0.0204661108459862</v>
      </c>
      <c r="CI28" s="25">
        <v>5.52614990734838</v>
      </c>
      <c r="CJ28" s="25">
        <v>-0.542200878514628</v>
      </c>
      <c r="CK28" s="22">
        <v>1.43987427975774</v>
      </c>
      <c r="CL28" s="29">
        <f t="shared" si="37"/>
        <v>1.47050375174676</v>
      </c>
      <c r="CM28" s="29">
        <f t="shared" si="38"/>
        <v>0.58075336359092</v>
      </c>
      <c r="CN28" s="29">
        <f t="shared" si="84"/>
        <v>1.72190134864961</v>
      </c>
      <c r="CO28" s="27">
        <f t="shared" si="39"/>
        <v>0.380076875917836</v>
      </c>
      <c r="CP28" s="27">
        <f t="shared" si="40"/>
        <v>0.721901348649607</v>
      </c>
      <c r="CQ28" s="27">
        <f t="shared" si="41"/>
        <v>0.264527942070327</v>
      </c>
      <c r="CT28" s="31">
        <v>-0.580640723595727</v>
      </c>
      <c r="CU28" s="31">
        <v>0.844489405467475</v>
      </c>
      <c r="CV28" s="31">
        <v>0.0204661108459862</v>
      </c>
      <c r="CW28" s="31">
        <v>5.52614990734838</v>
      </c>
      <c r="CX28" s="31">
        <v>-0.542200878514628</v>
      </c>
      <c r="CY28" s="34">
        <f t="shared" si="42"/>
        <v>1.46105791330583</v>
      </c>
      <c r="CZ28" s="34">
        <f t="shared" si="4"/>
        <v>0.58450797345036</v>
      </c>
      <c r="DA28" s="34">
        <f t="shared" si="85"/>
        <v>1.71084064789909</v>
      </c>
      <c r="DB28" s="32">
        <f t="shared" si="43"/>
        <v>0.368519310107223</v>
      </c>
      <c r="DC28" s="32">
        <f t="shared" si="44"/>
        <v>0.710840647899093</v>
      </c>
      <c r="DD28" s="32">
        <f>(DC28-$DE$1)^2</f>
        <v>0.253774135044295</v>
      </c>
      <c r="DE28" s="73"/>
      <c r="DF28" s="30">
        <f t="shared" si="45"/>
        <v>1.46105791330583</v>
      </c>
      <c r="DG28" s="30">
        <f t="shared" si="46"/>
        <v>1.57060834773759</v>
      </c>
      <c r="DH28" s="30">
        <f t="shared" si="47"/>
        <v>0.543738355415058</v>
      </c>
      <c r="DI28" s="34">
        <f t="shared" si="48"/>
        <v>1.83911984512599</v>
      </c>
      <c r="DJ28" s="32">
        <f t="shared" si="49"/>
        <v>0.513527524047201</v>
      </c>
      <c r="DK28" s="32">
        <f t="shared" si="50"/>
        <v>0.839119845125986</v>
      </c>
      <c r="DL28" s="32">
        <f t="shared" si="51"/>
        <v>0.371211451190495</v>
      </c>
      <c r="DM28" s="36"/>
      <c r="DN28" s="30">
        <f t="shared" si="52"/>
        <v>1.53142061349737</v>
      </c>
      <c r="DO28" s="30">
        <f t="shared" si="53"/>
        <v>0.557652151520728</v>
      </c>
      <c r="DP28" s="34">
        <f t="shared" si="54"/>
        <v>1.79323256849809</v>
      </c>
      <c r="DQ28" s="32">
        <f t="shared" si="55"/>
        <v>0.458898687591149</v>
      </c>
      <c r="DR28" s="32">
        <f t="shared" si="56"/>
        <v>0.793232568498088</v>
      </c>
      <c r="DS28" s="32">
        <f t="shared" si="57"/>
        <v>0.320273290233386</v>
      </c>
      <c r="DT28" s="36"/>
      <c r="DU28" s="30">
        <f t="shared" si="58"/>
        <v>1.49478101118963</v>
      </c>
      <c r="DV28" s="30">
        <f t="shared" si="59"/>
        <v>0.571321145777962</v>
      </c>
      <c r="DW28" s="34">
        <f t="shared" si="60"/>
        <v>1.75032905291526</v>
      </c>
      <c r="DX28" s="32">
        <f t="shared" si="61"/>
        <v>0.410600304301206</v>
      </c>
      <c r="DY28" s="32">
        <f t="shared" si="62"/>
        <v>0.750329052915259</v>
      </c>
      <c r="DZ28" s="32">
        <f t="shared" si="63"/>
        <v>0.275851719990168</v>
      </c>
      <c r="EA28" s="36"/>
      <c r="EC28" s="25">
        <v>-0.580640723595727</v>
      </c>
      <c r="ED28" s="22">
        <v>0.0204661108459862</v>
      </c>
      <c r="EE28" s="25">
        <v>5.52614990734838</v>
      </c>
      <c r="EF28" s="25">
        <v>-0.542200878514628</v>
      </c>
      <c r="EG28" s="26">
        <f t="shared" si="64"/>
        <v>1.53328841449419</v>
      </c>
      <c r="EH28" s="26">
        <f t="shared" si="65"/>
        <v>0.556972838199995</v>
      </c>
      <c r="EI28" s="26">
        <f t="shared" si="86"/>
        <v>1.79541968910327</v>
      </c>
      <c r="EJ28" s="16">
        <f t="shared" si="66"/>
        <v>0.461432750066032</v>
      </c>
      <c r="EK28" s="16">
        <f t="shared" si="67"/>
        <v>0.795419689103268</v>
      </c>
      <c r="EL28" s="16">
        <f t="shared" si="68"/>
        <v>0.335003781668037</v>
      </c>
      <c r="EO28" s="25">
        <v>-0.580640723595727</v>
      </c>
      <c r="EP28" s="25">
        <v>5.52614990734838</v>
      </c>
      <c r="EQ28" s="22">
        <v>-0.542200878514628</v>
      </c>
      <c r="ER28" s="26">
        <f t="shared" si="69"/>
        <v>1.65488018681669</v>
      </c>
      <c r="ES28" s="26">
        <f t="shared" si="70"/>
        <v>0.516049443822724</v>
      </c>
      <c r="ET28" s="26">
        <f t="shared" si="87"/>
        <v>1.93779881360269</v>
      </c>
      <c r="EU28" s="16">
        <f t="shared" si="71"/>
        <v>0.641409073635543</v>
      </c>
      <c r="EV28" s="16">
        <f t="shared" si="72"/>
        <v>0.937798813602686</v>
      </c>
      <c r="EW28" s="16">
        <f t="shared" si="73"/>
        <v>0.491503422466117</v>
      </c>
      <c r="EZ28" s="25">
        <v>-0.580640723595727</v>
      </c>
      <c r="FA28" s="25">
        <v>5.52614990734838</v>
      </c>
      <c r="FB28" s="26">
        <f t="shared" si="74"/>
        <v>1.33004863031149</v>
      </c>
      <c r="FC28" s="26">
        <f t="shared" si="75"/>
        <v>0.642081785987028</v>
      </c>
      <c r="FD28" s="26">
        <f t="shared" si="76"/>
        <v>1.55743399333898</v>
      </c>
      <c r="FE28" s="16">
        <f t="shared" si="77"/>
        <v>0.226622298421443</v>
      </c>
      <c r="FF28" s="16">
        <f t="shared" si="78"/>
        <v>0.557433993338977</v>
      </c>
      <c r="FG28" s="16">
        <f t="shared" si="79"/>
        <v>0.0810837360620039</v>
      </c>
    </row>
    <row r="29" s="1" customFormat="1" spans="1:163">
      <c r="A29" s="13" t="s">
        <v>82</v>
      </c>
      <c r="B29" s="13">
        <v>2.32678946523443</v>
      </c>
      <c r="C29" s="14">
        <v>0.00158</v>
      </c>
      <c r="D29" s="14">
        <v>0.0206769777777778</v>
      </c>
      <c r="E29" s="13">
        <v>251.175</v>
      </c>
      <c r="F29" s="13">
        <v>0.605155767890913</v>
      </c>
      <c r="G29" s="13">
        <v>0.605056235692246</v>
      </c>
      <c r="H29" s="13">
        <v>0.581467104608341</v>
      </c>
      <c r="I29" s="13">
        <v>4.22016522344979</v>
      </c>
      <c r="J29" s="13">
        <v>0.903</v>
      </c>
      <c r="K29" s="17">
        <f t="shared" si="5"/>
        <v>1.52625441385939</v>
      </c>
      <c r="L29" s="17">
        <f t="shared" si="0"/>
        <v>0.591644480631911</v>
      </c>
      <c r="M29" s="17">
        <f t="shared" si="1"/>
        <v>1.69020422354307</v>
      </c>
      <c r="N29" s="16">
        <f t="shared" si="6"/>
        <v>0.388446064395212</v>
      </c>
      <c r="O29" s="16">
        <f t="shared" si="2"/>
        <v>0.690204223543068</v>
      </c>
      <c r="P29" s="16">
        <f>(O29-$Q$1)^2</f>
        <v>0.147393017238497</v>
      </c>
      <c r="R29" s="21">
        <f t="shared" si="7"/>
        <v>-0.524849363967312</v>
      </c>
      <c r="S29" s="21">
        <f t="shared" si="89"/>
        <v>1</v>
      </c>
      <c r="T29" s="21">
        <f t="shared" si="9"/>
        <v>0.844489405467475</v>
      </c>
      <c r="U29" s="22">
        <f t="shared" si="10"/>
        <v>0.00157875311321455</v>
      </c>
      <c r="V29" s="21">
        <f t="shared" si="11"/>
        <v>0.0204661108459862</v>
      </c>
      <c r="W29" s="25">
        <f t="shared" si="12"/>
        <v>5.52614990734838</v>
      </c>
      <c r="X29" s="21">
        <f t="shared" si="13"/>
        <v>-0.502269386502101</v>
      </c>
      <c r="Y29" s="21">
        <f t="shared" si="14"/>
        <v>-0.502433873713593</v>
      </c>
      <c r="Z29" s="25">
        <f t="shared" si="15"/>
        <v>-0.542200878514628</v>
      </c>
      <c r="AA29" s="21">
        <f t="shared" si="16"/>
        <v>1.43987427975774</v>
      </c>
      <c r="AB29" s="26">
        <f t="shared" si="17"/>
        <v>1.36872381015033</v>
      </c>
      <c r="AC29" s="26">
        <f t="shared" si="18"/>
        <v>0.659738650926823</v>
      </c>
      <c r="AD29" s="26">
        <f t="shared" si="80"/>
        <v>1.51575172774123</v>
      </c>
      <c r="AE29" s="16">
        <f t="shared" si="19"/>
        <v>0.216898667340941</v>
      </c>
      <c r="AF29" s="16">
        <f t="shared" si="20"/>
        <v>0.515751727741229</v>
      </c>
      <c r="AG29" s="16">
        <f t="shared" si="21"/>
        <v>0.0969293543153214</v>
      </c>
      <c r="AJ29" s="25">
        <v>-0.524849363967312</v>
      </c>
      <c r="AK29" s="22">
        <v>1</v>
      </c>
      <c r="AL29" s="25">
        <v>0.844489405467475</v>
      </c>
      <c r="AM29" s="25">
        <v>0.0204661108459862</v>
      </c>
      <c r="AN29" s="25">
        <v>5.52614990734838</v>
      </c>
      <c r="AO29" s="25">
        <v>-0.502269386502101</v>
      </c>
      <c r="AP29" s="25">
        <v>-0.502433873713593</v>
      </c>
      <c r="AQ29" s="25">
        <v>-0.542200878514628</v>
      </c>
      <c r="AR29" s="25">
        <v>1.43987427975774</v>
      </c>
      <c r="AS29" s="26">
        <f t="shared" si="22"/>
        <v>1.37133404491394</v>
      </c>
      <c r="AT29" s="26">
        <f t="shared" si="23"/>
        <v>0.658482886317221</v>
      </c>
      <c r="AU29" s="26">
        <f t="shared" si="81"/>
        <v>1.51864235317158</v>
      </c>
      <c r="AV29" s="16">
        <f t="shared" si="24"/>
        <v>0.21933677762545</v>
      </c>
      <c r="AW29" s="16">
        <f t="shared" si="25"/>
        <v>0.518642353171581</v>
      </c>
      <c r="AX29" s="16">
        <f t="shared" si="26"/>
        <v>0.098628940763102</v>
      </c>
      <c r="BA29" s="25">
        <v>-0.524849363967312</v>
      </c>
      <c r="BB29" s="25">
        <v>0.844489405467475</v>
      </c>
      <c r="BC29" s="25">
        <v>0.0204661108459862</v>
      </c>
      <c r="BD29" s="25">
        <v>5.52614990734838</v>
      </c>
      <c r="BE29" s="22">
        <v>-0.502269386502101</v>
      </c>
      <c r="BF29" s="25">
        <v>-0.502433873713593</v>
      </c>
      <c r="BG29" s="25">
        <v>-0.542200878514628</v>
      </c>
      <c r="BH29" s="25">
        <v>1.43987427975774</v>
      </c>
      <c r="BI29" s="26">
        <f t="shared" si="27"/>
        <v>1.42585649336569</v>
      </c>
      <c r="BJ29" s="26">
        <f t="shared" si="28"/>
        <v>0.633303564700609</v>
      </c>
      <c r="BK29" s="26">
        <f t="shared" si="82"/>
        <v>1.57902158733742</v>
      </c>
      <c r="BL29" s="16">
        <f t="shared" si="29"/>
        <v>0.273378912654663</v>
      </c>
      <c r="BM29" s="16">
        <f t="shared" si="30"/>
        <v>0.579021587337416</v>
      </c>
      <c r="BN29" s="16">
        <f t="shared" si="31"/>
        <v>0.13999498995069</v>
      </c>
      <c r="BQ29" s="25">
        <v>-0.524849363967312</v>
      </c>
      <c r="BR29" s="25">
        <v>0.844489405467475</v>
      </c>
      <c r="BS29" s="25">
        <v>0.0204661108459862</v>
      </c>
      <c r="BT29" s="25">
        <v>5.52614990734838</v>
      </c>
      <c r="BU29" s="22">
        <v>-0.502433873713593</v>
      </c>
      <c r="BV29" s="25">
        <v>-0.542200878514628</v>
      </c>
      <c r="BW29" s="25">
        <v>1.43987427975774</v>
      </c>
      <c r="BX29" s="26">
        <f t="shared" si="32"/>
        <v>1.45687795117608</v>
      </c>
      <c r="BY29" s="26">
        <f t="shared" si="33"/>
        <v>0.619818564259992</v>
      </c>
      <c r="BZ29" s="26">
        <f t="shared" si="83"/>
        <v>1.61337536121383</v>
      </c>
      <c r="CA29" s="16">
        <f t="shared" si="34"/>
        <v>0.306780784799017</v>
      </c>
      <c r="CB29" s="16">
        <f t="shared" si="35"/>
        <v>0.613375361213826</v>
      </c>
      <c r="CC29" s="16">
        <f t="shared" si="36"/>
        <v>0.165416526603567</v>
      </c>
      <c r="CF29" s="25">
        <v>-0.524849363967312</v>
      </c>
      <c r="CG29" s="25">
        <v>0.844489405467475</v>
      </c>
      <c r="CH29" s="25">
        <v>0.0204661108459862</v>
      </c>
      <c r="CI29" s="25">
        <v>5.52614990734838</v>
      </c>
      <c r="CJ29" s="25">
        <v>-0.542200878514628</v>
      </c>
      <c r="CK29" s="22">
        <v>1.43987427975774</v>
      </c>
      <c r="CL29" s="29">
        <f t="shared" si="37"/>
        <v>1.47050375174676</v>
      </c>
      <c r="CM29" s="29">
        <f t="shared" si="38"/>
        <v>0.614075277895317</v>
      </c>
      <c r="CN29" s="29">
        <f t="shared" si="84"/>
        <v>1.62846484135854</v>
      </c>
      <c r="CO29" s="27">
        <f t="shared" si="39"/>
        <v>0.322060508246653</v>
      </c>
      <c r="CP29" s="27">
        <f t="shared" si="40"/>
        <v>0.628464841358543</v>
      </c>
      <c r="CQ29" s="27">
        <f t="shared" si="41"/>
        <v>0.177145270956955</v>
      </c>
      <c r="CT29" s="31">
        <v>-0.524849363967312</v>
      </c>
      <c r="CU29" s="31">
        <v>0.844489405467475</v>
      </c>
      <c r="CV29" s="31">
        <v>0.0204661108459862</v>
      </c>
      <c r="CW29" s="31">
        <v>5.52614990734838</v>
      </c>
      <c r="CX29" s="31">
        <v>-0.542200878514628</v>
      </c>
      <c r="CY29" s="34">
        <f t="shared" si="42"/>
        <v>1.46105791330583</v>
      </c>
      <c r="CZ29" s="34">
        <f t="shared" si="4"/>
        <v>0.618045316189315</v>
      </c>
      <c r="DA29" s="34">
        <f t="shared" si="85"/>
        <v>1.61800433367201</v>
      </c>
      <c r="DB29" s="32">
        <f t="shared" si="43"/>
        <v>0.311428634603252</v>
      </c>
      <c r="DC29" s="32">
        <f t="shared" si="44"/>
        <v>0.61800433367201</v>
      </c>
      <c r="DD29" s="32">
        <f>(DC29-$DE$1)^2</f>
        <v>0.168858273444477</v>
      </c>
      <c r="DE29" s="73"/>
      <c r="DF29" s="30">
        <f t="shared" si="45"/>
        <v>1.46105791330583</v>
      </c>
      <c r="DG29" s="30">
        <f t="shared" si="46"/>
        <v>1.57060834773759</v>
      </c>
      <c r="DH29" s="30">
        <f t="shared" si="47"/>
        <v>0.574936457774939</v>
      </c>
      <c r="DI29" s="34">
        <f t="shared" si="48"/>
        <v>1.73932264422768</v>
      </c>
      <c r="DJ29" s="32">
        <f t="shared" si="49"/>
        <v>0.445700905968917</v>
      </c>
      <c r="DK29" s="32">
        <f t="shared" si="50"/>
        <v>0.739322644227676</v>
      </c>
      <c r="DL29" s="32">
        <f t="shared" si="51"/>
        <v>0.259563802622331</v>
      </c>
      <c r="DM29" s="36"/>
      <c r="DN29" s="30">
        <f t="shared" si="52"/>
        <v>1.53142061349737</v>
      </c>
      <c r="DO29" s="30">
        <f t="shared" si="53"/>
        <v>0.589648586444048</v>
      </c>
      <c r="DP29" s="34">
        <f t="shared" si="54"/>
        <v>1.69592537485866</v>
      </c>
      <c r="DQ29" s="32">
        <f t="shared" si="55"/>
        <v>0.394912467468407</v>
      </c>
      <c r="DR29" s="32">
        <f t="shared" si="56"/>
        <v>0.695925374858657</v>
      </c>
      <c r="DS29" s="32">
        <f t="shared" si="57"/>
        <v>0.219604457417742</v>
      </c>
      <c r="DT29" s="36"/>
      <c r="DU29" s="30">
        <f t="shared" si="58"/>
        <v>1.49478101118963</v>
      </c>
      <c r="DV29" s="30">
        <f t="shared" si="59"/>
        <v>0.604101867257025</v>
      </c>
      <c r="DW29" s="34">
        <f t="shared" si="60"/>
        <v>1.65534995702063</v>
      </c>
      <c r="DX29" s="32">
        <f t="shared" si="61"/>
        <v>0.350204765204622</v>
      </c>
      <c r="DY29" s="32">
        <f t="shared" si="62"/>
        <v>0.655349957020632</v>
      </c>
      <c r="DZ29" s="32">
        <f t="shared" si="63"/>
        <v>0.185103689894363</v>
      </c>
      <c r="EA29" s="36"/>
      <c r="EC29" s="25">
        <v>-0.524849363967312</v>
      </c>
      <c r="ED29" s="22">
        <v>0.0204661108459862</v>
      </c>
      <c r="EE29" s="25">
        <v>5.52614990734838</v>
      </c>
      <c r="EF29" s="25">
        <v>-0.542200878514628</v>
      </c>
      <c r="EG29" s="26">
        <f t="shared" si="64"/>
        <v>1.53328841449419</v>
      </c>
      <c r="EH29" s="26">
        <f t="shared" si="65"/>
        <v>0.588930296129503</v>
      </c>
      <c r="EI29" s="26">
        <f t="shared" si="86"/>
        <v>1.69799381450077</v>
      </c>
      <c r="EJ29" s="16">
        <f t="shared" si="66"/>
        <v>0.397263485445601</v>
      </c>
      <c r="EK29" s="16">
        <f t="shared" si="67"/>
        <v>0.697993814500765</v>
      </c>
      <c r="EL29" s="16">
        <f t="shared" si="68"/>
        <v>0.23171634270678</v>
      </c>
      <c r="EO29" s="25">
        <v>-0.524849363967312</v>
      </c>
      <c r="EP29" s="25">
        <v>5.52614990734838</v>
      </c>
      <c r="EQ29" s="22">
        <v>-0.542200878514628</v>
      </c>
      <c r="ER29" s="26">
        <f t="shared" si="69"/>
        <v>1.65488018681669</v>
      </c>
      <c r="ES29" s="26">
        <f t="shared" si="70"/>
        <v>0.545658838140421</v>
      </c>
      <c r="ET29" s="26">
        <f t="shared" si="87"/>
        <v>1.83264693999634</v>
      </c>
      <c r="EU29" s="16">
        <f t="shared" si="71"/>
        <v>0.565323815327507</v>
      </c>
      <c r="EV29" s="16">
        <f t="shared" si="72"/>
        <v>0.832646939996339</v>
      </c>
      <c r="EW29" s="16">
        <f t="shared" si="73"/>
        <v>0.35512204934975</v>
      </c>
      <c r="EZ29" s="25">
        <v>-0.524849363967312</v>
      </c>
      <c r="FA29" s="25">
        <v>5.52614990734838</v>
      </c>
      <c r="FB29" s="26">
        <f t="shared" si="74"/>
        <v>1.33004863031149</v>
      </c>
      <c r="FC29" s="26">
        <f t="shared" si="75"/>
        <v>0.678922544199399</v>
      </c>
      <c r="FD29" s="26">
        <f t="shared" si="76"/>
        <v>1.47292207121981</v>
      </c>
      <c r="FE29" s="16">
        <f t="shared" si="77"/>
        <v>0.182370532650917</v>
      </c>
      <c r="FF29" s="16">
        <f t="shared" si="78"/>
        <v>0.472922071219808</v>
      </c>
      <c r="FG29" s="16">
        <f t="shared" si="79"/>
        <v>0.0400961130912105</v>
      </c>
    </row>
    <row r="30" s="1" customFormat="1" spans="1:163">
      <c r="A30" s="13" t="s">
        <v>82</v>
      </c>
      <c r="B30" s="13">
        <v>2.79909622191725</v>
      </c>
      <c r="C30" s="14">
        <v>0.00158</v>
      </c>
      <c r="D30" s="14">
        <v>0.0423734716049383</v>
      </c>
      <c r="E30" s="13">
        <v>251.175</v>
      </c>
      <c r="F30" s="13">
        <v>0.491290932616701</v>
      </c>
      <c r="G30" s="13">
        <v>0.491290932616701</v>
      </c>
      <c r="H30" s="13">
        <v>0.808997710759431</v>
      </c>
      <c r="I30" s="13">
        <v>4.22016522344979</v>
      </c>
      <c r="J30" s="13">
        <v>1.061</v>
      </c>
      <c r="K30" s="17">
        <f t="shared" si="5"/>
        <v>1.46711714869658</v>
      </c>
      <c r="L30" s="17">
        <f t="shared" si="0"/>
        <v>0.723186966318686</v>
      </c>
      <c r="M30" s="17">
        <f t="shared" si="1"/>
        <v>1.38276828340865</v>
      </c>
      <c r="N30" s="16">
        <f t="shared" si="6"/>
        <v>0.164931138465439</v>
      </c>
      <c r="O30" s="16">
        <f t="shared" si="2"/>
        <v>0.382768283408651</v>
      </c>
      <c r="P30" s="16">
        <f>(O30-$Q$1)^2</f>
        <v>0.00584950279477431</v>
      </c>
      <c r="R30" s="21">
        <f t="shared" si="7"/>
        <v>-0.324087492302903</v>
      </c>
      <c r="S30" s="21">
        <f t="shared" si="89"/>
        <v>1</v>
      </c>
      <c r="T30" s="21">
        <f t="shared" si="9"/>
        <v>1.02929658719047</v>
      </c>
      <c r="U30" s="22">
        <f t="shared" si="10"/>
        <v>0.00157875311321455</v>
      </c>
      <c r="V30" s="21">
        <f t="shared" si="11"/>
        <v>0.0415002971617364</v>
      </c>
      <c r="W30" s="25">
        <f t="shared" si="12"/>
        <v>5.52614990734838</v>
      </c>
      <c r="X30" s="21">
        <f t="shared" si="13"/>
        <v>-0.710718795877092</v>
      </c>
      <c r="Y30" s="21">
        <f t="shared" si="14"/>
        <v>-0.710718795877092</v>
      </c>
      <c r="Z30" s="25">
        <f t="shared" si="15"/>
        <v>-0.211959191644051</v>
      </c>
      <c r="AA30" s="21">
        <f t="shared" si="16"/>
        <v>1.43987427975774</v>
      </c>
      <c r="AB30" s="26">
        <f t="shared" si="17"/>
        <v>1.13902459663591</v>
      </c>
      <c r="AC30" s="26">
        <f t="shared" si="18"/>
        <v>0.931498760547966</v>
      </c>
      <c r="AD30" s="26">
        <f t="shared" si="80"/>
        <v>1.07353873386985</v>
      </c>
      <c r="AE30" s="16">
        <f t="shared" si="19"/>
        <v>0.00608783768019699</v>
      </c>
      <c r="AF30" s="16">
        <f t="shared" si="20"/>
        <v>0.0735387338698525</v>
      </c>
      <c r="AG30" s="16">
        <f t="shared" si="21"/>
        <v>0.0171291030501104</v>
      </c>
      <c r="AJ30" s="25">
        <v>-0.324087492302903</v>
      </c>
      <c r="AK30" s="22">
        <v>1</v>
      </c>
      <c r="AL30" s="25">
        <v>1.02929658719047</v>
      </c>
      <c r="AM30" s="25">
        <v>0.0415002971617364</v>
      </c>
      <c r="AN30" s="25">
        <v>5.52614990734838</v>
      </c>
      <c r="AO30" s="25">
        <v>-0.710718795877092</v>
      </c>
      <c r="AP30" s="25">
        <v>-0.710718795877092</v>
      </c>
      <c r="AQ30" s="25">
        <v>-0.211959191644051</v>
      </c>
      <c r="AR30" s="25">
        <v>1.43987427975774</v>
      </c>
      <c r="AS30" s="26">
        <f t="shared" si="22"/>
        <v>1.14066249287493</v>
      </c>
      <c r="AT30" s="26">
        <f t="shared" si="23"/>
        <v>0.930161205989908</v>
      </c>
      <c r="AU30" s="26">
        <f t="shared" si="81"/>
        <v>1.07508246265309</v>
      </c>
      <c r="AV30" s="16">
        <f t="shared" si="24"/>
        <v>0.00634611277104825</v>
      </c>
      <c r="AW30" s="16">
        <f t="shared" si="25"/>
        <v>0.0750824626530913</v>
      </c>
      <c r="AX30" s="16">
        <f t="shared" si="26"/>
        <v>0.0167721773920858</v>
      </c>
      <c r="BA30" s="25">
        <v>-0.324087492302903</v>
      </c>
      <c r="BB30" s="25">
        <v>1.02929658719047</v>
      </c>
      <c r="BC30" s="25">
        <v>0.0415002971617364</v>
      </c>
      <c r="BD30" s="25">
        <v>5.52614990734838</v>
      </c>
      <c r="BE30" s="22">
        <v>-0.710718795877092</v>
      </c>
      <c r="BF30" s="25">
        <v>-0.710718795877092</v>
      </c>
      <c r="BG30" s="25">
        <v>-0.211959191644051</v>
      </c>
      <c r="BH30" s="25">
        <v>1.43987427975774</v>
      </c>
      <c r="BI30" s="26">
        <f t="shared" si="27"/>
        <v>1.19453912938712</v>
      </c>
      <c r="BJ30" s="26">
        <f t="shared" si="28"/>
        <v>0.888208660476749</v>
      </c>
      <c r="BK30" s="26">
        <f t="shared" si="82"/>
        <v>1.12586157340917</v>
      </c>
      <c r="BL30" s="16">
        <f t="shared" si="29"/>
        <v>0.0178326990774711</v>
      </c>
      <c r="BM30" s="16">
        <f t="shared" si="30"/>
        <v>0.125861573409165</v>
      </c>
      <c r="BN30" s="16">
        <f t="shared" si="31"/>
        <v>0.00624115330372123</v>
      </c>
      <c r="BQ30" s="25">
        <v>-0.324087492302903</v>
      </c>
      <c r="BR30" s="25">
        <v>1.02929658719047</v>
      </c>
      <c r="BS30" s="25">
        <v>0.0415002971617364</v>
      </c>
      <c r="BT30" s="25">
        <v>5.52614990734838</v>
      </c>
      <c r="BU30" s="22">
        <v>-0.710718795877092</v>
      </c>
      <c r="BV30" s="25">
        <v>-0.211959191644051</v>
      </c>
      <c r="BW30" s="25">
        <v>1.43987427975774</v>
      </c>
      <c r="BX30" s="26">
        <f t="shared" si="32"/>
        <v>1.19799150549184</v>
      </c>
      <c r="BY30" s="26">
        <f t="shared" si="33"/>
        <v>0.885649017656765</v>
      </c>
      <c r="BZ30" s="26">
        <f t="shared" si="83"/>
        <v>1.12911546229203</v>
      </c>
      <c r="CA30" s="16">
        <f t="shared" si="34"/>
        <v>0.0187666725769216</v>
      </c>
      <c r="CB30" s="16">
        <f t="shared" si="35"/>
        <v>0.129115462292029</v>
      </c>
      <c r="CC30" s="16">
        <f t="shared" si="36"/>
        <v>0.00601331900094438</v>
      </c>
      <c r="CF30" s="25">
        <v>-0.324087492302903</v>
      </c>
      <c r="CG30" s="25">
        <v>1.02929658719047</v>
      </c>
      <c r="CH30" s="25">
        <v>0.0415002971617364</v>
      </c>
      <c r="CI30" s="25">
        <v>5.52614990734838</v>
      </c>
      <c r="CJ30" s="25">
        <v>-0.211959191644051</v>
      </c>
      <c r="CK30" s="22">
        <v>1.43987427975774</v>
      </c>
      <c r="CL30" s="29">
        <f t="shared" si="37"/>
        <v>1.20566319045006</v>
      </c>
      <c r="CM30" s="29">
        <f t="shared" si="38"/>
        <v>0.880013596171867</v>
      </c>
      <c r="CN30" s="29">
        <f t="shared" si="84"/>
        <v>1.13634607959477</v>
      </c>
      <c r="CO30" s="27">
        <f t="shared" si="39"/>
        <v>0.0209274386711892</v>
      </c>
      <c r="CP30" s="27">
        <f t="shared" si="40"/>
        <v>0.136346079594775</v>
      </c>
      <c r="CQ30" s="27">
        <f t="shared" si="41"/>
        <v>0.00507406472098391</v>
      </c>
      <c r="CT30" s="31">
        <v>-0.324087492302903</v>
      </c>
      <c r="CU30" s="31">
        <v>1.02929658719047</v>
      </c>
      <c r="CV30" s="31">
        <v>0.0415002971617364</v>
      </c>
      <c r="CW30" s="31">
        <v>5.52614990734838</v>
      </c>
      <c r="CX30" s="31">
        <v>-0.211959191644051</v>
      </c>
      <c r="CY30" s="34">
        <f t="shared" si="42"/>
        <v>1.23530651343991</v>
      </c>
      <c r="CZ30" s="34">
        <f t="shared" si="4"/>
        <v>0.858896143148693</v>
      </c>
      <c r="DA30" s="34">
        <f t="shared" si="85"/>
        <v>1.16428512105552</v>
      </c>
      <c r="DB30" s="32">
        <f t="shared" si="43"/>
        <v>0.0303827606275782</v>
      </c>
      <c r="DC30" s="32">
        <f t="shared" si="44"/>
        <v>0.164285121055525</v>
      </c>
      <c r="DD30" s="32">
        <f>(DC30-$DE$1)^2</f>
        <v>0.00183145733493137</v>
      </c>
      <c r="DE30" s="73"/>
      <c r="DF30" s="30">
        <f t="shared" si="45"/>
        <v>1.23530651343991</v>
      </c>
      <c r="DG30" s="30">
        <f t="shared" si="46"/>
        <v>1.25849551091965</v>
      </c>
      <c r="DH30" s="30">
        <f t="shared" si="47"/>
        <v>0.843070150663205</v>
      </c>
      <c r="DI30" s="34">
        <f t="shared" si="48"/>
        <v>1.18614091509864</v>
      </c>
      <c r="DJ30" s="32">
        <f t="shared" si="49"/>
        <v>0.0390044768334151</v>
      </c>
      <c r="DK30" s="32">
        <f t="shared" si="50"/>
        <v>0.186140915098637</v>
      </c>
      <c r="DL30" s="32">
        <f t="shared" si="51"/>
        <v>0.00191036164388806</v>
      </c>
      <c r="DM30" s="36"/>
      <c r="DN30" s="30">
        <f t="shared" si="52"/>
        <v>1.22582978010978</v>
      </c>
      <c r="DO30" s="30">
        <f t="shared" si="53"/>
        <v>0.865536159437226</v>
      </c>
      <c r="DP30" s="34">
        <f t="shared" si="54"/>
        <v>1.15535323290272</v>
      </c>
      <c r="DQ30" s="32">
        <f t="shared" si="55"/>
        <v>0.0271688564110392</v>
      </c>
      <c r="DR30" s="32">
        <f t="shared" si="56"/>
        <v>0.155353232902717</v>
      </c>
      <c r="DS30" s="32">
        <f t="shared" si="57"/>
        <v>0.00517714865390342</v>
      </c>
      <c r="DT30" s="36"/>
      <c r="DU30" s="30">
        <f t="shared" si="58"/>
        <v>1.19232135005717</v>
      </c>
      <c r="DV30" s="30">
        <f t="shared" si="59"/>
        <v>0.889860774487621</v>
      </c>
      <c r="DW30" s="34">
        <f t="shared" si="60"/>
        <v>1.12377130071364</v>
      </c>
      <c r="DX30" s="32">
        <f t="shared" si="61"/>
        <v>0.0172452969808379</v>
      </c>
      <c r="DY30" s="32">
        <f t="shared" si="62"/>
        <v>0.123771300713639</v>
      </c>
      <c r="DZ30" s="32">
        <f t="shared" si="63"/>
        <v>0.0102701751798039</v>
      </c>
      <c r="EA30" s="36"/>
      <c r="EC30" s="25">
        <v>-0.324087492302903</v>
      </c>
      <c r="ED30" s="22">
        <v>0.0415002971617364</v>
      </c>
      <c r="EE30" s="25">
        <v>5.52614990734838</v>
      </c>
      <c r="EF30" s="25">
        <v>-0.211959191644051</v>
      </c>
      <c r="EG30" s="26">
        <f t="shared" si="64"/>
        <v>1.22720968966007</v>
      </c>
      <c r="EH30" s="26">
        <f t="shared" si="65"/>
        <v>0.864562925911944</v>
      </c>
      <c r="EI30" s="26">
        <f t="shared" si="86"/>
        <v>1.15665380740817</v>
      </c>
      <c r="EJ30" s="16">
        <f t="shared" si="66"/>
        <v>0.0276256609368972</v>
      </c>
      <c r="EK30" s="16">
        <f t="shared" si="67"/>
        <v>0.156653807408173</v>
      </c>
      <c r="EL30" s="16">
        <f t="shared" si="68"/>
        <v>0.00359649321855323</v>
      </c>
      <c r="EO30" s="25">
        <v>-0.324087492302903</v>
      </c>
      <c r="EP30" s="25">
        <v>5.52614990734838</v>
      </c>
      <c r="EQ30" s="22">
        <v>-0.211959191644051</v>
      </c>
      <c r="ER30" s="26">
        <f t="shared" si="69"/>
        <v>1.25160012943921</v>
      </c>
      <c r="ES30" s="26">
        <f t="shared" si="70"/>
        <v>0.847714837226319</v>
      </c>
      <c r="ET30" s="26">
        <f t="shared" si="87"/>
        <v>1.17964196931123</v>
      </c>
      <c r="EU30" s="16">
        <f t="shared" si="71"/>
        <v>0.0363284093422436</v>
      </c>
      <c r="EV30" s="16">
        <f t="shared" si="72"/>
        <v>0.179641969311225</v>
      </c>
      <c r="EW30" s="16">
        <f t="shared" si="73"/>
        <v>0.00325855948685878</v>
      </c>
      <c r="EZ30" s="25">
        <v>-0.324087492302903</v>
      </c>
      <c r="FA30" s="25">
        <v>5.52614990734838</v>
      </c>
      <c r="FB30" s="26">
        <f t="shared" si="74"/>
        <v>1.27851368448861</v>
      </c>
      <c r="FC30" s="26">
        <f t="shared" si="75"/>
        <v>0.829869881623037</v>
      </c>
      <c r="FD30" s="26">
        <f t="shared" si="76"/>
        <v>1.20500818519191</v>
      </c>
      <c r="FE30" s="16">
        <f t="shared" si="77"/>
        <v>0.0473122029398126</v>
      </c>
      <c r="FF30" s="16">
        <f t="shared" si="78"/>
        <v>0.205008185191908</v>
      </c>
      <c r="FG30" s="16">
        <f t="shared" si="79"/>
        <v>0.00457973609611841</v>
      </c>
    </row>
    <row r="31" s="1" customFormat="1" spans="1:163">
      <c r="A31" s="13" t="s">
        <v>82</v>
      </c>
      <c r="B31" s="13">
        <v>2.32678946523443</v>
      </c>
      <c r="C31" s="14">
        <v>0.00158</v>
      </c>
      <c r="D31" s="14">
        <v>0.0423734716049383</v>
      </c>
      <c r="E31" s="13">
        <v>251.175</v>
      </c>
      <c r="F31" s="13">
        <v>0.491290932616701</v>
      </c>
      <c r="G31" s="13">
        <v>0.491290932616701</v>
      </c>
      <c r="H31" s="13">
        <v>0.808997710759431</v>
      </c>
      <c r="I31" s="13">
        <v>4.22016522344979</v>
      </c>
      <c r="J31" s="13">
        <v>0.992</v>
      </c>
      <c r="K31" s="17">
        <f t="shared" si="5"/>
        <v>1.42805737991891</v>
      </c>
      <c r="L31" s="17">
        <f t="shared" si="0"/>
        <v>0.694649958712674</v>
      </c>
      <c r="M31" s="17">
        <f t="shared" si="1"/>
        <v>1.43957397169245</v>
      </c>
      <c r="N31" s="16">
        <f t="shared" si="6"/>
        <v>0.190146038581745</v>
      </c>
      <c r="O31" s="16">
        <f t="shared" si="2"/>
        <v>0.43957397169245</v>
      </c>
      <c r="P31" s="16">
        <f>(O31-$Q$1)^2</f>
        <v>0.0177656191248681</v>
      </c>
      <c r="R31" s="21">
        <f t="shared" si="7"/>
        <v>-0.364347216823425</v>
      </c>
      <c r="S31" s="21">
        <f t="shared" si="89"/>
        <v>1</v>
      </c>
      <c r="T31" s="21">
        <f t="shared" si="9"/>
        <v>0.844489405467475</v>
      </c>
      <c r="U31" s="22">
        <f t="shared" si="10"/>
        <v>0.00157875311321455</v>
      </c>
      <c r="V31" s="21">
        <f t="shared" si="11"/>
        <v>0.0415002971617364</v>
      </c>
      <c r="W31" s="25">
        <f t="shared" si="12"/>
        <v>5.52614990734838</v>
      </c>
      <c r="X31" s="21">
        <f t="shared" si="13"/>
        <v>-0.710718795877092</v>
      </c>
      <c r="Y31" s="21">
        <f t="shared" si="14"/>
        <v>-0.710718795877092</v>
      </c>
      <c r="Z31" s="25">
        <f t="shared" si="15"/>
        <v>-0.211959191644051</v>
      </c>
      <c r="AA31" s="21">
        <f t="shared" si="16"/>
        <v>1.43987427975774</v>
      </c>
      <c r="AB31" s="26">
        <f t="shared" si="17"/>
        <v>1.07436929817637</v>
      </c>
      <c r="AC31" s="26">
        <f t="shared" si="18"/>
        <v>0.923332416222077</v>
      </c>
      <c r="AD31" s="26">
        <f t="shared" si="80"/>
        <v>1.08303356671005</v>
      </c>
      <c r="AE31" s="16">
        <f t="shared" si="19"/>
        <v>0.00678470128206694</v>
      </c>
      <c r="AF31" s="16">
        <f t="shared" si="20"/>
        <v>0.0830335667100455</v>
      </c>
      <c r="AG31" s="16">
        <f t="shared" si="21"/>
        <v>0.0147339216513536</v>
      </c>
      <c r="AJ31" s="25">
        <v>-0.364347216823425</v>
      </c>
      <c r="AK31" s="22">
        <v>1</v>
      </c>
      <c r="AL31" s="25">
        <v>0.844489405467475</v>
      </c>
      <c r="AM31" s="25">
        <v>0.0415002971617364</v>
      </c>
      <c r="AN31" s="25">
        <v>5.52614990734838</v>
      </c>
      <c r="AO31" s="25">
        <v>-0.710718795877092</v>
      </c>
      <c r="AP31" s="25">
        <v>-0.710718795877092</v>
      </c>
      <c r="AQ31" s="25">
        <v>-0.211959191644051</v>
      </c>
      <c r="AR31" s="25">
        <v>1.43987427975774</v>
      </c>
      <c r="AS31" s="26">
        <f t="shared" si="22"/>
        <v>1.07579492590478</v>
      </c>
      <c r="AT31" s="26">
        <f t="shared" si="23"/>
        <v>0.922108829585432</v>
      </c>
      <c r="AU31" s="26">
        <f t="shared" si="81"/>
        <v>1.08447069143627</v>
      </c>
      <c r="AV31" s="16">
        <f t="shared" si="24"/>
        <v>0.00702158960738688</v>
      </c>
      <c r="AW31" s="16">
        <f t="shared" si="25"/>
        <v>0.0844706914362661</v>
      </c>
      <c r="AX31" s="16">
        <f t="shared" si="26"/>
        <v>0.0144286252527745</v>
      </c>
      <c r="BA31" s="25">
        <v>-0.364347216823425</v>
      </c>
      <c r="BB31" s="25">
        <v>0.844489405467475</v>
      </c>
      <c r="BC31" s="25">
        <v>0.0415002971617364</v>
      </c>
      <c r="BD31" s="25">
        <v>5.52614990734838</v>
      </c>
      <c r="BE31" s="22">
        <v>-0.710718795877092</v>
      </c>
      <c r="BF31" s="25">
        <v>-0.710718795877092</v>
      </c>
      <c r="BG31" s="25">
        <v>-0.211959191644051</v>
      </c>
      <c r="BH31" s="25">
        <v>1.43987427975774</v>
      </c>
      <c r="BI31" s="26">
        <f t="shared" si="27"/>
        <v>1.12388349917973</v>
      </c>
      <c r="BJ31" s="26">
        <f t="shared" si="28"/>
        <v>0.882653763245049</v>
      </c>
      <c r="BK31" s="26">
        <f t="shared" si="82"/>
        <v>1.13294707578602</v>
      </c>
      <c r="BL31" s="16">
        <f t="shared" si="29"/>
        <v>0.0173932573558891</v>
      </c>
      <c r="BM31" s="16">
        <f t="shared" si="30"/>
        <v>0.132947075786015</v>
      </c>
      <c r="BN31" s="16">
        <f t="shared" si="31"/>
        <v>0.00517183452239973</v>
      </c>
      <c r="BQ31" s="25">
        <v>-0.364347216823425</v>
      </c>
      <c r="BR31" s="25">
        <v>0.844489405467475</v>
      </c>
      <c r="BS31" s="25">
        <v>0.0415002971617364</v>
      </c>
      <c r="BT31" s="25">
        <v>5.52614990734838</v>
      </c>
      <c r="BU31" s="22">
        <v>-0.710718795877092</v>
      </c>
      <c r="BV31" s="25">
        <v>-0.211959191644051</v>
      </c>
      <c r="BW31" s="25">
        <v>1.43987427975774</v>
      </c>
      <c r="BX31" s="26">
        <f t="shared" si="32"/>
        <v>1.12565369663073</v>
      </c>
      <c r="BY31" s="26">
        <f t="shared" si="33"/>
        <v>0.881265706290683</v>
      </c>
      <c r="BZ31" s="26">
        <f t="shared" si="83"/>
        <v>1.13473154902292</v>
      </c>
      <c r="CA31" s="16">
        <f t="shared" si="34"/>
        <v>0.0178633106230598</v>
      </c>
      <c r="CB31" s="16">
        <f t="shared" si="35"/>
        <v>0.134731549022916</v>
      </c>
      <c r="CC31" s="16">
        <f t="shared" si="36"/>
        <v>0.00517385387881807</v>
      </c>
      <c r="CF31" s="25">
        <v>-0.364347216823425</v>
      </c>
      <c r="CG31" s="25">
        <v>0.844489405467475</v>
      </c>
      <c r="CH31" s="25">
        <v>0.0415002971617364</v>
      </c>
      <c r="CI31" s="25">
        <v>5.52614990734838</v>
      </c>
      <c r="CJ31" s="25">
        <v>-0.211959191644051</v>
      </c>
      <c r="CK31" s="22">
        <v>1.43987427975774</v>
      </c>
      <c r="CL31" s="29">
        <f t="shared" si="37"/>
        <v>1.1355871113468</v>
      </c>
      <c r="CM31" s="29">
        <f t="shared" si="38"/>
        <v>0.873556938158174</v>
      </c>
      <c r="CN31" s="29">
        <f t="shared" si="84"/>
        <v>1.14474507192218</v>
      </c>
      <c r="CO31" s="27">
        <f t="shared" si="39"/>
        <v>0.0206172585449195</v>
      </c>
      <c r="CP31" s="27">
        <f t="shared" si="40"/>
        <v>0.144745071922182</v>
      </c>
      <c r="CQ31" s="27">
        <f t="shared" si="41"/>
        <v>0.00394804586234514</v>
      </c>
      <c r="CT31" s="31">
        <v>-0.364347216823425</v>
      </c>
      <c r="CU31" s="31">
        <v>0.844489405467475</v>
      </c>
      <c r="CV31" s="31">
        <v>0.0415002971617364</v>
      </c>
      <c r="CW31" s="31">
        <v>5.52614990734838</v>
      </c>
      <c r="CX31" s="31">
        <v>-0.211959191644051</v>
      </c>
      <c r="CY31" s="34">
        <f t="shared" si="42"/>
        <v>1.15949347335446</v>
      </c>
      <c r="CZ31" s="34">
        <f t="shared" si="4"/>
        <v>0.855545997279404</v>
      </c>
      <c r="DA31" s="34">
        <f t="shared" si="85"/>
        <v>1.16884422717183</v>
      </c>
      <c r="DB31" s="32">
        <f t="shared" si="43"/>
        <v>0.0280540636163407</v>
      </c>
      <c r="DC31" s="32">
        <f t="shared" si="44"/>
        <v>0.168844227171833</v>
      </c>
      <c r="DD31" s="32">
        <f>(DC31-$DE$1)^2</f>
        <v>0.0014620240640153</v>
      </c>
      <c r="DE31" s="73"/>
      <c r="DF31" s="30">
        <f t="shared" si="45"/>
        <v>1.15949347335446</v>
      </c>
      <c r="DG31" s="30">
        <f t="shared" si="46"/>
        <v>1.18124944438559</v>
      </c>
      <c r="DH31" s="30">
        <f t="shared" si="47"/>
        <v>0.83978875479258</v>
      </c>
      <c r="DI31" s="34">
        <f t="shared" si="48"/>
        <v>1.19077564958225</v>
      </c>
      <c r="DJ31" s="32">
        <f t="shared" si="49"/>
        <v>0.0358153522002538</v>
      </c>
      <c r="DK31" s="32">
        <f t="shared" si="50"/>
        <v>0.190775649582246</v>
      </c>
      <c r="DL31" s="32">
        <f t="shared" si="51"/>
        <v>0.00152669538681063</v>
      </c>
      <c r="DM31" s="36"/>
      <c r="DN31" s="30">
        <f t="shared" si="52"/>
        <v>1.14974984057629</v>
      </c>
      <c r="DO31" s="30">
        <f t="shared" si="53"/>
        <v>0.862796379691408</v>
      </c>
      <c r="DP31" s="34">
        <f t="shared" si="54"/>
        <v>1.15902201670997</v>
      </c>
      <c r="DQ31" s="32">
        <f t="shared" si="55"/>
        <v>0.0248850122018462</v>
      </c>
      <c r="DR31" s="32">
        <f t="shared" si="56"/>
        <v>0.159022016709974</v>
      </c>
      <c r="DS31" s="32">
        <f t="shared" si="57"/>
        <v>0.00466265298831456</v>
      </c>
      <c r="DT31" s="36"/>
      <c r="DU31" s="30">
        <f t="shared" si="58"/>
        <v>1.11554706566902</v>
      </c>
      <c r="DV31" s="30">
        <f t="shared" si="59"/>
        <v>0.889249795484942</v>
      </c>
      <c r="DW31" s="34">
        <f t="shared" si="60"/>
        <v>1.1245434129728</v>
      </c>
      <c r="DX31" s="32">
        <f t="shared" si="61"/>
        <v>0.0152638774354241</v>
      </c>
      <c r="DY31" s="32">
        <f t="shared" si="62"/>
        <v>0.124543412972798</v>
      </c>
      <c r="DZ31" s="32">
        <f t="shared" si="63"/>
        <v>0.0101142767324558</v>
      </c>
      <c r="EA31" s="36"/>
      <c r="EC31" s="25">
        <v>-0.364347216823425</v>
      </c>
      <c r="ED31" s="22">
        <v>0.0415002971617364</v>
      </c>
      <c r="EE31" s="25">
        <v>5.52614990734838</v>
      </c>
      <c r="EF31" s="25">
        <v>-0.211959191644051</v>
      </c>
      <c r="EG31" s="26">
        <f t="shared" si="64"/>
        <v>1.19453709309038</v>
      </c>
      <c r="EH31" s="26">
        <f t="shared" si="65"/>
        <v>0.830447213182474</v>
      </c>
      <c r="EI31" s="26">
        <f t="shared" si="86"/>
        <v>1.20417045674433</v>
      </c>
      <c r="EJ31" s="16">
        <f t="shared" si="66"/>
        <v>0.0410212740775014</v>
      </c>
      <c r="EK31" s="16">
        <f t="shared" si="67"/>
        <v>0.204170456744335</v>
      </c>
      <c r="EL31" s="16">
        <f t="shared" si="68"/>
        <v>0.00015510511406661</v>
      </c>
      <c r="EO31" s="25">
        <v>-0.364347216823425</v>
      </c>
      <c r="EP31" s="25">
        <v>5.52614990734838</v>
      </c>
      <c r="EQ31" s="22">
        <v>-0.211959191644051</v>
      </c>
      <c r="ER31" s="26">
        <f t="shared" si="69"/>
        <v>1.21827817440554</v>
      </c>
      <c r="ES31" s="26">
        <f t="shared" si="70"/>
        <v>0.814263951239256</v>
      </c>
      <c r="ET31" s="26">
        <f t="shared" si="87"/>
        <v>1.22810299839268</v>
      </c>
      <c r="EU31" s="16">
        <f t="shared" si="71"/>
        <v>0.0512018122123028</v>
      </c>
      <c r="EV31" s="16">
        <f t="shared" si="72"/>
        <v>0.228102998392679</v>
      </c>
      <c r="EW31" s="16">
        <f t="shared" si="73"/>
        <v>7.43520672008385e-5</v>
      </c>
      <c r="EZ31" s="25">
        <v>-0.364347216823425</v>
      </c>
      <c r="FA31" s="25">
        <v>5.52614990734838</v>
      </c>
      <c r="FB31" s="26">
        <f t="shared" si="74"/>
        <v>1.24447519687392</v>
      </c>
      <c r="FC31" s="26">
        <f t="shared" si="75"/>
        <v>0.797123158815756</v>
      </c>
      <c r="FD31" s="26">
        <f t="shared" si="76"/>
        <v>1.25451128717129</v>
      </c>
      <c r="FE31" s="16">
        <f t="shared" si="77"/>
        <v>0.0637437250365256</v>
      </c>
      <c r="FF31" s="16">
        <f t="shared" si="78"/>
        <v>0.254511287171292</v>
      </c>
      <c r="FG31" s="16">
        <f t="shared" si="79"/>
        <v>0.000330172357407388</v>
      </c>
    </row>
    <row r="32" s="1" customFormat="1" spans="1:163">
      <c r="A32" s="13" t="s">
        <v>82</v>
      </c>
      <c r="B32" s="13">
        <v>2.79909622191725</v>
      </c>
      <c r="C32" s="14">
        <v>0.00158</v>
      </c>
      <c r="D32" s="14">
        <v>0.0206769777777778</v>
      </c>
      <c r="E32" s="13">
        <v>251.175</v>
      </c>
      <c r="F32" s="13">
        <v>0.358714043993232</v>
      </c>
      <c r="G32" s="13">
        <v>0.605056235692246</v>
      </c>
      <c r="H32" s="13">
        <v>0.581467104608341</v>
      </c>
      <c r="I32" s="13">
        <v>4.22016522344979</v>
      </c>
      <c r="J32" s="13">
        <v>0.951</v>
      </c>
      <c r="K32" s="17">
        <f t="shared" si="5"/>
        <v>1.3527828399477</v>
      </c>
      <c r="L32" s="17">
        <f t="shared" si="0"/>
        <v>0.702995315964214</v>
      </c>
      <c r="M32" s="17">
        <f t="shared" si="1"/>
        <v>1.42248458459274</v>
      </c>
      <c r="N32" s="16">
        <f t="shared" si="6"/>
        <v>0.161429450476439</v>
      </c>
      <c r="O32" s="16">
        <f t="shared" si="2"/>
        <v>0.422484584592744</v>
      </c>
      <c r="P32" s="16">
        <f>(O32-$Q$1)^2</f>
        <v>0.0135020550290478</v>
      </c>
      <c r="R32" s="21">
        <f t="shared" si="7"/>
        <v>-0.352405050117974</v>
      </c>
      <c r="S32" s="21">
        <f t="shared" si="89"/>
        <v>1</v>
      </c>
      <c r="T32" s="21">
        <f t="shared" si="9"/>
        <v>1.02929658719047</v>
      </c>
      <c r="U32" s="22">
        <f t="shared" si="10"/>
        <v>0.00157875311321455</v>
      </c>
      <c r="V32" s="21">
        <f t="shared" si="11"/>
        <v>0.0204661108459862</v>
      </c>
      <c r="W32" s="25">
        <f t="shared" si="12"/>
        <v>5.52614990734838</v>
      </c>
      <c r="X32" s="21">
        <f t="shared" si="13"/>
        <v>-1.02522974273409</v>
      </c>
      <c r="Y32" s="21">
        <f t="shared" si="14"/>
        <v>-0.502433873713593</v>
      </c>
      <c r="Z32" s="25">
        <f t="shared" si="15"/>
        <v>-0.542200878514628</v>
      </c>
      <c r="AA32" s="21">
        <f t="shared" si="16"/>
        <v>1.43987427975774</v>
      </c>
      <c r="AB32" s="26">
        <f t="shared" si="17"/>
        <v>1.31452102417575</v>
      </c>
      <c r="AC32" s="26">
        <f t="shared" si="18"/>
        <v>0.723457428606977</v>
      </c>
      <c r="AD32" s="26">
        <f t="shared" si="80"/>
        <v>1.38225133982729</v>
      </c>
      <c r="AE32" s="16">
        <f t="shared" si="19"/>
        <v>0.132147535017788</v>
      </c>
      <c r="AF32" s="16">
        <f t="shared" si="20"/>
        <v>0.382251339827289</v>
      </c>
      <c r="AG32" s="16">
        <f t="shared" si="21"/>
        <v>0.0316250761937844</v>
      </c>
      <c r="AJ32" s="25">
        <v>-0.352405050117974</v>
      </c>
      <c r="AK32" s="22">
        <v>1</v>
      </c>
      <c r="AL32" s="25">
        <v>1.02929658719047</v>
      </c>
      <c r="AM32" s="25">
        <v>0.0204661108459862</v>
      </c>
      <c r="AN32" s="25">
        <v>5.52614990734838</v>
      </c>
      <c r="AO32" s="25">
        <v>-1.02522974273409</v>
      </c>
      <c r="AP32" s="25">
        <v>-0.502433873713593</v>
      </c>
      <c r="AQ32" s="25">
        <v>-0.542200878514628</v>
      </c>
      <c r="AR32" s="25">
        <v>1.43987427975774</v>
      </c>
      <c r="AS32" s="26">
        <f t="shared" si="22"/>
        <v>1.31579699765176</v>
      </c>
      <c r="AT32" s="26">
        <f t="shared" si="23"/>
        <v>0.722755867126316</v>
      </c>
      <c r="AU32" s="26">
        <f t="shared" si="81"/>
        <v>1.38359305746768</v>
      </c>
      <c r="AV32" s="16">
        <f t="shared" si="24"/>
        <v>0.133076849495738</v>
      </c>
      <c r="AW32" s="16">
        <f t="shared" si="25"/>
        <v>0.383593057467675</v>
      </c>
      <c r="AX32" s="16">
        <f t="shared" si="26"/>
        <v>0.0320421289128606</v>
      </c>
      <c r="BA32" s="25">
        <v>-0.352405050117974</v>
      </c>
      <c r="BB32" s="25">
        <v>1.02929658719047</v>
      </c>
      <c r="BC32" s="25">
        <v>0.0204661108459862</v>
      </c>
      <c r="BD32" s="25">
        <v>5.52614990734838</v>
      </c>
      <c r="BE32" s="22">
        <v>-1.02522974273409</v>
      </c>
      <c r="BF32" s="25">
        <v>-0.502433873713593</v>
      </c>
      <c r="BG32" s="25">
        <v>-0.542200878514628</v>
      </c>
      <c r="BH32" s="25">
        <v>1.43987427975774</v>
      </c>
      <c r="BI32" s="26">
        <f t="shared" si="27"/>
        <v>1.37955591918193</v>
      </c>
      <c r="BJ32" s="26">
        <f t="shared" si="28"/>
        <v>0.689352266752577</v>
      </c>
      <c r="BK32" s="26">
        <f t="shared" si="82"/>
        <v>1.45063713899257</v>
      </c>
      <c r="BL32" s="16">
        <f t="shared" si="29"/>
        <v>0.183660175865871</v>
      </c>
      <c r="BM32" s="16">
        <f t="shared" si="30"/>
        <v>0.450637138992568</v>
      </c>
      <c r="BN32" s="16">
        <f t="shared" si="31"/>
        <v>0.0604051517010943</v>
      </c>
      <c r="BQ32" s="25">
        <v>-0.352405050117974</v>
      </c>
      <c r="BR32" s="25">
        <v>1.02929658719047</v>
      </c>
      <c r="BS32" s="25">
        <v>0.0204661108459862</v>
      </c>
      <c r="BT32" s="25">
        <v>5.52614990734838</v>
      </c>
      <c r="BU32" s="22">
        <v>-0.502433873713593</v>
      </c>
      <c r="BV32" s="25">
        <v>-0.542200878514628</v>
      </c>
      <c r="BW32" s="25">
        <v>1.43987427975774</v>
      </c>
      <c r="BX32" s="26">
        <f t="shared" si="32"/>
        <v>1.33768582334974</v>
      </c>
      <c r="BY32" s="26">
        <f t="shared" si="33"/>
        <v>0.710929265601822</v>
      </c>
      <c r="BZ32" s="26">
        <f t="shared" si="83"/>
        <v>1.40660969858017</v>
      </c>
      <c r="CA32" s="16">
        <f t="shared" si="34"/>
        <v>0.149525925979667</v>
      </c>
      <c r="CB32" s="16">
        <f t="shared" si="35"/>
        <v>0.406609698580169</v>
      </c>
      <c r="CC32" s="16">
        <f t="shared" si="36"/>
        <v>0.0399794599341444</v>
      </c>
      <c r="CF32" s="25">
        <v>-0.352405050117974</v>
      </c>
      <c r="CG32" s="25">
        <v>1.02929658719047</v>
      </c>
      <c r="CH32" s="25">
        <v>0.0204661108459862</v>
      </c>
      <c r="CI32" s="25">
        <v>5.52614990734838</v>
      </c>
      <c r="CJ32" s="25">
        <v>-0.542200878514628</v>
      </c>
      <c r="CK32" s="22">
        <v>1.43987427975774</v>
      </c>
      <c r="CL32" s="29">
        <f t="shared" si="37"/>
        <v>1.34695690550828</v>
      </c>
      <c r="CM32" s="29">
        <f t="shared" si="38"/>
        <v>0.706035951195585</v>
      </c>
      <c r="CN32" s="29">
        <f t="shared" si="84"/>
        <v>1.41635847056601</v>
      </c>
      <c r="CO32" s="27">
        <f t="shared" si="39"/>
        <v>0.156781871019692</v>
      </c>
      <c r="CP32" s="27">
        <f t="shared" si="40"/>
        <v>0.416358470566014</v>
      </c>
      <c r="CQ32" s="27">
        <f t="shared" si="41"/>
        <v>0.0435890555804748</v>
      </c>
      <c r="CT32" s="31">
        <v>-0.352405050117974</v>
      </c>
      <c r="CU32" s="31">
        <v>1.02929658719047</v>
      </c>
      <c r="CV32" s="31">
        <v>0.0204661108459862</v>
      </c>
      <c r="CW32" s="31">
        <v>5.52614990734838</v>
      </c>
      <c r="CX32" s="31">
        <v>-0.542200878514628</v>
      </c>
      <c r="CY32" s="34">
        <f t="shared" si="42"/>
        <v>1.34293771560674</v>
      </c>
      <c r="CZ32" s="34">
        <f t="shared" si="4"/>
        <v>0.70814899972508</v>
      </c>
      <c r="DA32" s="34">
        <f t="shared" si="85"/>
        <v>1.41213219306703</v>
      </c>
      <c r="DB32" s="32">
        <f t="shared" si="43"/>
        <v>0.153615172915033</v>
      </c>
      <c r="DC32" s="32">
        <f t="shared" si="44"/>
        <v>0.412132193067028</v>
      </c>
      <c r="DD32" s="32">
        <f>(DC32-$DE$1)^2</f>
        <v>0.0420461351354781</v>
      </c>
      <c r="DE32" s="73"/>
      <c r="DF32" s="30">
        <f t="shared" si="45"/>
        <v>1.34293771560674</v>
      </c>
      <c r="DG32" s="30">
        <f t="shared" si="46"/>
        <v>1.44364497260181</v>
      </c>
      <c r="DH32" s="30">
        <f t="shared" si="47"/>
        <v>0.65874922023665</v>
      </c>
      <c r="DI32" s="34">
        <f t="shared" si="48"/>
        <v>1.51802836235732</v>
      </c>
      <c r="DJ32" s="32">
        <f t="shared" si="49"/>
        <v>0.242699069029835</v>
      </c>
      <c r="DK32" s="32">
        <f t="shared" si="50"/>
        <v>0.518028362357316</v>
      </c>
      <c r="DL32" s="32">
        <f t="shared" si="51"/>
        <v>0.083047575930438</v>
      </c>
      <c r="DM32" s="36"/>
      <c r="DN32" s="30">
        <f t="shared" si="52"/>
        <v>1.40300649392474</v>
      </c>
      <c r="DO32" s="30">
        <f t="shared" si="53"/>
        <v>0.677830077136486</v>
      </c>
      <c r="DP32" s="34">
        <f t="shared" si="54"/>
        <v>1.47529599781782</v>
      </c>
      <c r="DQ32" s="32">
        <f t="shared" si="55"/>
        <v>0.204309870550139</v>
      </c>
      <c r="DR32" s="32">
        <f t="shared" si="56"/>
        <v>0.475295997817816</v>
      </c>
      <c r="DS32" s="32">
        <f t="shared" si="57"/>
        <v>0.0614992183743177</v>
      </c>
      <c r="DT32" s="36"/>
      <c r="DU32" s="30">
        <f t="shared" si="58"/>
        <v>1.35418237915526</v>
      </c>
      <c r="DV32" s="30">
        <f t="shared" si="59"/>
        <v>0.702268774604225</v>
      </c>
      <c r="DW32" s="34">
        <f t="shared" si="60"/>
        <v>1.42395623465327</v>
      </c>
      <c r="DX32" s="32">
        <f t="shared" si="61"/>
        <v>0.162556030861298</v>
      </c>
      <c r="DY32" s="32">
        <f t="shared" si="62"/>
        <v>0.423956234653273</v>
      </c>
      <c r="DZ32" s="32">
        <f t="shared" si="63"/>
        <v>0.039538562968889</v>
      </c>
      <c r="EA32" s="36"/>
      <c r="EC32" s="25">
        <v>-0.352405050117974</v>
      </c>
      <c r="ED32" s="22">
        <v>0.0204661108459862</v>
      </c>
      <c r="EE32" s="25">
        <v>5.52614990734838</v>
      </c>
      <c r="EF32" s="25">
        <v>-0.542200878514628</v>
      </c>
      <c r="EG32" s="26">
        <f t="shared" si="64"/>
        <v>1.35901736760478</v>
      </c>
      <c r="EH32" s="26">
        <f t="shared" si="65"/>
        <v>0.699770306597411</v>
      </c>
      <c r="EI32" s="26">
        <f t="shared" si="86"/>
        <v>1.42904034448452</v>
      </c>
      <c r="EJ32" s="16">
        <f t="shared" si="66"/>
        <v>0.16647817226713</v>
      </c>
      <c r="EK32" s="16">
        <f t="shared" si="67"/>
        <v>0.429040344484517</v>
      </c>
      <c r="EL32" s="16">
        <f t="shared" si="68"/>
        <v>0.0451204582295754</v>
      </c>
      <c r="EO32" s="25">
        <v>-0.352405050117974</v>
      </c>
      <c r="EP32" s="25">
        <v>5.52614990734838</v>
      </c>
      <c r="EQ32" s="22">
        <v>-0.542200878514628</v>
      </c>
      <c r="ER32" s="26">
        <f t="shared" si="69"/>
        <v>1.46678921847253</v>
      </c>
      <c r="ES32" s="26">
        <f t="shared" si="70"/>
        <v>0.648354915636986</v>
      </c>
      <c r="ET32" s="26">
        <f t="shared" si="87"/>
        <v>1.54236510880392</v>
      </c>
      <c r="EU32" s="16">
        <f t="shared" si="71"/>
        <v>0.266038517892506</v>
      </c>
      <c r="EV32" s="16">
        <f t="shared" si="72"/>
        <v>0.542365108803925</v>
      </c>
      <c r="EW32" s="16">
        <f t="shared" si="73"/>
        <v>0.0934154097839989</v>
      </c>
      <c r="EZ32" s="25">
        <v>-0.352405050117974</v>
      </c>
      <c r="FA32" s="25">
        <v>5.52614990734838</v>
      </c>
      <c r="FB32" s="26">
        <f t="shared" si="74"/>
        <v>1.1788774840176</v>
      </c>
      <c r="FC32" s="26">
        <f t="shared" si="75"/>
        <v>0.80669960440588</v>
      </c>
      <c r="FD32" s="26">
        <f t="shared" si="76"/>
        <v>1.23961880548644</v>
      </c>
      <c r="FE32" s="16">
        <f t="shared" si="77"/>
        <v>0.0519281477221936</v>
      </c>
      <c r="FF32" s="16">
        <f t="shared" si="78"/>
        <v>0.23961880548644</v>
      </c>
      <c r="FG32" s="16">
        <f t="shared" si="79"/>
        <v>0.00109317037836961</v>
      </c>
    </row>
    <row r="33" s="1" customFormat="1" spans="1:163">
      <c r="A33" s="13" t="s">
        <v>82</v>
      </c>
      <c r="B33" s="13">
        <v>2.79909622191725</v>
      </c>
      <c r="C33" s="14">
        <v>0.00158</v>
      </c>
      <c r="D33" s="14">
        <v>0.0206769777777778</v>
      </c>
      <c r="E33" s="13">
        <v>251.175</v>
      </c>
      <c r="F33" s="13">
        <v>0.358714043993232</v>
      </c>
      <c r="G33" s="13">
        <v>0.605056235692246</v>
      </c>
      <c r="H33" s="13">
        <v>0.581467104608341</v>
      </c>
      <c r="I33" s="13">
        <v>4.22016522344979</v>
      </c>
      <c r="J33" s="13">
        <v>0.888</v>
      </c>
      <c r="K33" s="17">
        <f t="shared" si="5"/>
        <v>1.3527828399477</v>
      </c>
      <c r="L33" s="17">
        <f t="shared" si="0"/>
        <v>0.656424648345134</v>
      </c>
      <c r="M33" s="17">
        <f t="shared" si="1"/>
        <v>1.5234040990402</v>
      </c>
      <c r="N33" s="16">
        <f t="shared" si="6"/>
        <v>0.216023088309849</v>
      </c>
      <c r="O33" s="16">
        <f t="shared" si="2"/>
        <v>0.523404099040202</v>
      </c>
      <c r="P33" s="16">
        <f>(O33-$Q$1)^2</f>
        <v>0.0471401642339073</v>
      </c>
      <c r="R33" s="21">
        <f t="shared" si="7"/>
        <v>-0.420947369671194</v>
      </c>
      <c r="S33" s="21">
        <f t="shared" ref="S33:S42" si="90">1</f>
        <v>1</v>
      </c>
      <c r="T33" s="21">
        <f t="shared" si="9"/>
        <v>1.02929658719047</v>
      </c>
      <c r="U33" s="22">
        <f t="shared" si="10"/>
        <v>0.00157875311321455</v>
      </c>
      <c r="V33" s="21">
        <f t="shared" si="11"/>
        <v>0.0204661108459862</v>
      </c>
      <c r="W33" s="25">
        <f t="shared" si="12"/>
        <v>5.52614990734838</v>
      </c>
      <c r="X33" s="21">
        <f t="shared" si="13"/>
        <v>-1.02522974273409</v>
      </c>
      <c r="Y33" s="21">
        <f t="shared" si="14"/>
        <v>-0.502433873713593</v>
      </c>
      <c r="Z33" s="25">
        <f t="shared" si="15"/>
        <v>-0.542200878514628</v>
      </c>
      <c r="AA33" s="21">
        <f t="shared" si="16"/>
        <v>1.43987427975774</v>
      </c>
      <c r="AB33" s="26">
        <f t="shared" si="17"/>
        <v>1.31452102417575</v>
      </c>
      <c r="AC33" s="26">
        <f t="shared" si="18"/>
        <v>0.675531226711878</v>
      </c>
      <c r="AD33" s="26">
        <f t="shared" si="80"/>
        <v>1.48031646866639</v>
      </c>
      <c r="AE33" s="16">
        <f t="shared" si="19"/>
        <v>0.181920184063933</v>
      </c>
      <c r="AF33" s="16">
        <f t="shared" si="20"/>
        <v>0.480316468666387</v>
      </c>
      <c r="AG33" s="16">
        <f t="shared" si="21"/>
        <v>0.0761205536912092</v>
      </c>
      <c r="AJ33" s="25">
        <v>-0.420947369671194</v>
      </c>
      <c r="AK33" s="22">
        <v>1</v>
      </c>
      <c r="AL33" s="25">
        <v>1.02929658719047</v>
      </c>
      <c r="AM33" s="25">
        <v>0.0204661108459862</v>
      </c>
      <c r="AN33" s="25">
        <v>5.52614990734838</v>
      </c>
      <c r="AO33" s="25">
        <v>-1.02522974273409</v>
      </c>
      <c r="AP33" s="25">
        <v>-0.502433873713593</v>
      </c>
      <c r="AQ33" s="25">
        <v>-0.542200878514628</v>
      </c>
      <c r="AR33" s="25">
        <v>1.43987427975774</v>
      </c>
      <c r="AS33" s="26">
        <f t="shared" si="22"/>
        <v>1.31579699765176</v>
      </c>
      <c r="AT33" s="26">
        <f t="shared" si="23"/>
        <v>0.6748761409129</v>
      </c>
      <c r="AU33" s="26">
        <f t="shared" si="81"/>
        <v>1.48175337573396</v>
      </c>
      <c r="AV33" s="16">
        <f t="shared" si="24"/>
        <v>0.183010271199859</v>
      </c>
      <c r="AW33" s="16">
        <f t="shared" si="25"/>
        <v>0.481753375733963</v>
      </c>
      <c r="AX33" s="16">
        <f t="shared" si="26"/>
        <v>0.0768195900039931</v>
      </c>
      <c r="BA33" s="25">
        <v>-0.420947369671194</v>
      </c>
      <c r="BB33" s="25">
        <v>1.02929658719047</v>
      </c>
      <c r="BC33" s="25">
        <v>0.0204661108459862</v>
      </c>
      <c r="BD33" s="25">
        <v>5.52614990734838</v>
      </c>
      <c r="BE33" s="22">
        <v>-1.02522974273409</v>
      </c>
      <c r="BF33" s="25">
        <v>-0.502433873713593</v>
      </c>
      <c r="BG33" s="25">
        <v>-0.542200878514628</v>
      </c>
      <c r="BH33" s="25">
        <v>1.43987427975774</v>
      </c>
      <c r="BI33" s="26">
        <f t="shared" si="27"/>
        <v>1.37955591918193</v>
      </c>
      <c r="BJ33" s="26">
        <f t="shared" si="28"/>
        <v>0.643685397346255</v>
      </c>
      <c r="BK33" s="26">
        <f t="shared" si="82"/>
        <v>1.55355396304272</v>
      </c>
      <c r="BL33" s="16">
        <f t="shared" si="29"/>
        <v>0.241627221682794</v>
      </c>
      <c r="BM33" s="16">
        <f t="shared" si="30"/>
        <v>0.553553963042716</v>
      </c>
      <c r="BN33" s="16">
        <f t="shared" si="31"/>
        <v>0.121585705937239</v>
      </c>
      <c r="BQ33" s="25">
        <v>-0.420947369671194</v>
      </c>
      <c r="BR33" s="25">
        <v>1.02929658719047</v>
      </c>
      <c r="BS33" s="25">
        <v>0.0204661108459862</v>
      </c>
      <c r="BT33" s="25">
        <v>5.52614990734838</v>
      </c>
      <c r="BU33" s="22">
        <v>-0.502433873713593</v>
      </c>
      <c r="BV33" s="25">
        <v>-0.542200878514628</v>
      </c>
      <c r="BW33" s="25">
        <v>1.43987427975774</v>
      </c>
      <c r="BX33" s="26">
        <f t="shared" si="32"/>
        <v>1.33768582334974</v>
      </c>
      <c r="BY33" s="26">
        <f t="shared" si="33"/>
        <v>0.663833005104541</v>
      </c>
      <c r="BZ33" s="26">
        <f t="shared" si="83"/>
        <v>1.50640295422268</v>
      </c>
      <c r="CA33" s="16">
        <f t="shared" si="34"/>
        <v>0.202217339721734</v>
      </c>
      <c r="CB33" s="16">
        <f t="shared" si="35"/>
        <v>0.506402954222681</v>
      </c>
      <c r="CC33" s="16">
        <f t="shared" si="36"/>
        <v>0.0898452059466348</v>
      </c>
      <c r="CF33" s="25">
        <v>-0.420947369671194</v>
      </c>
      <c r="CG33" s="25">
        <v>1.02929658719047</v>
      </c>
      <c r="CH33" s="25">
        <v>0.0204661108459862</v>
      </c>
      <c r="CI33" s="25">
        <v>5.52614990734838</v>
      </c>
      <c r="CJ33" s="25">
        <v>-0.542200878514628</v>
      </c>
      <c r="CK33" s="22">
        <v>1.43987427975774</v>
      </c>
      <c r="CL33" s="29">
        <f t="shared" si="37"/>
        <v>1.34695690550828</v>
      </c>
      <c r="CM33" s="29">
        <f t="shared" si="38"/>
        <v>0.659263853482313</v>
      </c>
      <c r="CN33" s="29">
        <f t="shared" si="84"/>
        <v>1.51684336205887</v>
      </c>
      <c r="CO33" s="27">
        <f t="shared" si="39"/>
        <v>0.210641441113736</v>
      </c>
      <c r="CP33" s="27">
        <f t="shared" si="40"/>
        <v>0.516843362058873</v>
      </c>
      <c r="CQ33" s="27">
        <f t="shared" si="41"/>
        <v>0.0956447244946694</v>
      </c>
      <c r="CT33" s="31">
        <v>-0.420947369671194</v>
      </c>
      <c r="CU33" s="31">
        <v>1.02929658719047</v>
      </c>
      <c r="CV33" s="31">
        <v>0.0204661108459862</v>
      </c>
      <c r="CW33" s="31">
        <v>5.52614990734838</v>
      </c>
      <c r="CX33" s="31">
        <v>-0.542200878514628</v>
      </c>
      <c r="CY33" s="34">
        <f t="shared" si="42"/>
        <v>1.34293771560674</v>
      </c>
      <c r="CZ33" s="34">
        <f t="shared" si="4"/>
        <v>0.661236920878939</v>
      </c>
      <c r="DA33" s="34">
        <f t="shared" si="85"/>
        <v>1.51231724730489</v>
      </c>
      <c r="DB33" s="32">
        <f t="shared" si="43"/>
        <v>0.206968325081482</v>
      </c>
      <c r="DC33" s="32">
        <f t="shared" si="44"/>
        <v>0.512317247304892</v>
      </c>
      <c r="DD33" s="32">
        <f>(DC33-$DE$1)^2</f>
        <v>0.0931693800682716</v>
      </c>
      <c r="DE33" s="73"/>
      <c r="DF33" s="30">
        <f t="shared" si="45"/>
        <v>1.34293771560674</v>
      </c>
      <c r="DG33" s="30">
        <f t="shared" si="46"/>
        <v>1.44364497260181</v>
      </c>
      <c r="DH33" s="30">
        <f t="shared" si="47"/>
        <v>0.615109681987534</v>
      </c>
      <c r="DI33" s="34">
        <f t="shared" si="48"/>
        <v>1.62572632049753</v>
      </c>
      <c r="DJ33" s="32">
        <f t="shared" si="49"/>
        <v>0.308741335577663</v>
      </c>
      <c r="DK33" s="32">
        <f t="shared" si="50"/>
        <v>0.625726320497531</v>
      </c>
      <c r="DL33" s="32">
        <f t="shared" si="51"/>
        <v>0.156719170270596</v>
      </c>
      <c r="DM33" s="36"/>
      <c r="DN33" s="30">
        <f t="shared" si="52"/>
        <v>1.40300649392474</v>
      </c>
      <c r="DO33" s="30">
        <f t="shared" si="53"/>
        <v>0.632926507357729</v>
      </c>
      <c r="DP33" s="34">
        <f t="shared" si="54"/>
        <v>1.57996226793327</v>
      </c>
      <c r="DQ33" s="32">
        <f t="shared" si="55"/>
        <v>0.265231688784656</v>
      </c>
      <c r="DR33" s="32">
        <f t="shared" si="56"/>
        <v>0.579962267933269</v>
      </c>
      <c r="DS33" s="32">
        <f t="shared" si="57"/>
        <v>0.124366698368185</v>
      </c>
      <c r="DT33" s="36"/>
      <c r="DU33" s="30">
        <f t="shared" si="58"/>
        <v>1.35418237915526</v>
      </c>
      <c r="DV33" s="30">
        <f t="shared" si="59"/>
        <v>0.655746237485333</v>
      </c>
      <c r="DW33" s="34">
        <f t="shared" si="60"/>
        <v>1.52498015670638</v>
      </c>
      <c r="DX33" s="32">
        <f t="shared" si="61"/>
        <v>0.217326010634861</v>
      </c>
      <c r="DY33" s="32">
        <f t="shared" si="62"/>
        <v>0.524980156706377</v>
      </c>
      <c r="DZ33" s="32">
        <f t="shared" si="63"/>
        <v>0.0899202076174212</v>
      </c>
      <c r="EA33" s="36"/>
      <c r="EC33" s="25">
        <v>-0.420947369671194</v>
      </c>
      <c r="ED33" s="22">
        <v>0.0204661108459862</v>
      </c>
      <c r="EE33" s="25">
        <v>5.52614990734838</v>
      </c>
      <c r="EF33" s="25">
        <v>-0.542200878514628</v>
      </c>
      <c r="EG33" s="26">
        <f t="shared" si="64"/>
        <v>1.35901736760478</v>
      </c>
      <c r="EH33" s="26">
        <f t="shared" si="65"/>
        <v>0.653413283131967</v>
      </c>
      <c r="EI33" s="26">
        <f t="shared" si="86"/>
        <v>1.53042496351889</v>
      </c>
      <c r="EJ33" s="16">
        <f t="shared" si="66"/>
        <v>0.221857360585332</v>
      </c>
      <c r="EK33" s="16">
        <f t="shared" si="67"/>
        <v>0.530424963518891</v>
      </c>
      <c r="EL33" s="16">
        <f t="shared" si="68"/>
        <v>0.0984706825107691</v>
      </c>
      <c r="EO33" s="25">
        <v>-0.420947369671194</v>
      </c>
      <c r="EP33" s="25">
        <v>5.52614990734838</v>
      </c>
      <c r="EQ33" s="22">
        <v>-0.542200878514628</v>
      </c>
      <c r="ER33" s="26">
        <f t="shared" si="69"/>
        <v>1.46678921847253</v>
      </c>
      <c r="ES33" s="26">
        <f t="shared" si="70"/>
        <v>0.605403959080593</v>
      </c>
      <c r="ET33" s="26">
        <f t="shared" si="87"/>
        <v>1.65178966044204</v>
      </c>
      <c r="EU33" s="16">
        <f t="shared" si="71"/>
        <v>0.334996959420045</v>
      </c>
      <c r="EV33" s="16">
        <f t="shared" si="72"/>
        <v>0.651789660442041</v>
      </c>
      <c r="EW33" s="16">
        <f t="shared" si="73"/>
        <v>0.172278039069163</v>
      </c>
      <c r="EZ33" s="25">
        <v>-0.420947369671194</v>
      </c>
      <c r="FA33" s="25">
        <v>5.52614990734838</v>
      </c>
      <c r="FB33" s="26">
        <f t="shared" si="74"/>
        <v>1.1788774840176</v>
      </c>
      <c r="FC33" s="26">
        <f t="shared" si="75"/>
        <v>0.753258936606121</v>
      </c>
      <c r="FD33" s="26">
        <f t="shared" si="76"/>
        <v>1.32756473425406</v>
      </c>
      <c r="FE33" s="16">
        <f t="shared" si="77"/>
        <v>0.0846097107084117</v>
      </c>
      <c r="FF33" s="16">
        <f t="shared" si="78"/>
        <v>0.327564734254059</v>
      </c>
      <c r="FG33" s="16">
        <f t="shared" si="79"/>
        <v>0.00301212191102098</v>
      </c>
    </row>
    <row r="34" s="1" customFormat="1" spans="1:163">
      <c r="A34" s="13" t="s">
        <v>20</v>
      </c>
      <c r="B34" s="13">
        <v>1.89852635502419</v>
      </c>
      <c r="C34" s="14">
        <v>0.002</v>
      </c>
      <c r="D34" s="14">
        <v>0.0787982156914196</v>
      </c>
      <c r="E34" s="13">
        <v>112</v>
      </c>
      <c r="F34" s="13">
        <v>0.491071428571429</v>
      </c>
      <c r="G34" s="13">
        <v>0.491071428571429</v>
      </c>
      <c r="H34" s="13">
        <v>0.857142857142857</v>
      </c>
      <c r="I34" s="13">
        <v>6.60714285714286</v>
      </c>
      <c r="J34" s="13">
        <v>1.426</v>
      </c>
      <c r="K34" s="17">
        <f t="shared" si="5"/>
        <v>1.28411864384622</v>
      </c>
      <c r="L34" s="17">
        <f t="shared" si="0"/>
        <v>1.11048928915853</v>
      </c>
      <c r="M34" s="17">
        <f t="shared" si="1"/>
        <v>0.90050395781642</v>
      </c>
      <c r="N34" s="16">
        <f t="shared" si="6"/>
        <v>0.0201303192240371</v>
      </c>
      <c r="O34" s="16">
        <f t="shared" si="2"/>
        <v>0.0994960421835799</v>
      </c>
      <c r="P34" s="16">
        <f>(O34-$Q$1)^2</f>
        <v>0.0427621863704018</v>
      </c>
      <c r="R34" s="21">
        <f t="shared" si="7"/>
        <v>0.104800719243725</v>
      </c>
      <c r="S34" s="21">
        <f t="shared" si="90"/>
        <v>1</v>
      </c>
      <c r="T34" s="21">
        <f t="shared" si="9"/>
        <v>0.641077982618222</v>
      </c>
      <c r="U34" s="22">
        <f t="shared" si="10"/>
        <v>0.00199800266267306</v>
      </c>
      <c r="V34" s="21">
        <f t="shared" si="11"/>
        <v>0.0758476583067452</v>
      </c>
      <c r="W34" s="25">
        <f t="shared" si="12"/>
        <v>4.71849887129509</v>
      </c>
      <c r="X34" s="21">
        <f t="shared" si="13"/>
        <v>-0.711165686062623</v>
      </c>
      <c r="Y34" s="21">
        <f t="shared" si="14"/>
        <v>-0.711165686062623</v>
      </c>
      <c r="Z34" s="25">
        <f t="shared" si="15"/>
        <v>-0.154150679827258</v>
      </c>
      <c r="AA34" s="21">
        <f t="shared" si="16"/>
        <v>1.88815131490312</v>
      </c>
      <c r="AB34" s="26">
        <f t="shared" si="17"/>
        <v>1.17754789565076</v>
      </c>
      <c r="AC34" s="26">
        <f t="shared" si="18"/>
        <v>1.21099108177841</v>
      </c>
      <c r="AD34" s="26">
        <f t="shared" si="80"/>
        <v>0.82576991279857</v>
      </c>
      <c r="AE34" s="16">
        <f t="shared" si="19"/>
        <v>0.061728448155565</v>
      </c>
      <c r="AF34" s="16">
        <f t="shared" si="20"/>
        <v>0.17423008720143</v>
      </c>
      <c r="AG34" s="16">
        <f t="shared" si="21"/>
        <v>0.000911245669083037</v>
      </c>
      <c r="AJ34" s="25">
        <v>0.104800719243725</v>
      </c>
      <c r="AK34" s="22">
        <v>1</v>
      </c>
      <c r="AL34" s="25">
        <v>0.641077982618222</v>
      </c>
      <c r="AM34" s="25">
        <v>0.0758476583067452</v>
      </c>
      <c r="AN34" s="25">
        <v>4.71849887129509</v>
      </c>
      <c r="AO34" s="25">
        <v>-0.711165686062623</v>
      </c>
      <c r="AP34" s="25">
        <v>-0.711165686062623</v>
      </c>
      <c r="AQ34" s="25">
        <v>-0.154150679827258</v>
      </c>
      <c r="AR34" s="25">
        <v>1.88815131490312</v>
      </c>
      <c r="AS34" s="26">
        <f t="shared" si="22"/>
        <v>1.1767239627418</v>
      </c>
      <c r="AT34" s="26">
        <f t="shared" si="23"/>
        <v>1.21183900825592</v>
      </c>
      <c r="AU34" s="26">
        <f t="shared" si="81"/>
        <v>0.825192119734781</v>
      </c>
      <c r="AV34" s="16">
        <f t="shared" si="24"/>
        <v>0.0621385427511528</v>
      </c>
      <c r="AW34" s="16">
        <f t="shared" si="25"/>
        <v>0.174807880265219</v>
      </c>
      <c r="AX34" s="16">
        <f t="shared" si="26"/>
        <v>0.000886968944146486</v>
      </c>
      <c r="BA34" s="25">
        <v>0.104800719243725</v>
      </c>
      <c r="BB34" s="25">
        <v>0.641077982618222</v>
      </c>
      <c r="BC34" s="25">
        <v>0.0758476583067452</v>
      </c>
      <c r="BD34" s="25">
        <v>4.71849887129509</v>
      </c>
      <c r="BE34" s="22">
        <v>-0.711165686062623</v>
      </c>
      <c r="BF34" s="25">
        <v>-0.711165686062623</v>
      </c>
      <c r="BG34" s="25">
        <v>-0.154150679827258</v>
      </c>
      <c r="BH34" s="25">
        <v>1.88815131490312</v>
      </c>
      <c r="BI34" s="26">
        <f t="shared" si="27"/>
        <v>1.17448231389111</v>
      </c>
      <c r="BJ34" s="26">
        <f t="shared" si="28"/>
        <v>1.21415195710832</v>
      </c>
      <c r="BK34" s="26">
        <f t="shared" si="82"/>
        <v>0.823620135968518</v>
      </c>
      <c r="BL34" s="16">
        <f t="shared" si="29"/>
        <v>0.0632611464255714</v>
      </c>
      <c r="BM34" s="16">
        <f t="shared" si="30"/>
        <v>0.176379864031481</v>
      </c>
      <c r="BN34" s="16">
        <f t="shared" si="31"/>
        <v>0.000811263039955766</v>
      </c>
      <c r="BQ34" s="25">
        <v>0.104800719243725</v>
      </c>
      <c r="BR34" s="25">
        <v>0.641077982618222</v>
      </c>
      <c r="BS34" s="25">
        <v>0.0758476583067452</v>
      </c>
      <c r="BT34" s="25">
        <v>4.71849887129509</v>
      </c>
      <c r="BU34" s="22">
        <v>-0.711165686062623</v>
      </c>
      <c r="BV34" s="25">
        <v>-0.154150679827258</v>
      </c>
      <c r="BW34" s="25">
        <v>1.88815131490312</v>
      </c>
      <c r="BX34" s="26">
        <f t="shared" si="32"/>
        <v>1.17447365152093</v>
      </c>
      <c r="BY34" s="26">
        <f t="shared" si="33"/>
        <v>1.21416091212719</v>
      </c>
      <c r="BZ34" s="26">
        <f t="shared" si="83"/>
        <v>0.823614061375125</v>
      </c>
      <c r="CA34" s="16">
        <f t="shared" si="34"/>
        <v>0.0632655039792154</v>
      </c>
      <c r="CB34" s="16">
        <f t="shared" si="35"/>
        <v>0.176385938624875</v>
      </c>
      <c r="CC34" s="16">
        <f t="shared" si="36"/>
        <v>0.000916582692029663</v>
      </c>
      <c r="CF34" s="25">
        <v>0.104800719243725</v>
      </c>
      <c r="CG34" s="25">
        <v>0.641077982618222</v>
      </c>
      <c r="CH34" s="25">
        <v>0.0758476583067452</v>
      </c>
      <c r="CI34" s="25">
        <v>4.71849887129509</v>
      </c>
      <c r="CJ34" s="25">
        <v>-0.154150679827258</v>
      </c>
      <c r="CK34" s="22">
        <v>1.88815131490312</v>
      </c>
      <c r="CL34" s="29">
        <f t="shared" si="37"/>
        <v>1.18078596740239</v>
      </c>
      <c r="CM34" s="29">
        <f t="shared" si="38"/>
        <v>1.2076701784804</v>
      </c>
      <c r="CN34" s="29">
        <f t="shared" si="84"/>
        <v>0.828040650352309</v>
      </c>
      <c r="CO34" s="27">
        <f t="shared" si="39"/>
        <v>0.0601299217827803</v>
      </c>
      <c r="CP34" s="27">
        <f t="shared" si="40"/>
        <v>0.171959349647691</v>
      </c>
      <c r="CQ34" s="27">
        <f t="shared" si="41"/>
        <v>0.00126872737420931</v>
      </c>
      <c r="CT34" s="31">
        <v>0.104800719243725</v>
      </c>
      <c r="CU34" s="31">
        <v>0.641077982618222</v>
      </c>
      <c r="CV34" s="31">
        <v>0.0758476583067452</v>
      </c>
      <c r="CW34" s="31">
        <v>4.71849887129509</v>
      </c>
      <c r="CX34" s="31">
        <v>-0.154150679827258</v>
      </c>
      <c r="CY34" s="34">
        <f t="shared" si="42"/>
        <v>1.15247251045546</v>
      </c>
      <c r="CZ34" s="34">
        <f t="shared" si="4"/>
        <v>1.23733970837746</v>
      </c>
      <c r="DA34" s="34">
        <f t="shared" si="85"/>
        <v>0.808185491202989</v>
      </c>
      <c r="DB34" s="32">
        <f t="shared" si="43"/>
        <v>0.074817287536537</v>
      </c>
      <c r="DC34" s="32">
        <f t="shared" si="44"/>
        <v>0.191814508797011</v>
      </c>
      <c r="DD34" s="32">
        <f>(DC34-$DE$1)^2</f>
        <v>0.000233055080533212</v>
      </c>
      <c r="DE34" s="73"/>
      <c r="DF34" s="30">
        <f t="shared" si="45"/>
        <v>1.15247251045546</v>
      </c>
      <c r="DG34" s="30">
        <f t="shared" si="46"/>
        <v>1.07550407658551</v>
      </c>
      <c r="DH34" s="30">
        <f t="shared" si="47"/>
        <v>1.32588990692368</v>
      </c>
      <c r="DI34" s="34">
        <f t="shared" si="48"/>
        <v>0.754210432388158</v>
      </c>
      <c r="DJ34" s="32">
        <f t="shared" si="49"/>
        <v>0.122847392330174</v>
      </c>
      <c r="DK34" s="32">
        <f t="shared" si="50"/>
        <v>0.245789567611842</v>
      </c>
      <c r="DL34" s="32">
        <f t="shared" si="51"/>
        <v>0.000254114475955783</v>
      </c>
      <c r="DM34" s="36"/>
      <c r="DN34" s="30">
        <f t="shared" si="52"/>
        <v>1.09927051043716</v>
      </c>
      <c r="DO34" s="30">
        <f t="shared" si="53"/>
        <v>1.29722391937259</v>
      </c>
      <c r="DP34" s="34">
        <f t="shared" si="54"/>
        <v>0.770876935790436</v>
      </c>
      <c r="DQ34" s="32">
        <f t="shared" si="55"/>
        <v>0.106752159349992</v>
      </c>
      <c r="DR34" s="32">
        <f t="shared" si="56"/>
        <v>0.229123064209564</v>
      </c>
      <c r="DS34" s="32">
        <f t="shared" si="57"/>
        <v>3.30303664758074e-6</v>
      </c>
      <c r="DT34" s="36"/>
      <c r="DU34" s="30">
        <f t="shared" si="58"/>
        <v>1.03856171799694</v>
      </c>
      <c r="DV34" s="30">
        <f t="shared" si="59"/>
        <v>1.37305272791135</v>
      </c>
      <c r="DW34" s="34">
        <f t="shared" si="60"/>
        <v>0.728304150067983</v>
      </c>
      <c r="DX34" s="32">
        <f t="shared" si="61"/>
        <v>0.150108422361479</v>
      </c>
      <c r="DY34" s="32">
        <f t="shared" si="62"/>
        <v>0.271695849932017</v>
      </c>
      <c r="DZ34" s="32">
        <f t="shared" si="63"/>
        <v>0.00216994574358983</v>
      </c>
      <c r="EA34" s="36"/>
      <c r="EC34" s="25">
        <v>0.104800719243725</v>
      </c>
      <c r="ED34" s="22">
        <v>0.0758476583067452</v>
      </c>
      <c r="EE34" s="25">
        <v>4.71849887129509</v>
      </c>
      <c r="EF34" s="25">
        <v>-0.154150679827258</v>
      </c>
      <c r="EG34" s="26">
        <f t="shared" si="64"/>
        <v>1.20893072063191</v>
      </c>
      <c r="EH34" s="26">
        <f t="shared" si="65"/>
        <v>1.17955477155434</v>
      </c>
      <c r="EI34" s="26">
        <f t="shared" si="86"/>
        <v>0.847777503949446</v>
      </c>
      <c r="EJ34" s="16">
        <f t="shared" si="66"/>
        <v>0.0471190720453819</v>
      </c>
      <c r="EK34" s="16">
        <f t="shared" si="67"/>
        <v>0.152222496050554</v>
      </c>
      <c r="EL34" s="16">
        <f t="shared" si="68"/>
        <v>0.00414762804470544</v>
      </c>
      <c r="EO34" s="25">
        <v>0.104800719243725</v>
      </c>
      <c r="EP34" s="25">
        <v>4.71849887129509</v>
      </c>
      <c r="EQ34" s="22">
        <v>-0.154150679827258</v>
      </c>
      <c r="ER34" s="26">
        <f t="shared" si="69"/>
        <v>1.09958669266271</v>
      </c>
      <c r="ES34" s="26">
        <f t="shared" si="70"/>
        <v>1.29685090726849</v>
      </c>
      <c r="ET34" s="26">
        <f t="shared" si="87"/>
        <v>0.771098662456321</v>
      </c>
      <c r="EU34" s="16">
        <f t="shared" si="71"/>
        <v>0.106545647206865</v>
      </c>
      <c r="EV34" s="16">
        <f t="shared" si="72"/>
        <v>0.228901337543679</v>
      </c>
      <c r="EW34" s="16">
        <f t="shared" si="73"/>
        <v>6.12216316594875e-5</v>
      </c>
      <c r="EZ34" s="25">
        <v>0.104800719243725</v>
      </c>
      <c r="FA34" s="25">
        <v>4.71849887129509</v>
      </c>
      <c r="FB34" s="26">
        <f t="shared" si="74"/>
        <v>1.14177261574557</v>
      </c>
      <c r="FC34" s="26">
        <f t="shared" si="75"/>
        <v>1.2489351910659</v>
      </c>
      <c r="FD34" s="26">
        <f t="shared" si="76"/>
        <v>0.800682058727607</v>
      </c>
      <c r="FE34" s="16">
        <f t="shared" si="77"/>
        <v>0.0807852059601164</v>
      </c>
      <c r="FF34" s="16">
        <f t="shared" si="78"/>
        <v>0.199317941272393</v>
      </c>
      <c r="FG34" s="16">
        <f t="shared" si="79"/>
        <v>0.00538227523204272</v>
      </c>
    </row>
    <row r="35" s="1" customFormat="1" spans="1:163">
      <c r="A35" s="13" t="s">
        <v>20</v>
      </c>
      <c r="B35" s="13">
        <v>2.05620981774689</v>
      </c>
      <c r="C35" s="14">
        <v>0.002</v>
      </c>
      <c r="D35" s="14">
        <v>0.0787982156914196</v>
      </c>
      <c r="E35" s="13">
        <v>112</v>
      </c>
      <c r="F35" s="13">
        <v>0.491071428571429</v>
      </c>
      <c r="G35" s="13">
        <v>0.491071428571429</v>
      </c>
      <c r="H35" s="13">
        <v>0.857142857142857</v>
      </c>
      <c r="I35" s="13">
        <v>4.82142857142857</v>
      </c>
      <c r="J35" s="13">
        <v>1.629</v>
      </c>
      <c r="K35" s="17">
        <f t="shared" si="5"/>
        <v>1.37823049478481</v>
      </c>
      <c r="L35" s="17">
        <f t="shared" si="0"/>
        <v>1.18195033861469</v>
      </c>
      <c r="M35" s="17">
        <f t="shared" si="1"/>
        <v>0.846059235595341</v>
      </c>
      <c r="N35" s="16">
        <f t="shared" si="6"/>
        <v>0.0628853447458706</v>
      </c>
      <c r="O35" s="16">
        <f t="shared" si="2"/>
        <v>0.153940764404659</v>
      </c>
      <c r="P35" s="16">
        <f>(O35-$Q$1)^2</f>
        <v>0.0232091442713794</v>
      </c>
      <c r="R35" s="21">
        <f t="shared" si="7"/>
        <v>0.16716590339288</v>
      </c>
      <c r="S35" s="21">
        <f t="shared" si="90"/>
        <v>1</v>
      </c>
      <c r="T35" s="21">
        <f t="shared" si="9"/>
        <v>0.720864393819338</v>
      </c>
      <c r="U35" s="22">
        <f t="shared" si="10"/>
        <v>0.00199800266267306</v>
      </c>
      <c r="V35" s="21">
        <f t="shared" si="11"/>
        <v>0.0758476583067452</v>
      </c>
      <c r="W35" s="25">
        <f t="shared" si="12"/>
        <v>4.71849887129509</v>
      </c>
      <c r="X35" s="21">
        <f t="shared" si="13"/>
        <v>-0.711165686062623</v>
      </c>
      <c r="Y35" s="21">
        <f t="shared" si="14"/>
        <v>-0.711165686062623</v>
      </c>
      <c r="Z35" s="25">
        <f t="shared" si="15"/>
        <v>-0.154150679827258</v>
      </c>
      <c r="AA35" s="21">
        <f t="shared" si="16"/>
        <v>1.57307026826323</v>
      </c>
      <c r="AB35" s="26">
        <f t="shared" si="17"/>
        <v>1.2582068198801</v>
      </c>
      <c r="AC35" s="26">
        <f t="shared" si="18"/>
        <v>1.29469970617011</v>
      </c>
      <c r="AD35" s="26">
        <f t="shared" si="80"/>
        <v>0.772379877151688</v>
      </c>
      <c r="AE35" s="16">
        <f t="shared" si="19"/>
        <v>0.137487582423428</v>
      </c>
      <c r="AF35" s="16">
        <f t="shared" si="20"/>
        <v>0.227620122848312</v>
      </c>
      <c r="AG35" s="16">
        <f t="shared" si="21"/>
        <v>0.000538388011591413</v>
      </c>
      <c r="AJ35" s="25">
        <v>0.16716590339288</v>
      </c>
      <c r="AK35" s="22">
        <v>1</v>
      </c>
      <c r="AL35" s="25">
        <v>0.720864393819338</v>
      </c>
      <c r="AM35" s="25">
        <v>0.0758476583067452</v>
      </c>
      <c r="AN35" s="25">
        <v>4.71849887129509</v>
      </c>
      <c r="AO35" s="25">
        <v>-0.711165686062623</v>
      </c>
      <c r="AP35" s="25">
        <v>-0.711165686062623</v>
      </c>
      <c r="AQ35" s="25">
        <v>-0.154150679827258</v>
      </c>
      <c r="AR35" s="25">
        <v>1.57307026826323</v>
      </c>
      <c r="AS35" s="26">
        <f t="shared" si="22"/>
        <v>1.25722818022661</v>
      </c>
      <c r="AT35" s="26">
        <f t="shared" si="23"/>
        <v>1.29570751405395</v>
      </c>
      <c r="AU35" s="26">
        <f t="shared" si="81"/>
        <v>0.771779116161211</v>
      </c>
      <c r="AV35" s="16">
        <f t="shared" si="24"/>
        <v>0.138214285977616</v>
      </c>
      <c r="AW35" s="16">
        <f t="shared" si="25"/>
        <v>0.228220883838789</v>
      </c>
      <c r="AX35" s="16">
        <f t="shared" si="26"/>
        <v>0.000558423203057177</v>
      </c>
      <c r="BA35" s="25">
        <v>0.16716590339288</v>
      </c>
      <c r="BB35" s="25">
        <v>0.720864393819338</v>
      </c>
      <c r="BC35" s="25">
        <v>0.0758476583067452</v>
      </c>
      <c r="BD35" s="25">
        <v>4.71849887129509</v>
      </c>
      <c r="BE35" s="22">
        <v>-0.711165686062623</v>
      </c>
      <c r="BF35" s="25">
        <v>-0.711165686062623</v>
      </c>
      <c r="BG35" s="25">
        <v>-0.154150679827258</v>
      </c>
      <c r="BH35" s="25">
        <v>1.57307026826323</v>
      </c>
      <c r="BI35" s="26">
        <f t="shared" si="27"/>
        <v>1.25073480719489</v>
      </c>
      <c r="BJ35" s="26">
        <f t="shared" si="28"/>
        <v>1.30243436948355</v>
      </c>
      <c r="BK35" s="26">
        <f t="shared" si="82"/>
        <v>0.767793006258373</v>
      </c>
      <c r="BL35" s="16">
        <f t="shared" si="29"/>
        <v>0.143084556087888</v>
      </c>
      <c r="BM35" s="16">
        <f t="shared" si="30"/>
        <v>0.232206993741627</v>
      </c>
      <c r="BN35" s="16">
        <f t="shared" si="31"/>
        <v>0.000747718949177031</v>
      </c>
      <c r="BQ35" s="25">
        <v>0.16716590339288</v>
      </c>
      <c r="BR35" s="25">
        <v>0.720864393819338</v>
      </c>
      <c r="BS35" s="25">
        <v>0.0758476583067452</v>
      </c>
      <c r="BT35" s="25">
        <v>4.71849887129509</v>
      </c>
      <c r="BU35" s="22">
        <v>-0.711165686062623</v>
      </c>
      <c r="BV35" s="25">
        <v>-0.154150679827258</v>
      </c>
      <c r="BW35" s="25">
        <v>1.57307026826323</v>
      </c>
      <c r="BX35" s="26">
        <f t="shared" si="32"/>
        <v>1.25076416257745</v>
      </c>
      <c r="BY35" s="26">
        <f t="shared" si="33"/>
        <v>1.30240380140339</v>
      </c>
      <c r="BZ35" s="26">
        <f t="shared" si="83"/>
        <v>0.767811026751046</v>
      </c>
      <c r="CA35" s="16">
        <f t="shared" si="34"/>
        <v>0.143062348710735</v>
      </c>
      <c r="CB35" s="16">
        <f t="shared" si="35"/>
        <v>0.232188973248954</v>
      </c>
      <c r="CC35" s="16">
        <f t="shared" si="36"/>
        <v>0.000651674592837789</v>
      </c>
      <c r="CF35" s="25">
        <v>0.16716590339288</v>
      </c>
      <c r="CG35" s="25">
        <v>0.720864393819338</v>
      </c>
      <c r="CH35" s="25">
        <v>0.0758476583067452</v>
      </c>
      <c r="CI35" s="25">
        <v>4.71849887129509</v>
      </c>
      <c r="CJ35" s="25">
        <v>-0.154150679827258</v>
      </c>
      <c r="CK35" s="22">
        <v>1.57307026826323</v>
      </c>
      <c r="CL35" s="29">
        <f t="shared" si="37"/>
        <v>1.25638080590087</v>
      </c>
      <c r="CM35" s="29">
        <f t="shared" si="38"/>
        <v>1.29658141253754</v>
      </c>
      <c r="CN35" s="29">
        <f t="shared" si="84"/>
        <v>0.771258935482424</v>
      </c>
      <c r="CO35" s="27">
        <f t="shared" si="39"/>
        <v>0.138845063811087</v>
      </c>
      <c r="CP35" s="27">
        <f t="shared" si="40"/>
        <v>0.228741064517576</v>
      </c>
      <c r="CQ35" s="27">
        <f t="shared" si="41"/>
        <v>0.000447852056074519</v>
      </c>
      <c r="CT35" s="31">
        <v>0.16716590339288</v>
      </c>
      <c r="CU35" s="31">
        <v>0.720864393819338</v>
      </c>
      <c r="CV35" s="31">
        <v>0.0758476583067452</v>
      </c>
      <c r="CW35" s="31">
        <v>4.71849887129509</v>
      </c>
      <c r="CX35" s="31">
        <v>-0.154150679827258</v>
      </c>
      <c r="CY35" s="34">
        <f t="shared" si="42"/>
        <v>1.25650172902713</v>
      </c>
      <c r="CZ35" s="34">
        <f t="shared" si="4"/>
        <v>1.29645663222548</v>
      </c>
      <c r="DA35" s="34">
        <f t="shared" si="85"/>
        <v>0.771333166990257</v>
      </c>
      <c r="DB35" s="32">
        <f t="shared" si="43"/>
        <v>0.138754961877778</v>
      </c>
      <c r="DC35" s="32">
        <f t="shared" si="44"/>
        <v>0.228666833009743</v>
      </c>
      <c r="DD35" s="32">
        <f>(DC35-$DE$1)^2</f>
        <v>0.000465963278118925</v>
      </c>
      <c r="DE35" s="73"/>
      <c r="DF35" s="30">
        <f t="shared" si="45"/>
        <v>1.25650172902713</v>
      </c>
      <c r="DG35" s="30">
        <f t="shared" si="46"/>
        <v>1.17255891281044</v>
      </c>
      <c r="DH35" s="30">
        <f t="shared" si="47"/>
        <v>1.38926921470883</v>
      </c>
      <c r="DI35" s="34">
        <f t="shared" si="48"/>
        <v>0.719802893069639</v>
      </c>
      <c r="DJ35" s="32">
        <f t="shared" si="49"/>
        <v>0.208338466074786</v>
      </c>
      <c r="DK35" s="32">
        <f t="shared" si="50"/>
        <v>0.280197106930361</v>
      </c>
      <c r="DL35" s="32">
        <f t="shared" si="51"/>
        <v>0.00253497223714404</v>
      </c>
      <c r="DM35" s="36"/>
      <c r="DN35" s="30">
        <f t="shared" si="52"/>
        <v>1.15107939967427</v>
      </c>
      <c r="DO35" s="30">
        <f t="shared" si="53"/>
        <v>1.41519342667497</v>
      </c>
      <c r="DP35" s="34">
        <f t="shared" si="54"/>
        <v>0.706617188259223</v>
      </c>
      <c r="DQ35" s="32">
        <f t="shared" si="55"/>
        <v>0.228408100215702</v>
      </c>
      <c r="DR35" s="32">
        <f t="shared" si="56"/>
        <v>0.293382811740777</v>
      </c>
      <c r="DS35" s="32">
        <f t="shared" si="57"/>
        <v>0.00436619283940891</v>
      </c>
      <c r="DT35" s="36"/>
      <c r="DU35" s="30">
        <f t="shared" si="58"/>
        <v>1.10602522353575</v>
      </c>
      <c r="DV35" s="30">
        <f t="shared" si="59"/>
        <v>1.47284163628059</v>
      </c>
      <c r="DW35" s="34">
        <f t="shared" si="60"/>
        <v>0.678959621568907</v>
      </c>
      <c r="DX35" s="32">
        <f t="shared" si="61"/>
        <v>0.273502616817832</v>
      </c>
      <c r="DY35" s="32">
        <f t="shared" si="62"/>
        <v>0.321040378431093</v>
      </c>
      <c r="DZ35" s="32">
        <f t="shared" si="63"/>
        <v>0.00920202864593277</v>
      </c>
      <c r="EA35" s="36"/>
      <c r="EC35" s="25">
        <v>0.16716590339288</v>
      </c>
      <c r="ED35" s="22">
        <v>0.0758476583067452</v>
      </c>
      <c r="EE35" s="25">
        <v>4.71849887129509</v>
      </c>
      <c r="EF35" s="25">
        <v>-0.154150679827258</v>
      </c>
      <c r="EG35" s="26">
        <f t="shared" si="64"/>
        <v>1.29753211920238</v>
      </c>
      <c r="EH35" s="26">
        <f t="shared" si="65"/>
        <v>1.25546025095809</v>
      </c>
      <c r="EI35" s="26">
        <f t="shared" si="86"/>
        <v>0.796520637938847</v>
      </c>
      <c r="EJ35" s="16">
        <f t="shared" si="66"/>
        <v>0.109870956000464</v>
      </c>
      <c r="EK35" s="16">
        <f t="shared" si="67"/>
        <v>0.203479362061153</v>
      </c>
      <c r="EL35" s="16">
        <f t="shared" si="68"/>
        <v>0.000172796678663693</v>
      </c>
      <c r="EO35" s="25">
        <v>0.16716590339288</v>
      </c>
      <c r="EP35" s="25">
        <v>4.71849887129509</v>
      </c>
      <c r="EQ35" s="22">
        <v>-0.154150679827258</v>
      </c>
      <c r="ER35" s="26">
        <f t="shared" si="69"/>
        <v>1.18017436998509</v>
      </c>
      <c r="ES35" s="26">
        <f t="shared" si="70"/>
        <v>1.3803045053593</v>
      </c>
      <c r="ET35" s="26">
        <f t="shared" si="87"/>
        <v>0.724477820739775</v>
      </c>
      <c r="EU35" s="16">
        <f t="shared" si="71"/>
        <v>0.201444446158278</v>
      </c>
      <c r="EV35" s="16">
        <f t="shared" si="72"/>
        <v>0.275522179260225</v>
      </c>
      <c r="EW35" s="16">
        <f t="shared" si="73"/>
        <v>0.001505161924861</v>
      </c>
      <c r="EZ35" s="25">
        <v>0.16716590339288</v>
      </c>
      <c r="FA35" s="25">
        <v>4.71849887129509</v>
      </c>
      <c r="FB35" s="26">
        <f t="shared" si="74"/>
        <v>1.22545205980142</v>
      </c>
      <c r="FC35" s="26">
        <f t="shared" si="75"/>
        <v>1.32930536692228</v>
      </c>
      <c r="FD35" s="26">
        <f t="shared" si="76"/>
        <v>0.752272596563182</v>
      </c>
      <c r="FE35" s="16">
        <f t="shared" si="77"/>
        <v>0.162850940038514</v>
      </c>
      <c r="FF35" s="16">
        <f t="shared" si="78"/>
        <v>0.247727403436818</v>
      </c>
      <c r="FG35" s="16">
        <f t="shared" si="79"/>
        <v>0.000622728528656022</v>
      </c>
    </row>
    <row r="36" s="1" customFormat="1" spans="1:163">
      <c r="A36" s="13" t="s">
        <v>20</v>
      </c>
      <c r="B36" s="13">
        <v>2.05620981774689</v>
      </c>
      <c r="C36" s="14">
        <v>0.002</v>
      </c>
      <c r="D36" s="14">
        <v>0.106640625</v>
      </c>
      <c r="E36" s="13">
        <v>112</v>
      </c>
      <c r="F36" s="13">
        <v>0.357142857142857</v>
      </c>
      <c r="G36" s="13">
        <v>0.357142857142857</v>
      </c>
      <c r="H36" s="13">
        <v>0.857142857142857</v>
      </c>
      <c r="I36" s="13">
        <v>6.60714285714286</v>
      </c>
      <c r="J36" s="13">
        <v>1.202</v>
      </c>
      <c r="K36" s="17">
        <f t="shared" si="5"/>
        <v>1.18165906621338</v>
      </c>
      <c r="L36" s="17">
        <f t="shared" si="0"/>
        <v>1.01721387697028</v>
      </c>
      <c r="M36" s="17">
        <f t="shared" si="1"/>
        <v>0.983077426134261</v>
      </c>
      <c r="N36" s="16">
        <f t="shared" si="6"/>
        <v>0.000413753587311589</v>
      </c>
      <c r="O36" s="16">
        <f t="shared" si="2"/>
        <v>0.016922573865739</v>
      </c>
      <c r="P36" s="16">
        <f>(O36-$Q$1)^2</f>
        <v>0.0837313319187713</v>
      </c>
      <c r="R36" s="21">
        <f t="shared" si="7"/>
        <v>0.017067396795112</v>
      </c>
      <c r="S36" s="21">
        <f t="shared" si="90"/>
        <v>1</v>
      </c>
      <c r="T36" s="21">
        <f t="shared" si="9"/>
        <v>0.720864393819338</v>
      </c>
      <c r="U36" s="22">
        <f t="shared" si="10"/>
        <v>0.00199800266267306</v>
      </c>
      <c r="V36" s="21">
        <f t="shared" si="11"/>
        <v>0.101328962356908</v>
      </c>
      <c r="W36" s="25">
        <f t="shared" si="12"/>
        <v>4.71849887129509</v>
      </c>
      <c r="X36" s="21">
        <f t="shared" si="13"/>
        <v>-1.02961941718116</v>
      </c>
      <c r="Y36" s="21">
        <f t="shared" si="14"/>
        <v>-1.02961941718116</v>
      </c>
      <c r="Z36" s="25">
        <f t="shared" si="15"/>
        <v>-0.154150679827258</v>
      </c>
      <c r="AA36" s="21">
        <f t="shared" si="16"/>
        <v>1.88815131490312</v>
      </c>
      <c r="AB36" s="26">
        <f t="shared" si="17"/>
        <v>1.16337641104723</v>
      </c>
      <c r="AC36" s="26">
        <f t="shared" si="18"/>
        <v>1.03319956343107</v>
      </c>
      <c r="AD36" s="26">
        <f t="shared" si="80"/>
        <v>0.967867230488545</v>
      </c>
      <c r="AE36" s="16">
        <f t="shared" si="19"/>
        <v>0.00149178162359243</v>
      </c>
      <c r="AF36" s="16">
        <f t="shared" si="20"/>
        <v>0.0321327695114547</v>
      </c>
      <c r="AG36" s="16">
        <f t="shared" si="21"/>
        <v>0.0296818330449724</v>
      </c>
      <c r="AJ36" s="25">
        <v>0.017067396795112</v>
      </c>
      <c r="AK36" s="22">
        <v>1</v>
      </c>
      <c r="AL36" s="25">
        <v>0.720864393819338</v>
      </c>
      <c r="AM36" s="25">
        <v>0.101328962356908</v>
      </c>
      <c r="AN36" s="25">
        <v>4.71849887129509</v>
      </c>
      <c r="AO36" s="25">
        <v>-1.02961941718116</v>
      </c>
      <c r="AP36" s="25">
        <v>-1.02961941718116</v>
      </c>
      <c r="AQ36" s="25">
        <v>-0.154150679827258</v>
      </c>
      <c r="AR36" s="25">
        <v>1.88815131490312</v>
      </c>
      <c r="AS36" s="26">
        <f t="shared" si="22"/>
        <v>1.16281799903054</v>
      </c>
      <c r="AT36" s="26">
        <f t="shared" si="23"/>
        <v>1.03369572968609</v>
      </c>
      <c r="AU36" s="26">
        <f t="shared" si="81"/>
        <v>0.967402661423081</v>
      </c>
      <c r="AV36" s="16">
        <f t="shared" si="24"/>
        <v>0.00153522919997048</v>
      </c>
      <c r="AW36" s="16">
        <f t="shared" si="25"/>
        <v>0.0325973385769187</v>
      </c>
      <c r="AX36" s="16">
        <f t="shared" si="26"/>
        <v>0.0295814425978162</v>
      </c>
      <c r="BA36" s="25">
        <v>0.017067396795112</v>
      </c>
      <c r="BB36" s="25">
        <v>0.720864393819338</v>
      </c>
      <c r="BC36" s="25">
        <v>0.101328962356908</v>
      </c>
      <c r="BD36" s="25">
        <v>4.71849887129509</v>
      </c>
      <c r="BE36" s="22">
        <v>-1.02961941718116</v>
      </c>
      <c r="BF36" s="25">
        <v>-1.02961941718116</v>
      </c>
      <c r="BG36" s="25">
        <v>-0.154150679827258</v>
      </c>
      <c r="BH36" s="25">
        <v>1.88815131490312</v>
      </c>
      <c r="BI36" s="26">
        <f t="shared" si="27"/>
        <v>1.1585357386077</v>
      </c>
      <c r="BJ36" s="26">
        <f t="shared" si="28"/>
        <v>1.03751654777999</v>
      </c>
      <c r="BK36" s="26">
        <f t="shared" si="82"/>
        <v>0.963840048758489</v>
      </c>
      <c r="BL36" s="16">
        <f t="shared" si="29"/>
        <v>0.00188914201837789</v>
      </c>
      <c r="BM36" s="16">
        <f t="shared" si="30"/>
        <v>0.0361599512415114</v>
      </c>
      <c r="BN36" s="16">
        <f t="shared" si="31"/>
        <v>0.0284605646954409</v>
      </c>
      <c r="BQ36" s="25">
        <v>0.017067396795112</v>
      </c>
      <c r="BR36" s="25">
        <v>0.720864393819338</v>
      </c>
      <c r="BS36" s="25">
        <v>0.101328962356908</v>
      </c>
      <c r="BT36" s="25">
        <v>4.71849887129509</v>
      </c>
      <c r="BU36" s="22">
        <v>-1.02961941718116</v>
      </c>
      <c r="BV36" s="25">
        <v>-0.154150679827258</v>
      </c>
      <c r="BW36" s="25">
        <v>1.88815131490312</v>
      </c>
      <c r="BX36" s="26">
        <f t="shared" si="32"/>
        <v>1.15413901371435</v>
      </c>
      <c r="BY36" s="26">
        <f t="shared" si="33"/>
        <v>1.04146899612345</v>
      </c>
      <c r="BZ36" s="26">
        <f t="shared" si="83"/>
        <v>0.960182207749046</v>
      </c>
      <c r="CA36" s="16">
        <f t="shared" si="34"/>
        <v>0.00229067400823491</v>
      </c>
      <c r="CB36" s="16">
        <f t="shared" si="35"/>
        <v>0.0398177922509544</v>
      </c>
      <c r="CC36" s="16">
        <f t="shared" si="36"/>
        <v>0.0278366744377333</v>
      </c>
      <c r="CF36" s="25">
        <v>0.017067396795112</v>
      </c>
      <c r="CG36" s="25">
        <v>0.720864393819338</v>
      </c>
      <c r="CH36" s="25">
        <v>0.101328962356908</v>
      </c>
      <c r="CI36" s="25">
        <v>4.71849887129509</v>
      </c>
      <c r="CJ36" s="25">
        <v>-0.154150679827258</v>
      </c>
      <c r="CK36" s="22">
        <v>1.88815131490312</v>
      </c>
      <c r="CL36" s="29">
        <f t="shared" si="37"/>
        <v>1.17231210006352</v>
      </c>
      <c r="CM36" s="29">
        <f t="shared" si="38"/>
        <v>1.02532422887632</v>
      </c>
      <c r="CN36" s="29">
        <f t="shared" si="84"/>
        <v>0.975301247972975</v>
      </c>
      <c r="CO36" s="27">
        <f t="shared" si="39"/>
        <v>0.000881371402638661</v>
      </c>
      <c r="CP36" s="27">
        <f t="shared" si="40"/>
        <v>0.0246987520270247</v>
      </c>
      <c r="CQ36" s="27">
        <f t="shared" si="41"/>
        <v>0.0334450202009981</v>
      </c>
      <c r="CT36" s="31">
        <v>0.017067396795112</v>
      </c>
      <c r="CU36" s="31">
        <v>0.720864393819338</v>
      </c>
      <c r="CV36" s="31">
        <v>0.101328962356908</v>
      </c>
      <c r="CW36" s="31">
        <v>4.71849887129509</v>
      </c>
      <c r="CX36" s="31">
        <v>-0.154150679827258</v>
      </c>
      <c r="CY36" s="34">
        <f t="shared" si="42"/>
        <v>1.14972125401345</v>
      </c>
      <c r="CZ36" s="34">
        <f t="shared" si="4"/>
        <v>1.04547080068674</v>
      </c>
      <c r="DA36" s="34">
        <f t="shared" si="85"/>
        <v>0.956506866899709</v>
      </c>
      <c r="DB36" s="32">
        <f t="shared" si="43"/>
        <v>0.00273306728192619</v>
      </c>
      <c r="DC36" s="32">
        <f t="shared" si="44"/>
        <v>0.0434931331002909</v>
      </c>
      <c r="DD36" s="32">
        <f>(DC36-$DE$1)^2</f>
        <v>0.0267608758279702</v>
      </c>
      <c r="DE36" s="73"/>
      <c r="DF36" s="30">
        <f t="shared" si="45"/>
        <v>1.14972125401345</v>
      </c>
      <c r="DG36" s="30">
        <f t="shared" si="46"/>
        <v>1.00534816592406</v>
      </c>
      <c r="DH36" s="30">
        <f t="shared" si="47"/>
        <v>1.19560570232421</v>
      </c>
      <c r="DI36" s="34">
        <f t="shared" si="48"/>
        <v>0.836396144695561</v>
      </c>
      <c r="DJ36" s="32">
        <f t="shared" si="49"/>
        <v>0.0386719438454292</v>
      </c>
      <c r="DK36" s="32">
        <f t="shared" si="50"/>
        <v>0.163603855304439</v>
      </c>
      <c r="DL36" s="32">
        <f t="shared" si="51"/>
        <v>0.00438836608527599</v>
      </c>
      <c r="DM36" s="36"/>
      <c r="DN36" s="30">
        <f t="shared" si="52"/>
        <v>1.02949053210413</v>
      </c>
      <c r="DO36" s="30">
        <f t="shared" si="53"/>
        <v>1.16756780418688</v>
      </c>
      <c r="DP36" s="34">
        <f t="shared" si="54"/>
        <v>0.856481307906932</v>
      </c>
      <c r="DQ36" s="32">
        <f t="shared" si="55"/>
        <v>0.0297595165137153</v>
      </c>
      <c r="DR36" s="32">
        <f t="shared" si="56"/>
        <v>0.143518692093068</v>
      </c>
      <c r="DS36" s="32">
        <f t="shared" si="57"/>
        <v>0.00702025236801478</v>
      </c>
      <c r="DT36" s="36"/>
      <c r="DU36" s="30">
        <f t="shared" si="58"/>
        <v>0.967713730841989</v>
      </c>
      <c r="DV36" s="30">
        <f t="shared" si="59"/>
        <v>1.24210286750211</v>
      </c>
      <c r="DW36" s="34">
        <f t="shared" si="60"/>
        <v>0.805086298537429</v>
      </c>
      <c r="DX36" s="32">
        <f t="shared" si="61"/>
        <v>0.0548900559159798</v>
      </c>
      <c r="DY36" s="32">
        <f t="shared" si="62"/>
        <v>0.194913701462571</v>
      </c>
      <c r="DZ36" s="32">
        <f t="shared" si="63"/>
        <v>0.000912008111326567</v>
      </c>
      <c r="EA36" s="36"/>
      <c r="EC36" s="25">
        <v>0.017067396795112</v>
      </c>
      <c r="ED36" s="22">
        <v>0.101328962356908</v>
      </c>
      <c r="EE36" s="25">
        <v>4.71849887129509</v>
      </c>
      <c r="EF36" s="25">
        <v>-0.154150679827258</v>
      </c>
      <c r="EG36" s="26">
        <f t="shared" si="64"/>
        <v>1.19366841238826</v>
      </c>
      <c r="EH36" s="26">
        <f t="shared" si="65"/>
        <v>1.00697981744785</v>
      </c>
      <c r="EI36" s="26">
        <f t="shared" si="86"/>
        <v>0.993068562719019</v>
      </c>
      <c r="EJ36" s="16">
        <f t="shared" si="66"/>
        <v>6.9415352132085e-5</v>
      </c>
      <c r="EK36" s="16">
        <f t="shared" si="67"/>
        <v>0.006931437280981</v>
      </c>
      <c r="EL36" s="16">
        <f t="shared" si="68"/>
        <v>0.0439712128910854</v>
      </c>
      <c r="EO36" s="25">
        <v>0.017067396795112</v>
      </c>
      <c r="EP36" s="25">
        <v>4.71849887129509</v>
      </c>
      <c r="EQ36" s="22">
        <v>-0.154150679827258</v>
      </c>
      <c r="ER36" s="26">
        <f t="shared" si="69"/>
        <v>1.01185088363851</v>
      </c>
      <c r="ES36" s="26">
        <f t="shared" si="70"/>
        <v>1.18792207373258</v>
      </c>
      <c r="ET36" s="26">
        <f t="shared" si="87"/>
        <v>0.841806059599425</v>
      </c>
      <c r="EU36" s="16">
        <f t="shared" si="71"/>
        <v>0.0361566864530559</v>
      </c>
      <c r="EV36" s="16">
        <f t="shared" si="72"/>
        <v>0.158193940400575</v>
      </c>
      <c r="EW36" s="16">
        <f t="shared" si="73"/>
        <v>0.0061672471400914</v>
      </c>
      <c r="EZ36" s="25">
        <v>0.017067396795112</v>
      </c>
      <c r="FA36" s="25">
        <v>4.71849887129509</v>
      </c>
      <c r="FB36" s="26">
        <f t="shared" si="74"/>
        <v>1.05067080009742</v>
      </c>
      <c r="FC36" s="26">
        <f t="shared" si="75"/>
        <v>1.14403103225916</v>
      </c>
      <c r="FD36" s="26">
        <f t="shared" si="76"/>
        <v>0.874102163142609</v>
      </c>
      <c r="FE36" s="16">
        <f t="shared" si="77"/>
        <v>0.0229005267431563</v>
      </c>
      <c r="FF36" s="16">
        <f t="shared" si="78"/>
        <v>0.125897836857391</v>
      </c>
      <c r="FG36" s="16">
        <f t="shared" si="79"/>
        <v>0.0215455707800328</v>
      </c>
    </row>
    <row r="37" s="1" customFormat="1" spans="1:163">
      <c r="A37" s="13" t="s">
        <v>20</v>
      </c>
      <c r="B37" s="13">
        <v>2.05620981774689</v>
      </c>
      <c r="C37" s="14">
        <v>0.002</v>
      </c>
      <c r="D37" s="14">
        <v>0.060593220338983</v>
      </c>
      <c r="E37" s="13">
        <v>112</v>
      </c>
      <c r="F37" s="13">
        <v>0.625</v>
      </c>
      <c r="G37" s="13">
        <v>0.625</v>
      </c>
      <c r="H37" s="13">
        <v>0.857142857142857</v>
      </c>
      <c r="I37" s="13">
        <v>6.60714285714286</v>
      </c>
      <c r="J37" s="13">
        <v>1.684</v>
      </c>
      <c r="K37" s="17">
        <f t="shared" si="5"/>
        <v>1.41265906621338</v>
      </c>
      <c r="L37" s="17">
        <f t="shared" si="0"/>
        <v>1.1920781455882</v>
      </c>
      <c r="M37" s="17">
        <f t="shared" si="1"/>
        <v>0.838871179461628</v>
      </c>
      <c r="N37" s="16">
        <f t="shared" si="6"/>
        <v>0.0736259023481939</v>
      </c>
      <c r="O37" s="16">
        <f t="shared" si="2"/>
        <v>0.161128820538372</v>
      </c>
      <c r="P37" s="16">
        <f>(O37-$Q$1)^2</f>
        <v>0.0210706767458667</v>
      </c>
      <c r="R37" s="21">
        <f t="shared" si="7"/>
        <v>0.17569812487366</v>
      </c>
      <c r="S37" s="21">
        <f t="shared" si="90"/>
        <v>1</v>
      </c>
      <c r="T37" s="21">
        <f t="shared" si="9"/>
        <v>0.720864393819338</v>
      </c>
      <c r="U37" s="22">
        <f t="shared" si="10"/>
        <v>0.00199800266267306</v>
      </c>
      <c r="V37" s="21">
        <f t="shared" si="11"/>
        <v>0.0588283934121184</v>
      </c>
      <c r="W37" s="25">
        <f t="shared" si="12"/>
        <v>4.71849887129509</v>
      </c>
      <c r="X37" s="21">
        <f t="shared" si="13"/>
        <v>-0.470003629245736</v>
      </c>
      <c r="Y37" s="21">
        <f t="shared" si="14"/>
        <v>-0.470003629245736</v>
      </c>
      <c r="Z37" s="25">
        <f t="shared" si="15"/>
        <v>-0.154150679827258</v>
      </c>
      <c r="AA37" s="21">
        <f t="shared" si="16"/>
        <v>1.88815131490312</v>
      </c>
      <c r="AB37" s="26">
        <f t="shared" si="17"/>
        <v>1.26461090256944</v>
      </c>
      <c r="AC37" s="26">
        <f t="shared" si="18"/>
        <v>1.33163488989257</v>
      </c>
      <c r="AD37" s="26">
        <f t="shared" si="80"/>
        <v>0.750956592974725</v>
      </c>
      <c r="AE37" s="16">
        <f t="shared" si="19"/>
        <v>0.175887215043623</v>
      </c>
      <c r="AF37" s="16">
        <f t="shared" si="20"/>
        <v>0.249043407025275</v>
      </c>
      <c r="AG37" s="16">
        <f t="shared" si="21"/>
        <v>0.00199152216941661</v>
      </c>
      <c r="AJ37" s="25">
        <v>0.17569812487366</v>
      </c>
      <c r="AK37" s="22">
        <v>1</v>
      </c>
      <c r="AL37" s="25">
        <v>0.720864393819338</v>
      </c>
      <c r="AM37" s="25">
        <v>0.0588283934121184</v>
      </c>
      <c r="AN37" s="25">
        <v>4.71849887129509</v>
      </c>
      <c r="AO37" s="25">
        <v>-0.470003629245736</v>
      </c>
      <c r="AP37" s="25">
        <v>-0.470003629245736</v>
      </c>
      <c r="AQ37" s="25">
        <v>-0.154150679827258</v>
      </c>
      <c r="AR37" s="25">
        <v>1.88815131490312</v>
      </c>
      <c r="AS37" s="26">
        <f t="shared" si="22"/>
        <v>1.26362341731554</v>
      </c>
      <c r="AT37" s="26">
        <f t="shared" si="23"/>
        <v>1.33267552415063</v>
      </c>
      <c r="AU37" s="26">
        <f t="shared" si="81"/>
        <v>0.750370200306143</v>
      </c>
      <c r="AV37" s="16">
        <f t="shared" si="24"/>
        <v>0.176716471269461</v>
      </c>
      <c r="AW37" s="16">
        <f t="shared" si="25"/>
        <v>0.249629799693857</v>
      </c>
      <c r="AX37" s="16">
        <f t="shared" si="26"/>
        <v>0.00202859219442343</v>
      </c>
      <c r="BA37" s="25">
        <v>0.17569812487366</v>
      </c>
      <c r="BB37" s="25">
        <v>0.720864393819338</v>
      </c>
      <c r="BC37" s="25">
        <v>0.0588283934121184</v>
      </c>
      <c r="BD37" s="25">
        <v>4.71849887129509</v>
      </c>
      <c r="BE37" s="22">
        <v>-0.470003629245736</v>
      </c>
      <c r="BF37" s="25">
        <v>-0.470003629245736</v>
      </c>
      <c r="BG37" s="25">
        <v>-0.154150679827258</v>
      </c>
      <c r="BH37" s="25">
        <v>1.88815131490312</v>
      </c>
      <c r="BI37" s="26">
        <f t="shared" si="27"/>
        <v>1.26525328798658</v>
      </c>
      <c r="BJ37" s="26">
        <f t="shared" si="28"/>
        <v>1.33095880167976</v>
      </c>
      <c r="BK37" s="26">
        <f t="shared" si="82"/>
        <v>0.75133805699916</v>
      </c>
      <c r="BL37" s="16">
        <f t="shared" si="29"/>
        <v>0.175348808822046</v>
      </c>
      <c r="BM37" s="16">
        <f t="shared" si="30"/>
        <v>0.24866194300084</v>
      </c>
      <c r="BN37" s="16">
        <f t="shared" si="31"/>
        <v>0.00191838738087314</v>
      </c>
      <c r="BQ37" s="25">
        <v>0.17569812487366</v>
      </c>
      <c r="BR37" s="25">
        <v>0.720864393819338</v>
      </c>
      <c r="BS37" s="25">
        <v>0.0588283934121184</v>
      </c>
      <c r="BT37" s="25">
        <v>4.71849887129509</v>
      </c>
      <c r="BU37" s="22">
        <v>-0.470003629245736</v>
      </c>
      <c r="BV37" s="25">
        <v>-0.154150679827258</v>
      </c>
      <c r="BW37" s="25">
        <v>1.88815131490312</v>
      </c>
      <c r="BX37" s="26">
        <f t="shared" si="32"/>
        <v>1.27023240004</v>
      </c>
      <c r="BY37" s="26">
        <f t="shared" si="33"/>
        <v>1.32574165164341</v>
      </c>
      <c r="BZ37" s="26">
        <f t="shared" si="83"/>
        <v>0.754294774370546</v>
      </c>
      <c r="CA37" s="16">
        <f t="shared" si="34"/>
        <v>0.171203626776659</v>
      </c>
      <c r="CB37" s="16">
        <f t="shared" si="35"/>
        <v>0.245705225629454</v>
      </c>
      <c r="CC37" s="16">
        <f t="shared" si="36"/>
        <v>0.00152444723370119</v>
      </c>
      <c r="CF37" s="25">
        <v>0.17569812487366</v>
      </c>
      <c r="CG37" s="25">
        <v>0.720864393819338</v>
      </c>
      <c r="CH37" s="25">
        <v>0.0588283934121184</v>
      </c>
      <c r="CI37" s="25">
        <v>4.71849887129509</v>
      </c>
      <c r="CJ37" s="25">
        <v>-0.154150679827258</v>
      </c>
      <c r="CK37" s="22">
        <v>1.88815131490312</v>
      </c>
      <c r="CL37" s="29">
        <f t="shared" si="37"/>
        <v>1.26432789867469</v>
      </c>
      <c r="CM37" s="29">
        <f t="shared" si="38"/>
        <v>1.33193295961057</v>
      </c>
      <c r="CN37" s="29">
        <f t="shared" si="84"/>
        <v>0.750788538405399</v>
      </c>
      <c r="CO37" s="27">
        <f t="shared" si="39"/>
        <v>0.1761246726308</v>
      </c>
      <c r="CP37" s="27">
        <f t="shared" si="40"/>
        <v>0.249211461594601</v>
      </c>
      <c r="CQ37" s="27">
        <f t="shared" si="41"/>
        <v>0.00173329939742294</v>
      </c>
      <c r="CT37" s="31">
        <v>0.17569812487366</v>
      </c>
      <c r="CU37" s="31">
        <v>0.720864393819338</v>
      </c>
      <c r="CV37" s="31">
        <v>0.0588283934121184</v>
      </c>
      <c r="CW37" s="31">
        <v>4.71849887129509</v>
      </c>
      <c r="CX37" s="31">
        <v>-0.154150679827258</v>
      </c>
      <c r="CY37" s="34">
        <f t="shared" si="42"/>
        <v>1.23311615378597</v>
      </c>
      <c r="CZ37" s="34">
        <f t="shared" si="4"/>
        <v>1.36564588407159</v>
      </c>
      <c r="DA37" s="34">
        <f t="shared" si="85"/>
        <v>0.732254248091433</v>
      </c>
      <c r="DB37" s="32">
        <f t="shared" si="43"/>
        <v>0.203296242776754</v>
      </c>
      <c r="DC37" s="32">
        <f t="shared" si="44"/>
        <v>0.267745751908567</v>
      </c>
      <c r="DD37" s="32">
        <f>(DC37-$DE$1)^2</f>
        <v>0.00368025453671047</v>
      </c>
      <c r="DE37" s="73"/>
      <c r="DF37" s="30">
        <f t="shared" si="45"/>
        <v>1.23311615378598</v>
      </c>
      <c r="DG37" s="30">
        <f t="shared" si="46"/>
        <v>1.20188048289657</v>
      </c>
      <c r="DH37" s="30">
        <f t="shared" si="47"/>
        <v>1.40113765383852</v>
      </c>
      <c r="DI37" s="34">
        <f t="shared" si="48"/>
        <v>0.713705749938578</v>
      </c>
      <c r="DJ37" s="32">
        <f t="shared" si="49"/>
        <v>0.232439228772049</v>
      </c>
      <c r="DK37" s="32">
        <f t="shared" si="50"/>
        <v>0.286294250061422</v>
      </c>
      <c r="DL37" s="32">
        <f t="shared" si="51"/>
        <v>0.00318611150842283</v>
      </c>
      <c r="DM37" s="36"/>
      <c r="DN37" s="30">
        <f t="shared" si="52"/>
        <v>1.22602284907663</v>
      </c>
      <c r="DO37" s="30">
        <f t="shared" si="53"/>
        <v>1.37354699487721</v>
      </c>
      <c r="DP37" s="34">
        <f t="shared" si="54"/>
        <v>0.728042071898239</v>
      </c>
      <c r="DQ37" s="32">
        <f t="shared" si="55"/>
        <v>0.209743070767884</v>
      </c>
      <c r="DR37" s="32">
        <f t="shared" si="56"/>
        <v>0.271957928101761</v>
      </c>
      <c r="DS37" s="32">
        <f t="shared" si="57"/>
        <v>0.00199382697743581</v>
      </c>
      <c r="DT37" s="36"/>
      <c r="DU37" s="30">
        <f t="shared" si="58"/>
        <v>1.16448894051153</v>
      </c>
      <c r="DV37" s="30">
        <f t="shared" si="59"/>
        <v>1.44612794627338</v>
      </c>
      <c r="DW37" s="34">
        <f t="shared" si="60"/>
        <v>0.69150174614699</v>
      </c>
      <c r="DX37" s="32">
        <f t="shared" si="61"/>
        <v>0.269891740930831</v>
      </c>
      <c r="DY37" s="32">
        <f t="shared" si="62"/>
        <v>0.30849825385301</v>
      </c>
      <c r="DZ37" s="32">
        <f t="shared" si="63"/>
        <v>0.00695307162551346</v>
      </c>
      <c r="EA37" s="36"/>
      <c r="EC37" s="25">
        <v>0.17569812487366</v>
      </c>
      <c r="ED37" s="22">
        <v>0.0588283934121184</v>
      </c>
      <c r="EE37" s="25">
        <v>4.71849887129509</v>
      </c>
      <c r="EF37" s="25">
        <v>-0.154150679827258</v>
      </c>
      <c r="EG37" s="26">
        <f t="shared" si="64"/>
        <v>1.26881614127161</v>
      </c>
      <c r="EH37" s="26">
        <f t="shared" si="65"/>
        <v>1.32722145094425</v>
      </c>
      <c r="EI37" s="26">
        <f t="shared" si="86"/>
        <v>0.753453765600721</v>
      </c>
      <c r="EJ37" s="16">
        <f t="shared" si="66"/>
        <v>0.172377636548592</v>
      </c>
      <c r="EK37" s="16">
        <f t="shared" si="67"/>
        <v>0.246546234399279</v>
      </c>
      <c r="EL37" s="16">
        <f t="shared" si="68"/>
        <v>0.000895305574975175</v>
      </c>
      <c r="EO37" s="25">
        <v>0.17569812487366</v>
      </c>
      <c r="EP37" s="25">
        <v>4.71849887129509</v>
      </c>
      <c r="EQ37" s="22">
        <v>-0.154150679827258</v>
      </c>
      <c r="ER37" s="26">
        <f t="shared" si="69"/>
        <v>1.20965544571876</v>
      </c>
      <c r="ES37" s="26">
        <f t="shared" si="70"/>
        <v>1.39213195456611</v>
      </c>
      <c r="ET37" s="26">
        <f t="shared" si="87"/>
        <v>0.718322711234418</v>
      </c>
      <c r="EU37" s="16">
        <f t="shared" si="71"/>
        <v>0.225002756176269</v>
      </c>
      <c r="EV37" s="16">
        <f t="shared" si="72"/>
        <v>0.281677288765582</v>
      </c>
      <c r="EW37" s="16">
        <f t="shared" si="73"/>
        <v>0.00202063968050027</v>
      </c>
      <c r="EZ37" s="25">
        <v>0.17569812487366</v>
      </c>
      <c r="FA37" s="25">
        <v>4.71849887129509</v>
      </c>
      <c r="FB37" s="26">
        <f t="shared" si="74"/>
        <v>1.25606418450249</v>
      </c>
      <c r="FC37" s="26">
        <f t="shared" si="75"/>
        <v>1.34069581855565</v>
      </c>
      <c r="FD37" s="26">
        <f t="shared" si="76"/>
        <v>0.745881344716442</v>
      </c>
      <c r="FE37" s="16">
        <f t="shared" si="77"/>
        <v>0.183129062185521</v>
      </c>
      <c r="FF37" s="16">
        <f t="shared" si="78"/>
        <v>0.254118655283558</v>
      </c>
      <c r="FG37" s="16">
        <f t="shared" si="79"/>
        <v>0.000344595266884313</v>
      </c>
    </row>
    <row r="38" s="1" customFormat="1" spans="1:163">
      <c r="A38" s="13" t="s">
        <v>20</v>
      </c>
      <c r="B38" s="13">
        <v>2.7725810517108</v>
      </c>
      <c r="C38" s="14">
        <v>0.002</v>
      </c>
      <c r="D38" s="14">
        <v>0.0787982156914196</v>
      </c>
      <c r="E38" s="13">
        <v>112</v>
      </c>
      <c r="F38" s="13">
        <v>0.491071428571429</v>
      </c>
      <c r="G38" s="13">
        <v>0.491071428571429</v>
      </c>
      <c r="H38" s="13">
        <v>0.857142857142857</v>
      </c>
      <c r="I38" s="13">
        <v>6.60714285714286</v>
      </c>
      <c r="J38" s="13">
        <v>1.717</v>
      </c>
      <c r="K38" s="17">
        <f t="shared" si="5"/>
        <v>1.3564029672622</v>
      </c>
      <c r="L38" s="17">
        <f t="shared" si="0"/>
        <v>1.26584801230982</v>
      </c>
      <c r="M38" s="17">
        <f t="shared" si="1"/>
        <v>0.789984255831216</v>
      </c>
      <c r="N38" s="16">
        <f t="shared" si="6"/>
        <v>0.130030220019308</v>
      </c>
      <c r="O38" s="16">
        <f t="shared" si="2"/>
        <v>0.210015744168784</v>
      </c>
      <c r="P38" s="16">
        <f>(O38-$Q$1)^2</f>
        <v>0.00926800858055138</v>
      </c>
      <c r="R38" s="21">
        <f t="shared" si="7"/>
        <v>0.235742263047236</v>
      </c>
      <c r="S38" s="21">
        <f t="shared" si="90"/>
        <v>1</v>
      </c>
      <c r="T38" s="21">
        <f t="shared" si="9"/>
        <v>1.01977867397587</v>
      </c>
      <c r="U38" s="22">
        <f t="shared" si="10"/>
        <v>0.00199800266267306</v>
      </c>
      <c r="V38" s="21">
        <f t="shared" si="11"/>
        <v>0.0758476583067452</v>
      </c>
      <c r="W38" s="25">
        <f t="shared" si="12"/>
        <v>4.71849887129509</v>
      </c>
      <c r="X38" s="21">
        <f t="shared" si="13"/>
        <v>-0.711165686062623</v>
      </c>
      <c r="Y38" s="21">
        <f t="shared" si="14"/>
        <v>-0.711165686062623</v>
      </c>
      <c r="Z38" s="25">
        <f t="shared" si="15"/>
        <v>-0.154150679827258</v>
      </c>
      <c r="AA38" s="21">
        <f t="shared" si="16"/>
        <v>1.88815131490312</v>
      </c>
      <c r="AB38" s="26">
        <f t="shared" si="17"/>
        <v>1.32664446502429</v>
      </c>
      <c r="AC38" s="26">
        <f t="shared" si="18"/>
        <v>1.29424276455905</v>
      </c>
      <c r="AD38" s="26">
        <f t="shared" si="80"/>
        <v>0.772652571359517</v>
      </c>
      <c r="AE38" s="16">
        <f t="shared" si="19"/>
        <v>0.152377443686173</v>
      </c>
      <c r="AF38" s="16">
        <f t="shared" si="20"/>
        <v>0.227347428640483</v>
      </c>
      <c r="AG38" s="16">
        <f t="shared" si="21"/>
        <v>0.000525807622861519</v>
      </c>
      <c r="AJ38" s="25">
        <v>0.235742263047236</v>
      </c>
      <c r="AK38" s="22">
        <v>1</v>
      </c>
      <c r="AL38" s="25">
        <v>1.01977867397587</v>
      </c>
      <c r="AM38" s="25">
        <v>0.0758476583067452</v>
      </c>
      <c r="AN38" s="25">
        <v>4.71849887129509</v>
      </c>
      <c r="AO38" s="25">
        <v>-0.711165686062623</v>
      </c>
      <c r="AP38" s="25">
        <v>-0.711165686062623</v>
      </c>
      <c r="AQ38" s="25">
        <v>-0.154150679827258</v>
      </c>
      <c r="AR38" s="25">
        <v>1.88815131490312</v>
      </c>
      <c r="AS38" s="26">
        <f t="shared" si="22"/>
        <v>1.32601747292295</v>
      </c>
      <c r="AT38" s="26">
        <f t="shared" si="23"/>
        <v>1.29485473235523</v>
      </c>
      <c r="AU38" s="26">
        <f t="shared" si="81"/>
        <v>0.772287404148484</v>
      </c>
      <c r="AV38" s="16">
        <f t="shared" si="24"/>
        <v>0.152867336479558</v>
      </c>
      <c r="AW38" s="16">
        <f t="shared" si="25"/>
        <v>0.227712595851516</v>
      </c>
      <c r="AX38" s="16">
        <f t="shared" si="26"/>
        <v>0.000534658873485435</v>
      </c>
      <c r="BA38" s="25">
        <v>0.235742263047236</v>
      </c>
      <c r="BB38" s="25">
        <v>1.01977867397587</v>
      </c>
      <c r="BC38" s="25">
        <v>0.0758476583067452</v>
      </c>
      <c r="BD38" s="25">
        <v>4.71849887129509</v>
      </c>
      <c r="BE38" s="22">
        <v>-0.711165686062623</v>
      </c>
      <c r="BF38" s="25">
        <v>-0.711165686062623</v>
      </c>
      <c r="BG38" s="25">
        <v>-0.154150679827258</v>
      </c>
      <c r="BH38" s="25">
        <v>1.88815131490312</v>
      </c>
      <c r="BI38" s="26">
        <f t="shared" si="27"/>
        <v>1.33007354786114</v>
      </c>
      <c r="BJ38" s="26">
        <f t="shared" si="28"/>
        <v>1.29090605760942</v>
      </c>
      <c r="BK38" s="26">
        <f t="shared" si="82"/>
        <v>0.774649707548715</v>
      </c>
      <c r="BL38" s="16">
        <f t="shared" si="29"/>
        <v>0.149712079364762</v>
      </c>
      <c r="BM38" s="16">
        <f t="shared" si="30"/>
        <v>0.225350292451285</v>
      </c>
      <c r="BN38" s="16">
        <f t="shared" si="31"/>
        <v>0.000419747849718424</v>
      </c>
      <c r="BQ38" s="25">
        <v>0.235742263047236</v>
      </c>
      <c r="BR38" s="25">
        <v>1.01977867397587</v>
      </c>
      <c r="BS38" s="25">
        <v>0.0758476583067452</v>
      </c>
      <c r="BT38" s="25">
        <v>4.71849887129509</v>
      </c>
      <c r="BU38" s="22">
        <v>-0.711165686062623</v>
      </c>
      <c r="BV38" s="25">
        <v>-0.154150679827258</v>
      </c>
      <c r="BW38" s="25">
        <v>1.88815131490312</v>
      </c>
      <c r="BX38" s="26">
        <f t="shared" si="32"/>
        <v>1.33364479210332</v>
      </c>
      <c r="BY38" s="26">
        <f t="shared" si="33"/>
        <v>1.28744925947792</v>
      </c>
      <c r="BZ38" s="26">
        <f t="shared" si="83"/>
        <v>0.776729640130063</v>
      </c>
      <c r="CA38" s="16">
        <f t="shared" si="34"/>
        <v>0.146961215421508</v>
      </c>
      <c r="CB38" s="16">
        <f t="shared" si="35"/>
        <v>0.223270359869937</v>
      </c>
      <c r="CC38" s="16">
        <f t="shared" si="36"/>
        <v>0.000275868997014692</v>
      </c>
      <c r="CF38" s="25">
        <v>0.235742263047236</v>
      </c>
      <c r="CG38" s="25">
        <v>1.01977867397587</v>
      </c>
      <c r="CH38" s="25">
        <v>0.0758476583067452</v>
      </c>
      <c r="CI38" s="25">
        <v>4.71849887129509</v>
      </c>
      <c r="CJ38" s="25">
        <v>-0.154150679827258</v>
      </c>
      <c r="CK38" s="22">
        <v>1.88815131490312</v>
      </c>
      <c r="CL38" s="29">
        <f t="shared" si="37"/>
        <v>1.3342278433189</v>
      </c>
      <c r="CM38" s="29">
        <f t="shared" si="38"/>
        <v>1.28688665028077</v>
      </c>
      <c r="CN38" s="29">
        <f t="shared" si="84"/>
        <v>0.777069215677869</v>
      </c>
      <c r="CO38" s="27">
        <f t="shared" si="39"/>
        <v>0.1465145239303</v>
      </c>
      <c r="CP38" s="27">
        <f t="shared" si="40"/>
        <v>0.222930784322131</v>
      </c>
      <c r="CQ38" s="27">
        <f t="shared" si="41"/>
        <v>0.000235691124339075</v>
      </c>
      <c r="CT38" s="31">
        <v>0.235742263047236</v>
      </c>
      <c r="CU38" s="31">
        <v>1.01977867397587</v>
      </c>
      <c r="CV38" s="31">
        <v>0.0758476583067452</v>
      </c>
      <c r="CW38" s="31">
        <v>4.71849887129509</v>
      </c>
      <c r="CX38" s="31">
        <v>-0.154150679827258</v>
      </c>
      <c r="CY38" s="34">
        <f t="shared" si="42"/>
        <v>1.3114898559668</v>
      </c>
      <c r="CZ38" s="34">
        <f t="shared" si="4"/>
        <v>1.30919807895446</v>
      </c>
      <c r="DA38" s="34">
        <f t="shared" si="85"/>
        <v>0.76382635758113</v>
      </c>
      <c r="DB38" s="32">
        <f t="shared" si="43"/>
        <v>0.164438476913827</v>
      </c>
      <c r="DC38" s="32">
        <f t="shared" si="44"/>
        <v>0.23617364241887</v>
      </c>
      <c r="DD38" s="32">
        <f>(DC38-$DE$1)^2</f>
        <v>0.000846402182531486</v>
      </c>
      <c r="DE38" s="73"/>
      <c r="DF38" s="30">
        <f t="shared" si="45"/>
        <v>1.3114898559668</v>
      </c>
      <c r="DG38" s="30">
        <f t="shared" si="46"/>
        <v>1.22392186749183</v>
      </c>
      <c r="DH38" s="30">
        <f t="shared" si="47"/>
        <v>1.40286732805798</v>
      </c>
      <c r="DI38" s="34">
        <f t="shared" si="48"/>
        <v>0.712825781882257</v>
      </c>
      <c r="DJ38" s="32">
        <f t="shared" si="49"/>
        <v>0.24312604475774</v>
      </c>
      <c r="DK38" s="32">
        <f t="shared" si="50"/>
        <v>0.287174218117743</v>
      </c>
      <c r="DL38" s="32">
        <f t="shared" si="51"/>
        <v>0.00328622659166871</v>
      </c>
      <c r="DM38" s="36"/>
      <c r="DN38" s="30">
        <f t="shared" si="52"/>
        <v>1.24952627919597</v>
      </c>
      <c r="DO38" s="30">
        <f t="shared" si="53"/>
        <v>1.37412075967288</v>
      </c>
      <c r="DP38" s="34">
        <f t="shared" si="54"/>
        <v>0.727738077574824</v>
      </c>
      <c r="DQ38" s="32">
        <f t="shared" si="55"/>
        <v>0.218531679642361</v>
      </c>
      <c r="DR38" s="32">
        <f t="shared" si="56"/>
        <v>0.272261922425176</v>
      </c>
      <c r="DS38" s="32">
        <f t="shared" si="57"/>
        <v>0.00202106747519047</v>
      </c>
      <c r="DT38" s="36"/>
      <c r="DU38" s="30">
        <f t="shared" si="58"/>
        <v>1.18420320462877</v>
      </c>
      <c r="DV38" s="30">
        <f t="shared" si="59"/>
        <v>1.44992007561595</v>
      </c>
      <c r="DW38" s="34">
        <f t="shared" si="60"/>
        <v>0.689693188485016</v>
      </c>
      <c r="DX38" s="32">
        <f t="shared" si="61"/>
        <v>0.28387242515785</v>
      </c>
      <c r="DY38" s="32">
        <f t="shared" si="62"/>
        <v>0.310306811514984</v>
      </c>
      <c r="DZ38" s="32">
        <f t="shared" si="63"/>
        <v>0.00725795595826448</v>
      </c>
      <c r="EA38" s="36"/>
      <c r="EC38" s="25">
        <v>0.235742263047236</v>
      </c>
      <c r="ED38" s="22">
        <v>0.0758476583067452</v>
      </c>
      <c r="EE38" s="25">
        <v>4.71849887129509</v>
      </c>
      <c r="EF38" s="25">
        <v>-0.154150679827258</v>
      </c>
      <c r="EG38" s="26">
        <f t="shared" si="64"/>
        <v>1.27698264061333</v>
      </c>
      <c r="EH38" s="26">
        <f t="shared" si="65"/>
        <v>1.34457583477825</v>
      </c>
      <c r="EI38" s="26">
        <f t="shared" si="86"/>
        <v>0.743728969489417</v>
      </c>
      <c r="EJ38" s="16">
        <f t="shared" si="66"/>
        <v>0.193615276561619</v>
      </c>
      <c r="EK38" s="16">
        <f t="shared" si="67"/>
        <v>0.256271030510583</v>
      </c>
      <c r="EL38" s="16">
        <f t="shared" si="68"/>
        <v>0.00157184126729511</v>
      </c>
      <c r="EO38" s="25">
        <v>0.235742263047236</v>
      </c>
      <c r="EP38" s="25">
        <v>4.71849887129509</v>
      </c>
      <c r="EQ38" s="22">
        <v>-0.154150679827258</v>
      </c>
      <c r="ER38" s="26">
        <f t="shared" si="69"/>
        <v>1.1614835278946</v>
      </c>
      <c r="ES38" s="26">
        <f t="shared" si="70"/>
        <v>1.47828183419215</v>
      </c>
      <c r="ET38" s="26">
        <f t="shared" si="87"/>
        <v>0.676460994696912</v>
      </c>
      <c r="EU38" s="16">
        <f t="shared" si="71"/>
        <v>0.308598550780432</v>
      </c>
      <c r="EV38" s="16">
        <f t="shared" si="72"/>
        <v>0.323539005303088</v>
      </c>
      <c r="EW38" s="16">
        <f t="shared" si="73"/>
        <v>0.00753653906205334</v>
      </c>
      <c r="EZ38" s="25">
        <v>0.235742263047236</v>
      </c>
      <c r="FA38" s="25">
        <v>4.71849887129509</v>
      </c>
      <c r="FB38" s="26">
        <f t="shared" si="74"/>
        <v>1.20604413880115</v>
      </c>
      <c r="FC38" s="26">
        <f t="shared" si="75"/>
        <v>1.42366265442553</v>
      </c>
      <c r="FD38" s="26">
        <f t="shared" si="76"/>
        <v>0.70241359277877</v>
      </c>
      <c r="FE38" s="16">
        <f t="shared" si="77"/>
        <v>0.261075892093461</v>
      </c>
      <c r="FF38" s="16">
        <f t="shared" si="78"/>
        <v>0.29758640722123</v>
      </c>
      <c r="FG38" s="16">
        <f t="shared" si="79"/>
        <v>0.000620232853265407</v>
      </c>
    </row>
    <row r="39" s="1" customFormat="1" spans="1:163">
      <c r="A39" s="13" t="s">
        <v>20</v>
      </c>
      <c r="B39" s="13">
        <v>1.32480890563222</v>
      </c>
      <c r="C39" s="14">
        <v>0.002</v>
      </c>
      <c r="D39" s="14">
        <v>0.0787982156914196</v>
      </c>
      <c r="E39" s="13">
        <v>112</v>
      </c>
      <c r="F39" s="13">
        <v>0.491071428571429</v>
      </c>
      <c r="G39" s="13">
        <v>0.491071428571429</v>
      </c>
      <c r="H39" s="13">
        <v>0.857142857142857</v>
      </c>
      <c r="I39" s="13">
        <v>6.60714285714286</v>
      </c>
      <c r="J39" s="13">
        <v>1.268</v>
      </c>
      <c r="K39" s="17">
        <f t="shared" si="5"/>
        <v>1.2366722107815</v>
      </c>
      <c r="L39" s="17">
        <f t="shared" si="0"/>
        <v>1.02533233054433</v>
      </c>
      <c r="M39" s="17">
        <f t="shared" si="1"/>
        <v>0.975293541625788</v>
      </c>
      <c r="N39" s="16">
        <f t="shared" si="6"/>
        <v>0.00098143037731882</v>
      </c>
      <c r="O39" s="16">
        <f t="shared" si="2"/>
        <v>0.024706458374212</v>
      </c>
      <c r="P39" s="16">
        <f>(O39-$Q$1)^2</f>
        <v>0.0792871740433186</v>
      </c>
      <c r="R39" s="21">
        <f t="shared" si="7"/>
        <v>0.0250167849621248</v>
      </c>
      <c r="S39" s="21">
        <f t="shared" si="90"/>
        <v>1</v>
      </c>
      <c r="T39" s="21">
        <f t="shared" si="9"/>
        <v>0.281268226872807</v>
      </c>
      <c r="U39" s="22">
        <f t="shared" si="10"/>
        <v>0.00199800266267306</v>
      </c>
      <c r="V39" s="21">
        <f t="shared" si="11"/>
        <v>0.0758476583067452</v>
      </c>
      <c r="W39" s="25">
        <f t="shared" si="12"/>
        <v>4.71849887129509</v>
      </c>
      <c r="X39" s="21">
        <f t="shared" si="13"/>
        <v>-0.711165686062623</v>
      </c>
      <c r="Y39" s="21">
        <f t="shared" si="14"/>
        <v>-0.711165686062623</v>
      </c>
      <c r="Z39" s="25">
        <f t="shared" si="15"/>
        <v>-0.154150679827258</v>
      </c>
      <c r="AA39" s="21">
        <f t="shared" si="16"/>
        <v>1.88815131490312</v>
      </c>
      <c r="AB39" s="26">
        <f t="shared" si="17"/>
        <v>1.06667471846472</v>
      </c>
      <c r="AC39" s="26">
        <f t="shared" si="18"/>
        <v>1.18874102671623</v>
      </c>
      <c r="AD39" s="26">
        <f t="shared" si="80"/>
        <v>0.84122611866303</v>
      </c>
      <c r="AE39" s="16">
        <f t="shared" si="19"/>
        <v>0.040531868985259</v>
      </c>
      <c r="AF39" s="16">
        <f t="shared" si="20"/>
        <v>0.15877388133697</v>
      </c>
      <c r="AG39" s="16">
        <f t="shared" si="21"/>
        <v>0.00208328817995654</v>
      </c>
      <c r="AJ39" s="25">
        <v>0.0250167849621248</v>
      </c>
      <c r="AK39" s="22">
        <v>1</v>
      </c>
      <c r="AL39" s="25">
        <v>0.281268226872807</v>
      </c>
      <c r="AM39" s="25">
        <v>0.0758476583067452</v>
      </c>
      <c r="AN39" s="25">
        <v>4.71849887129509</v>
      </c>
      <c r="AO39" s="25">
        <v>-0.711165686062623</v>
      </c>
      <c r="AP39" s="25">
        <v>-0.711165686062623</v>
      </c>
      <c r="AQ39" s="25">
        <v>-0.154150679827258</v>
      </c>
      <c r="AR39" s="25">
        <v>1.88815131490312</v>
      </c>
      <c r="AS39" s="26">
        <f t="shared" si="22"/>
        <v>1.0656982697504</v>
      </c>
      <c r="AT39" s="26">
        <f t="shared" si="23"/>
        <v>1.18983021366544</v>
      </c>
      <c r="AU39" s="26">
        <f t="shared" si="81"/>
        <v>0.840456048699051</v>
      </c>
      <c r="AV39" s="16">
        <f t="shared" si="24"/>
        <v>0.0409259900619833</v>
      </c>
      <c r="AW39" s="16">
        <f t="shared" si="25"/>
        <v>0.159543951300949</v>
      </c>
      <c r="AX39" s="16">
        <f t="shared" si="26"/>
        <v>0.00202913786425653</v>
      </c>
      <c r="BA39" s="25">
        <v>0.0250167849621248</v>
      </c>
      <c r="BB39" s="25">
        <v>0.281268226872807</v>
      </c>
      <c r="BC39" s="25">
        <v>0.0758476583067452</v>
      </c>
      <c r="BD39" s="25">
        <v>4.71849887129509</v>
      </c>
      <c r="BE39" s="22">
        <v>-0.711165686062623</v>
      </c>
      <c r="BF39" s="25">
        <v>-0.711165686062623</v>
      </c>
      <c r="BG39" s="25">
        <v>-0.154150679827258</v>
      </c>
      <c r="BH39" s="25">
        <v>1.88815131490312</v>
      </c>
      <c r="BI39" s="26">
        <f t="shared" si="27"/>
        <v>1.0586663131718</v>
      </c>
      <c r="BJ39" s="26">
        <f t="shared" si="28"/>
        <v>1.19773339741116</v>
      </c>
      <c r="BK39" s="26">
        <f t="shared" si="82"/>
        <v>0.834910341618137</v>
      </c>
      <c r="BL39" s="16">
        <f t="shared" si="29"/>
        <v>0.0438205924410877</v>
      </c>
      <c r="BM39" s="16">
        <f t="shared" si="30"/>
        <v>0.165089658381863</v>
      </c>
      <c r="BN39" s="16">
        <f t="shared" si="31"/>
        <v>0.00158188240493269</v>
      </c>
      <c r="BQ39" s="25">
        <v>0.0250167849621248</v>
      </c>
      <c r="BR39" s="25">
        <v>0.281268226872807</v>
      </c>
      <c r="BS39" s="25">
        <v>0.0758476583067452</v>
      </c>
      <c r="BT39" s="25">
        <v>4.71849887129509</v>
      </c>
      <c r="BU39" s="22">
        <v>-0.711165686062623</v>
      </c>
      <c r="BV39" s="25">
        <v>-0.154150679827258</v>
      </c>
      <c r="BW39" s="25">
        <v>1.88815131490312</v>
      </c>
      <c r="BX39" s="26">
        <f t="shared" si="32"/>
        <v>1.05595745541377</v>
      </c>
      <c r="BY39" s="26">
        <f t="shared" si="33"/>
        <v>1.20080595434893</v>
      </c>
      <c r="BZ39" s="26">
        <f t="shared" si="83"/>
        <v>0.832774018465122</v>
      </c>
      <c r="CA39" s="16">
        <f t="shared" si="34"/>
        <v>0.0449620407146015</v>
      </c>
      <c r="CB39" s="16">
        <f t="shared" si="35"/>
        <v>0.167225981534878</v>
      </c>
      <c r="CC39" s="16">
        <f t="shared" si="36"/>
        <v>0.00155512504590496</v>
      </c>
      <c r="CF39" s="25">
        <v>0.0250167849621248</v>
      </c>
      <c r="CG39" s="25">
        <v>0.281268226872807</v>
      </c>
      <c r="CH39" s="25">
        <v>0.0758476583067452</v>
      </c>
      <c r="CI39" s="25">
        <v>4.71849887129509</v>
      </c>
      <c r="CJ39" s="25">
        <v>-0.154150679827258</v>
      </c>
      <c r="CK39" s="22">
        <v>1.88815131490312</v>
      </c>
      <c r="CL39" s="29">
        <f t="shared" si="37"/>
        <v>1.06661024305269</v>
      </c>
      <c r="CM39" s="29">
        <f t="shared" si="38"/>
        <v>1.18881288479935</v>
      </c>
      <c r="CN39" s="29">
        <f t="shared" si="84"/>
        <v>0.841175270546282</v>
      </c>
      <c r="CO39" s="27">
        <f t="shared" si="39"/>
        <v>0.0405578342032985</v>
      </c>
      <c r="CP39" s="27">
        <f t="shared" si="40"/>
        <v>0.158824729453718</v>
      </c>
      <c r="CQ39" s="27">
        <f t="shared" si="41"/>
        <v>0.00237693493637916</v>
      </c>
      <c r="CT39" s="31">
        <v>0.0250167849621248</v>
      </c>
      <c r="CU39" s="31">
        <v>0.281268226872807</v>
      </c>
      <c r="CV39" s="31">
        <v>0.0758476583067452</v>
      </c>
      <c r="CW39" s="31">
        <v>4.71849887129509</v>
      </c>
      <c r="CX39" s="31">
        <v>-0.154150679827258</v>
      </c>
      <c r="CY39" s="34">
        <f t="shared" si="42"/>
        <v>1.03405351788304</v>
      </c>
      <c r="CZ39" s="34">
        <f t="shared" si="4"/>
        <v>1.2262421413119</v>
      </c>
      <c r="DA39" s="34">
        <f t="shared" si="85"/>
        <v>0.815499619781578</v>
      </c>
      <c r="DB39" s="32">
        <f t="shared" si="43"/>
        <v>0.0547309564949005</v>
      </c>
      <c r="DC39" s="32">
        <f t="shared" si="44"/>
        <v>0.184500380218422</v>
      </c>
      <c r="DD39" s="32">
        <f>(DC39-$DE$1)^2</f>
        <v>0.000509868603086327</v>
      </c>
      <c r="DE39" s="73"/>
      <c r="DF39" s="30">
        <f t="shared" si="45"/>
        <v>1.03405351788304</v>
      </c>
      <c r="DG39" s="30">
        <f t="shared" si="46"/>
        <v>0.96498211954523</v>
      </c>
      <c r="DH39" s="30">
        <f t="shared" si="47"/>
        <v>1.31401398462966</v>
      </c>
      <c r="DI39" s="34">
        <f t="shared" si="48"/>
        <v>0.761026908158698</v>
      </c>
      <c r="DJ39" s="32">
        <f t="shared" si="49"/>
        <v>0.0918198358753015</v>
      </c>
      <c r="DK39" s="32">
        <f t="shared" si="50"/>
        <v>0.238973091841302</v>
      </c>
      <c r="DL39" s="32">
        <f t="shared" si="51"/>
        <v>8.3256367133671e-5</v>
      </c>
      <c r="DM39" s="36"/>
      <c r="DN39" s="30">
        <f t="shared" si="52"/>
        <v>0.987124637816878</v>
      </c>
      <c r="DO39" s="30">
        <f t="shared" si="53"/>
        <v>1.28453890362245</v>
      </c>
      <c r="DP39" s="34">
        <f t="shared" si="54"/>
        <v>0.778489462000692</v>
      </c>
      <c r="DQ39" s="32">
        <f t="shared" si="55"/>
        <v>0.0788909690815002</v>
      </c>
      <c r="DR39" s="32">
        <f t="shared" si="56"/>
        <v>0.221510537999308</v>
      </c>
      <c r="DS39" s="32">
        <f t="shared" si="57"/>
        <v>3.35831884171463e-5</v>
      </c>
      <c r="DT39" s="36"/>
      <c r="DU39" s="30">
        <f t="shared" si="58"/>
        <v>0.930518191611955</v>
      </c>
      <c r="DV39" s="30">
        <f t="shared" si="59"/>
        <v>1.362681580468</v>
      </c>
      <c r="DW39" s="34">
        <f t="shared" si="60"/>
        <v>0.733847154268103</v>
      </c>
      <c r="DX39" s="32">
        <f t="shared" si="61"/>
        <v>0.113893970992865</v>
      </c>
      <c r="DY39" s="32">
        <f t="shared" si="62"/>
        <v>0.266152845731897</v>
      </c>
      <c r="DZ39" s="32">
        <f t="shared" si="63"/>
        <v>0.00168425469691901</v>
      </c>
      <c r="EA39" s="36"/>
      <c r="EC39" s="25">
        <v>0.0250167849621248</v>
      </c>
      <c r="ED39" s="22">
        <v>0.0758476583067452</v>
      </c>
      <c r="EE39" s="25">
        <v>4.71849887129509</v>
      </c>
      <c r="EF39" s="25">
        <v>-0.154150679827258</v>
      </c>
      <c r="EG39" s="26">
        <f t="shared" si="64"/>
        <v>1.16426237881535</v>
      </c>
      <c r="EH39" s="26">
        <f t="shared" si="65"/>
        <v>1.08910158317596</v>
      </c>
      <c r="EI39" s="26">
        <f t="shared" si="86"/>
        <v>0.918187995911156</v>
      </c>
      <c r="EJ39" s="16">
        <f t="shared" si="66"/>
        <v>0.0107614940490508</v>
      </c>
      <c r="EK39" s="16">
        <f t="shared" si="67"/>
        <v>0.0818120040888439</v>
      </c>
      <c r="EL39" s="16">
        <f t="shared" si="68"/>
        <v>0.0181744298444128</v>
      </c>
      <c r="EO39" s="25">
        <v>0.0250167849621248</v>
      </c>
      <c r="EP39" s="25">
        <v>4.71849887129509</v>
      </c>
      <c r="EQ39" s="22">
        <v>-0.154150679827258</v>
      </c>
      <c r="ER39" s="26">
        <f t="shared" si="69"/>
        <v>1.05895846359502</v>
      </c>
      <c r="ES39" s="26">
        <f t="shared" si="70"/>
        <v>1.19740296110889</v>
      </c>
      <c r="ET39" s="26">
        <f t="shared" si="87"/>
        <v>0.835140744160112</v>
      </c>
      <c r="EU39" s="16">
        <f t="shared" si="71"/>
        <v>0.0436983639425538</v>
      </c>
      <c r="EV39" s="16">
        <f t="shared" si="72"/>
        <v>0.164859255839888</v>
      </c>
      <c r="EW39" s="16">
        <f t="shared" si="73"/>
        <v>0.00516479483245481</v>
      </c>
      <c r="EZ39" s="25">
        <v>0.0250167849621248</v>
      </c>
      <c r="FA39" s="25">
        <v>4.71849887129509</v>
      </c>
      <c r="FB39" s="26">
        <f t="shared" si="74"/>
        <v>1.09958567433816</v>
      </c>
      <c r="FC39" s="26">
        <f t="shared" si="75"/>
        <v>1.1531616222294</v>
      </c>
      <c r="FD39" s="26">
        <f t="shared" si="76"/>
        <v>0.867181131181513</v>
      </c>
      <c r="FE39" s="16">
        <f t="shared" si="77"/>
        <v>0.0283633850881327</v>
      </c>
      <c r="FF39" s="16">
        <f t="shared" si="78"/>
        <v>0.132818868818487</v>
      </c>
      <c r="FG39" s="16">
        <f t="shared" si="79"/>
        <v>0.0195616766266048</v>
      </c>
    </row>
    <row r="40" s="1" customFormat="1" spans="1:163">
      <c r="A40" s="13" t="s">
        <v>20</v>
      </c>
      <c r="B40" s="13">
        <v>1.89852635502419</v>
      </c>
      <c r="C40" s="14">
        <v>0.0025</v>
      </c>
      <c r="D40" s="14">
        <v>0.0787982156914196</v>
      </c>
      <c r="E40" s="13">
        <v>112</v>
      </c>
      <c r="F40" s="13">
        <v>0.491071428571429</v>
      </c>
      <c r="G40" s="13">
        <v>0.491071428571429</v>
      </c>
      <c r="H40" s="13">
        <v>0.857142857142857</v>
      </c>
      <c r="I40" s="13">
        <v>6.60714285714286</v>
      </c>
      <c r="J40" s="13">
        <v>1.457</v>
      </c>
      <c r="K40" s="17">
        <f t="shared" si="5"/>
        <v>1.28416234384622</v>
      </c>
      <c r="L40" s="17">
        <f t="shared" si="0"/>
        <v>1.13459174923018</v>
      </c>
      <c r="M40" s="17">
        <f t="shared" si="1"/>
        <v>0.881374292276057</v>
      </c>
      <c r="N40" s="16">
        <f t="shared" si="6"/>
        <v>0.029872855384734</v>
      </c>
      <c r="O40" s="16">
        <f t="shared" si="2"/>
        <v>0.118625707723943</v>
      </c>
      <c r="P40" s="16">
        <f>(O40-$Q$1)^2</f>
        <v>0.0352164757892633</v>
      </c>
      <c r="R40" s="21">
        <f t="shared" si="7"/>
        <v>0.126272893920356</v>
      </c>
      <c r="S40" s="21">
        <f t="shared" si="90"/>
        <v>1</v>
      </c>
      <c r="T40" s="21">
        <f t="shared" si="9"/>
        <v>0.641077982618222</v>
      </c>
      <c r="U40" s="22">
        <f t="shared" si="10"/>
        <v>0.00249688019858715</v>
      </c>
      <c r="V40" s="21">
        <f t="shared" si="11"/>
        <v>0.0758476583067452</v>
      </c>
      <c r="W40" s="25">
        <f t="shared" si="12"/>
        <v>4.71849887129509</v>
      </c>
      <c r="X40" s="21">
        <f t="shared" si="13"/>
        <v>-0.711165686062623</v>
      </c>
      <c r="Y40" s="21">
        <f t="shared" si="14"/>
        <v>-0.711165686062623</v>
      </c>
      <c r="Z40" s="25">
        <f t="shared" si="15"/>
        <v>-0.154150679827258</v>
      </c>
      <c r="AA40" s="21">
        <f t="shared" si="16"/>
        <v>1.88815131490312</v>
      </c>
      <c r="AB40" s="26">
        <f t="shared" si="17"/>
        <v>1.17741896530966</v>
      </c>
      <c r="AC40" s="26">
        <f t="shared" si="18"/>
        <v>1.2374524641845</v>
      </c>
      <c r="AD40" s="26">
        <f t="shared" si="80"/>
        <v>0.808111849903676</v>
      </c>
      <c r="AE40" s="16">
        <f t="shared" si="19"/>
        <v>0.0781655549585232</v>
      </c>
      <c r="AF40" s="16">
        <f t="shared" si="20"/>
        <v>0.191888150096324</v>
      </c>
      <c r="AG40" s="16">
        <f t="shared" si="21"/>
        <v>0.000156970405121648</v>
      </c>
      <c r="AJ40" s="25">
        <v>0.126272893920356</v>
      </c>
      <c r="AK40" s="22">
        <v>1</v>
      </c>
      <c r="AL40" s="25">
        <v>0.641077982618222</v>
      </c>
      <c r="AM40" s="25">
        <v>0.0758476583067452</v>
      </c>
      <c r="AN40" s="25">
        <v>4.71849887129509</v>
      </c>
      <c r="AO40" s="25">
        <v>-0.711165686062623</v>
      </c>
      <c r="AP40" s="25">
        <v>-0.711165686062623</v>
      </c>
      <c r="AQ40" s="25">
        <v>-0.154150679827258</v>
      </c>
      <c r="AR40" s="25">
        <v>1.88815131490312</v>
      </c>
      <c r="AS40" s="26">
        <f t="shared" si="22"/>
        <v>1.17676400798015</v>
      </c>
      <c r="AT40" s="26">
        <f t="shared" si="23"/>
        <v>1.23814119918645</v>
      </c>
      <c r="AU40" s="26">
        <f t="shared" si="81"/>
        <v>0.807662325312392</v>
      </c>
      <c r="AV40" s="16">
        <f t="shared" si="24"/>
        <v>0.078532211223347</v>
      </c>
      <c r="AW40" s="16">
        <f t="shared" si="25"/>
        <v>0.192337674687609</v>
      </c>
      <c r="AX40" s="16">
        <f t="shared" si="26"/>
        <v>0.000150117125759425</v>
      </c>
      <c r="BA40" s="25">
        <v>0.126272893920356</v>
      </c>
      <c r="BB40" s="25">
        <v>0.641077982618222</v>
      </c>
      <c r="BC40" s="25">
        <v>0.0758476583067452</v>
      </c>
      <c r="BD40" s="25">
        <v>4.71849887129509</v>
      </c>
      <c r="BE40" s="22">
        <v>-0.711165686062623</v>
      </c>
      <c r="BF40" s="25">
        <v>-0.711165686062623</v>
      </c>
      <c r="BG40" s="25">
        <v>-0.154150679827258</v>
      </c>
      <c r="BH40" s="25">
        <v>1.88815131490312</v>
      </c>
      <c r="BI40" s="26">
        <f t="shared" si="27"/>
        <v>1.17452228284364</v>
      </c>
      <c r="BJ40" s="26">
        <f t="shared" si="28"/>
        <v>1.24050434911499</v>
      </c>
      <c r="BK40" s="26">
        <f t="shared" si="82"/>
        <v>0.806123735651088</v>
      </c>
      <c r="BL40" s="16">
        <f t="shared" si="29"/>
        <v>0.079793660689871</v>
      </c>
      <c r="BM40" s="16">
        <f t="shared" si="30"/>
        <v>0.193876264348912</v>
      </c>
      <c r="BN40" s="16">
        <f t="shared" si="31"/>
        <v>0.000120698333539013</v>
      </c>
      <c r="BQ40" s="25">
        <v>0.126272893920356</v>
      </c>
      <c r="BR40" s="25">
        <v>0.641077982618222</v>
      </c>
      <c r="BS40" s="25">
        <v>0.0758476583067452</v>
      </c>
      <c r="BT40" s="25">
        <v>4.71849887129509</v>
      </c>
      <c r="BU40" s="22">
        <v>-0.711165686062623</v>
      </c>
      <c r="BV40" s="25">
        <v>-0.154150679827258</v>
      </c>
      <c r="BW40" s="25">
        <v>1.88815131490312</v>
      </c>
      <c r="BX40" s="26">
        <f t="shared" si="32"/>
        <v>1.17451362017867</v>
      </c>
      <c r="BY40" s="26">
        <f t="shared" si="33"/>
        <v>1.24051349849682</v>
      </c>
      <c r="BZ40" s="26">
        <f t="shared" si="83"/>
        <v>0.806117790102036</v>
      </c>
      <c r="CA40" s="16">
        <f t="shared" si="34"/>
        <v>0.0797985547845627</v>
      </c>
      <c r="CB40" s="16">
        <f t="shared" si="35"/>
        <v>0.193882209897964</v>
      </c>
      <c r="CC40" s="16">
        <f t="shared" si="36"/>
        <v>0.000163298890795659</v>
      </c>
      <c r="CF40" s="25">
        <v>0.126272893920356</v>
      </c>
      <c r="CG40" s="25">
        <v>0.641077982618222</v>
      </c>
      <c r="CH40" s="25">
        <v>0.0758476583067452</v>
      </c>
      <c r="CI40" s="25">
        <v>4.71849887129509</v>
      </c>
      <c r="CJ40" s="25">
        <v>-0.154150679827258</v>
      </c>
      <c r="CK40" s="22">
        <v>1.88815131490312</v>
      </c>
      <c r="CL40" s="29">
        <f t="shared" si="37"/>
        <v>1.18082615087533</v>
      </c>
      <c r="CM40" s="29">
        <f t="shared" si="38"/>
        <v>1.23388188762583</v>
      </c>
      <c r="CN40" s="29">
        <f t="shared" si="84"/>
        <v>0.810450343771676</v>
      </c>
      <c r="CO40" s="27">
        <f t="shared" si="39"/>
        <v>0.076271994940335</v>
      </c>
      <c r="CP40" s="27">
        <f t="shared" si="40"/>
        <v>0.189549656228324</v>
      </c>
      <c r="CQ40" s="27">
        <f t="shared" si="41"/>
        <v>0.00032504098049956</v>
      </c>
      <c r="CT40" s="31">
        <v>0.126272893920356</v>
      </c>
      <c r="CU40" s="31">
        <v>0.641077982618222</v>
      </c>
      <c r="CV40" s="31">
        <v>0.0758476583067452</v>
      </c>
      <c r="CW40" s="31">
        <v>4.71849887129509</v>
      </c>
      <c r="CX40" s="31">
        <v>-0.154150679827258</v>
      </c>
      <c r="CY40" s="34">
        <f t="shared" si="42"/>
        <v>1.15251173038966</v>
      </c>
      <c r="CZ40" s="34">
        <f t="shared" si="4"/>
        <v>1.26419537570121</v>
      </c>
      <c r="DA40" s="34">
        <f t="shared" si="85"/>
        <v>0.791016973500106</v>
      </c>
      <c r="DB40" s="32">
        <f t="shared" si="43"/>
        <v>0.0927131063303022</v>
      </c>
      <c r="DC40" s="32">
        <f t="shared" si="44"/>
        <v>0.208983026499894</v>
      </c>
      <c r="DD40" s="32">
        <f>(DC40-$DE$1)^2</f>
        <v>3.61903468953069e-6</v>
      </c>
      <c r="DE40" s="73"/>
      <c r="DF40" s="30">
        <f t="shared" si="45"/>
        <v>1.15251173038965</v>
      </c>
      <c r="DG40" s="30">
        <f t="shared" si="46"/>
        <v>1.07550407658551</v>
      </c>
      <c r="DH40" s="30">
        <f t="shared" si="47"/>
        <v>1.35471360055245</v>
      </c>
      <c r="DI40" s="34">
        <f t="shared" si="48"/>
        <v>0.738163401911814</v>
      </c>
      <c r="DJ40" s="32">
        <f t="shared" si="49"/>
        <v>0.145539139581872</v>
      </c>
      <c r="DK40" s="32">
        <f t="shared" si="50"/>
        <v>0.261836598088186</v>
      </c>
      <c r="DL40" s="32">
        <f t="shared" si="51"/>
        <v>0.00102323207698108</v>
      </c>
      <c r="DM40" s="36"/>
      <c r="DN40" s="30">
        <f t="shared" si="52"/>
        <v>1.09927051043716</v>
      </c>
      <c r="DO40" s="30">
        <f t="shared" si="53"/>
        <v>1.32542443935895</v>
      </c>
      <c r="DP40" s="34">
        <f t="shared" si="54"/>
        <v>0.754475298858725</v>
      </c>
      <c r="DQ40" s="32">
        <f t="shared" si="55"/>
        <v>0.127970387702888</v>
      </c>
      <c r="DR40" s="32">
        <f t="shared" si="56"/>
        <v>0.245524701141275</v>
      </c>
      <c r="DS40" s="32">
        <f t="shared" si="57"/>
        <v>0.000331934247915478</v>
      </c>
      <c r="DT40" s="36"/>
      <c r="DU40" s="30">
        <f t="shared" si="58"/>
        <v>1.03856171799694</v>
      </c>
      <c r="DV40" s="30">
        <f t="shared" si="59"/>
        <v>1.40290170025725</v>
      </c>
      <c r="DW40" s="34">
        <f t="shared" si="60"/>
        <v>0.712808317087813</v>
      </c>
      <c r="DX40" s="32">
        <f t="shared" si="61"/>
        <v>0.175090595845669</v>
      </c>
      <c r="DY40" s="32">
        <f t="shared" si="62"/>
        <v>0.287191682912187</v>
      </c>
      <c r="DZ40" s="32">
        <f t="shared" si="63"/>
        <v>0.00385374133086541</v>
      </c>
      <c r="EA40" s="36"/>
      <c r="EC40" s="25">
        <v>0.126272893920356</v>
      </c>
      <c r="ED40" s="22">
        <v>0.0758476583067452</v>
      </c>
      <c r="EE40" s="25">
        <v>4.71849887129509</v>
      </c>
      <c r="EF40" s="25">
        <v>-0.154150679827258</v>
      </c>
      <c r="EG40" s="26">
        <f t="shared" si="64"/>
        <v>1.20897186190242</v>
      </c>
      <c r="EH40" s="26">
        <f t="shared" si="65"/>
        <v>1.20515625376697</v>
      </c>
      <c r="EI40" s="26">
        <f t="shared" si="86"/>
        <v>0.829767921690061</v>
      </c>
      <c r="EJ40" s="16">
        <f t="shared" si="66"/>
        <v>0.061517957288153</v>
      </c>
      <c r="EK40" s="16">
        <f t="shared" si="67"/>
        <v>0.170232078309939</v>
      </c>
      <c r="EL40" s="16">
        <f t="shared" si="68"/>
        <v>0.00215226394485455</v>
      </c>
      <c r="EO40" s="25">
        <v>0.126272893920356</v>
      </c>
      <c r="EP40" s="25">
        <v>4.71849887129509</v>
      </c>
      <c r="EQ40" s="22">
        <v>-0.154150679827258</v>
      </c>
      <c r="ER40" s="26">
        <f t="shared" si="69"/>
        <v>1.09962411283312</v>
      </c>
      <c r="ES40" s="26">
        <f t="shared" si="70"/>
        <v>1.32499822711793</v>
      </c>
      <c r="ET40" s="26">
        <f t="shared" si="87"/>
        <v>0.754717990963017</v>
      </c>
      <c r="EU40" s="16">
        <f t="shared" si="71"/>
        <v>0.127717524728317</v>
      </c>
      <c r="EV40" s="16">
        <f t="shared" si="72"/>
        <v>0.245282009036983</v>
      </c>
      <c r="EW40" s="16">
        <f t="shared" si="73"/>
        <v>7.32093485002871e-5</v>
      </c>
      <c r="EZ40" s="25">
        <v>0.126272893920356</v>
      </c>
      <c r="FA40" s="25">
        <v>4.71849887129509</v>
      </c>
      <c r="FB40" s="26">
        <f t="shared" si="74"/>
        <v>1.14181147155032</v>
      </c>
      <c r="FC40" s="26">
        <f t="shared" si="75"/>
        <v>1.27604253092826</v>
      </c>
      <c r="FD40" s="26">
        <f t="shared" si="76"/>
        <v>0.783672938606948</v>
      </c>
      <c r="FE40" s="16">
        <f t="shared" si="77"/>
        <v>0.0993438084662727</v>
      </c>
      <c r="FF40" s="16">
        <f t="shared" si="78"/>
        <v>0.216327061393052</v>
      </c>
      <c r="FG40" s="16">
        <f t="shared" si="79"/>
        <v>0.00317587151530058</v>
      </c>
    </row>
    <row r="41" s="1" customFormat="1" spans="1:163">
      <c r="A41" s="13" t="s">
        <v>20</v>
      </c>
      <c r="B41" s="13">
        <v>1.89852635502419</v>
      </c>
      <c r="C41" s="14">
        <v>0.003</v>
      </c>
      <c r="D41" s="14">
        <v>0.0787982156914196</v>
      </c>
      <c r="E41" s="13">
        <v>112</v>
      </c>
      <c r="F41" s="13">
        <v>0.491071428571429</v>
      </c>
      <c r="G41" s="13">
        <v>0.491071428571429</v>
      </c>
      <c r="H41" s="13">
        <v>0.857142857142857</v>
      </c>
      <c r="I41" s="13">
        <v>6.60714285714286</v>
      </c>
      <c r="J41" s="13">
        <v>1.472</v>
      </c>
      <c r="K41" s="17">
        <f t="shared" si="5"/>
        <v>1.28420604384622</v>
      </c>
      <c r="L41" s="17">
        <f t="shared" si="0"/>
        <v>1.14623350906474</v>
      </c>
      <c r="M41" s="17">
        <f t="shared" si="1"/>
        <v>0.872422584134657</v>
      </c>
      <c r="N41" s="16">
        <f t="shared" si="6"/>
        <v>0.0352665699678896</v>
      </c>
      <c r="O41" s="16">
        <f t="shared" si="2"/>
        <v>0.127577415865343</v>
      </c>
      <c r="P41" s="16">
        <f>(O41-$Q$1)^2</f>
        <v>0.0319368442189197</v>
      </c>
      <c r="R41" s="21">
        <f t="shared" si="7"/>
        <v>0.13648135762768</v>
      </c>
      <c r="S41" s="21">
        <f t="shared" si="90"/>
        <v>1</v>
      </c>
      <c r="T41" s="21">
        <f t="shared" si="9"/>
        <v>0.641077982618222</v>
      </c>
      <c r="U41" s="22">
        <f t="shared" si="10"/>
        <v>0.00299550897979837</v>
      </c>
      <c r="V41" s="21">
        <f t="shared" si="11"/>
        <v>0.0758476583067452</v>
      </c>
      <c r="W41" s="25">
        <f t="shared" si="12"/>
        <v>4.71849887129509</v>
      </c>
      <c r="X41" s="21">
        <f t="shared" si="13"/>
        <v>-0.711165686062623</v>
      </c>
      <c r="Y41" s="21">
        <f t="shared" si="14"/>
        <v>-0.711165686062623</v>
      </c>
      <c r="Z41" s="25">
        <f t="shared" si="15"/>
        <v>-0.154150679827258</v>
      </c>
      <c r="AA41" s="21">
        <f t="shared" si="16"/>
        <v>1.88815131490312</v>
      </c>
      <c r="AB41" s="26">
        <f t="shared" si="17"/>
        <v>1.17729013197665</v>
      </c>
      <c r="AC41" s="26">
        <f t="shared" si="18"/>
        <v>1.25032900558551</v>
      </c>
      <c r="AD41" s="26">
        <f t="shared" si="80"/>
        <v>0.799789491831967</v>
      </c>
      <c r="AE41" s="16">
        <f t="shared" si="19"/>
        <v>0.0868539063103375</v>
      </c>
      <c r="AF41" s="16">
        <f t="shared" si="20"/>
        <v>0.200210508168033</v>
      </c>
      <c r="AG41" s="16">
        <f t="shared" si="21"/>
        <v>1.76940112348608e-5</v>
      </c>
      <c r="AJ41" s="25">
        <v>0.13648135762768</v>
      </c>
      <c r="AK41" s="22">
        <v>1</v>
      </c>
      <c r="AL41" s="25">
        <v>0.641077982618222</v>
      </c>
      <c r="AM41" s="25">
        <v>0.0758476583067452</v>
      </c>
      <c r="AN41" s="25">
        <v>4.71849887129509</v>
      </c>
      <c r="AO41" s="25">
        <v>-0.711165686062623</v>
      </c>
      <c r="AP41" s="25">
        <v>-0.711165686062623</v>
      </c>
      <c r="AQ41" s="25">
        <v>-0.154150679827258</v>
      </c>
      <c r="AR41" s="25">
        <v>1.88815131490312</v>
      </c>
      <c r="AS41" s="26">
        <f t="shared" si="22"/>
        <v>1.17680405321851</v>
      </c>
      <c r="AT41" s="26">
        <f t="shared" si="23"/>
        <v>1.25084545381548</v>
      </c>
      <c r="AU41" s="26">
        <f t="shared" si="81"/>
        <v>0.799459275284315</v>
      </c>
      <c r="AV41" s="16">
        <f t="shared" si="24"/>
        <v>0.0871406469962192</v>
      </c>
      <c r="AW41" s="16">
        <f t="shared" si="25"/>
        <v>0.200540724715685</v>
      </c>
      <c r="AX41" s="16">
        <f t="shared" si="26"/>
        <v>1.63958537476849e-5</v>
      </c>
      <c r="BA41" s="25">
        <v>0.13648135762768</v>
      </c>
      <c r="BB41" s="25">
        <v>0.641077982618222</v>
      </c>
      <c r="BC41" s="25">
        <v>0.0758476583067452</v>
      </c>
      <c r="BD41" s="25">
        <v>4.71849887129509</v>
      </c>
      <c r="BE41" s="22">
        <v>-0.711165686062623</v>
      </c>
      <c r="BF41" s="25">
        <v>-0.711165686062623</v>
      </c>
      <c r="BG41" s="25">
        <v>-0.154150679827258</v>
      </c>
      <c r="BH41" s="25">
        <v>1.88815131490312</v>
      </c>
      <c r="BI41" s="26">
        <f t="shared" si="27"/>
        <v>1.17456225179616</v>
      </c>
      <c r="BJ41" s="26">
        <f t="shared" si="28"/>
        <v>1.25323285142953</v>
      </c>
      <c r="BK41" s="26">
        <f t="shared" si="82"/>
        <v>0.797936312361525</v>
      </c>
      <c r="BL41" s="16">
        <f t="shared" si="29"/>
        <v>0.0884692140565683</v>
      </c>
      <c r="BM41" s="16">
        <f t="shared" si="30"/>
        <v>0.202063687638475</v>
      </c>
      <c r="BN41" s="16">
        <f t="shared" si="31"/>
        <v>7.83359514075028e-6</v>
      </c>
      <c r="BQ41" s="25">
        <v>0.13648135762768</v>
      </c>
      <c r="BR41" s="25">
        <v>0.641077982618222</v>
      </c>
      <c r="BS41" s="25">
        <v>0.0758476583067452</v>
      </c>
      <c r="BT41" s="25">
        <v>4.71849887129509</v>
      </c>
      <c r="BU41" s="22">
        <v>-0.711165686062623</v>
      </c>
      <c r="BV41" s="25">
        <v>-0.154150679827258</v>
      </c>
      <c r="BW41" s="25">
        <v>1.88815131490312</v>
      </c>
      <c r="BX41" s="26">
        <f t="shared" si="32"/>
        <v>1.1745535888364</v>
      </c>
      <c r="BY41" s="26">
        <f t="shared" si="33"/>
        <v>1.25324209469086</v>
      </c>
      <c r="BZ41" s="26">
        <f t="shared" si="83"/>
        <v>0.797930427198645</v>
      </c>
      <c r="CA41" s="16">
        <f t="shared" si="34"/>
        <v>0.0884743675141024</v>
      </c>
      <c r="CB41" s="16">
        <f t="shared" si="35"/>
        <v>0.202069572801355</v>
      </c>
      <c r="CC41" s="16">
        <f t="shared" si="36"/>
        <v>2.10817118898215e-5</v>
      </c>
      <c r="CF41" s="25">
        <v>0.13648135762768</v>
      </c>
      <c r="CG41" s="25">
        <v>0.641077982618222</v>
      </c>
      <c r="CH41" s="25">
        <v>0.0758476583067452</v>
      </c>
      <c r="CI41" s="25">
        <v>4.71849887129509</v>
      </c>
      <c r="CJ41" s="25">
        <v>-0.154150679827258</v>
      </c>
      <c r="CK41" s="22">
        <v>1.88815131490312</v>
      </c>
      <c r="CL41" s="29">
        <f t="shared" si="37"/>
        <v>1.18086633434827</v>
      </c>
      <c r="CM41" s="29">
        <f t="shared" si="38"/>
        <v>1.24654243853298</v>
      </c>
      <c r="CN41" s="29">
        <f t="shared" si="84"/>
        <v>0.802218977138771</v>
      </c>
      <c r="CO41" s="27">
        <f t="shared" si="39"/>
        <v>0.0847588112758127</v>
      </c>
      <c r="CP41" s="27">
        <f t="shared" si="40"/>
        <v>0.197781022861229</v>
      </c>
      <c r="CQ41" s="27">
        <f t="shared" si="41"/>
        <v>9.59915216608254e-5</v>
      </c>
      <c r="CT41" s="31">
        <v>0.13648135762768</v>
      </c>
      <c r="CU41" s="31">
        <v>0.641077982618222</v>
      </c>
      <c r="CV41" s="31">
        <v>0.0758476583067452</v>
      </c>
      <c r="CW41" s="31">
        <v>4.71849887129509</v>
      </c>
      <c r="CX41" s="31">
        <v>-0.154150679827258</v>
      </c>
      <c r="CY41" s="34">
        <f t="shared" si="42"/>
        <v>1.15255095032385</v>
      </c>
      <c r="CZ41" s="34">
        <f t="shared" si="4"/>
        <v>1.2771669656655</v>
      </c>
      <c r="DA41" s="34">
        <f t="shared" si="85"/>
        <v>0.782982982556962</v>
      </c>
      <c r="DB41" s="32">
        <f t="shared" si="43"/>
        <v>0.102047695338997</v>
      </c>
      <c r="DC41" s="32">
        <f t="shared" si="44"/>
        <v>0.217017017443038</v>
      </c>
      <c r="DD41" s="32">
        <f>(DC41-$DE$1)^2</f>
        <v>9.87313893040743e-5</v>
      </c>
      <c r="DE41" s="73"/>
      <c r="DF41" s="30">
        <f t="shared" si="45"/>
        <v>1.15255095032384</v>
      </c>
      <c r="DG41" s="30">
        <f t="shared" si="46"/>
        <v>1.07550407658551</v>
      </c>
      <c r="DH41" s="30">
        <f t="shared" si="47"/>
        <v>1.3686605490825</v>
      </c>
      <c r="DI41" s="34">
        <f t="shared" si="48"/>
        <v>0.730641356376028</v>
      </c>
      <c r="DJ41" s="32">
        <f t="shared" si="49"/>
        <v>0.157209017284307</v>
      </c>
      <c r="DK41" s="32">
        <f t="shared" si="50"/>
        <v>0.269358643623972</v>
      </c>
      <c r="DL41" s="32">
        <f t="shared" si="51"/>
        <v>0.00156104361546133</v>
      </c>
      <c r="DM41" s="36"/>
      <c r="DN41" s="30">
        <f t="shared" si="52"/>
        <v>1.09927051043716</v>
      </c>
      <c r="DO41" s="30">
        <f t="shared" si="53"/>
        <v>1.33906985225557</v>
      </c>
      <c r="DP41" s="34">
        <f t="shared" si="54"/>
        <v>0.746787031546985</v>
      </c>
      <c r="DQ41" s="32">
        <f t="shared" si="55"/>
        <v>0.138927272389774</v>
      </c>
      <c r="DR41" s="32">
        <f t="shared" si="56"/>
        <v>0.253212968453015</v>
      </c>
      <c r="DS41" s="32">
        <f t="shared" si="57"/>
        <v>0.000671189751535167</v>
      </c>
      <c r="DT41" s="36"/>
      <c r="DU41" s="30">
        <f t="shared" si="58"/>
        <v>1.03856171799694</v>
      </c>
      <c r="DV41" s="30">
        <f t="shared" si="59"/>
        <v>1.41734475139236</v>
      </c>
      <c r="DW41" s="34">
        <f t="shared" si="60"/>
        <v>0.705544645378359</v>
      </c>
      <c r="DX41" s="32">
        <f t="shared" si="61"/>
        <v>0.187868744305761</v>
      </c>
      <c r="DY41" s="32">
        <f t="shared" si="62"/>
        <v>0.294455354621641</v>
      </c>
      <c r="DZ41" s="32">
        <f t="shared" si="63"/>
        <v>0.00480833808273607</v>
      </c>
      <c r="EA41" s="36"/>
      <c r="EC41" s="25">
        <v>0.13648135762768</v>
      </c>
      <c r="ED41" s="22">
        <v>0.0758476583067452</v>
      </c>
      <c r="EE41" s="25">
        <v>4.71849887129509</v>
      </c>
      <c r="EF41" s="25">
        <v>-0.154150679827258</v>
      </c>
      <c r="EG41" s="26">
        <f t="shared" si="64"/>
        <v>1.20901300317293</v>
      </c>
      <c r="EH41" s="26">
        <f t="shared" si="65"/>
        <v>1.2175220581887</v>
      </c>
      <c r="EI41" s="26">
        <f t="shared" si="86"/>
        <v>0.821340355416391</v>
      </c>
      <c r="EJ41" s="16">
        <f t="shared" si="66"/>
        <v>0.0691621605001227</v>
      </c>
      <c r="EK41" s="16">
        <f t="shared" si="67"/>
        <v>0.178659644583609</v>
      </c>
      <c r="EL41" s="16">
        <f t="shared" si="68"/>
        <v>0.00144133610168506</v>
      </c>
      <c r="EO41" s="25">
        <v>0.13648135762768</v>
      </c>
      <c r="EP41" s="25">
        <v>4.71849887129509</v>
      </c>
      <c r="EQ41" s="22">
        <v>-0.154150679827258</v>
      </c>
      <c r="ER41" s="26">
        <f t="shared" si="69"/>
        <v>1.09966153300352</v>
      </c>
      <c r="ES41" s="26">
        <f t="shared" si="70"/>
        <v>1.33859369980826</v>
      </c>
      <c r="ET41" s="26">
        <f t="shared" si="87"/>
        <v>0.74705267187739</v>
      </c>
      <c r="EU41" s="16">
        <f t="shared" si="71"/>
        <v>0.13863593400529</v>
      </c>
      <c r="EV41" s="16">
        <f t="shared" si="72"/>
        <v>0.25294732812261</v>
      </c>
      <c r="EW41" s="16">
        <f t="shared" si="73"/>
        <v>0.000263139179302082</v>
      </c>
      <c r="EZ41" s="25">
        <v>0.13648135762768</v>
      </c>
      <c r="FA41" s="25">
        <v>4.71849887129509</v>
      </c>
      <c r="FB41" s="26">
        <f t="shared" si="74"/>
        <v>1.14185032735508</v>
      </c>
      <c r="FC41" s="26">
        <f t="shared" si="75"/>
        <v>1.28913568156491</v>
      </c>
      <c r="FD41" s="26">
        <f t="shared" si="76"/>
        <v>0.775713537605352</v>
      </c>
      <c r="FE41" s="16">
        <f t="shared" si="77"/>
        <v>0.108998806347549</v>
      </c>
      <c r="FF41" s="16">
        <f t="shared" si="78"/>
        <v>0.224286462394648</v>
      </c>
      <c r="FG41" s="16">
        <f t="shared" si="79"/>
        <v>0.00234212154202108</v>
      </c>
    </row>
    <row r="42" s="1" customFormat="1" spans="1:163">
      <c r="A42" s="13" t="s">
        <v>20</v>
      </c>
      <c r="B42" s="13">
        <v>1.89852635502419</v>
      </c>
      <c r="C42" s="14">
        <v>0.002</v>
      </c>
      <c r="D42" s="14">
        <v>0.0787982156914196</v>
      </c>
      <c r="E42" s="13">
        <v>112</v>
      </c>
      <c r="F42" s="13">
        <v>0.491071428571429</v>
      </c>
      <c r="G42" s="13">
        <v>0.491071428571429</v>
      </c>
      <c r="H42" s="13">
        <v>0.857142857142857</v>
      </c>
      <c r="I42" s="13">
        <v>8.39285714285714</v>
      </c>
      <c r="J42" s="13">
        <v>1.448</v>
      </c>
      <c r="K42" s="17">
        <f t="shared" si="5"/>
        <v>1.20304721527479</v>
      </c>
      <c r="L42" s="17">
        <f t="shared" si="0"/>
        <v>1.20361028363235</v>
      </c>
      <c r="M42" s="17">
        <f t="shared" si="1"/>
        <v>0.830833712206344</v>
      </c>
      <c r="N42" s="16">
        <f t="shared" si="6"/>
        <v>0.0600018667446366</v>
      </c>
      <c r="O42" s="16">
        <f t="shared" si="2"/>
        <v>0.169166287793656</v>
      </c>
      <c r="P42" s="16">
        <f>(O42-$Q$1)^2</f>
        <v>0.0188018815963979</v>
      </c>
      <c r="R42" s="21">
        <f t="shared" si="7"/>
        <v>0.185325609798697</v>
      </c>
      <c r="S42" s="21">
        <f t="shared" si="90"/>
        <v>1</v>
      </c>
      <c r="T42" s="21">
        <f t="shared" si="9"/>
        <v>0.641077982618222</v>
      </c>
      <c r="U42" s="22">
        <f t="shared" si="10"/>
        <v>0.00199800266267306</v>
      </c>
      <c r="V42" s="21">
        <f t="shared" si="11"/>
        <v>0.0758476583067452</v>
      </c>
      <c r="W42" s="25">
        <f t="shared" si="12"/>
        <v>4.71849887129509</v>
      </c>
      <c r="X42" s="21">
        <f t="shared" si="13"/>
        <v>-0.711165686062623</v>
      </c>
      <c r="Y42" s="21">
        <f t="shared" si="14"/>
        <v>-0.711165686062623</v>
      </c>
      <c r="Z42" s="25">
        <f t="shared" si="15"/>
        <v>-0.154150679827258</v>
      </c>
      <c r="AA42" s="21">
        <f t="shared" si="16"/>
        <v>2.12738100396895</v>
      </c>
      <c r="AB42" s="26">
        <f t="shared" si="17"/>
        <v>1.11843139604872</v>
      </c>
      <c r="AC42" s="26">
        <f t="shared" si="18"/>
        <v>1.2946703795294</v>
      </c>
      <c r="AD42" s="26">
        <f t="shared" si="80"/>
        <v>0.772397372961825</v>
      </c>
      <c r="AE42" s="16">
        <f t="shared" si="19"/>
        <v>0.108615464710394</v>
      </c>
      <c r="AF42" s="16">
        <f t="shared" si="20"/>
        <v>0.227602627038175</v>
      </c>
      <c r="AG42" s="16">
        <f t="shared" si="21"/>
        <v>0.000537576400492183</v>
      </c>
      <c r="AJ42" s="25">
        <v>0.185325609798697</v>
      </c>
      <c r="AK42" s="22">
        <v>1</v>
      </c>
      <c r="AL42" s="25">
        <v>0.641077982618222</v>
      </c>
      <c r="AM42" s="25">
        <v>0.0758476583067452</v>
      </c>
      <c r="AN42" s="25">
        <v>4.71849887129509</v>
      </c>
      <c r="AO42" s="25">
        <v>-0.711165686062623</v>
      </c>
      <c r="AP42" s="25">
        <v>-0.711165686062623</v>
      </c>
      <c r="AQ42" s="25">
        <v>-0.154150679827258</v>
      </c>
      <c r="AR42" s="25">
        <v>2.12738100396895</v>
      </c>
      <c r="AS42" s="26">
        <f t="shared" si="22"/>
        <v>1.11775578211722</v>
      </c>
      <c r="AT42" s="26">
        <f t="shared" si="23"/>
        <v>1.2954529273445</v>
      </c>
      <c r="AU42" s="26">
        <f t="shared" si="81"/>
        <v>0.771930788754989</v>
      </c>
      <c r="AV42" s="16">
        <f t="shared" si="24"/>
        <v>0.109061243445006</v>
      </c>
      <c r="AW42" s="16">
        <f t="shared" si="25"/>
        <v>0.228069211245011</v>
      </c>
      <c r="AX42" s="16">
        <f t="shared" si="26"/>
        <v>0.000551277863654187</v>
      </c>
      <c r="BA42" s="25">
        <v>0.185325609798697</v>
      </c>
      <c r="BB42" s="25">
        <v>0.641077982618222</v>
      </c>
      <c r="BC42" s="25">
        <v>0.0758476583067452</v>
      </c>
      <c r="BD42" s="25">
        <v>4.71849887129509</v>
      </c>
      <c r="BE42" s="22">
        <v>-0.711165686062623</v>
      </c>
      <c r="BF42" s="25">
        <v>-0.711165686062623</v>
      </c>
      <c r="BG42" s="25">
        <v>-0.154150679827258</v>
      </c>
      <c r="BH42" s="25">
        <v>2.12738100396895</v>
      </c>
      <c r="BI42" s="26">
        <f t="shared" si="27"/>
        <v>1.11928887185239</v>
      </c>
      <c r="BJ42" s="26">
        <f t="shared" si="28"/>
        <v>1.29367854573914</v>
      </c>
      <c r="BK42" s="26">
        <f t="shared" si="82"/>
        <v>0.772989552384247</v>
      </c>
      <c r="BL42" s="16">
        <f t="shared" si="29"/>
        <v>0.108051005768075</v>
      </c>
      <c r="BM42" s="16">
        <f t="shared" si="30"/>
        <v>0.227010447615753</v>
      </c>
      <c r="BN42" s="16">
        <f t="shared" si="31"/>
        <v>0.000490529648750753</v>
      </c>
      <c r="BQ42" s="25">
        <v>0.185325609798697</v>
      </c>
      <c r="BR42" s="25">
        <v>0.641077982618222</v>
      </c>
      <c r="BS42" s="25">
        <v>0.0758476583067452</v>
      </c>
      <c r="BT42" s="25">
        <v>4.71849887129509</v>
      </c>
      <c r="BU42" s="22">
        <v>-0.711165686062623</v>
      </c>
      <c r="BV42" s="25">
        <v>-0.154150679827258</v>
      </c>
      <c r="BW42" s="25">
        <v>2.12738100396895</v>
      </c>
      <c r="BX42" s="26">
        <f t="shared" si="32"/>
        <v>1.11973590989736</v>
      </c>
      <c r="BY42" s="26">
        <f t="shared" si="33"/>
        <v>1.29316206366262</v>
      </c>
      <c r="BZ42" s="26">
        <f t="shared" si="83"/>
        <v>0.773298280315853</v>
      </c>
      <c r="CA42" s="16">
        <f t="shared" si="34"/>
        <v>0.107757312850917</v>
      </c>
      <c r="CB42" s="16">
        <f t="shared" si="35"/>
        <v>0.226701719684147</v>
      </c>
      <c r="CC42" s="16">
        <f t="shared" si="36"/>
        <v>0.000401628227410885</v>
      </c>
      <c r="CF42" s="25">
        <v>0.185325609798697</v>
      </c>
      <c r="CG42" s="25">
        <v>0.641077982618222</v>
      </c>
      <c r="CH42" s="25">
        <v>0.0758476583067452</v>
      </c>
      <c r="CI42" s="25">
        <v>4.71849887129509</v>
      </c>
      <c r="CJ42" s="25">
        <v>-0.154150679827258</v>
      </c>
      <c r="CK42" s="22">
        <v>2.12738100396895</v>
      </c>
      <c r="CL42" s="29">
        <f t="shared" si="37"/>
        <v>1.1256193839479</v>
      </c>
      <c r="CM42" s="29">
        <f t="shared" si="38"/>
        <v>1.28640286463566</v>
      </c>
      <c r="CN42" s="29">
        <f t="shared" si="84"/>
        <v>0.777361453002692</v>
      </c>
      <c r="CO42" s="27">
        <f t="shared" si="39"/>
        <v>0.103929261606132</v>
      </c>
      <c r="CP42" s="27">
        <f t="shared" si="40"/>
        <v>0.222638546997307</v>
      </c>
      <c r="CQ42" s="27">
        <f t="shared" si="41"/>
        <v>0.000226803534727952</v>
      </c>
      <c r="CT42" s="31">
        <v>0.185325609798697</v>
      </c>
      <c r="CU42" s="31">
        <v>0.641077982618222</v>
      </c>
      <c r="CV42" s="31">
        <v>0.0758476583067452</v>
      </c>
      <c r="CW42" s="31">
        <v>4.71849887129509</v>
      </c>
      <c r="CX42" s="31">
        <v>-0.154150679827258</v>
      </c>
      <c r="CY42" s="34">
        <f t="shared" si="42"/>
        <v>1.07971241678369</v>
      </c>
      <c r="CZ42" s="34">
        <f t="shared" si="4"/>
        <v>1.34109784928971</v>
      </c>
      <c r="DA42" s="34">
        <f t="shared" si="85"/>
        <v>0.745657746397573</v>
      </c>
      <c r="DB42" s="32">
        <f t="shared" si="43"/>
        <v>0.135635743951314</v>
      </c>
      <c r="DC42" s="32">
        <f t="shared" si="44"/>
        <v>0.254342253602427</v>
      </c>
      <c r="DD42" s="32">
        <f>(DC42-$DE$1)^2</f>
        <v>0.00223365913388706</v>
      </c>
      <c r="DE42" s="73"/>
      <c r="DF42" s="30">
        <f t="shared" si="45"/>
        <v>1.07971241678368</v>
      </c>
      <c r="DG42" s="30">
        <f t="shared" si="46"/>
        <v>1.00763305733995</v>
      </c>
      <c r="DH42" s="30">
        <f t="shared" si="47"/>
        <v>1.43703105952337</v>
      </c>
      <c r="DI42" s="34">
        <f t="shared" si="48"/>
        <v>0.695879183245822</v>
      </c>
      <c r="DJ42" s="32">
        <f t="shared" si="49"/>
        <v>0.19392304418776</v>
      </c>
      <c r="DK42" s="32">
        <f t="shared" si="50"/>
        <v>0.304120816754178</v>
      </c>
      <c r="DL42" s="32">
        <f t="shared" si="51"/>
        <v>0.00551636230995924</v>
      </c>
      <c r="DM42" s="36"/>
      <c r="DN42" s="30">
        <f t="shared" si="52"/>
        <v>1.08608098744231</v>
      </c>
      <c r="DO42" s="30">
        <f t="shared" si="53"/>
        <v>1.33323390865169</v>
      </c>
      <c r="DP42" s="34">
        <f t="shared" si="54"/>
        <v>0.750055930554085</v>
      </c>
      <c r="DQ42" s="32">
        <f t="shared" si="55"/>
        <v>0.13098537165073</v>
      </c>
      <c r="DR42" s="32">
        <f t="shared" si="56"/>
        <v>0.249944069445915</v>
      </c>
      <c r="DS42" s="32">
        <f t="shared" si="57"/>
        <v>0.000512498561146329</v>
      </c>
      <c r="DT42" s="36"/>
      <c r="DU42" s="30">
        <f t="shared" si="58"/>
        <v>1.01621917738594</v>
      </c>
      <c r="DV42" s="30">
        <f t="shared" si="59"/>
        <v>1.42488946501162</v>
      </c>
      <c r="DW42" s="34">
        <f t="shared" si="60"/>
        <v>0.701808824161563</v>
      </c>
      <c r="DX42" s="32">
        <f t="shared" si="61"/>
        <v>0.186434678777272</v>
      </c>
      <c r="DY42" s="32">
        <f t="shared" si="62"/>
        <v>0.298191175838437</v>
      </c>
      <c r="DZ42" s="32">
        <f t="shared" si="63"/>
        <v>0.00534039442580779</v>
      </c>
      <c r="EA42" s="36"/>
      <c r="EC42" s="25">
        <v>0.185325609798697</v>
      </c>
      <c r="ED42" s="22">
        <v>0.0758476583067452</v>
      </c>
      <c r="EE42" s="25">
        <v>4.71849887129509</v>
      </c>
      <c r="EF42" s="25">
        <v>-0.154150679827258</v>
      </c>
      <c r="EG42" s="26">
        <f t="shared" si="64"/>
        <v>1.13260619950203</v>
      </c>
      <c r="EH42" s="26">
        <f t="shared" si="65"/>
        <v>1.27846730896992</v>
      </c>
      <c r="EI42" s="26">
        <f t="shared" si="86"/>
        <v>0.782186601866041</v>
      </c>
      <c r="EJ42" s="16">
        <f t="shared" si="66"/>
        <v>0.0994732493925551</v>
      </c>
      <c r="EK42" s="16">
        <f t="shared" si="67"/>
        <v>0.217813398133959</v>
      </c>
      <c r="EL42" s="16">
        <f t="shared" si="68"/>
        <v>1.41329542852148e-6</v>
      </c>
      <c r="EO42" s="25">
        <v>0.185325609798697</v>
      </c>
      <c r="EP42" s="25">
        <v>4.71849887129509</v>
      </c>
      <c r="EQ42" s="22">
        <v>-0.154150679827258</v>
      </c>
      <c r="ER42" s="26">
        <f t="shared" si="69"/>
        <v>1.03016548735626</v>
      </c>
      <c r="ES42" s="26">
        <f t="shared" si="70"/>
        <v>1.40559940880571</v>
      </c>
      <c r="ET42" s="26">
        <f t="shared" si="87"/>
        <v>0.711440253699071</v>
      </c>
      <c r="EU42" s="16">
        <f t="shared" si="71"/>
        <v>0.174585679956236</v>
      </c>
      <c r="EV42" s="16">
        <f t="shared" si="72"/>
        <v>0.288559746300929</v>
      </c>
      <c r="EW42" s="16">
        <f t="shared" si="73"/>
        <v>0.00268676183850122</v>
      </c>
      <c r="EZ42" s="25">
        <v>0.185325609798697</v>
      </c>
      <c r="FA42" s="25">
        <v>4.71849887129509</v>
      </c>
      <c r="FB42" s="26">
        <f t="shared" si="74"/>
        <v>1.0696880482441</v>
      </c>
      <c r="FC42" s="26">
        <f t="shared" si="75"/>
        <v>1.35366568073459</v>
      </c>
      <c r="FD42" s="26">
        <f t="shared" si="76"/>
        <v>0.73873483994758</v>
      </c>
      <c r="FE42" s="16">
        <f t="shared" si="77"/>
        <v>0.143119932841361</v>
      </c>
      <c r="FF42" s="16">
        <f t="shared" si="78"/>
        <v>0.26126516005242</v>
      </c>
      <c r="FG42" s="16">
        <f t="shared" si="79"/>
        <v>0.000130342696729897</v>
      </c>
    </row>
    <row r="43" s="1" customFormat="1" spans="1:163">
      <c r="A43" s="13" t="s">
        <v>21</v>
      </c>
      <c r="B43" s="13">
        <v>1.99897280585975</v>
      </c>
      <c r="C43" s="14">
        <v>0.0036</v>
      </c>
      <c r="D43" s="14">
        <v>0.035825</v>
      </c>
      <c r="E43" s="13">
        <v>100</v>
      </c>
      <c r="F43" s="13">
        <v>0.5</v>
      </c>
      <c r="G43" s="13">
        <v>0.66</v>
      </c>
      <c r="H43" s="13">
        <v>0.68</v>
      </c>
      <c r="I43" s="13">
        <v>4</v>
      </c>
      <c r="J43" s="13">
        <v>1.724</v>
      </c>
      <c r="K43" s="17">
        <f t="shared" si="5"/>
        <v>1.4186296910446</v>
      </c>
      <c r="L43" s="17">
        <f t="shared" si="0"/>
        <v>1.21525723794103</v>
      </c>
      <c r="M43" s="17">
        <f t="shared" si="1"/>
        <v>0.822871050489908</v>
      </c>
      <c r="N43" s="16">
        <f t="shared" si="6"/>
        <v>0.0932510255915155</v>
      </c>
      <c r="O43" s="16">
        <f t="shared" si="2"/>
        <v>0.177128949510092</v>
      </c>
      <c r="P43" s="16">
        <f>(O43-$Q$1)^2</f>
        <v>0.0166816059724077</v>
      </c>
      <c r="R43" s="21">
        <f t="shared" si="7"/>
        <v>0.194955772853304</v>
      </c>
      <c r="S43" s="21">
        <f t="shared" ref="S43:S52" si="91">1</f>
        <v>1</v>
      </c>
      <c r="T43" s="21">
        <f t="shared" si="9"/>
        <v>0.692633451553669</v>
      </c>
      <c r="U43" s="22">
        <f t="shared" si="10"/>
        <v>0.00359353551013022</v>
      </c>
      <c r="V43" s="21">
        <f t="shared" si="11"/>
        <v>0.035198210649965</v>
      </c>
      <c r="W43" s="25">
        <f t="shared" si="12"/>
        <v>4.60517018598809</v>
      </c>
      <c r="X43" s="21">
        <f t="shared" si="13"/>
        <v>-0.693147180559945</v>
      </c>
      <c r="Y43" s="21">
        <f t="shared" si="14"/>
        <v>-0.415515443961666</v>
      </c>
      <c r="Z43" s="25">
        <f t="shared" si="15"/>
        <v>-0.385662480811985</v>
      </c>
      <c r="AA43" s="21">
        <f t="shared" si="16"/>
        <v>1.38629436111989</v>
      </c>
      <c r="AB43" s="26">
        <f t="shared" si="17"/>
        <v>1.42036017485619</v>
      </c>
      <c r="AC43" s="26">
        <f t="shared" si="18"/>
        <v>1.21377663955873</v>
      </c>
      <c r="AD43" s="26">
        <f t="shared" si="80"/>
        <v>0.823874811401504</v>
      </c>
      <c r="AE43" s="16">
        <f t="shared" si="19"/>
        <v>0.092197143413362</v>
      </c>
      <c r="AF43" s="16">
        <f t="shared" si="20"/>
        <v>0.176125188598496</v>
      </c>
      <c r="AG43" s="16">
        <f t="shared" si="21"/>
        <v>0.000800422810480128</v>
      </c>
      <c r="AJ43" s="25">
        <v>0.194955772853304</v>
      </c>
      <c r="AK43" s="22">
        <v>1</v>
      </c>
      <c r="AL43" s="25">
        <v>0.692633451553669</v>
      </c>
      <c r="AM43" s="25">
        <v>0.035198210649965</v>
      </c>
      <c r="AN43" s="25">
        <v>4.60517018598809</v>
      </c>
      <c r="AO43" s="25">
        <v>-0.693147180559945</v>
      </c>
      <c r="AP43" s="25">
        <v>-0.415515443961666</v>
      </c>
      <c r="AQ43" s="25">
        <v>-0.385662480811985</v>
      </c>
      <c r="AR43" s="25">
        <v>1.38629436111989</v>
      </c>
      <c r="AS43" s="26">
        <f t="shared" si="22"/>
        <v>1.41902195290431</v>
      </c>
      <c r="AT43" s="26">
        <f t="shared" si="23"/>
        <v>1.21492130299428</v>
      </c>
      <c r="AU43" s="26">
        <f t="shared" si="81"/>
        <v>0.823098580570946</v>
      </c>
      <c r="AV43" s="16">
        <f t="shared" si="24"/>
        <v>0.0930116092103004</v>
      </c>
      <c r="AW43" s="16">
        <f t="shared" si="25"/>
        <v>0.176901419429054</v>
      </c>
      <c r="AX43" s="16">
        <f t="shared" si="26"/>
        <v>0.00076665218379254</v>
      </c>
      <c r="BA43" s="25">
        <v>0.194955772853304</v>
      </c>
      <c r="BB43" s="25">
        <v>0.692633451553669</v>
      </c>
      <c r="BC43" s="25">
        <v>0.035198210649965</v>
      </c>
      <c r="BD43" s="25">
        <v>4.60517018598809</v>
      </c>
      <c r="BE43" s="22">
        <v>-0.693147180559945</v>
      </c>
      <c r="BF43" s="25">
        <v>-0.415515443961666</v>
      </c>
      <c r="BG43" s="25">
        <v>-0.385662480811985</v>
      </c>
      <c r="BH43" s="25">
        <v>1.38629436111989</v>
      </c>
      <c r="BI43" s="26">
        <f t="shared" si="27"/>
        <v>1.39916667229875</v>
      </c>
      <c r="BJ43" s="26">
        <f t="shared" si="28"/>
        <v>1.23216199623135</v>
      </c>
      <c r="BK43" s="26">
        <f t="shared" si="82"/>
        <v>0.811581596460991</v>
      </c>
      <c r="BL43" s="16">
        <f t="shared" si="29"/>
        <v>0.105516690785469</v>
      </c>
      <c r="BM43" s="16">
        <f t="shared" si="30"/>
        <v>0.188418403539009</v>
      </c>
      <c r="BN43" s="16">
        <f t="shared" si="31"/>
        <v>0.00027040974497402</v>
      </c>
      <c r="BQ43" s="25">
        <v>0.194955772853304</v>
      </c>
      <c r="BR43" s="25">
        <v>0.692633451553669</v>
      </c>
      <c r="BS43" s="25">
        <v>0.035198210649965</v>
      </c>
      <c r="BT43" s="25">
        <v>4.60517018598809</v>
      </c>
      <c r="BU43" s="22">
        <v>-0.415515443961666</v>
      </c>
      <c r="BV43" s="25">
        <v>-0.385662480811985</v>
      </c>
      <c r="BW43" s="25">
        <v>1.38629436111989</v>
      </c>
      <c r="BX43" s="26">
        <f t="shared" si="32"/>
        <v>1.38081988929406</v>
      </c>
      <c r="BY43" s="26">
        <f t="shared" si="33"/>
        <v>1.24853358020602</v>
      </c>
      <c r="BZ43" s="26">
        <f t="shared" si="83"/>
        <v>0.800939610959432</v>
      </c>
      <c r="CA43" s="16">
        <f t="shared" si="34"/>
        <v>0.11777258838414</v>
      </c>
      <c r="CB43" s="16">
        <f t="shared" si="35"/>
        <v>0.199060389040568</v>
      </c>
      <c r="CC43" s="16">
        <f t="shared" si="36"/>
        <v>5.77701281740419e-5</v>
      </c>
      <c r="CF43" s="25">
        <v>0.194955772853304</v>
      </c>
      <c r="CG43" s="25">
        <v>0.692633451553669</v>
      </c>
      <c r="CH43" s="25">
        <v>0.035198210649965</v>
      </c>
      <c r="CI43" s="25">
        <v>4.60517018598809</v>
      </c>
      <c r="CJ43" s="25">
        <v>-0.385662480811985</v>
      </c>
      <c r="CK43" s="22">
        <v>1.38629436111989</v>
      </c>
      <c r="CL43" s="29">
        <f t="shared" si="37"/>
        <v>1.38475255664126</v>
      </c>
      <c r="CM43" s="29">
        <f t="shared" si="38"/>
        <v>1.24498777180927</v>
      </c>
      <c r="CN43" s="29">
        <f t="shared" si="84"/>
        <v>0.803220740511173</v>
      </c>
      <c r="CO43" s="27">
        <f t="shared" si="39"/>
        <v>0.11508882782544</v>
      </c>
      <c r="CP43" s="27">
        <f t="shared" si="40"/>
        <v>0.196779259488827</v>
      </c>
      <c r="CQ43" s="27">
        <f t="shared" si="41"/>
        <v>0.000116624657496384</v>
      </c>
      <c r="CT43" s="31">
        <v>0.194955772853304</v>
      </c>
      <c r="CU43" s="31">
        <v>0.692633451553669</v>
      </c>
      <c r="CV43" s="31">
        <v>0.035198210649965</v>
      </c>
      <c r="CW43" s="31">
        <v>4.60517018598809</v>
      </c>
      <c r="CX43" s="31">
        <v>-0.385662480811985</v>
      </c>
      <c r="CY43" s="34">
        <f t="shared" si="42"/>
        <v>1.36846891788681</v>
      </c>
      <c r="CZ43" s="34">
        <f t="shared" si="4"/>
        <v>1.25980208791457</v>
      </c>
      <c r="DA43" s="34">
        <f t="shared" si="85"/>
        <v>0.793775474412304</v>
      </c>
      <c r="DB43" s="32">
        <f t="shared" si="43"/>
        <v>0.126402350348574</v>
      </c>
      <c r="DC43" s="32">
        <f t="shared" si="44"/>
        <v>0.206224525587696</v>
      </c>
      <c r="DD43" s="32">
        <f>(DC43-$DE$1)^2</f>
        <v>7.32949755408866e-7</v>
      </c>
      <c r="DE43" s="73"/>
      <c r="DF43" s="30">
        <f t="shared" si="45"/>
        <v>1.36846891788681</v>
      </c>
      <c r="DG43" s="30">
        <f t="shared" si="46"/>
        <v>1.41657426390195</v>
      </c>
      <c r="DH43" s="30">
        <f t="shared" si="47"/>
        <v>1.21702055722179</v>
      </c>
      <c r="DI43" s="34">
        <f t="shared" si="48"/>
        <v>0.821678807367721</v>
      </c>
      <c r="DJ43" s="32">
        <f t="shared" si="49"/>
        <v>0.0945105832154275</v>
      </c>
      <c r="DK43" s="32">
        <f t="shared" si="50"/>
        <v>0.178321192632279</v>
      </c>
      <c r="DL43" s="32">
        <f t="shared" si="51"/>
        <v>0.00265507362097387</v>
      </c>
      <c r="DM43" s="36"/>
      <c r="DN43" s="30">
        <f t="shared" si="52"/>
        <v>1.37493504854889</v>
      </c>
      <c r="DO43" s="30">
        <f t="shared" si="53"/>
        <v>1.25387741175084</v>
      </c>
      <c r="DP43" s="34">
        <f t="shared" si="54"/>
        <v>0.797526130248779</v>
      </c>
      <c r="DQ43" s="32">
        <f t="shared" si="55"/>
        <v>0.121846340331563</v>
      </c>
      <c r="DR43" s="32">
        <f t="shared" si="56"/>
        <v>0.202473869751221</v>
      </c>
      <c r="DS43" s="32">
        <f t="shared" si="57"/>
        <v>0.000616616733211118</v>
      </c>
      <c r="DT43" s="36"/>
      <c r="DU43" s="30">
        <f t="shared" si="58"/>
        <v>1.33705473694171</v>
      </c>
      <c r="DV43" s="30">
        <f t="shared" si="59"/>
        <v>1.28940121325426</v>
      </c>
      <c r="DW43" s="34">
        <f t="shared" si="60"/>
        <v>0.77555379172953</v>
      </c>
      <c r="DX43" s="32">
        <f t="shared" si="61"/>
        <v>0.14972663660325</v>
      </c>
      <c r="DY43" s="32">
        <f t="shared" si="62"/>
        <v>0.22444620827047</v>
      </c>
      <c r="DZ43" s="32">
        <f t="shared" si="63"/>
        <v>4.44842617117066e-7</v>
      </c>
      <c r="EA43" s="36"/>
      <c r="EC43" s="25">
        <v>0.194955772853304</v>
      </c>
      <c r="ED43" s="22">
        <v>0.035198210649965</v>
      </c>
      <c r="EE43" s="25">
        <v>4.60517018598809</v>
      </c>
      <c r="EF43" s="25">
        <v>-0.385662480811985</v>
      </c>
      <c r="EG43" s="26">
        <f t="shared" si="64"/>
        <v>1.42664875368406</v>
      </c>
      <c r="EH43" s="26">
        <f t="shared" si="65"/>
        <v>1.20842638774827</v>
      </c>
      <c r="EI43" s="26">
        <f t="shared" si="86"/>
        <v>0.827522478935067</v>
      </c>
      <c r="EJ43" s="16">
        <f t="shared" si="66"/>
        <v>0.0884177636856449</v>
      </c>
      <c r="EK43" s="16">
        <f t="shared" si="67"/>
        <v>0.172477521064932</v>
      </c>
      <c r="EL43" s="16">
        <f t="shared" si="68"/>
        <v>0.00194896255739011</v>
      </c>
      <c r="EO43" s="25">
        <v>0.194955772853304</v>
      </c>
      <c r="EP43" s="25">
        <v>4.60517018598809</v>
      </c>
      <c r="EQ43" s="22">
        <v>-0.385662480811985</v>
      </c>
      <c r="ER43" s="26">
        <f t="shared" si="69"/>
        <v>1.44638638007191</v>
      </c>
      <c r="ES43" s="26">
        <f t="shared" si="70"/>
        <v>1.19193600254608</v>
      </c>
      <c r="ET43" s="26">
        <f t="shared" si="87"/>
        <v>0.838971218139157</v>
      </c>
      <c r="EU43" s="16">
        <f t="shared" si="71"/>
        <v>0.07706932196958</v>
      </c>
      <c r="EV43" s="16">
        <f t="shared" si="72"/>
        <v>0.161028781860843</v>
      </c>
      <c r="EW43" s="16">
        <f t="shared" si="73"/>
        <v>0.00573003293363278</v>
      </c>
      <c r="EZ43" s="25">
        <v>0.194955772853304</v>
      </c>
      <c r="FA43" s="25">
        <v>4.60517018598809</v>
      </c>
      <c r="FB43" s="26">
        <f t="shared" si="74"/>
        <v>1.26493743411296</v>
      </c>
      <c r="FC43" s="26">
        <f t="shared" si="75"/>
        <v>1.36291325840077</v>
      </c>
      <c r="FD43" s="26">
        <f t="shared" si="76"/>
        <v>0.733722409578281</v>
      </c>
      <c r="FE43" s="16">
        <f t="shared" si="77"/>
        <v>0.210738439398796</v>
      </c>
      <c r="FF43" s="16">
        <f t="shared" si="78"/>
        <v>0.266277590421719</v>
      </c>
      <c r="FG43" s="16">
        <f t="shared" si="79"/>
        <v>4.10155994807452e-5</v>
      </c>
    </row>
    <row r="44" s="1" customFormat="1" spans="1:163">
      <c r="A44" s="13" t="s">
        <v>21</v>
      </c>
      <c r="B44" s="13">
        <v>2.09695558858954</v>
      </c>
      <c r="C44" s="14">
        <v>0.0036</v>
      </c>
      <c r="D44" s="14">
        <v>0.035825</v>
      </c>
      <c r="E44" s="13">
        <v>100</v>
      </c>
      <c r="F44" s="13">
        <v>0.5</v>
      </c>
      <c r="G44" s="13">
        <v>0.66</v>
      </c>
      <c r="H44" s="13">
        <v>0.68</v>
      </c>
      <c r="I44" s="13">
        <v>4</v>
      </c>
      <c r="J44" s="13">
        <v>1.905</v>
      </c>
      <c r="K44" s="17">
        <f t="shared" si="5"/>
        <v>1.42673286717636</v>
      </c>
      <c r="L44" s="17">
        <f t="shared" si="0"/>
        <v>1.33521841672449</v>
      </c>
      <c r="M44" s="17">
        <f t="shared" si="1"/>
        <v>0.748941137625383</v>
      </c>
      <c r="N44" s="16">
        <f t="shared" si="6"/>
        <v>0.22873945033935</v>
      </c>
      <c r="O44" s="16">
        <f t="shared" si="2"/>
        <v>0.251058862374617</v>
      </c>
      <c r="P44" s="16">
        <f>(O44-$Q$1)^2</f>
        <v>0.00305006336154703</v>
      </c>
      <c r="R44" s="21">
        <f t="shared" si="7"/>
        <v>0.289094886503201</v>
      </c>
      <c r="S44" s="21">
        <f t="shared" si="91"/>
        <v>1</v>
      </c>
      <c r="T44" s="21">
        <f t="shared" si="9"/>
        <v>0.740486573149754</v>
      </c>
      <c r="U44" s="22">
        <f t="shared" si="10"/>
        <v>0.00359353551013022</v>
      </c>
      <c r="V44" s="21">
        <f t="shared" si="11"/>
        <v>0.035198210649965</v>
      </c>
      <c r="W44" s="25">
        <f t="shared" si="12"/>
        <v>4.60517018598809</v>
      </c>
      <c r="X44" s="21">
        <f t="shared" si="13"/>
        <v>-0.693147180559945</v>
      </c>
      <c r="Y44" s="21">
        <f t="shared" si="14"/>
        <v>-0.415515443961666</v>
      </c>
      <c r="Z44" s="25">
        <f t="shared" si="15"/>
        <v>-0.385662480811985</v>
      </c>
      <c r="AA44" s="21">
        <f t="shared" si="16"/>
        <v>1.38629436111989</v>
      </c>
      <c r="AB44" s="26">
        <f t="shared" si="17"/>
        <v>1.44015508787048</v>
      </c>
      <c r="AC44" s="26">
        <f t="shared" si="18"/>
        <v>1.32277420400387</v>
      </c>
      <c r="AD44" s="26">
        <f t="shared" si="80"/>
        <v>0.755986922766658</v>
      </c>
      <c r="AE44" s="16">
        <f t="shared" si="19"/>
        <v>0.216080792332698</v>
      </c>
      <c r="AF44" s="16">
        <f t="shared" si="20"/>
        <v>0.244013077233342</v>
      </c>
      <c r="AG44" s="16">
        <f t="shared" si="21"/>
        <v>0.00156785462527147</v>
      </c>
      <c r="AJ44" s="25">
        <v>0.289094886503201</v>
      </c>
      <c r="AK44" s="22">
        <v>1</v>
      </c>
      <c r="AL44" s="25">
        <v>0.740486573149754</v>
      </c>
      <c r="AM44" s="25">
        <v>0.035198210649965</v>
      </c>
      <c r="AN44" s="25">
        <v>4.60517018598809</v>
      </c>
      <c r="AO44" s="25">
        <v>-0.693147180559945</v>
      </c>
      <c r="AP44" s="25">
        <v>-0.415515443961666</v>
      </c>
      <c r="AQ44" s="25">
        <v>-0.385662480811985</v>
      </c>
      <c r="AR44" s="25">
        <v>1.38629436111989</v>
      </c>
      <c r="AS44" s="26">
        <f t="shared" si="22"/>
        <v>1.43883952691324</v>
      </c>
      <c r="AT44" s="26">
        <f t="shared" si="23"/>
        <v>1.32398364401819</v>
      </c>
      <c r="AU44" s="26">
        <f t="shared" si="81"/>
        <v>0.755296339587003</v>
      </c>
      <c r="AV44" s="16">
        <f t="shared" si="24"/>
        <v>0.217305586668472</v>
      </c>
      <c r="AW44" s="16">
        <f t="shared" si="25"/>
        <v>0.244703660412997</v>
      </c>
      <c r="AX44" s="16">
        <f t="shared" si="26"/>
        <v>0.00160911344493102</v>
      </c>
      <c r="BA44" s="25">
        <v>0.289094886503201</v>
      </c>
      <c r="BB44" s="25">
        <v>0.740486573149754</v>
      </c>
      <c r="BC44" s="25">
        <v>0.035198210649965</v>
      </c>
      <c r="BD44" s="25">
        <v>4.60517018598809</v>
      </c>
      <c r="BE44" s="22">
        <v>-0.693147180559945</v>
      </c>
      <c r="BF44" s="25">
        <v>-0.415515443961666</v>
      </c>
      <c r="BG44" s="25">
        <v>-0.385662480811985</v>
      </c>
      <c r="BH44" s="25">
        <v>1.38629436111989</v>
      </c>
      <c r="BI44" s="26">
        <f t="shared" si="27"/>
        <v>1.41959658627118</v>
      </c>
      <c r="BJ44" s="26">
        <f t="shared" si="28"/>
        <v>1.3419305304219</v>
      </c>
      <c r="BK44" s="26">
        <f t="shared" si="82"/>
        <v>0.745195058410069</v>
      </c>
      <c r="BL44" s="16">
        <f t="shared" si="29"/>
        <v>0.235616474059591</v>
      </c>
      <c r="BM44" s="16">
        <f t="shared" si="30"/>
        <v>0.254804941589931</v>
      </c>
      <c r="BN44" s="16">
        <f t="shared" si="31"/>
        <v>0.00249424310900156</v>
      </c>
      <c r="BQ44" s="25">
        <v>0.289094886503201</v>
      </c>
      <c r="BR44" s="25">
        <v>0.740486573149754</v>
      </c>
      <c r="BS44" s="25">
        <v>0.035198210649965</v>
      </c>
      <c r="BT44" s="25">
        <v>4.60517018598809</v>
      </c>
      <c r="BU44" s="22">
        <v>-0.415515443961666</v>
      </c>
      <c r="BV44" s="25">
        <v>-0.385662480811985</v>
      </c>
      <c r="BW44" s="25">
        <v>1.38629436111989</v>
      </c>
      <c r="BX44" s="26">
        <f t="shared" si="32"/>
        <v>1.40145798746392</v>
      </c>
      <c r="BY44" s="26">
        <f t="shared" si="33"/>
        <v>1.35929868539783</v>
      </c>
      <c r="BZ44" s="26">
        <f t="shared" si="83"/>
        <v>0.735673484233028</v>
      </c>
      <c r="CA44" s="16">
        <f t="shared" si="34"/>
        <v>0.253554558388887</v>
      </c>
      <c r="CB44" s="16">
        <f t="shared" si="35"/>
        <v>0.264326515766972</v>
      </c>
      <c r="CC44" s="16">
        <f t="shared" si="36"/>
        <v>0.0033253053264161</v>
      </c>
      <c r="CF44" s="25">
        <v>0.289094886503201</v>
      </c>
      <c r="CG44" s="25">
        <v>0.740486573149754</v>
      </c>
      <c r="CH44" s="25">
        <v>0.035198210649965</v>
      </c>
      <c r="CI44" s="25">
        <v>4.60517018598809</v>
      </c>
      <c r="CJ44" s="25">
        <v>-0.385662480811985</v>
      </c>
      <c r="CK44" s="22">
        <v>1.38629436111989</v>
      </c>
      <c r="CL44" s="29">
        <f t="shared" si="37"/>
        <v>1.40457538853575</v>
      </c>
      <c r="CM44" s="29">
        <f t="shared" si="38"/>
        <v>1.35628177422783</v>
      </c>
      <c r="CN44" s="29">
        <f t="shared" si="84"/>
        <v>0.737309915241861</v>
      </c>
      <c r="CO44" s="27">
        <f t="shared" si="39"/>
        <v>0.25042479175915</v>
      </c>
      <c r="CP44" s="27">
        <f t="shared" si="40"/>
        <v>0.262690084758139</v>
      </c>
      <c r="CQ44" s="27">
        <f t="shared" si="41"/>
        <v>0.00303728135550278</v>
      </c>
      <c r="CT44" s="31">
        <v>0.289094886503201</v>
      </c>
      <c r="CU44" s="31">
        <v>0.740486573149754</v>
      </c>
      <c r="CV44" s="31">
        <v>0.035198210649965</v>
      </c>
      <c r="CW44" s="31">
        <v>4.60517018598809</v>
      </c>
      <c r="CX44" s="31">
        <v>-0.385662480811985</v>
      </c>
      <c r="CY44" s="34">
        <f t="shared" si="42"/>
        <v>1.38930131321088</v>
      </c>
      <c r="CZ44" s="34">
        <f t="shared" si="4"/>
        <v>1.37119283044314</v>
      </c>
      <c r="DA44" s="34">
        <f t="shared" si="85"/>
        <v>0.72929202793222</v>
      </c>
      <c r="DB44" s="32">
        <f t="shared" si="43"/>
        <v>0.265945135556024</v>
      </c>
      <c r="DC44" s="32">
        <f t="shared" si="44"/>
        <v>0.27070797206778</v>
      </c>
      <c r="DD44" s="32">
        <f>(DC44-$DE$1)^2</f>
        <v>0.00404843605806927</v>
      </c>
      <c r="DE44" s="73"/>
      <c r="DF44" s="30">
        <f t="shared" si="45"/>
        <v>1.38930131321087</v>
      </c>
      <c r="DG44" s="30">
        <f t="shared" si="46"/>
        <v>1.43814262972478</v>
      </c>
      <c r="DH44" s="30">
        <f t="shared" si="47"/>
        <v>1.32462522188398</v>
      </c>
      <c r="DI44" s="34">
        <f t="shared" si="48"/>
        <v>0.754930514291222</v>
      </c>
      <c r="DJ44" s="32">
        <f t="shared" si="49"/>
        <v>0.217955804180295</v>
      </c>
      <c r="DK44" s="32">
        <f t="shared" si="50"/>
        <v>0.245069485708778</v>
      </c>
      <c r="DL44" s="32">
        <f t="shared" si="51"/>
        <v>0.000231675388068982</v>
      </c>
      <c r="DM44" s="36"/>
      <c r="DN44" s="30">
        <f t="shared" si="52"/>
        <v>1.39610962615435</v>
      </c>
      <c r="DO44" s="30">
        <f t="shared" si="53"/>
        <v>1.36450602754413</v>
      </c>
      <c r="DP44" s="34">
        <f t="shared" si="54"/>
        <v>0.732865945487848</v>
      </c>
      <c r="DQ44" s="32">
        <f t="shared" si="55"/>
        <v>0.258969412592764</v>
      </c>
      <c r="DR44" s="32">
        <f t="shared" si="56"/>
        <v>0.267134054512152</v>
      </c>
      <c r="DS44" s="32">
        <f t="shared" si="57"/>
        <v>0.00158630273163124</v>
      </c>
      <c r="DT44" s="36"/>
      <c r="DU44" s="30">
        <f t="shared" si="58"/>
        <v>1.35842037069924</v>
      </c>
      <c r="DV44" s="30">
        <f t="shared" si="59"/>
        <v>1.40236412902098</v>
      </c>
      <c r="DW44" s="34">
        <f t="shared" si="60"/>
        <v>0.713081559422172</v>
      </c>
      <c r="DX44" s="32">
        <f t="shared" si="61"/>
        <v>0.298749291166558</v>
      </c>
      <c r="DY44" s="32">
        <f t="shared" si="62"/>
        <v>0.286918440577828</v>
      </c>
      <c r="DZ44" s="32">
        <f t="shared" si="63"/>
        <v>0.00381989103858798</v>
      </c>
      <c r="EA44" s="36"/>
      <c r="EC44" s="25">
        <v>0.289094886503201</v>
      </c>
      <c r="ED44" s="22">
        <v>0.035198210649965</v>
      </c>
      <c r="EE44" s="25">
        <v>4.60517018598809</v>
      </c>
      <c r="EF44" s="25">
        <v>-0.385662480811985</v>
      </c>
      <c r="EG44" s="26">
        <f t="shared" si="64"/>
        <v>1.43479773449437</v>
      </c>
      <c r="EH44" s="26">
        <f t="shared" si="65"/>
        <v>1.32771327567738</v>
      </c>
      <c r="EI44" s="26">
        <f t="shared" si="86"/>
        <v>0.75317466377657</v>
      </c>
      <c r="EJ44" s="16">
        <f t="shared" si="66"/>
        <v>0.221090170486631</v>
      </c>
      <c r="EK44" s="16">
        <f t="shared" si="67"/>
        <v>0.24682533622343</v>
      </c>
      <c r="EL44" s="16">
        <f t="shared" si="68"/>
        <v>0.000912085851065881</v>
      </c>
      <c r="EO44" s="25">
        <v>0.289094886503201</v>
      </c>
      <c r="EP44" s="25">
        <v>4.60517018598809</v>
      </c>
      <c r="EQ44" s="22">
        <v>-0.385662480811985</v>
      </c>
      <c r="ER44" s="26">
        <f t="shared" si="69"/>
        <v>1.45464810169404</v>
      </c>
      <c r="ES44" s="26">
        <f t="shared" si="70"/>
        <v>1.30959508198684</v>
      </c>
      <c r="ET44" s="26">
        <f t="shared" si="87"/>
        <v>0.763594804038865</v>
      </c>
      <c r="EU44" s="16">
        <f t="shared" si="71"/>
        <v>0.202816832307783</v>
      </c>
      <c r="EV44" s="16">
        <f t="shared" si="72"/>
        <v>0.236405195961135</v>
      </c>
      <c r="EW44" s="16">
        <f t="shared" si="73"/>
        <v>1.02763141925009e-7</v>
      </c>
      <c r="EZ44" s="25">
        <v>0.289094886503201</v>
      </c>
      <c r="FA44" s="25">
        <v>4.60517018598809</v>
      </c>
      <c r="FB44" s="26">
        <f t="shared" si="74"/>
        <v>1.27216272404519</v>
      </c>
      <c r="FC44" s="26">
        <f t="shared" si="75"/>
        <v>1.49744994409404</v>
      </c>
      <c r="FD44" s="26">
        <f t="shared" si="76"/>
        <v>0.667801954879366</v>
      </c>
      <c r="FE44" s="16">
        <f t="shared" si="77"/>
        <v>0.400483017837902</v>
      </c>
      <c r="FF44" s="16">
        <f t="shared" si="78"/>
        <v>0.332198045120634</v>
      </c>
      <c r="FG44" s="16">
        <f t="shared" si="79"/>
        <v>0.00354216764265257</v>
      </c>
    </row>
    <row r="45" s="1" customFormat="1" spans="1:163">
      <c r="A45" s="13" t="s">
        <v>21</v>
      </c>
      <c r="B45" s="13">
        <v>2.15704534289288</v>
      </c>
      <c r="C45" s="14">
        <v>0.0036</v>
      </c>
      <c r="D45" s="14">
        <v>0.035825</v>
      </c>
      <c r="E45" s="13">
        <v>100</v>
      </c>
      <c r="F45" s="13">
        <v>0.5</v>
      </c>
      <c r="G45" s="13">
        <v>0.66</v>
      </c>
      <c r="H45" s="13">
        <v>0.68</v>
      </c>
      <c r="I45" s="13">
        <v>4</v>
      </c>
      <c r="J45" s="13">
        <v>1.739</v>
      </c>
      <c r="K45" s="17">
        <f t="shared" si="5"/>
        <v>1.43170228985724</v>
      </c>
      <c r="L45" s="17">
        <f t="shared" si="0"/>
        <v>1.21463799584577</v>
      </c>
      <c r="M45" s="17">
        <f t="shared" si="1"/>
        <v>0.823290563460173</v>
      </c>
      <c r="N45" s="16">
        <f t="shared" si="6"/>
        <v>0.094431882658983</v>
      </c>
      <c r="O45" s="16">
        <f t="shared" si="2"/>
        <v>0.176709436539827</v>
      </c>
      <c r="P45" s="16">
        <f>(O45-$Q$1)^2</f>
        <v>0.0167901482815976</v>
      </c>
      <c r="R45" s="21">
        <f t="shared" si="7"/>
        <v>0.194446086591892</v>
      </c>
      <c r="S45" s="21">
        <f t="shared" si="91"/>
        <v>1</v>
      </c>
      <c r="T45" s="21">
        <f t="shared" si="9"/>
        <v>0.768739388462329</v>
      </c>
      <c r="U45" s="22">
        <f t="shared" si="10"/>
        <v>0.00359353551013022</v>
      </c>
      <c r="V45" s="21">
        <f t="shared" si="11"/>
        <v>0.035198210649965</v>
      </c>
      <c r="W45" s="25">
        <f t="shared" si="12"/>
        <v>4.60517018598809</v>
      </c>
      <c r="X45" s="21">
        <f t="shared" si="13"/>
        <v>-0.693147180559945</v>
      </c>
      <c r="Y45" s="21">
        <f t="shared" si="14"/>
        <v>-0.415515443961666</v>
      </c>
      <c r="Z45" s="25">
        <f t="shared" si="15"/>
        <v>-0.385662480811985</v>
      </c>
      <c r="AA45" s="21">
        <f t="shared" si="16"/>
        <v>1.38629436111989</v>
      </c>
      <c r="AB45" s="26">
        <f t="shared" si="17"/>
        <v>1.45213728897672</v>
      </c>
      <c r="AC45" s="26">
        <f t="shared" si="18"/>
        <v>1.1975451723476</v>
      </c>
      <c r="AD45" s="26">
        <f t="shared" si="80"/>
        <v>0.835041569279307</v>
      </c>
      <c r="AE45" s="16">
        <f t="shared" si="19"/>
        <v>0.0822902149756286</v>
      </c>
      <c r="AF45" s="16">
        <f t="shared" si="20"/>
        <v>0.164958430720693</v>
      </c>
      <c r="AG45" s="16">
        <f t="shared" si="21"/>
        <v>0.00155697341495748</v>
      </c>
      <c r="AJ45" s="25">
        <v>0.194446086591892</v>
      </c>
      <c r="AK45" s="22">
        <v>1</v>
      </c>
      <c r="AL45" s="25">
        <v>0.768739388462329</v>
      </c>
      <c r="AM45" s="25">
        <v>0.035198210649965</v>
      </c>
      <c r="AN45" s="25">
        <v>4.60517018598809</v>
      </c>
      <c r="AO45" s="25">
        <v>-0.693147180559945</v>
      </c>
      <c r="AP45" s="25">
        <v>-0.415515443961666</v>
      </c>
      <c r="AQ45" s="25">
        <v>-0.385662480811985</v>
      </c>
      <c r="AR45" s="25">
        <v>1.38629436111989</v>
      </c>
      <c r="AS45" s="26">
        <f t="shared" si="22"/>
        <v>1.45083537635302</v>
      </c>
      <c r="AT45" s="26">
        <f t="shared" si="23"/>
        <v>1.19861979404675</v>
      </c>
      <c r="AU45" s="26">
        <f t="shared" si="81"/>
        <v>0.834292913371491</v>
      </c>
      <c r="AV45" s="16">
        <f t="shared" si="24"/>
        <v>0.0830388503216037</v>
      </c>
      <c r="AW45" s="16">
        <f t="shared" si="25"/>
        <v>0.165707086628509</v>
      </c>
      <c r="AX45" s="16">
        <f t="shared" si="26"/>
        <v>0.00151187349511018</v>
      </c>
      <c r="BA45" s="25">
        <v>0.194446086591892</v>
      </c>
      <c r="BB45" s="25">
        <v>0.768739388462329</v>
      </c>
      <c r="BC45" s="25">
        <v>0.035198210649965</v>
      </c>
      <c r="BD45" s="25">
        <v>4.60517018598809</v>
      </c>
      <c r="BE45" s="22">
        <v>-0.693147180559945</v>
      </c>
      <c r="BF45" s="25">
        <v>-0.415515443961666</v>
      </c>
      <c r="BG45" s="25">
        <v>-0.385662480811985</v>
      </c>
      <c r="BH45" s="25">
        <v>1.38629436111989</v>
      </c>
      <c r="BI45" s="26">
        <f t="shared" si="27"/>
        <v>1.43196189209137</v>
      </c>
      <c r="BJ45" s="26">
        <f t="shared" si="28"/>
        <v>1.21441779254349</v>
      </c>
      <c r="BK45" s="26">
        <f t="shared" si="82"/>
        <v>0.823439845940984</v>
      </c>
      <c r="BL45" s="16">
        <f t="shared" si="29"/>
        <v>0.0942723997081108</v>
      </c>
      <c r="BM45" s="16">
        <f t="shared" si="30"/>
        <v>0.176560154059016</v>
      </c>
      <c r="BN45" s="16">
        <f t="shared" si="31"/>
        <v>0.00080102525825364</v>
      </c>
      <c r="BQ45" s="25">
        <v>0.194446086591892</v>
      </c>
      <c r="BR45" s="25">
        <v>0.768739388462329</v>
      </c>
      <c r="BS45" s="25">
        <v>0.035198210649965</v>
      </c>
      <c r="BT45" s="25">
        <v>4.60517018598809</v>
      </c>
      <c r="BU45" s="22">
        <v>-0.415515443961666</v>
      </c>
      <c r="BV45" s="25">
        <v>-0.385662480811985</v>
      </c>
      <c r="BW45" s="25">
        <v>1.38629436111989</v>
      </c>
      <c r="BX45" s="26">
        <f t="shared" si="32"/>
        <v>1.4139489007905</v>
      </c>
      <c r="BY45" s="26">
        <f t="shared" si="33"/>
        <v>1.22988885880372</v>
      </c>
      <c r="BZ45" s="26">
        <f t="shared" si="83"/>
        <v>0.813081599074468</v>
      </c>
      <c r="CA45" s="16">
        <f t="shared" si="34"/>
        <v>0.105658217097305</v>
      </c>
      <c r="CB45" s="16">
        <f t="shared" si="35"/>
        <v>0.186918400925532</v>
      </c>
      <c r="CC45" s="16">
        <f t="shared" si="36"/>
        <v>0.000389772403273817</v>
      </c>
      <c r="CF45" s="25">
        <v>0.194446086591892</v>
      </c>
      <c r="CG45" s="25">
        <v>0.768739388462329</v>
      </c>
      <c r="CH45" s="25">
        <v>0.035198210649965</v>
      </c>
      <c r="CI45" s="25">
        <v>4.60517018598809</v>
      </c>
      <c r="CJ45" s="25">
        <v>-0.385662480811985</v>
      </c>
      <c r="CK45" s="22">
        <v>1.38629436111989</v>
      </c>
      <c r="CL45" s="29">
        <f t="shared" si="37"/>
        <v>1.4165737025347</v>
      </c>
      <c r="CM45" s="29">
        <f t="shared" si="38"/>
        <v>1.22760996966722</v>
      </c>
      <c r="CN45" s="29">
        <f t="shared" si="84"/>
        <v>0.814590973280449</v>
      </c>
      <c r="CO45" s="27">
        <f t="shared" si="39"/>
        <v>0.103958717297181</v>
      </c>
      <c r="CP45" s="27">
        <f t="shared" si="40"/>
        <v>0.185409026719551</v>
      </c>
      <c r="CQ45" s="27">
        <f t="shared" si="41"/>
        <v>0.000491487725431535</v>
      </c>
      <c r="CT45" s="31">
        <v>0.194446086591892</v>
      </c>
      <c r="CU45" s="31">
        <v>0.768739388462329</v>
      </c>
      <c r="CV45" s="31">
        <v>0.035198210649965</v>
      </c>
      <c r="CW45" s="31">
        <v>4.60517018598809</v>
      </c>
      <c r="CX45" s="31">
        <v>-0.385662480811985</v>
      </c>
      <c r="CY45" s="34">
        <f t="shared" si="42"/>
        <v>1.40190962335973</v>
      </c>
      <c r="CZ45" s="34">
        <f t="shared" si="4"/>
        <v>1.24045086147024</v>
      </c>
      <c r="DA45" s="34">
        <f t="shared" si="85"/>
        <v>0.806158495318994</v>
      </c>
      <c r="DB45" s="32">
        <f t="shared" si="43"/>
        <v>0.113629922023479</v>
      </c>
      <c r="DC45" s="32">
        <f t="shared" si="44"/>
        <v>0.193841504681006</v>
      </c>
      <c r="DD45" s="32">
        <f>(DC45-$DE$1)^2</f>
        <v>0.000175274980314628</v>
      </c>
      <c r="DE45" s="73"/>
      <c r="DF45" s="30">
        <f t="shared" si="45"/>
        <v>1.40190962335973</v>
      </c>
      <c r="DG45" s="30">
        <f t="shared" si="46"/>
        <v>1.45119643072805</v>
      </c>
      <c r="DH45" s="30">
        <f t="shared" si="47"/>
        <v>1.19832158016511</v>
      </c>
      <c r="DI45" s="34">
        <f t="shared" si="48"/>
        <v>0.83450053520877</v>
      </c>
      <c r="DJ45" s="32">
        <f t="shared" si="49"/>
        <v>0.0828308944856731</v>
      </c>
      <c r="DK45" s="32">
        <f t="shared" si="50"/>
        <v>0.16549946479123</v>
      </c>
      <c r="DL45" s="32">
        <f t="shared" si="51"/>
        <v>0.00414081109088909</v>
      </c>
      <c r="DM45" s="36"/>
      <c r="DN45" s="30">
        <f t="shared" si="52"/>
        <v>1.40892918566186</v>
      </c>
      <c r="DO45" s="30">
        <f t="shared" si="53"/>
        <v>1.23427069131447</v>
      </c>
      <c r="DP45" s="34">
        <f t="shared" si="54"/>
        <v>0.810195046384051</v>
      </c>
      <c r="DQ45" s="32">
        <f t="shared" si="55"/>
        <v>0.10894674247784</v>
      </c>
      <c r="DR45" s="32">
        <f t="shared" si="56"/>
        <v>0.189804953615949</v>
      </c>
      <c r="DS45" s="32">
        <f t="shared" si="57"/>
        <v>0.00140630135773939</v>
      </c>
      <c r="DT45" s="36"/>
      <c r="DU45" s="30">
        <f t="shared" si="58"/>
        <v>1.3713686386828</v>
      </c>
      <c r="DV45" s="30">
        <f t="shared" si="59"/>
        <v>1.26807624948337</v>
      </c>
      <c r="DW45" s="34">
        <f t="shared" si="60"/>
        <v>0.788596111951008</v>
      </c>
      <c r="DX45" s="32">
        <f t="shared" si="61"/>
        <v>0.135152817823936</v>
      </c>
      <c r="DY45" s="32">
        <f t="shared" si="62"/>
        <v>0.211403888048992</v>
      </c>
      <c r="DZ45" s="32">
        <f t="shared" si="63"/>
        <v>0.000187944507571369</v>
      </c>
      <c r="EA45" s="36"/>
      <c r="EC45" s="25">
        <v>0.194446086591892</v>
      </c>
      <c r="ED45" s="22">
        <v>0.035198210649965</v>
      </c>
      <c r="EE45" s="25">
        <v>4.60517018598809</v>
      </c>
      <c r="EF45" s="25">
        <v>-0.385662480811985</v>
      </c>
      <c r="EG45" s="26">
        <f t="shared" si="64"/>
        <v>1.43979524774181</v>
      </c>
      <c r="EH45" s="26">
        <f t="shared" si="65"/>
        <v>1.2078106263564</v>
      </c>
      <c r="EI45" s="26">
        <f t="shared" si="86"/>
        <v>0.827944363278784</v>
      </c>
      <c r="EJ45" s="16">
        <f t="shared" si="66"/>
        <v>0.0895234837738874</v>
      </c>
      <c r="EK45" s="16">
        <f t="shared" si="67"/>
        <v>0.172055636721216</v>
      </c>
      <c r="EL45" s="16">
        <f t="shared" si="68"/>
        <v>0.00198639044732224</v>
      </c>
      <c r="EO45" s="25">
        <v>0.194446086591892</v>
      </c>
      <c r="EP45" s="25">
        <v>4.60517018598809</v>
      </c>
      <c r="EQ45" s="22">
        <v>-0.385662480811985</v>
      </c>
      <c r="ER45" s="26">
        <f t="shared" si="69"/>
        <v>1.45971475533016</v>
      </c>
      <c r="ES45" s="26">
        <f t="shared" si="70"/>
        <v>1.19132864393542</v>
      </c>
      <c r="ET45" s="26">
        <f t="shared" si="87"/>
        <v>0.839398939235286</v>
      </c>
      <c r="EU45" s="16">
        <f t="shared" si="71"/>
        <v>0.078000247890291</v>
      </c>
      <c r="EV45" s="16">
        <f t="shared" si="72"/>
        <v>0.160601060764714</v>
      </c>
      <c r="EW45" s="16">
        <f t="shared" si="73"/>
        <v>0.00579497027034916</v>
      </c>
      <c r="EZ45" s="25">
        <v>0.194446086591892</v>
      </c>
      <c r="FA45" s="25">
        <v>4.60517018598809</v>
      </c>
      <c r="FB45" s="26">
        <f t="shared" si="74"/>
        <v>1.27659376677231</v>
      </c>
      <c r="FC45" s="26">
        <f t="shared" si="75"/>
        <v>1.36221877723626</v>
      </c>
      <c r="FD45" s="26">
        <f t="shared" si="76"/>
        <v>0.734096473129562</v>
      </c>
      <c r="FE45" s="16">
        <f t="shared" si="77"/>
        <v>0.213819524527822</v>
      </c>
      <c r="FF45" s="16">
        <f t="shared" si="78"/>
        <v>0.265903526870438</v>
      </c>
      <c r="FG45" s="16">
        <f t="shared" si="79"/>
        <v>4.59467850222628e-5</v>
      </c>
    </row>
    <row r="46" s="1" customFormat="1" spans="1:163">
      <c r="A46" s="13" t="s">
        <v>21</v>
      </c>
      <c r="B46" s="13">
        <v>2.09695558858954</v>
      </c>
      <c r="C46" s="14">
        <v>0.0036</v>
      </c>
      <c r="D46" s="14">
        <v>0.035825</v>
      </c>
      <c r="E46" s="13">
        <v>100</v>
      </c>
      <c r="F46" s="13">
        <v>0.5</v>
      </c>
      <c r="G46" s="13">
        <v>0.66</v>
      </c>
      <c r="H46" s="13">
        <v>0.68</v>
      </c>
      <c r="I46" s="13">
        <v>4</v>
      </c>
      <c r="J46" s="13">
        <v>1.799</v>
      </c>
      <c r="K46" s="17">
        <f t="shared" si="5"/>
        <v>1.42673286717636</v>
      </c>
      <c r="L46" s="17">
        <f t="shared" si="0"/>
        <v>1.26092279878601</v>
      </c>
      <c r="M46" s="17">
        <f t="shared" si="1"/>
        <v>0.793069965078574</v>
      </c>
      <c r="N46" s="16">
        <f t="shared" si="6"/>
        <v>0.138582818180737</v>
      </c>
      <c r="O46" s="16">
        <f t="shared" si="2"/>
        <v>0.206930034921426</v>
      </c>
      <c r="P46" s="16">
        <f>(O46-$Q$1)^2</f>
        <v>0.00987165570740496</v>
      </c>
      <c r="R46" s="21">
        <f t="shared" si="7"/>
        <v>0.231843832892933</v>
      </c>
      <c r="S46" s="21">
        <f t="shared" si="91"/>
        <v>1</v>
      </c>
      <c r="T46" s="21">
        <f t="shared" si="9"/>
        <v>0.740486573149754</v>
      </c>
      <c r="U46" s="22">
        <f t="shared" si="10"/>
        <v>0.00359353551013022</v>
      </c>
      <c r="V46" s="21">
        <f t="shared" si="11"/>
        <v>0.035198210649965</v>
      </c>
      <c r="W46" s="25">
        <f t="shared" si="12"/>
        <v>4.60517018598809</v>
      </c>
      <c r="X46" s="21">
        <f t="shared" si="13"/>
        <v>-0.693147180559945</v>
      </c>
      <c r="Y46" s="21">
        <f t="shared" si="14"/>
        <v>-0.415515443961666</v>
      </c>
      <c r="Z46" s="25">
        <f t="shared" si="15"/>
        <v>-0.385662480811985</v>
      </c>
      <c r="AA46" s="21">
        <f t="shared" si="16"/>
        <v>1.38629436111989</v>
      </c>
      <c r="AB46" s="26">
        <f t="shared" si="17"/>
        <v>1.44015508787048</v>
      </c>
      <c r="AC46" s="26">
        <f t="shared" si="18"/>
        <v>1.24917101994906</v>
      </c>
      <c r="AD46" s="26">
        <f t="shared" si="80"/>
        <v>0.800530899316556</v>
      </c>
      <c r="AE46" s="16">
        <f t="shared" si="19"/>
        <v>0.12876967096124</v>
      </c>
      <c r="AF46" s="16">
        <f t="shared" si="20"/>
        <v>0.199469100683444</v>
      </c>
      <c r="AG46" s="16">
        <f t="shared" si="21"/>
        <v>2.44810462417243e-5</v>
      </c>
      <c r="AJ46" s="25">
        <v>0.231843832892933</v>
      </c>
      <c r="AK46" s="22">
        <v>1</v>
      </c>
      <c r="AL46" s="25">
        <v>0.740486573149754</v>
      </c>
      <c r="AM46" s="25">
        <v>0.035198210649965</v>
      </c>
      <c r="AN46" s="25">
        <v>4.60517018598809</v>
      </c>
      <c r="AO46" s="25">
        <v>-0.693147180559945</v>
      </c>
      <c r="AP46" s="25">
        <v>-0.415515443961666</v>
      </c>
      <c r="AQ46" s="25">
        <v>-0.385662480811985</v>
      </c>
      <c r="AR46" s="25">
        <v>1.38629436111989</v>
      </c>
      <c r="AS46" s="26">
        <f t="shared" si="22"/>
        <v>1.43883952691324</v>
      </c>
      <c r="AT46" s="26">
        <f t="shared" si="23"/>
        <v>1.2503131630387</v>
      </c>
      <c r="AU46" s="26">
        <f t="shared" si="81"/>
        <v>0.799799625855053</v>
      </c>
      <c r="AV46" s="16">
        <f t="shared" si="24"/>
        <v>0.129715566374078</v>
      </c>
      <c r="AW46" s="16">
        <f t="shared" si="25"/>
        <v>0.200200374144947</v>
      </c>
      <c r="AX46" s="16">
        <f t="shared" si="26"/>
        <v>1.92679732927854e-5</v>
      </c>
      <c r="BA46" s="25">
        <v>0.231843832892933</v>
      </c>
      <c r="BB46" s="25">
        <v>0.740486573149754</v>
      </c>
      <c r="BC46" s="25">
        <v>0.035198210649965</v>
      </c>
      <c r="BD46" s="25">
        <v>4.60517018598809</v>
      </c>
      <c r="BE46" s="22">
        <v>-0.693147180559945</v>
      </c>
      <c r="BF46" s="25">
        <v>-0.415515443961666</v>
      </c>
      <c r="BG46" s="25">
        <v>-0.385662480811985</v>
      </c>
      <c r="BH46" s="25">
        <v>1.38629436111989</v>
      </c>
      <c r="BI46" s="26">
        <f t="shared" si="27"/>
        <v>1.41959658627118</v>
      </c>
      <c r="BJ46" s="26">
        <f t="shared" si="28"/>
        <v>1.26726143004147</v>
      </c>
      <c r="BK46" s="26">
        <f t="shared" si="82"/>
        <v>0.789103160795543</v>
      </c>
      <c r="BL46" s="16">
        <f t="shared" si="29"/>
        <v>0.143946950349081</v>
      </c>
      <c r="BM46" s="16">
        <f t="shared" si="30"/>
        <v>0.210896839204457</v>
      </c>
      <c r="BN46" s="16">
        <f t="shared" si="31"/>
        <v>3.64127224774113e-5</v>
      </c>
      <c r="BQ46" s="25">
        <v>0.231843832892933</v>
      </c>
      <c r="BR46" s="25">
        <v>0.740486573149754</v>
      </c>
      <c r="BS46" s="25">
        <v>0.035198210649965</v>
      </c>
      <c r="BT46" s="25">
        <v>4.60517018598809</v>
      </c>
      <c r="BU46" s="22">
        <v>-0.415515443961666</v>
      </c>
      <c r="BV46" s="25">
        <v>-0.385662480811985</v>
      </c>
      <c r="BW46" s="25">
        <v>1.38629436111989</v>
      </c>
      <c r="BX46" s="26">
        <f t="shared" si="32"/>
        <v>1.40145798746392</v>
      </c>
      <c r="BY46" s="26">
        <f t="shared" si="33"/>
        <v>1.28366316799512</v>
      </c>
      <c r="BZ46" s="26">
        <f t="shared" si="83"/>
        <v>0.779020560013296</v>
      </c>
      <c r="CA46" s="16">
        <f t="shared" si="34"/>
        <v>0.158039651731237</v>
      </c>
      <c r="CB46" s="16">
        <f t="shared" si="35"/>
        <v>0.220979439986704</v>
      </c>
      <c r="CC46" s="16">
        <f t="shared" si="36"/>
        <v>0.000205016138931068</v>
      </c>
      <c r="CF46" s="25">
        <v>0.231843832892933</v>
      </c>
      <c r="CG46" s="25">
        <v>0.740486573149754</v>
      </c>
      <c r="CH46" s="25">
        <v>0.035198210649965</v>
      </c>
      <c r="CI46" s="25">
        <v>4.60517018598809</v>
      </c>
      <c r="CJ46" s="25">
        <v>-0.385662480811985</v>
      </c>
      <c r="CK46" s="22">
        <v>1.38629436111989</v>
      </c>
      <c r="CL46" s="29">
        <f t="shared" si="37"/>
        <v>1.40457538853575</v>
      </c>
      <c r="CM46" s="29">
        <f t="shared" si="38"/>
        <v>1.28081412694796</v>
      </c>
      <c r="CN46" s="29">
        <f t="shared" si="84"/>
        <v>0.780753412193299</v>
      </c>
      <c r="CO46" s="27">
        <f t="shared" si="39"/>
        <v>0.155570774128728</v>
      </c>
      <c r="CP46" s="27">
        <f t="shared" si="40"/>
        <v>0.219246587806701</v>
      </c>
      <c r="CQ46" s="27">
        <f t="shared" si="41"/>
        <v>0.000136143125758823</v>
      </c>
      <c r="CT46" s="31">
        <v>0.231843832892933</v>
      </c>
      <c r="CU46" s="31">
        <v>0.740486573149754</v>
      </c>
      <c r="CV46" s="31">
        <v>0.035198210649965</v>
      </c>
      <c r="CW46" s="31">
        <v>4.60517018598809</v>
      </c>
      <c r="CX46" s="31">
        <v>-0.385662480811985</v>
      </c>
      <c r="CY46" s="34">
        <f t="shared" si="42"/>
        <v>1.38930131321088</v>
      </c>
      <c r="CZ46" s="34">
        <f t="shared" si="4"/>
        <v>1.29489548659696</v>
      </c>
      <c r="DA46" s="34">
        <f t="shared" si="85"/>
        <v>0.772263097949349</v>
      </c>
      <c r="DB46" s="32">
        <f t="shared" si="43"/>
        <v>0.16785301395673</v>
      </c>
      <c r="DC46" s="32">
        <f t="shared" si="44"/>
        <v>0.227736902050651</v>
      </c>
      <c r="DD46" s="32">
        <f>(DC46-$DE$1)^2</f>
        <v>0.000426680730779221</v>
      </c>
      <c r="DE46" s="73"/>
      <c r="DF46" s="30">
        <f t="shared" si="45"/>
        <v>1.38930131321087</v>
      </c>
      <c r="DG46" s="30">
        <f t="shared" si="46"/>
        <v>1.43814262972478</v>
      </c>
      <c r="DH46" s="30">
        <f t="shared" si="47"/>
        <v>1.25091904155868</v>
      </c>
      <c r="DI46" s="34">
        <f t="shared" si="48"/>
        <v>0.799412245539066</v>
      </c>
      <c r="DJ46" s="32">
        <f t="shared" si="49"/>
        <v>0.130218041681948</v>
      </c>
      <c r="DK46" s="32">
        <f t="shared" si="50"/>
        <v>0.200587754460934</v>
      </c>
      <c r="DL46" s="32">
        <f t="shared" si="51"/>
        <v>0.000856197031083657</v>
      </c>
      <c r="DM46" s="36"/>
      <c r="DN46" s="30">
        <f t="shared" si="52"/>
        <v>1.39610962615435</v>
      </c>
      <c r="DO46" s="30">
        <f t="shared" si="53"/>
        <v>1.28858075777002</v>
      </c>
      <c r="DP46" s="34">
        <f t="shared" si="54"/>
        <v>0.776047596528266</v>
      </c>
      <c r="DQ46" s="32">
        <f t="shared" si="55"/>
        <v>0.162320653337487</v>
      </c>
      <c r="DR46" s="32">
        <f t="shared" si="56"/>
        <v>0.223952403471734</v>
      </c>
      <c r="DS46" s="32">
        <f t="shared" si="57"/>
        <v>1.1244184347036e-5</v>
      </c>
      <c r="DT46" s="36"/>
      <c r="DU46" s="30">
        <f t="shared" si="58"/>
        <v>1.35842037069924</v>
      </c>
      <c r="DV46" s="30">
        <f t="shared" si="59"/>
        <v>1.32433231921719</v>
      </c>
      <c r="DW46" s="34">
        <f t="shared" si="60"/>
        <v>0.75509748232309</v>
      </c>
      <c r="DX46" s="32">
        <f t="shared" si="61"/>
        <v>0.194110409754797</v>
      </c>
      <c r="DY46" s="32">
        <f t="shared" si="62"/>
        <v>0.24490251767691</v>
      </c>
      <c r="DZ46" s="32">
        <f t="shared" si="63"/>
        <v>0.000391618142960658</v>
      </c>
      <c r="EA46" s="36"/>
      <c r="EC46" s="25">
        <v>0.231843832892933</v>
      </c>
      <c r="ED46" s="22">
        <v>0.035198210649965</v>
      </c>
      <c r="EE46" s="25">
        <v>4.60517018598809</v>
      </c>
      <c r="EF46" s="25">
        <v>-0.385662480811985</v>
      </c>
      <c r="EG46" s="26">
        <f t="shared" si="64"/>
        <v>1.43479773449437</v>
      </c>
      <c r="EH46" s="26">
        <f t="shared" si="65"/>
        <v>1.25383526663706</v>
      </c>
      <c r="EI46" s="26">
        <f t="shared" si="86"/>
        <v>0.797552937462127</v>
      </c>
      <c r="EJ46" s="16">
        <f t="shared" si="66"/>
        <v>0.132643290199436</v>
      </c>
      <c r="EK46" s="16">
        <f t="shared" si="67"/>
        <v>0.202447062537873</v>
      </c>
      <c r="EL46" s="16">
        <f t="shared" si="68"/>
        <v>0.000201001919424812</v>
      </c>
      <c r="EO46" s="25">
        <v>0.231843832892933</v>
      </c>
      <c r="EP46" s="25">
        <v>4.60517018598809</v>
      </c>
      <c r="EQ46" s="22">
        <v>-0.385662480811985</v>
      </c>
      <c r="ER46" s="26">
        <f t="shared" si="69"/>
        <v>1.45464810169404</v>
      </c>
      <c r="ES46" s="26">
        <f t="shared" si="70"/>
        <v>1.23672522440647</v>
      </c>
      <c r="ET46" s="26">
        <f t="shared" si="87"/>
        <v>0.808587049301856</v>
      </c>
      <c r="EU46" s="16">
        <f t="shared" si="71"/>
        <v>0.118578229866919</v>
      </c>
      <c r="EV46" s="16">
        <f t="shared" si="72"/>
        <v>0.191412950698144</v>
      </c>
      <c r="EW46" s="16">
        <f t="shared" si="73"/>
        <v>0.00205325094676152</v>
      </c>
      <c r="EZ46" s="25">
        <v>0.231843832892933</v>
      </c>
      <c r="FA46" s="25">
        <v>4.60517018598809</v>
      </c>
      <c r="FB46" s="26">
        <f t="shared" si="74"/>
        <v>1.27216272404519</v>
      </c>
      <c r="FC46" s="26">
        <f t="shared" si="75"/>
        <v>1.41412727003947</v>
      </c>
      <c r="FD46" s="26">
        <f t="shared" si="76"/>
        <v>0.70714992998621</v>
      </c>
      <c r="FE46" s="16">
        <f t="shared" si="77"/>
        <v>0.277557515335483</v>
      </c>
      <c r="FF46" s="16">
        <f t="shared" si="78"/>
        <v>0.29285007001379</v>
      </c>
      <c r="FG46" s="16">
        <f t="shared" si="79"/>
        <v>0.000406753764397824</v>
      </c>
    </row>
    <row r="47" s="1" customFormat="1" spans="1:163">
      <c r="A47" s="13" t="s">
        <v>21</v>
      </c>
      <c r="B47" s="13">
        <v>2.26897726703587</v>
      </c>
      <c r="C47" s="14">
        <v>0.0036</v>
      </c>
      <c r="D47" s="14">
        <v>0.035825</v>
      </c>
      <c r="E47" s="13">
        <v>100</v>
      </c>
      <c r="F47" s="13">
        <v>0.5</v>
      </c>
      <c r="G47" s="13">
        <v>0.66</v>
      </c>
      <c r="H47" s="13">
        <v>0.68</v>
      </c>
      <c r="I47" s="13">
        <v>4</v>
      </c>
      <c r="J47" s="13">
        <v>1.736</v>
      </c>
      <c r="K47" s="17">
        <f t="shared" si="5"/>
        <v>1.44095905998387</v>
      </c>
      <c r="L47" s="17">
        <f t="shared" si="0"/>
        <v>1.204753173223</v>
      </c>
      <c r="M47" s="17">
        <f t="shared" si="1"/>
        <v>0.830045541465361</v>
      </c>
      <c r="N47" s="16">
        <f t="shared" si="6"/>
        <v>0.0870491562856036</v>
      </c>
      <c r="O47" s="16">
        <f t="shared" si="2"/>
        <v>0.169954458534639</v>
      </c>
      <c r="P47" s="16">
        <f>(O47-$Q$1)^2</f>
        <v>0.0185863549391031</v>
      </c>
      <c r="R47" s="21">
        <f t="shared" si="7"/>
        <v>0.18627471046138</v>
      </c>
      <c r="S47" s="21">
        <f t="shared" si="91"/>
        <v>1</v>
      </c>
      <c r="T47" s="21">
        <f t="shared" si="9"/>
        <v>0.819329186812244</v>
      </c>
      <c r="U47" s="22">
        <f t="shared" si="10"/>
        <v>0.00359353551013022</v>
      </c>
      <c r="V47" s="21">
        <f t="shared" si="11"/>
        <v>0.035198210649965</v>
      </c>
      <c r="W47" s="25">
        <f t="shared" si="12"/>
        <v>4.60517018598809</v>
      </c>
      <c r="X47" s="21">
        <f t="shared" si="13"/>
        <v>-0.693147180559945</v>
      </c>
      <c r="Y47" s="21">
        <f t="shared" si="14"/>
        <v>-0.415515443961666</v>
      </c>
      <c r="Z47" s="25">
        <f t="shared" si="15"/>
        <v>-0.385662480811985</v>
      </c>
      <c r="AA47" s="21">
        <f t="shared" si="16"/>
        <v>1.38629436111989</v>
      </c>
      <c r="AB47" s="26">
        <f t="shared" si="17"/>
        <v>1.47416481785899</v>
      </c>
      <c r="AC47" s="26">
        <f t="shared" si="18"/>
        <v>1.17761594834511</v>
      </c>
      <c r="AD47" s="26">
        <f t="shared" si="80"/>
        <v>0.849173282176835</v>
      </c>
      <c r="AE47" s="16">
        <f t="shared" si="19"/>
        <v>0.0685576626068181</v>
      </c>
      <c r="AF47" s="16">
        <f t="shared" si="20"/>
        <v>0.150826717823165</v>
      </c>
      <c r="AG47" s="16">
        <f t="shared" si="21"/>
        <v>0.00287191118012633</v>
      </c>
      <c r="AJ47" s="25">
        <v>0.18627471046138</v>
      </c>
      <c r="AK47" s="22">
        <v>1</v>
      </c>
      <c r="AL47" s="25">
        <v>0.819329186812244</v>
      </c>
      <c r="AM47" s="25">
        <v>0.035198210649965</v>
      </c>
      <c r="AN47" s="25">
        <v>4.60517018598809</v>
      </c>
      <c r="AO47" s="25">
        <v>-0.693147180559945</v>
      </c>
      <c r="AP47" s="25">
        <v>-0.415515443961666</v>
      </c>
      <c r="AQ47" s="25">
        <v>-0.385662480811985</v>
      </c>
      <c r="AR47" s="25">
        <v>1.38629436111989</v>
      </c>
      <c r="AS47" s="26">
        <f t="shared" si="22"/>
        <v>1.47288786365188</v>
      </c>
      <c r="AT47" s="26">
        <f t="shared" si="23"/>
        <v>1.17863690973443</v>
      </c>
      <c r="AU47" s="26">
        <f t="shared" si="81"/>
        <v>0.84843770947689</v>
      </c>
      <c r="AV47" s="16">
        <f t="shared" si="24"/>
        <v>0.0692279962936708</v>
      </c>
      <c r="AW47" s="16">
        <f t="shared" si="25"/>
        <v>0.15156229052311</v>
      </c>
      <c r="AX47" s="16">
        <f t="shared" si="26"/>
        <v>0.00281192780246308</v>
      </c>
      <c r="BA47" s="25">
        <v>0.18627471046138</v>
      </c>
      <c r="BB47" s="25">
        <v>0.819329186812244</v>
      </c>
      <c r="BC47" s="25">
        <v>0.035198210649965</v>
      </c>
      <c r="BD47" s="25">
        <v>4.60517018598809</v>
      </c>
      <c r="BE47" s="22">
        <v>-0.693147180559945</v>
      </c>
      <c r="BF47" s="25">
        <v>-0.415515443961666</v>
      </c>
      <c r="BG47" s="25">
        <v>-0.385662480811985</v>
      </c>
      <c r="BH47" s="25">
        <v>1.38629436111989</v>
      </c>
      <c r="BI47" s="26">
        <f t="shared" si="27"/>
        <v>1.45469124801597</v>
      </c>
      <c r="BJ47" s="26">
        <f t="shared" si="28"/>
        <v>1.19338038389088</v>
      </c>
      <c r="BK47" s="26">
        <f t="shared" si="82"/>
        <v>0.837955788027631</v>
      </c>
      <c r="BL47" s="16">
        <f t="shared" si="29"/>
        <v>0.0791346139428137</v>
      </c>
      <c r="BM47" s="16">
        <f t="shared" si="30"/>
        <v>0.162044211972369</v>
      </c>
      <c r="BN47" s="16">
        <f t="shared" si="31"/>
        <v>0.00183340953021817</v>
      </c>
      <c r="BQ47" s="25">
        <v>0.18627471046138</v>
      </c>
      <c r="BR47" s="25">
        <v>0.819329186812244</v>
      </c>
      <c r="BS47" s="25">
        <v>0.035198210649965</v>
      </c>
      <c r="BT47" s="25">
        <v>4.60517018598809</v>
      </c>
      <c r="BU47" s="22">
        <v>-0.415515443961666</v>
      </c>
      <c r="BV47" s="25">
        <v>-0.385662480811985</v>
      </c>
      <c r="BW47" s="25">
        <v>1.38629436111989</v>
      </c>
      <c r="BX47" s="26">
        <f t="shared" si="32"/>
        <v>1.43690836564884</v>
      </c>
      <c r="BY47" s="26">
        <f t="shared" si="33"/>
        <v>1.20814941404847</v>
      </c>
      <c r="BZ47" s="26">
        <f t="shared" si="83"/>
        <v>0.827712192194034</v>
      </c>
      <c r="CA47" s="16">
        <f t="shared" si="34"/>
        <v>0.0894558057388459</v>
      </c>
      <c r="CB47" s="16">
        <f t="shared" si="35"/>
        <v>0.172287807805966</v>
      </c>
      <c r="CC47" s="16">
        <f t="shared" si="36"/>
        <v>0.00118152014593973</v>
      </c>
      <c r="CF47" s="25">
        <v>0.18627471046138</v>
      </c>
      <c r="CG47" s="25">
        <v>0.819329186812244</v>
      </c>
      <c r="CH47" s="25">
        <v>0.035198210649965</v>
      </c>
      <c r="CI47" s="25">
        <v>4.60517018598809</v>
      </c>
      <c r="CJ47" s="25">
        <v>-0.385662480811985</v>
      </c>
      <c r="CK47" s="22">
        <v>1.38629436111989</v>
      </c>
      <c r="CL47" s="29">
        <f t="shared" si="37"/>
        <v>1.43862933770706</v>
      </c>
      <c r="CM47" s="29">
        <f t="shared" si="38"/>
        <v>1.20670415547545</v>
      </c>
      <c r="CN47" s="29">
        <f t="shared" si="84"/>
        <v>0.828703535545542</v>
      </c>
      <c r="CO47" s="27">
        <f t="shared" si="39"/>
        <v>0.0884293107925415</v>
      </c>
      <c r="CP47" s="27">
        <f t="shared" si="40"/>
        <v>0.171296464454458</v>
      </c>
      <c r="CQ47" s="27">
        <f t="shared" si="41"/>
        <v>0.00131638967089752</v>
      </c>
      <c r="CT47" s="31">
        <v>0.18627471046138</v>
      </c>
      <c r="CU47" s="31">
        <v>0.819329186812244</v>
      </c>
      <c r="CV47" s="31">
        <v>0.035198210649965</v>
      </c>
      <c r="CW47" s="31">
        <v>4.60517018598809</v>
      </c>
      <c r="CX47" s="31">
        <v>-0.385662480811985</v>
      </c>
      <c r="CY47" s="34">
        <f t="shared" si="42"/>
        <v>1.42508447720555</v>
      </c>
      <c r="CZ47" s="34">
        <f t="shared" si="4"/>
        <v>1.21817339797576</v>
      </c>
      <c r="DA47" s="34">
        <f t="shared" si="85"/>
        <v>0.820901196546978</v>
      </c>
      <c r="DB47" s="32">
        <f t="shared" si="43"/>
        <v>0.0966684623145435</v>
      </c>
      <c r="DC47" s="32">
        <f t="shared" si="44"/>
        <v>0.179098803453022</v>
      </c>
      <c r="DD47" s="32">
        <f>(DC47-$DE$1)^2</f>
        <v>0.000782983760563287</v>
      </c>
      <c r="DE47" s="73"/>
      <c r="DF47" s="30">
        <f t="shared" si="45"/>
        <v>1.42508447720555</v>
      </c>
      <c r="DG47" s="30">
        <f t="shared" si="46"/>
        <v>1.47519024383524</v>
      </c>
      <c r="DH47" s="30">
        <f t="shared" si="47"/>
        <v>1.17679737054571</v>
      </c>
      <c r="DI47" s="34">
        <f t="shared" si="48"/>
        <v>0.849763965342881</v>
      </c>
      <c r="DJ47" s="32">
        <f t="shared" si="49"/>
        <v>0.0680217289107204</v>
      </c>
      <c r="DK47" s="32">
        <f t="shared" si="50"/>
        <v>0.150236034657119</v>
      </c>
      <c r="DL47" s="32">
        <f t="shared" si="51"/>
        <v>0.00633816042286419</v>
      </c>
      <c r="DM47" s="36"/>
      <c r="DN47" s="30">
        <f t="shared" si="52"/>
        <v>1.43250029718327</v>
      </c>
      <c r="DO47" s="30">
        <f t="shared" si="53"/>
        <v>1.21186711333568</v>
      </c>
      <c r="DP47" s="34">
        <f t="shared" si="54"/>
        <v>0.825172982248429</v>
      </c>
      <c r="DQ47" s="32">
        <f t="shared" si="55"/>
        <v>0.0921120696098422</v>
      </c>
      <c r="DR47" s="32">
        <f t="shared" si="56"/>
        <v>0.174827017751571</v>
      </c>
      <c r="DS47" s="32">
        <f t="shared" si="57"/>
        <v>0.00275400562301588</v>
      </c>
      <c r="DT47" s="36"/>
      <c r="DU47" s="30">
        <f t="shared" si="58"/>
        <v>1.39520142147846</v>
      </c>
      <c r="DV47" s="30">
        <f t="shared" si="59"/>
        <v>1.24426478734548</v>
      </c>
      <c r="DW47" s="34">
        <f t="shared" si="60"/>
        <v>0.803687454768697</v>
      </c>
      <c r="DX47" s="32">
        <f t="shared" si="61"/>
        <v>0.116143671122304</v>
      </c>
      <c r="DY47" s="32">
        <f t="shared" si="62"/>
        <v>0.196312545231303</v>
      </c>
      <c r="DZ47" s="32">
        <f t="shared" si="63"/>
        <v>0.000829476188659363</v>
      </c>
      <c r="EA47" s="36"/>
      <c r="EC47" s="25">
        <v>0.18627471046138</v>
      </c>
      <c r="ED47" s="22">
        <v>0.035198210649965</v>
      </c>
      <c r="EE47" s="25">
        <v>4.60517018598809</v>
      </c>
      <c r="EF47" s="25">
        <v>-0.385662480811985</v>
      </c>
      <c r="EG47" s="26">
        <f t="shared" si="64"/>
        <v>1.44910434344709</v>
      </c>
      <c r="EH47" s="26">
        <f t="shared" si="65"/>
        <v>1.19798136542083</v>
      </c>
      <c r="EI47" s="26">
        <f t="shared" si="86"/>
        <v>0.834737525027128</v>
      </c>
      <c r="EJ47" s="16">
        <f t="shared" si="66"/>
        <v>0.0823091177489233</v>
      </c>
      <c r="EK47" s="16">
        <f t="shared" si="67"/>
        <v>0.165262474972872</v>
      </c>
      <c r="EL47" s="16">
        <f t="shared" si="68"/>
        <v>0.0026380655358793</v>
      </c>
      <c r="EO47" s="25">
        <v>0.18627471046138</v>
      </c>
      <c r="EP47" s="25">
        <v>4.60517018598809</v>
      </c>
      <c r="EQ47" s="22">
        <v>-0.385662480811985</v>
      </c>
      <c r="ER47" s="26">
        <f t="shared" si="69"/>
        <v>1.46915264198877</v>
      </c>
      <c r="ES47" s="26">
        <f t="shared" si="70"/>
        <v>1.1816335147109</v>
      </c>
      <c r="ET47" s="26">
        <f t="shared" si="87"/>
        <v>0.846286084094914</v>
      </c>
      <c r="EU47" s="16">
        <f t="shared" si="71"/>
        <v>0.0712075124775735</v>
      </c>
      <c r="EV47" s="16">
        <f t="shared" si="72"/>
        <v>0.153713915905086</v>
      </c>
      <c r="EW47" s="16">
        <f t="shared" si="73"/>
        <v>0.00689096673623249</v>
      </c>
      <c r="EZ47" s="25">
        <v>0.18627471046138</v>
      </c>
      <c r="FA47" s="25">
        <v>4.60517018598809</v>
      </c>
      <c r="FB47" s="26">
        <f t="shared" si="74"/>
        <v>1.2848476720205</v>
      </c>
      <c r="FC47" s="26">
        <f t="shared" si="75"/>
        <v>1.35113293023292</v>
      </c>
      <c r="FD47" s="26">
        <f t="shared" si="76"/>
        <v>0.740119626739919</v>
      </c>
      <c r="FE47" s="16">
        <f t="shared" si="77"/>
        <v>0.203538423041323</v>
      </c>
      <c r="FF47" s="16">
        <f t="shared" si="78"/>
        <v>0.259880373260081</v>
      </c>
      <c r="FG47" s="16">
        <f t="shared" si="79"/>
        <v>0.000163879923021109</v>
      </c>
    </row>
    <row r="48" s="1" customFormat="1" spans="1:163">
      <c r="A48" s="13" t="s">
        <v>21</v>
      </c>
      <c r="B48" s="13">
        <v>2.25148985770404</v>
      </c>
      <c r="C48" s="14">
        <v>0.0036</v>
      </c>
      <c r="D48" s="14">
        <v>0.035825</v>
      </c>
      <c r="E48" s="13">
        <v>100</v>
      </c>
      <c r="F48" s="13">
        <v>0.5</v>
      </c>
      <c r="G48" s="13">
        <v>0.66</v>
      </c>
      <c r="H48" s="13">
        <v>0.68</v>
      </c>
      <c r="I48" s="13">
        <v>4</v>
      </c>
      <c r="J48" s="13">
        <v>1.938</v>
      </c>
      <c r="K48" s="17">
        <f t="shared" si="5"/>
        <v>1.43951285123212</v>
      </c>
      <c r="L48" s="17">
        <f t="shared" si="0"/>
        <v>1.34628877980576</v>
      </c>
      <c r="M48" s="17">
        <f t="shared" si="1"/>
        <v>0.742782688974264</v>
      </c>
      <c r="N48" s="16">
        <f t="shared" si="6"/>
        <v>0.248489437486726</v>
      </c>
      <c r="O48" s="16">
        <f t="shared" si="2"/>
        <v>0.257217311025736</v>
      </c>
      <c r="P48" s="16">
        <f>(O48-$Q$1)^2</f>
        <v>0.00240775989922845</v>
      </c>
      <c r="R48" s="21">
        <f t="shared" si="7"/>
        <v>0.297351754871729</v>
      </c>
      <c r="S48" s="21">
        <f t="shared" si="91"/>
        <v>1</v>
      </c>
      <c r="T48" s="21">
        <f t="shared" si="9"/>
        <v>0.811592156065373</v>
      </c>
      <c r="U48" s="22">
        <f t="shared" si="10"/>
        <v>0.00359353551013022</v>
      </c>
      <c r="V48" s="21">
        <f t="shared" si="11"/>
        <v>0.035198210649965</v>
      </c>
      <c r="W48" s="25">
        <f t="shared" si="12"/>
        <v>4.60517018598809</v>
      </c>
      <c r="X48" s="21">
        <f t="shared" si="13"/>
        <v>-0.693147180559945</v>
      </c>
      <c r="Y48" s="21">
        <f t="shared" si="14"/>
        <v>-0.415515443961666</v>
      </c>
      <c r="Z48" s="25">
        <f t="shared" si="15"/>
        <v>-0.385662480811985</v>
      </c>
      <c r="AA48" s="21">
        <f t="shared" si="16"/>
        <v>1.38629436111989</v>
      </c>
      <c r="AB48" s="26">
        <f t="shared" si="17"/>
        <v>1.4707472639221</v>
      </c>
      <c r="AC48" s="26">
        <f t="shared" si="18"/>
        <v>1.31769750489412</v>
      </c>
      <c r="AD48" s="26">
        <f t="shared" si="80"/>
        <v>0.758899516987668</v>
      </c>
      <c r="AE48" s="16">
        <f t="shared" si="19"/>
        <v>0.218325119372283</v>
      </c>
      <c r="AF48" s="16">
        <f t="shared" si="20"/>
        <v>0.241100483012332</v>
      </c>
      <c r="AG48" s="16">
        <f t="shared" si="21"/>
        <v>0.00134568282957822</v>
      </c>
      <c r="AJ48" s="25">
        <v>0.297351754871729</v>
      </c>
      <c r="AK48" s="22">
        <v>1</v>
      </c>
      <c r="AL48" s="25">
        <v>0.811592156065373</v>
      </c>
      <c r="AM48" s="25">
        <v>0.035198210649965</v>
      </c>
      <c r="AN48" s="25">
        <v>4.60517018598809</v>
      </c>
      <c r="AO48" s="25">
        <v>-0.693147180559945</v>
      </c>
      <c r="AP48" s="25">
        <v>-0.415515443961666</v>
      </c>
      <c r="AQ48" s="25">
        <v>-0.385662480811985</v>
      </c>
      <c r="AR48" s="25">
        <v>1.38629436111989</v>
      </c>
      <c r="AS48" s="26">
        <f t="shared" si="22"/>
        <v>1.4694664484758</v>
      </c>
      <c r="AT48" s="26">
        <f t="shared" si="23"/>
        <v>1.31884603558671</v>
      </c>
      <c r="AU48" s="26">
        <f t="shared" si="81"/>
        <v>0.758238621504542</v>
      </c>
      <c r="AV48" s="16">
        <f t="shared" si="24"/>
        <v>0.219523688903878</v>
      </c>
      <c r="AW48" s="16">
        <f t="shared" si="25"/>
        <v>0.241761378495458</v>
      </c>
      <c r="AX48" s="16">
        <f t="shared" si="26"/>
        <v>0.00138171850816924</v>
      </c>
      <c r="BA48" s="25">
        <v>0.297351754871729</v>
      </c>
      <c r="BB48" s="25">
        <v>0.811592156065373</v>
      </c>
      <c r="BC48" s="25">
        <v>0.035198210649965</v>
      </c>
      <c r="BD48" s="25">
        <v>4.60517018598809</v>
      </c>
      <c r="BE48" s="22">
        <v>-0.693147180559945</v>
      </c>
      <c r="BF48" s="25">
        <v>-0.415515443961666</v>
      </c>
      <c r="BG48" s="25">
        <v>-0.385662480811985</v>
      </c>
      <c r="BH48" s="25">
        <v>1.38629436111989</v>
      </c>
      <c r="BI48" s="26">
        <f t="shared" si="27"/>
        <v>1.45116501186843</v>
      </c>
      <c r="BJ48" s="26">
        <f t="shared" si="28"/>
        <v>1.33547872512772</v>
      </c>
      <c r="BK48" s="26">
        <f t="shared" si="82"/>
        <v>0.748795155762862</v>
      </c>
      <c r="BL48" s="16">
        <f t="shared" si="29"/>
        <v>0.237008305669069</v>
      </c>
      <c r="BM48" s="16">
        <f t="shared" si="30"/>
        <v>0.251204844237138</v>
      </c>
      <c r="BN48" s="16">
        <f t="shared" si="31"/>
        <v>0.00214760882093523</v>
      </c>
      <c r="BQ48" s="25">
        <v>0.297351754871729</v>
      </c>
      <c r="BR48" s="25">
        <v>0.811592156065373</v>
      </c>
      <c r="BS48" s="25">
        <v>0.035198210649965</v>
      </c>
      <c r="BT48" s="25">
        <v>4.60517018598809</v>
      </c>
      <c r="BU48" s="22">
        <v>-0.415515443961666</v>
      </c>
      <c r="BV48" s="25">
        <v>-0.385662480811985</v>
      </c>
      <c r="BW48" s="25">
        <v>1.38629436111989</v>
      </c>
      <c r="BX48" s="26">
        <f t="shared" si="32"/>
        <v>1.43334649592875</v>
      </c>
      <c r="BY48" s="26">
        <f t="shared" si="33"/>
        <v>1.35208060682093</v>
      </c>
      <c r="BZ48" s="26">
        <f t="shared" si="83"/>
        <v>0.739600875092235</v>
      </c>
      <c r="CA48" s="16">
        <f t="shared" si="34"/>
        <v>0.25467515917139</v>
      </c>
      <c r="CB48" s="16">
        <f t="shared" si="35"/>
        <v>0.260399124907765</v>
      </c>
      <c r="CC48" s="16">
        <f t="shared" si="36"/>
        <v>0.00288778012102047</v>
      </c>
      <c r="CF48" s="25">
        <v>0.297351754871729</v>
      </c>
      <c r="CG48" s="25">
        <v>0.811592156065373</v>
      </c>
      <c r="CH48" s="25">
        <v>0.035198210649965</v>
      </c>
      <c r="CI48" s="25">
        <v>4.60517018598809</v>
      </c>
      <c r="CJ48" s="25">
        <v>-0.385662480811985</v>
      </c>
      <c r="CK48" s="22">
        <v>1.38629436111989</v>
      </c>
      <c r="CL48" s="29">
        <f t="shared" si="37"/>
        <v>1.43520754989282</v>
      </c>
      <c r="CM48" s="29">
        <f t="shared" si="38"/>
        <v>1.35032734474169</v>
      </c>
      <c r="CN48" s="29">
        <f t="shared" si="84"/>
        <v>0.740561171255324</v>
      </c>
      <c r="CO48" s="27">
        <f t="shared" si="39"/>
        <v>0.252800247884784</v>
      </c>
      <c r="CP48" s="27">
        <f t="shared" si="40"/>
        <v>0.259438828744676</v>
      </c>
      <c r="CQ48" s="27">
        <f t="shared" si="41"/>
        <v>0.00268948859814709</v>
      </c>
      <c r="CT48" s="31">
        <v>0.297351754871729</v>
      </c>
      <c r="CU48" s="31">
        <v>0.811592156065373</v>
      </c>
      <c r="CV48" s="31">
        <v>0.035198210649965</v>
      </c>
      <c r="CW48" s="31">
        <v>4.60517018598809</v>
      </c>
      <c r="CX48" s="31">
        <v>-0.385662480811985</v>
      </c>
      <c r="CY48" s="34">
        <f t="shared" si="42"/>
        <v>1.42148922645855</v>
      </c>
      <c r="CZ48" s="34">
        <f t="shared" si="4"/>
        <v>1.36335890833888</v>
      </c>
      <c r="DA48" s="34">
        <f t="shared" si="85"/>
        <v>0.733482572992027</v>
      </c>
      <c r="DB48" s="32">
        <f t="shared" si="43"/>
        <v>0.266783379184389</v>
      </c>
      <c r="DC48" s="32">
        <f t="shared" si="44"/>
        <v>0.266517427007973</v>
      </c>
      <c r="DD48" s="32">
        <f>(DC48-$DE$1)^2</f>
        <v>0.00353273040929962</v>
      </c>
      <c r="DE48" s="73"/>
      <c r="DF48" s="30">
        <f t="shared" si="45"/>
        <v>1.42148922645855</v>
      </c>
      <c r="DG48" s="30">
        <f t="shared" si="46"/>
        <v>1.47146793314115</v>
      </c>
      <c r="DH48" s="30">
        <f t="shared" si="47"/>
        <v>1.3170521466023</v>
      </c>
      <c r="DI48" s="34">
        <f t="shared" si="48"/>
        <v>0.7592713793298</v>
      </c>
      <c r="DJ48" s="32">
        <f t="shared" si="49"/>
        <v>0.217652169407589</v>
      </c>
      <c r="DK48" s="32">
        <f t="shared" si="50"/>
        <v>0.2407286206702</v>
      </c>
      <c r="DL48" s="32">
        <f t="shared" si="51"/>
        <v>0.000118374868590113</v>
      </c>
      <c r="DM48" s="36"/>
      <c r="DN48" s="30">
        <f t="shared" si="52"/>
        <v>1.4288429057948</v>
      </c>
      <c r="DO48" s="30">
        <f t="shared" si="53"/>
        <v>1.35634224878065</v>
      </c>
      <c r="DP48" s="34">
        <f t="shared" si="54"/>
        <v>0.737277041173787</v>
      </c>
      <c r="DQ48" s="32">
        <f t="shared" si="55"/>
        <v>0.259240946579484</v>
      </c>
      <c r="DR48" s="32">
        <f t="shared" si="56"/>
        <v>0.262722958826213</v>
      </c>
      <c r="DS48" s="32">
        <f t="shared" si="57"/>
        <v>0.00125438658762122</v>
      </c>
      <c r="DT48" s="36"/>
      <c r="DU48" s="30">
        <f t="shared" si="58"/>
        <v>1.39150133510662</v>
      </c>
      <c r="DV48" s="30">
        <f t="shared" si="59"/>
        <v>1.3927403094094</v>
      </c>
      <c r="DW48" s="34">
        <f t="shared" si="60"/>
        <v>0.71800894484346</v>
      </c>
      <c r="DX48" s="32">
        <f t="shared" si="61"/>
        <v>0.298660790730241</v>
      </c>
      <c r="DY48" s="32">
        <f t="shared" si="62"/>
        <v>0.28199105515654</v>
      </c>
      <c r="DZ48" s="32">
        <f t="shared" si="63"/>
        <v>0.00323509342175965</v>
      </c>
      <c r="EA48" s="36"/>
      <c r="EC48" s="25">
        <v>0.297351754871729</v>
      </c>
      <c r="ED48" s="22">
        <v>0.035198210649965</v>
      </c>
      <c r="EE48" s="25">
        <v>4.60517018598809</v>
      </c>
      <c r="EF48" s="25">
        <v>-0.385662480811985</v>
      </c>
      <c r="EG48" s="26">
        <f t="shared" si="64"/>
        <v>1.44764995973704</v>
      </c>
      <c r="EH48" s="26">
        <f t="shared" si="65"/>
        <v>1.33872141325658</v>
      </c>
      <c r="EI48" s="26">
        <f t="shared" si="86"/>
        <v>0.746981403373086</v>
      </c>
      <c r="EJ48" s="16">
        <f t="shared" si="66"/>
        <v>0.240443161985885</v>
      </c>
      <c r="EK48" s="16">
        <f t="shared" si="67"/>
        <v>0.253018596626914</v>
      </c>
      <c r="EL48" s="16">
        <f t="shared" si="68"/>
        <v>0.00132452465664384</v>
      </c>
      <c r="EO48" s="25">
        <v>0.297351754871729</v>
      </c>
      <c r="EP48" s="25">
        <v>4.60517018598809</v>
      </c>
      <c r="EQ48" s="22">
        <v>-0.385662480811985</v>
      </c>
      <c r="ER48" s="26">
        <f t="shared" si="69"/>
        <v>1.46767813694036</v>
      </c>
      <c r="ES48" s="26">
        <f t="shared" si="70"/>
        <v>1.32045300071044</v>
      </c>
      <c r="ET48" s="26">
        <f t="shared" si="87"/>
        <v>0.757315860134344</v>
      </c>
      <c r="EU48" s="16">
        <f t="shared" si="71"/>
        <v>0.221202654871892</v>
      </c>
      <c r="EV48" s="16">
        <f t="shared" si="72"/>
        <v>0.242684139865656</v>
      </c>
      <c r="EW48" s="16">
        <f t="shared" si="73"/>
        <v>3.55022564434489e-5</v>
      </c>
      <c r="EZ48" s="25">
        <v>0.297351754871729</v>
      </c>
      <c r="FA48" s="25">
        <v>4.60517018598809</v>
      </c>
      <c r="FB48" s="26">
        <f t="shared" si="74"/>
        <v>1.28355814340061</v>
      </c>
      <c r="FC48" s="26">
        <f t="shared" si="75"/>
        <v>1.50986537693224</v>
      </c>
      <c r="FD48" s="26">
        <f t="shared" si="76"/>
        <v>0.662310703509085</v>
      </c>
      <c r="FE48" s="16">
        <f t="shared" si="77"/>
        <v>0.42829414366926</v>
      </c>
      <c r="FF48" s="16">
        <f t="shared" si="78"/>
        <v>0.337689296490915</v>
      </c>
      <c r="FG48" s="16">
        <f t="shared" si="79"/>
        <v>0.00422595735249142</v>
      </c>
    </row>
    <row r="49" s="1" customFormat="1" spans="1:163">
      <c r="A49" s="13" t="s">
        <v>21</v>
      </c>
      <c r="B49" s="13">
        <v>2.32678946523443</v>
      </c>
      <c r="C49" s="14">
        <v>0.0036</v>
      </c>
      <c r="D49" s="14">
        <v>0.035825</v>
      </c>
      <c r="E49" s="13">
        <v>100</v>
      </c>
      <c r="F49" s="13">
        <v>0.5</v>
      </c>
      <c r="G49" s="13">
        <v>0.66</v>
      </c>
      <c r="H49" s="13">
        <v>0.68</v>
      </c>
      <c r="I49" s="13">
        <v>4</v>
      </c>
      <c r="J49" s="13">
        <v>2.057</v>
      </c>
      <c r="K49" s="17">
        <f t="shared" si="5"/>
        <v>1.44574012877489</v>
      </c>
      <c r="L49" s="17">
        <f t="shared" si="0"/>
        <v>1.42280065349164</v>
      </c>
      <c r="M49" s="17">
        <f t="shared" si="1"/>
        <v>0.702839148650893</v>
      </c>
      <c r="N49" s="16">
        <f t="shared" si="6"/>
        <v>0.373638630170141</v>
      </c>
      <c r="O49" s="16">
        <f t="shared" si="2"/>
        <v>0.297160851349107</v>
      </c>
      <c r="P49" s="16">
        <f>(O49-$Q$1)^2</f>
        <v>8.32727382164352e-5</v>
      </c>
      <c r="R49" s="21">
        <f t="shared" si="7"/>
        <v>0.352627220391778</v>
      </c>
      <c r="S49" s="21">
        <f t="shared" si="91"/>
        <v>1</v>
      </c>
      <c r="T49" s="21">
        <f t="shared" si="9"/>
        <v>0.844489405467475</v>
      </c>
      <c r="U49" s="22">
        <f t="shared" si="10"/>
        <v>0.00359353551013022</v>
      </c>
      <c r="V49" s="21">
        <f t="shared" si="11"/>
        <v>0.035198210649965</v>
      </c>
      <c r="W49" s="25">
        <f t="shared" si="12"/>
        <v>4.60517018598809</v>
      </c>
      <c r="X49" s="21">
        <f t="shared" si="13"/>
        <v>-0.693147180559945</v>
      </c>
      <c r="Y49" s="21">
        <f t="shared" si="14"/>
        <v>-0.415515443961666</v>
      </c>
      <c r="Z49" s="25">
        <f t="shared" si="15"/>
        <v>-0.385662480811985</v>
      </c>
      <c r="AA49" s="21">
        <f t="shared" si="16"/>
        <v>1.38629436111989</v>
      </c>
      <c r="AB49" s="26">
        <f t="shared" si="17"/>
        <v>1.48540335954745</v>
      </c>
      <c r="AC49" s="26">
        <f t="shared" si="18"/>
        <v>1.38480903976593</v>
      </c>
      <c r="AD49" s="26">
        <f t="shared" si="80"/>
        <v>0.722121224865072</v>
      </c>
      <c r="AE49" s="16">
        <f t="shared" si="19"/>
        <v>0.326722719376639</v>
      </c>
      <c r="AF49" s="16">
        <f t="shared" si="20"/>
        <v>0.277878775134928</v>
      </c>
      <c r="AG49" s="16">
        <f t="shared" si="21"/>
        <v>0.00539664222596829</v>
      </c>
      <c r="AJ49" s="25">
        <v>0.352627220391778</v>
      </c>
      <c r="AK49" s="22">
        <v>1</v>
      </c>
      <c r="AL49" s="25">
        <v>0.844489405467475</v>
      </c>
      <c r="AM49" s="25">
        <v>0.035198210649965</v>
      </c>
      <c r="AN49" s="25">
        <v>4.60517018598809</v>
      </c>
      <c r="AO49" s="25">
        <v>-0.693147180559945</v>
      </c>
      <c r="AP49" s="25">
        <v>-0.415515443961666</v>
      </c>
      <c r="AQ49" s="25">
        <v>-0.385662480811985</v>
      </c>
      <c r="AR49" s="25">
        <v>1.38629436111989</v>
      </c>
      <c r="AS49" s="26">
        <f t="shared" si="22"/>
        <v>1.48413907485576</v>
      </c>
      <c r="AT49" s="26">
        <f t="shared" si="23"/>
        <v>1.38598870877375</v>
      </c>
      <c r="AU49" s="26">
        <f t="shared" si="81"/>
        <v>0.721506599346504</v>
      </c>
      <c r="AV49" s="16">
        <f t="shared" si="24"/>
        <v>0.328169639557116</v>
      </c>
      <c r="AW49" s="16">
        <f t="shared" si="25"/>
        <v>0.278493400653496</v>
      </c>
      <c r="AX49" s="16">
        <f t="shared" si="26"/>
        <v>0.00546172680171335</v>
      </c>
      <c r="BA49" s="25">
        <v>0.352627220391778</v>
      </c>
      <c r="BB49" s="25">
        <v>0.844489405467475</v>
      </c>
      <c r="BC49" s="25">
        <v>0.035198210649965</v>
      </c>
      <c r="BD49" s="25">
        <v>4.60517018598809</v>
      </c>
      <c r="BE49" s="22">
        <v>-0.693147180559945</v>
      </c>
      <c r="BF49" s="25">
        <v>-0.415515443961666</v>
      </c>
      <c r="BG49" s="25">
        <v>-0.385662480811985</v>
      </c>
      <c r="BH49" s="25">
        <v>1.38629436111989</v>
      </c>
      <c r="BI49" s="26">
        <f t="shared" si="27"/>
        <v>1.46628666426957</v>
      </c>
      <c r="BJ49" s="26">
        <f t="shared" si="28"/>
        <v>1.40286347146497</v>
      </c>
      <c r="BK49" s="26">
        <f t="shared" si="82"/>
        <v>0.712827741501977</v>
      </c>
      <c r="BL49" s="16">
        <f t="shared" si="29"/>
        <v>0.348942245009775</v>
      </c>
      <c r="BM49" s="16">
        <f t="shared" si="30"/>
        <v>0.287172258498023</v>
      </c>
      <c r="BN49" s="16">
        <f t="shared" si="31"/>
        <v>0.00677488915343684</v>
      </c>
      <c r="BQ49" s="25">
        <v>0.352627220391778</v>
      </c>
      <c r="BR49" s="25">
        <v>0.844489405467475</v>
      </c>
      <c r="BS49" s="25">
        <v>0.035198210649965</v>
      </c>
      <c r="BT49" s="25">
        <v>4.60517018598809</v>
      </c>
      <c r="BU49" s="22">
        <v>-0.415515443961666</v>
      </c>
      <c r="BV49" s="25">
        <v>-0.385662480811985</v>
      </c>
      <c r="BW49" s="25">
        <v>1.38629436111989</v>
      </c>
      <c r="BX49" s="26">
        <f t="shared" si="32"/>
        <v>1.44862078862282</v>
      </c>
      <c r="BY49" s="26">
        <f t="shared" si="33"/>
        <v>1.41997133836217</v>
      </c>
      <c r="BZ49" s="26">
        <f t="shared" si="83"/>
        <v>0.704239566661554</v>
      </c>
      <c r="CA49" s="16">
        <f t="shared" si="34"/>
        <v>0.370125264835923</v>
      </c>
      <c r="CB49" s="16">
        <f t="shared" si="35"/>
        <v>0.295760433338446</v>
      </c>
      <c r="CC49" s="16">
        <f t="shared" si="36"/>
        <v>0.00793869915995944</v>
      </c>
      <c r="CF49" s="25">
        <v>0.352627220391778</v>
      </c>
      <c r="CG49" s="25">
        <v>0.844489405467475</v>
      </c>
      <c r="CH49" s="25">
        <v>0.035198210649965</v>
      </c>
      <c r="CI49" s="25">
        <v>4.60517018598809</v>
      </c>
      <c r="CJ49" s="25">
        <v>-0.385662480811985</v>
      </c>
      <c r="CK49" s="22">
        <v>1.38629436111989</v>
      </c>
      <c r="CL49" s="29">
        <f t="shared" si="37"/>
        <v>1.44988147962273</v>
      </c>
      <c r="CM49" s="29">
        <f t="shared" si="38"/>
        <v>1.41873665462314</v>
      </c>
      <c r="CN49" s="29">
        <f t="shared" si="84"/>
        <v>0.704852445125292</v>
      </c>
      <c r="CO49" s="27">
        <f t="shared" si="39"/>
        <v>0.368592897785091</v>
      </c>
      <c r="CP49" s="27">
        <f t="shared" si="40"/>
        <v>0.295147554874708</v>
      </c>
      <c r="CQ49" s="27">
        <f t="shared" si="41"/>
        <v>0.00766833076109646</v>
      </c>
      <c r="CT49" s="31">
        <v>0.352627220391778</v>
      </c>
      <c r="CU49" s="31">
        <v>0.844489405467475</v>
      </c>
      <c r="CV49" s="31">
        <v>0.035198210649965</v>
      </c>
      <c r="CW49" s="31">
        <v>4.60517018598809</v>
      </c>
      <c r="CX49" s="31">
        <v>-0.385662480811985</v>
      </c>
      <c r="CY49" s="34">
        <f t="shared" si="42"/>
        <v>1.43690657882108</v>
      </c>
      <c r="CZ49" s="34">
        <f t="shared" si="4"/>
        <v>1.43154748563242</v>
      </c>
      <c r="DA49" s="34">
        <f t="shared" si="85"/>
        <v>0.698544763646614</v>
      </c>
      <c r="DB49" s="32">
        <f t="shared" si="43"/>
        <v>0.384515850989372</v>
      </c>
      <c r="DC49" s="32">
        <f t="shared" si="44"/>
        <v>0.301455236353386</v>
      </c>
      <c r="DD49" s="32">
        <f>(DC49-$DE$1)^2</f>
        <v>0.00890656246713046</v>
      </c>
      <c r="DE49" s="73"/>
      <c r="DF49" s="30">
        <f t="shared" si="45"/>
        <v>1.43690657882108</v>
      </c>
      <c r="DG49" s="30">
        <f t="shared" si="46"/>
        <v>1.48743017646725</v>
      </c>
      <c r="DH49" s="30">
        <f t="shared" si="47"/>
        <v>1.38292205748139</v>
      </c>
      <c r="DI49" s="34">
        <f t="shared" si="48"/>
        <v>0.723106551515437</v>
      </c>
      <c r="DJ49" s="32">
        <f t="shared" si="49"/>
        <v>0.324409783879123</v>
      </c>
      <c r="DK49" s="32">
        <f t="shared" si="50"/>
        <v>0.276893448484563</v>
      </c>
      <c r="DL49" s="32">
        <f t="shared" si="51"/>
        <v>0.00221321785025254</v>
      </c>
      <c r="DM49" s="36"/>
      <c r="DN49" s="30">
        <f t="shared" si="52"/>
        <v>1.44452843296795</v>
      </c>
      <c r="DO49" s="30">
        <f t="shared" si="53"/>
        <v>1.42399412365574</v>
      </c>
      <c r="DP49" s="34">
        <f t="shared" si="54"/>
        <v>0.702250088948931</v>
      </c>
      <c r="DQ49" s="32">
        <f t="shared" si="55"/>
        <v>0.375121420422693</v>
      </c>
      <c r="DR49" s="32">
        <f t="shared" si="56"/>
        <v>0.297749911051069</v>
      </c>
      <c r="DS49" s="32">
        <f t="shared" si="57"/>
        <v>0.00496239555221849</v>
      </c>
      <c r="DT49" s="36"/>
      <c r="DU49" s="30">
        <f t="shared" si="58"/>
        <v>1.4073753032715</v>
      </c>
      <c r="DV49" s="30">
        <f t="shared" si="59"/>
        <v>1.46158597157305</v>
      </c>
      <c r="DW49" s="34">
        <f t="shared" si="60"/>
        <v>0.68418828549903</v>
      </c>
      <c r="DX49" s="32">
        <f t="shared" si="61"/>
        <v>0.42201224659959</v>
      </c>
      <c r="DY49" s="32">
        <f t="shared" si="62"/>
        <v>0.31581171450097</v>
      </c>
      <c r="DZ49" s="32">
        <f t="shared" si="63"/>
        <v>0.00822622533974336</v>
      </c>
      <c r="EA49" s="36"/>
      <c r="EC49" s="25">
        <v>0.352627220391778</v>
      </c>
      <c r="ED49" s="22">
        <v>0.035198210649965</v>
      </c>
      <c r="EE49" s="25">
        <v>4.60517018598809</v>
      </c>
      <c r="EF49" s="25">
        <v>-0.385662480811985</v>
      </c>
      <c r="EG49" s="26">
        <f t="shared" si="64"/>
        <v>1.45391243810001</v>
      </c>
      <c r="EH49" s="26">
        <f t="shared" si="65"/>
        <v>1.4148032206727</v>
      </c>
      <c r="EI49" s="26">
        <f t="shared" si="86"/>
        <v>0.706812074914932</v>
      </c>
      <c r="EJ49" s="16">
        <f t="shared" si="66"/>
        <v>0.363714607318469</v>
      </c>
      <c r="EK49" s="16">
        <f t="shared" si="67"/>
        <v>0.293187925085068</v>
      </c>
      <c r="EL49" s="16">
        <f t="shared" si="68"/>
        <v>0.00586194625324891</v>
      </c>
      <c r="EO49" s="25">
        <v>0.352627220391778</v>
      </c>
      <c r="EP49" s="25">
        <v>4.60517018598809</v>
      </c>
      <c r="EQ49" s="22">
        <v>-0.385662480811985</v>
      </c>
      <c r="ER49" s="26">
        <f t="shared" si="69"/>
        <v>1.47402725643197</v>
      </c>
      <c r="ES49" s="26">
        <f t="shared" si="70"/>
        <v>1.39549658327158</v>
      </c>
      <c r="ET49" s="26">
        <f t="shared" si="87"/>
        <v>0.716590790681561</v>
      </c>
      <c r="EU49" s="16">
        <f t="shared" si="71"/>
        <v>0.339857219743236</v>
      </c>
      <c r="EV49" s="16">
        <f t="shared" si="72"/>
        <v>0.283409209318439</v>
      </c>
      <c r="EW49" s="16">
        <f t="shared" si="73"/>
        <v>0.00217934417246951</v>
      </c>
      <c r="EZ49" s="25">
        <v>0.352627220391778</v>
      </c>
      <c r="FA49" s="25">
        <v>4.60517018598809</v>
      </c>
      <c r="FB49" s="26">
        <f t="shared" si="74"/>
        <v>1.28911076684151</v>
      </c>
      <c r="FC49" s="26">
        <f t="shared" si="75"/>
        <v>1.59567358594011</v>
      </c>
      <c r="FD49" s="26">
        <f t="shared" si="76"/>
        <v>0.626694587672103</v>
      </c>
      <c r="FE49" s="16">
        <f t="shared" si="77"/>
        <v>0.589653874400726</v>
      </c>
      <c r="FF49" s="16">
        <f t="shared" si="78"/>
        <v>0.373305412327898</v>
      </c>
      <c r="FG49" s="16">
        <f t="shared" si="79"/>
        <v>0.0101250846608574</v>
      </c>
    </row>
    <row r="50" s="1" customFormat="1" spans="1:163">
      <c r="A50" s="13" t="s">
        <v>21</v>
      </c>
      <c r="B50" s="13">
        <v>2.47386342671765</v>
      </c>
      <c r="C50" s="14">
        <v>0.0036</v>
      </c>
      <c r="D50" s="14">
        <v>0.035825</v>
      </c>
      <c r="E50" s="13">
        <v>100</v>
      </c>
      <c r="F50" s="13">
        <v>0.5</v>
      </c>
      <c r="G50" s="13">
        <v>0.66</v>
      </c>
      <c r="H50" s="13">
        <v>0.68</v>
      </c>
      <c r="I50" s="13">
        <v>4</v>
      </c>
      <c r="J50" s="13">
        <v>1.939</v>
      </c>
      <c r="K50" s="17">
        <f t="shared" si="5"/>
        <v>1.45790314538955</v>
      </c>
      <c r="L50" s="17">
        <f t="shared" si="0"/>
        <v>1.32999232914193</v>
      </c>
      <c r="M50" s="17">
        <f t="shared" si="1"/>
        <v>0.751884035786256</v>
      </c>
      <c r="N50" s="16">
        <f t="shared" si="6"/>
        <v>0.231454183516069</v>
      </c>
      <c r="O50" s="16">
        <f t="shared" si="2"/>
        <v>0.248115964213744</v>
      </c>
      <c r="P50" s="16">
        <f>(O50-$Q$1)^2</f>
        <v>0.00338378111372948</v>
      </c>
      <c r="R50" s="21">
        <f t="shared" si="7"/>
        <v>0.285173174654575</v>
      </c>
      <c r="S50" s="21">
        <f t="shared" si="91"/>
        <v>1</v>
      </c>
      <c r="T50" s="21">
        <f t="shared" si="9"/>
        <v>0.905781069017933</v>
      </c>
      <c r="U50" s="22">
        <f t="shared" si="10"/>
        <v>0.00359353551013022</v>
      </c>
      <c r="V50" s="21">
        <f t="shared" si="11"/>
        <v>0.035198210649965</v>
      </c>
      <c r="W50" s="25">
        <f t="shared" si="12"/>
        <v>4.60517018598809</v>
      </c>
      <c r="X50" s="21">
        <f t="shared" si="13"/>
        <v>-0.693147180559945</v>
      </c>
      <c r="Y50" s="21">
        <f t="shared" si="14"/>
        <v>-0.415515443961666</v>
      </c>
      <c r="Z50" s="25">
        <f t="shared" si="15"/>
        <v>-0.385662480811985</v>
      </c>
      <c r="AA50" s="21">
        <f t="shared" si="16"/>
        <v>1.38629436111989</v>
      </c>
      <c r="AB50" s="26">
        <f t="shared" si="17"/>
        <v>1.51360770592448</v>
      </c>
      <c r="AC50" s="26">
        <f t="shared" si="18"/>
        <v>1.2810452750805</v>
      </c>
      <c r="AD50" s="26">
        <f t="shared" si="80"/>
        <v>0.780612535288542</v>
      </c>
      <c r="AE50" s="16">
        <f t="shared" si="19"/>
        <v>0.180958603858831</v>
      </c>
      <c r="AF50" s="16">
        <f t="shared" si="20"/>
        <v>0.219387464711458</v>
      </c>
      <c r="AG50" s="16">
        <f t="shared" si="21"/>
        <v>0.000224116814855543</v>
      </c>
      <c r="AJ50" s="25">
        <v>0.285173174654575</v>
      </c>
      <c r="AK50" s="22">
        <v>1</v>
      </c>
      <c r="AL50" s="25">
        <v>0.905781069017933</v>
      </c>
      <c r="AM50" s="25">
        <v>0.035198210649965</v>
      </c>
      <c r="AN50" s="25">
        <v>4.60517018598809</v>
      </c>
      <c r="AO50" s="25">
        <v>-0.693147180559945</v>
      </c>
      <c r="AP50" s="25">
        <v>-0.415515443961666</v>
      </c>
      <c r="AQ50" s="25">
        <v>-0.385662480811985</v>
      </c>
      <c r="AR50" s="25">
        <v>1.38629436111989</v>
      </c>
      <c r="AS50" s="26">
        <f t="shared" si="22"/>
        <v>1.51237503198066</v>
      </c>
      <c r="AT50" s="26">
        <f t="shared" si="23"/>
        <v>1.28208940176737</v>
      </c>
      <c r="AU50" s="26">
        <f t="shared" si="81"/>
        <v>0.779976808654288</v>
      </c>
      <c r="AV50" s="16">
        <f t="shared" si="24"/>
        <v>0.182008863337499</v>
      </c>
      <c r="AW50" s="16">
        <f t="shared" si="25"/>
        <v>0.220023191345712</v>
      </c>
      <c r="AX50" s="16">
        <f t="shared" si="26"/>
        <v>0.00023818635497492</v>
      </c>
      <c r="BA50" s="25">
        <v>0.285173174654575</v>
      </c>
      <c r="BB50" s="25">
        <v>0.905781069017933</v>
      </c>
      <c r="BC50" s="25">
        <v>0.035198210649965</v>
      </c>
      <c r="BD50" s="25">
        <v>4.60517018598809</v>
      </c>
      <c r="BE50" s="22">
        <v>-0.693147180559945</v>
      </c>
      <c r="BF50" s="25">
        <v>-0.415515443961666</v>
      </c>
      <c r="BG50" s="25">
        <v>-0.385662480811985</v>
      </c>
      <c r="BH50" s="25">
        <v>1.38629436111989</v>
      </c>
      <c r="BI50" s="26">
        <f t="shared" si="27"/>
        <v>1.49538316908734</v>
      </c>
      <c r="BJ50" s="26">
        <f t="shared" si="28"/>
        <v>1.29665763269451</v>
      </c>
      <c r="BK50" s="26">
        <f t="shared" si="82"/>
        <v>0.77121359932302</v>
      </c>
      <c r="BL50" s="16">
        <f t="shared" si="29"/>
        <v>0.196795892668996</v>
      </c>
      <c r="BM50" s="16">
        <f t="shared" si="30"/>
        <v>0.22878640067698</v>
      </c>
      <c r="BN50" s="16">
        <f t="shared" si="31"/>
        <v>0.000572350933615622</v>
      </c>
      <c r="BQ50" s="25">
        <v>0.285173174654575</v>
      </c>
      <c r="BR50" s="25">
        <v>0.905781069017933</v>
      </c>
      <c r="BS50" s="25">
        <v>0.035198210649965</v>
      </c>
      <c r="BT50" s="25">
        <v>4.60517018598809</v>
      </c>
      <c r="BU50" s="22">
        <v>-0.415515443961666</v>
      </c>
      <c r="BV50" s="25">
        <v>-0.385662480811985</v>
      </c>
      <c r="BW50" s="25">
        <v>1.38629436111989</v>
      </c>
      <c r="BX50" s="26">
        <f t="shared" si="32"/>
        <v>1.47800978446979</v>
      </c>
      <c r="BY50" s="26">
        <f t="shared" si="33"/>
        <v>1.31189929889103</v>
      </c>
      <c r="BZ50" s="26">
        <f t="shared" si="83"/>
        <v>0.762253627885402</v>
      </c>
      <c r="CA50" s="16">
        <f t="shared" si="34"/>
        <v>0.212511978814586</v>
      </c>
      <c r="CB50" s="16">
        <f t="shared" si="35"/>
        <v>0.237746372114598</v>
      </c>
      <c r="CC50" s="16">
        <f t="shared" si="36"/>
        <v>0.000966296919064156</v>
      </c>
      <c r="CF50" s="25">
        <v>0.285173174654575</v>
      </c>
      <c r="CG50" s="25">
        <v>0.905781069017933</v>
      </c>
      <c r="CH50" s="25">
        <v>0.035198210649965</v>
      </c>
      <c r="CI50" s="25">
        <v>4.60517018598809</v>
      </c>
      <c r="CJ50" s="25">
        <v>-0.385662480811985</v>
      </c>
      <c r="CK50" s="22">
        <v>1.38629436111989</v>
      </c>
      <c r="CL50" s="29">
        <f t="shared" si="37"/>
        <v>1.47811783058083</v>
      </c>
      <c r="CM50" s="29">
        <f t="shared" si="38"/>
        <v>1.31180340287085</v>
      </c>
      <c r="CN50" s="29">
        <f t="shared" si="84"/>
        <v>0.762309350480055</v>
      </c>
      <c r="CO50" s="27">
        <f t="shared" si="39"/>
        <v>0.212412374088523</v>
      </c>
      <c r="CP50" s="27">
        <f t="shared" si="40"/>
        <v>0.237690649519945</v>
      </c>
      <c r="CQ50" s="27">
        <f t="shared" si="41"/>
        <v>0.000906738587823957</v>
      </c>
      <c r="CT50" s="31">
        <v>0.285173174654575</v>
      </c>
      <c r="CU50" s="31">
        <v>0.905781069017933</v>
      </c>
      <c r="CV50" s="31">
        <v>0.035198210649965</v>
      </c>
      <c r="CW50" s="31">
        <v>4.60517018598809</v>
      </c>
      <c r="CX50" s="31">
        <v>-0.385662480811985</v>
      </c>
      <c r="CY50" s="34">
        <f t="shared" si="42"/>
        <v>1.46657019692945</v>
      </c>
      <c r="CZ50" s="34">
        <f t="shared" si="4"/>
        <v>1.32213241756833</v>
      </c>
      <c r="DA50" s="34">
        <f t="shared" si="85"/>
        <v>0.756353892176098</v>
      </c>
      <c r="DB50" s="32">
        <f t="shared" si="43"/>
        <v>0.223189918829274</v>
      </c>
      <c r="DC50" s="32">
        <f t="shared" si="44"/>
        <v>0.243646107823902</v>
      </c>
      <c r="DD50" s="32">
        <f>(DC50-$DE$1)^2</f>
        <v>0.00133703267400674</v>
      </c>
      <c r="DE50" s="73"/>
      <c r="DF50" s="30">
        <f t="shared" si="45"/>
        <v>1.46657019692945</v>
      </c>
      <c r="DG50" s="30">
        <f t="shared" si="46"/>
        <v>1.51814237072221</v>
      </c>
      <c r="DH50" s="30">
        <f t="shared" si="47"/>
        <v>1.27721881517448</v>
      </c>
      <c r="DI50" s="34">
        <f t="shared" si="48"/>
        <v>0.782951196865504</v>
      </c>
      <c r="DJ50" s="32">
        <f t="shared" si="49"/>
        <v>0.17712114412132</v>
      </c>
      <c r="DK50" s="32">
        <f t="shared" si="50"/>
        <v>0.217048803134496</v>
      </c>
      <c r="DL50" s="32">
        <f t="shared" si="51"/>
        <v>0.000163834777673712</v>
      </c>
      <c r="DM50" s="36"/>
      <c r="DN50" s="30">
        <f t="shared" si="52"/>
        <v>1.47472027036405</v>
      </c>
      <c r="DO50" s="30">
        <f t="shared" si="53"/>
        <v>1.31482562419878</v>
      </c>
      <c r="DP50" s="34">
        <f t="shared" si="54"/>
        <v>0.760557127573</v>
      </c>
      <c r="DQ50" s="32">
        <f t="shared" si="55"/>
        <v>0.215555667350834</v>
      </c>
      <c r="DR50" s="32">
        <f t="shared" si="56"/>
        <v>0.239442872427</v>
      </c>
      <c r="DS50" s="32">
        <f t="shared" si="57"/>
        <v>0.000147312450322444</v>
      </c>
      <c r="DT50" s="36"/>
      <c r="DU50" s="30">
        <f t="shared" si="58"/>
        <v>1.43796826015277</v>
      </c>
      <c r="DV50" s="30">
        <f t="shared" si="59"/>
        <v>1.34843031917409</v>
      </c>
      <c r="DW50" s="34">
        <f t="shared" si="60"/>
        <v>0.741603022255166</v>
      </c>
      <c r="DX50" s="32">
        <f t="shared" si="61"/>
        <v>0.251032804334345</v>
      </c>
      <c r="DY50" s="32">
        <f t="shared" si="62"/>
        <v>0.258396977744834</v>
      </c>
      <c r="DZ50" s="32">
        <f t="shared" si="63"/>
        <v>0.00110781162502262</v>
      </c>
      <c r="EA50" s="36"/>
      <c r="EC50" s="25">
        <v>0.285173174654575</v>
      </c>
      <c r="ED50" s="22">
        <v>0.035198210649965</v>
      </c>
      <c r="EE50" s="25">
        <v>4.60517018598809</v>
      </c>
      <c r="EF50" s="25">
        <v>-0.385662480811985</v>
      </c>
      <c r="EG50" s="26">
        <f t="shared" si="64"/>
        <v>1.46614420838079</v>
      </c>
      <c r="EH50" s="26">
        <f t="shared" si="65"/>
        <v>1.3225165634569</v>
      </c>
      <c r="EI50" s="26">
        <f t="shared" si="86"/>
        <v>0.756134197205151</v>
      </c>
      <c r="EJ50" s="16">
        <f t="shared" si="66"/>
        <v>0.223592599667831</v>
      </c>
      <c r="EK50" s="16">
        <f t="shared" si="67"/>
        <v>0.243865802794849</v>
      </c>
      <c r="EL50" s="16">
        <f t="shared" si="68"/>
        <v>0.000742084376847557</v>
      </c>
      <c r="EO50" s="25">
        <v>0.285173174654575</v>
      </c>
      <c r="EP50" s="25">
        <v>4.60517018598809</v>
      </c>
      <c r="EQ50" s="22">
        <v>-0.385662480811985</v>
      </c>
      <c r="ER50" s="26">
        <f t="shared" si="69"/>
        <v>1.4864282527477</v>
      </c>
      <c r="ES50" s="26">
        <f t="shared" si="70"/>
        <v>1.30446928495587</v>
      </c>
      <c r="ET50" s="26">
        <f t="shared" si="87"/>
        <v>0.766595282489789</v>
      </c>
      <c r="EU50" s="16">
        <f t="shared" si="71"/>
        <v>0.204821186410998</v>
      </c>
      <c r="EV50" s="16">
        <f t="shared" si="72"/>
        <v>0.23340471751021</v>
      </c>
      <c r="EW50" s="16">
        <f t="shared" si="73"/>
        <v>1.10293422700275e-5</v>
      </c>
      <c r="EZ50" s="25">
        <v>0.285173174654575</v>
      </c>
      <c r="FA50" s="25">
        <v>4.60517018598809</v>
      </c>
      <c r="FB50" s="26">
        <f t="shared" si="74"/>
        <v>1.29995606010215</v>
      </c>
      <c r="FC50" s="26">
        <f t="shared" si="75"/>
        <v>1.49158887712531</v>
      </c>
      <c r="FD50" s="26">
        <f t="shared" si="76"/>
        <v>0.67042602377625</v>
      </c>
      <c r="FE50" s="16">
        <f t="shared" si="77"/>
        <v>0.408377157120169</v>
      </c>
      <c r="FF50" s="16">
        <f t="shared" si="78"/>
        <v>0.32957397622375</v>
      </c>
      <c r="FG50" s="16">
        <f t="shared" si="79"/>
        <v>0.0032367046210754</v>
      </c>
    </row>
    <row r="51" s="1" customFormat="1" spans="1:163">
      <c r="A51" s="13" t="s">
        <v>21</v>
      </c>
      <c r="B51" s="13">
        <v>2.540280788187</v>
      </c>
      <c r="C51" s="14">
        <v>0.0036</v>
      </c>
      <c r="D51" s="14">
        <v>0.035825</v>
      </c>
      <c r="E51" s="13">
        <v>100</v>
      </c>
      <c r="F51" s="13">
        <v>0.5</v>
      </c>
      <c r="G51" s="13">
        <v>0.66</v>
      </c>
      <c r="H51" s="13">
        <v>0.68</v>
      </c>
      <c r="I51" s="13">
        <v>4</v>
      </c>
      <c r="J51" s="13">
        <v>1.905</v>
      </c>
      <c r="K51" s="17">
        <f t="shared" si="5"/>
        <v>1.46339586118307</v>
      </c>
      <c r="L51" s="17">
        <f t="shared" si="0"/>
        <v>1.3017666993126</v>
      </c>
      <c r="M51" s="17">
        <f t="shared" si="1"/>
        <v>0.768186803770638</v>
      </c>
      <c r="N51" s="16">
        <f t="shared" si="6"/>
        <v>0.195014215420247</v>
      </c>
      <c r="O51" s="16">
        <f t="shared" si="2"/>
        <v>0.231813196229362</v>
      </c>
      <c r="P51" s="16">
        <f>(O51-$Q$1)^2</f>
        <v>0.0055462344132077</v>
      </c>
      <c r="R51" s="21">
        <f t="shared" si="7"/>
        <v>0.263722341334726</v>
      </c>
      <c r="S51" s="21">
        <f t="shared" si="91"/>
        <v>1</v>
      </c>
      <c r="T51" s="21">
        <f t="shared" si="9"/>
        <v>0.932274621450943</v>
      </c>
      <c r="U51" s="22">
        <f t="shared" si="10"/>
        <v>0.00359353551013022</v>
      </c>
      <c r="V51" s="21">
        <f t="shared" si="11"/>
        <v>0.035198210649965</v>
      </c>
      <c r="W51" s="25">
        <f t="shared" si="12"/>
        <v>4.60517018598809</v>
      </c>
      <c r="X51" s="21">
        <f t="shared" si="13"/>
        <v>-0.693147180559945</v>
      </c>
      <c r="Y51" s="21">
        <f t="shared" si="14"/>
        <v>-0.415515443961666</v>
      </c>
      <c r="Z51" s="25">
        <f t="shared" si="15"/>
        <v>-0.385662480811985</v>
      </c>
      <c r="AA51" s="21">
        <f t="shared" si="16"/>
        <v>1.38629436111989</v>
      </c>
      <c r="AB51" s="26">
        <f t="shared" si="17"/>
        <v>1.52617663835258</v>
      </c>
      <c r="AC51" s="26">
        <f t="shared" si="18"/>
        <v>1.24821724571563</v>
      </c>
      <c r="AD51" s="26">
        <f t="shared" si="80"/>
        <v>0.801142592311067</v>
      </c>
      <c r="AE51" s="16">
        <f t="shared" si="19"/>
        <v>0.14350713932985</v>
      </c>
      <c r="AF51" s="16">
        <f t="shared" si="20"/>
        <v>0.198857407688933</v>
      </c>
      <c r="AG51" s="16">
        <f t="shared" si="21"/>
        <v>3.09083234922801e-5</v>
      </c>
      <c r="AJ51" s="25">
        <v>0.263722341334726</v>
      </c>
      <c r="AK51" s="22">
        <v>1</v>
      </c>
      <c r="AL51" s="25">
        <v>0.932274621450943</v>
      </c>
      <c r="AM51" s="25">
        <v>0.035198210649965</v>
      </c>
      <c r="AN51" s="25">
        <v>4.60517018598809</v>
      </c>
      <c r="AO51" s="25">
        <v>-0.693147180559945</v>
      </c>
      <c r="AP51" s="25">
        <v>-0.415515443961666</v>
      </c>
      <c r="AQ51" s="25">
        <v>-0.385662480811985</v>
      </c>
      <c r="AR51" s="25">
        <v>1.38629436111989</v>
      </c>
      <c r="AS51" s="26">
        <f t="shared" si="22"/>
        <v>1.52495796907773</v>
      </c>
      <c r="AT51" s="26">
        <f t="shared" si="23"/>
        <v>1.24921475780222</v>
      </c>
      <c r="AU51" s="26">
        <f t="shared" si="81"/>
        <v>0.800502870906946</v>
      </c>
      <c r="AV51" s="16">
        <f t="shared" si="24"/>
        <v>0.144431945267521</v>
      </c>
      <c r="AW51" s="16">
        <f t="shared" si="25"/>
        <v>0.199497129093054</v>
      </c>
      <c r="AX51" s="16">
        <f t="shared" si="26"/>
        <v>2.59363573485066e-5</v>
      </c>
      <c r="BA51" s="25">
        <v>0.263722341334726</v>
      </c>
      <c r="BB51" s="25">
        <v>0.932274621450943</v>
      </c>
      <c r="BC51" s="25">
        <v>0.035198210649965</v>
      </c>
      <c r="BD51" s="25">
        <v>4.60517018598809</v>
      </c>
      <c r="BE51" s="22">
        <v>-0.693147180559945</v>
      </c>
      <c r="BF51" s="25">
        <v>-0.415515443961666</v>
      </c>
      <c r="BG51" s="25">
        <v>-0.385662480811985</v>
      </c>
      <c r="BH51" s="25">
        <v>1.38629436111989</v>
      </c>
      <c r="BI51" s="26">
        <f t="shared" si="27"/>
        <v>1.50834813896894</v>
      </c>
      <c r="BJ51" s="26">
        <f t="shared" si="28"/>
        <v>1.2629710282284</v>
      </c>
      <c r="BK51" s="26">
        <f t="shared" si="82"/>
        <v>0.791783799983696</v>
      </c>
      <c r="BL51" s="16">
        <f t="shared" si="29"/>
        <v>0.157332698859403</v>
      </c>
      <c r="BM51" s="16">
        <f t="shared" si="30"/>
        <v>0.208216200016304</v>
      </c>
      <c r="BN51" s="16">
        <f t="shared" si="31"/>
        <v>1.12470108225472e-5</v>
      </c>
      <c r="BQ51" s="25">
        <v>0.263722341334726</v>
      </c>
      <c r="BR51" s="25">
        <v>0.932274621450943</v>
      </c>
      <c r="BS51" s="25">
        <v>0.035198210649965</v>
      </c>
      <c r="BT51" s="25">
        <v>4.60517018598809</v>
      </c>
      <c r="BU51" s="22">
        <v>-0.415515443961666</v>
      </c>
      <c r="BV51" s="25">
        <v>-0.385662480811985</v>
      </c>
      <c r="BW51" s="25">
        <v>1.38629436111989</v>
      </c>
      <c r="BX51" s="26">
        <f t="shared" si="32"/>
        <v>1.49110458382196</v>
      </c>
      <c r="BY51" s="26">
        <f t="shared" si="33"/>
        <v>1.27757638241387</v>
      </c>
      <c r="BZ51" s="26">
        <f t="shared" si="83"/>
        <v>0.782732064998403</v>
      </c>
      <c r="CA51" s="16">
        <f t="shared" si="34"/>
        <v>0.171309415533195</v>
      </c>
      <c r="CB51" s="16">
        <f t="shared" si="35"/>
        <v>0.217267935001597</v>
      </c>
      <c r="CC51" s="16">
        <f t="shared" si="36"/>
        <v>0.000112505896185299</v>
      </c>
      <c r="CF51" s="25">
        <v>0.263722341334726</v>
      </c>
      <c r="CG51" s="25">
        <v>0.932274621450943</v>
      </c>
      <c r="CH51" s="25">
        <v>0.035198210649965</v>
      </c>
      <c r="CI51" s="25">
        <v>4.60517018598809</v>
      </c>
      <c r="CJ51" s="25">
        <v>-0.385662480811985</v>
      </c>
      <c r="CK51" s="22">
        <v>1.38629436111989</v>
      </c>
      <c r="CL51" s="29">
        <f t="shared" si="37"/>
        <v>1.49070007754058</v>
      </c>
      <c r="CM51" s="29">
        <f t="shared" si="38"/>
        <v>1.27792305689214</v>
      </c>
      <c r="CN51" s="29">
        <f t="shared" si="84"/>
        <v>0.782519725743086</v>
      </c>
      <c r="CO51" s="27">
        <f t="shared" si="39"/>
        <v>0.171644425749882</v>
      </c>
      <c r="CP51" s="27">
        <f t="shared" si="40"/>
        <v>0.217480274256914</v>
      </c>
      <c r="CQ51" s="27">
        <f t="shared" si="41"/>
        <v>9.80441598082259e-5</v>
      </c>
      <c r="CT51" s="31">
        <v>0.263722341334726</v>
      </c>
      <c r="CU51" s="31">
        <v>0.932274621450943</v>
      </c>
      <c r="CV51" s="31">
        <v>0.035198210649965</v>
      </c>
      <c r="CW51" s="31">
        <v>4.60517018598809</v>
      </c>
      <c r="CX51" s="31">
        <v>-0.385662480811985</v>
      </c>
      <c r="CY51" s="34">
        <f t="shared" si="42"/>
        <v>1.47978709496358</v>
      </c>
      <c r="CZ51" s="34">
        <f t="shared" si="4"/>
        <v>1.28734735319941</v>
      </c>
      <c r="DA51" s="34">
        <f t="shared" si="85"/>
        <v>0.776791125965132</v>
      </c>
      <c r="DB51" s="32">
        <f t="shared" si="43"/>
        <v>0.180806014609514</v>
      </c>
      <c r="DC51" s="32">
        <f t="shared" si="44"/>
        <v>0.223208874034868</v>
      </c>
      <c r="DD51" s="32">
        <f>(DC51-$DE$1)^2</f>
        <v>0.000260119596464018</v>
      </c>
      <c r="DE51" s="73"/>
      <c r="DF51" s="30">
        <f t="shared" si="45"/>
        <v>1.47978709496357</v>
      </c>
      <c r="DG51" s="30">
        <f t="shared" si="46"/>
        <v>1.53182654725586</v>
      </c>
      <c r="DH51" s="30">
        <f t="shared" si="47"/>
        <v>1.24361338652385</v>
      </c>
      <c r="DI51" s="34">
        <f t="shared" si="48"/>
        <v>0.804108423756357</v>
      </c>
      <c r="DJ51" s="32">
        <f t="shared" si="49"/>
        <v>0.139258425832982</v>
      </c>
      <c r="DK51" s="32">
        <f t="shared" si="50"/>
        <v>0.195891576243643</v>
      </c>
      <c r="DL51" s="32">
        <f t="shared" si="51"/>
        <v>0.00115307940369508</v>
      </c>
      <c r="DM51" s="36"/>
      <c r="DN51" s="30">
        <f t="shared" si="52"/>
        <v>1.48817757145548</v>
      </c>
      <c r="DO51" s="30">
        <f t="shared" si="53"/>
        <v>1.28008917520297</v>
      </c>
      <c r="DP51" s="34">
        <f t="shared" si="54"/>
        <v>0.781195575567182</v>
      </c>
      <c r="DQ51" s="32">
        <f t="shared" si="55"/>
        <v>0.17374093693775</v>
      </c>
      <c r="DR51" s="32">
        <f t="shared" si="56"/>
        <v>0.218804424432818</v>
      </c>
      <c r="DS51" s="32">
        <f t="shared" si="57"/>
        <v>7.22706385682099e-5</v>
      </c>
      <c r="DT51" s="36"/>
      <c r="DU51" s="30">
        <f t="shared" si="58"/>
        <v>1.45162018962797</v>
      </c>
      <c r="DV51" s="30">
        <f t="shared" si="59"/>
        <v>1.31232674608103</v>
      </c>
      <c r="DW51" s="34">
        <f t="shared" si="60"/>
        <v>0.762005348886074</v>
      </c>
      <c r="DX51" s="32">
        <f t="shared" si="61"/>
        <v>0.205553252452976</v>
      </c>
      <c r="DY51" s="32">
        <f t="shared" si="62"/>
        <v>0.237994651113926</v>
      </c>
      <c r="DZ51" s="32">
        <f t="shared" si="63"/>
        <v>0.00016593246552356</v>
      </c>
      <c r="EA51" s="36"/>
      <c r="EC51" s="25">
        <v>0.263722341334726</v>
      </c>
      <c r="ED51" s="22">
        <v>0.035198210649965</v>
      </c>
      <c r="EE51" s="25">
        <v>4.60517018598809</v>
      </c>
      <c r="EF51" s="25">
        <v>-0.385662480811985</v>
      </c>
      <c r="EG51" s="26">
        <f t="shared" si="64"/>
        <v>1.47166797275047</v>
      </c>
      <c r="EH51" s="26">
        <f t="shared" si="65"/>
        <v>1.29444958732074</v>
      </c>
      <c r="EI51" s="26">
        <f t="shared" si="86"/>
        <v>0.772529119554053</v>
      </c>
      <c r="EJ51" s="16">
        <f t="shared" si="66"/>
        <v>0.187776645840187</v>
      </c>
      <c r="EK51" s="16">
        <f t="shared" si="67"/>
        <v>0.227470880445947</v>
      </c>
      <c r="EL51" s="16">
        <f t="shared" si="68"/>
        <v>0.000117642296069192</v>
      </c>
      <c r="EO51" s="25">
        <v>0.263722341334726</v>
      </c>
      <c r="EP51" s="25">
        <v>4.60517018598809</v>
      </c>
      <c r="EQ51" s="22">
        <v>-0.385662480811985</v>
      </c>
      <c r="ER51" s="26">
        <f t="shared" si="69"/>
        <v>1.49202843816854</v>
      </c>
      <c r="ES51" s="26">
        <f t="shared" si="70"/>
        <v>1.27678531539143</v>
      </c>
      <c r="ET51" s="26">
        <f t="shared" si="87"/>
        <v>0.783217027909994</v>
      </c>
      <c r="EU51" s="16">
        <f t="shared" si="71"/>
        <v>0.170545510881517</v>
      </c>
      <c r="EV51" s="16">
        <f t="shared" si="72"/>
        <v>0.216782972090006</v>
      </c>
      <c r="EW51" s="16">
        <f t="shared" si="73"/>
        <v>0.000397714904024033</v>
      </c>
      <c r="EZ51" s="25">
        <v>0.263722341334726</v>
      </c>
      <c r="FA51" s="25">
        <v>4.60517018598809</v>
      </c>
      <c r="FB51" s="26">
        <f t="shared" si="74"/>
        <v>1.30485370313474</v>
      </c>
      <c r="FC51" s="26">
        <f t="shared" si="75"/>
        <v>1.45993378064031</v>
      </c>
      <c r="FD51" s="26">
        <f t="shared" si="76"/>
        <v>0.684962573824009</v>
      </c>
      <c r="FE51" s="16">
        <f t="shared" si="77"/>
        <v>0.360175577641089</v>
      </c>
      <c r="FF51" s="16">
        <f t="shared" si="78"/>
        <v>0.315037426175991</v>
      </c>
      <c r="FG51" s="16">
        <f t="shared" si="79"/>
        <v>0.00179398783114381</v>
      </c>
    </row>
    <row r="52" s="1" customFormat="1" spans="1:163">
      <c r="A52" s="13" t="s">
        <v>21</v>
      </c>
      <c r="B52" s="13">
        <v>2.45711977005787</v>
      </c>
      <c r="C52" s="14">
        <v>0.0036</v>
      </c>
      <c r="D52" s="14">
        <v>0.035825</v>
      </c>
      <c r="E52" s="13">
        <v>100</v>
      </c>
      <c r="F52" s="13">
        <v>0.5</v>
      </c>
      <c r="G52" s="13">
        <v>0.66</v>
      </c>
      <c r="H52" s="13">
        <v>0.68</v>
      </c>
      <c r="I52" s="13">
        <v>4</v>
      </c>
      <c r="J52" s="13">
        <v>2.078</v>
      </c>
      <c r="K52" s="17">
        <f t="shared" si="5"/>
        <v>1.45651844498379</v>
      </c>
      <c r="L52" s="17">
        <f t="shared" si="0"/>
        <v>1.42668979384132</v>
      </c>
      <c r="M52" s="17">
        <f t="shared" si="1"/>
        <v>0.700923217027809</v>
      </c>
      <c r="N52" s="16">
        <f t="shared" si="6"/>
        <v>0.386239323225371</v>
      </c>
      <c r="O52" s="16">
        <f t="shared" si="2"/>
        <v>0.299076782972191</v>
      </c>
      <c r="P52" s="16">
        <f>(O52-$Q$1)^2</f>
        <v>5.19762865841047e-5</v>
      </c>
      <c r="R52" s="21">
        <f t="shared" si="7"/>
        <v>0.355356931430645</v>
      </c>
      <c r="S52" s="21">
        <f t="shared" si="91"/>
        <v>1</v>
      </c>
      <c r="T52" s="21">
        <f t="shared" si="9"/>
        <v>0.898989838813271</v>
      </c>
      <c r="U52" s="22">
        <f t="shared" si="10"/>
        <v>0.00359353551013022</v>
      </c>
      <c r="V52" s="21">
        <f t="shared" si="11"/>
        <v>0.035198210649965</v>
      </c>
      <c r="W52" s="25">
        <f t="shared" si="12"/>
        <v>4.60517018598809</v>
      </c>
      <c r="X52" s="21">
        <f t="shared" si="13"/>
        <v>-0.693147180559945</v>
      </c>
      <c r="Y52" s="21">
        <f t="shared" si="14"/>
        <v>-0.415515443961666</v>
      </c>
      <c r="Z52" s="25">
        <f t="shared" si="15"/>
        <v>-0.385662480811985</v>
      </c>
      <c r="AA52" s="21">
        <f t="shared" si="16"/>
        <v>1.38629436111989</v>
      </c>
      <c r="AB52" s="26">
        <f t="shared" si="17"/>
        <v>1.51042323961082</v>
      </c>
      <c r="AC52" s="26">
        <f t="shared" si="18"/>
        <v>1.37577332333381</v>
      </c>
      <c r="AD52" s="26">
        <f t="shared" si="80"/>
        <v>0.726863926665458</v>
      </c>
      <c r="AE52" s="16">
        <f t="shared" si="19"/>
        <v>0.322143378933875</v>
      </c>
      <c r="AF52" s="16">
        <f t="shared" si="20"/>
        <v>0.273136073334542</v>
      </c>
      <c r="AG52" s="16">
        <f t="shared" si="21"/>
        <v>0.00472232022597189</v>
      </c>
      <c r="AJ52" s="25">
        <v>0.355356931430645</v>
      </c>
      <c r="AK52" s="22">
        <v>1</v>
      </c>
      <c r="AL52" s="25">
        <v>0.898989838813271</v>
      </c>
      <c r="AM52" s="25">
        <v>0.035198210649965</v>
      </c>
      <c r="AN52" s="25">
        <v>4.60517018598809</v>
      </c>
      <c r="AO52" s="25">
        <v>-0.693147180559945</v>
      </c>
      <c r="AP52" s="25">
        <v>-0.415515443961666</v>
      </c>
      <c r="AQ52" s="25">
        <v>-0.385662480811985</v>
      </c>
      <c r="AR52" s="25">
        <v>1.38629436111989</v>
      </c>
      <c r="AS52" s="26">
        <f t="shared" si="22"/>
        <v>1.5091870095248</v>
      </c>
      <c r="AT52" s="26">
        <f t="shared" si="23"/>
        <v>1.37690026940684</v>
      </c>
      <c r="AU52" s="26">
        <f t="shared" si="81"/>
        <v>0.726269013245816</v>
      </c>
      <c r="AV52" s="16">
        <f t="shared" si="24"/>
        <v>0.323548218133334</v>
      </c>
      <c r="AW52" s="16">
        <f t="shared" si="25"/>
        <v>0.273730986754184</v>
      </c>
      <c r="AX52" s="16">
        <f t="shared" si="26"/>
        <v>0.00478048930954565</v>
      </c>
      <c r="BA52" s="25">
        <v>0.355356931430645</v>
      </c>
      <c r="BB52" s="25">
        <v>0.898989838813271</v>
      </c>
      <c r="BC52" s="25">
        <v>0.035198210649965</v>
      </c>
      <c r="BD52" s="25">
        <v>4.60517018598809</v>
      </c>
      <c r="BE52" s="22">
        <v>-0.693147180559945</v>
      </c>
      <c r="BF52" s="25">
        <v>-0.415515443961666</v>
      </c>
      <c r="BG52" s="25">
        <v>-0.385662480811985</v>
      </c>
      <c r="BH52" s="25">
        <v>1.38629436111989</v>
      </c>
      <c r="BI52" s="26">
        <f t="shared" si="27"/>
        <v>1.49209821416292</v>
      </c>
      <c r="BJ52" s="26">
        <f t="shared" si="28"/>
        <v>1.39266971857196</v>
      </c>
      <c r="BK52" s="26">
        <f t="shared" si="82"/>
        <v>0.718045338865697</v>
      </c>
      <c r="BL52" s="16">
        <f t="shared" si="29"/>
        <v>0.343280902647081</v>
      </c>
      <c r="BM52" s="16">
        <f t="shared" si="30"/>
        <v>0.281954661134303</v>
      </c>
      <c r="BN52" s="16">
        <f t="shared" si="31"/>
        <v>0.00594319457359984</v>
      </c>
      <c r="BQ52" s="25">
        <v>0.355356931430645</v>
      </c>
      <c r="BR52" s="25">
        <v>0.898989838813271</v>
      </c>
      <c r="BS52" s="25">
        <v>0.035198210649965</v>
      </c>
      <c r="BT52" s="25">
        <v>4.60517018598809</v>
      </c>
      <c r="BU52" s="22">
        <v>-0.415515443961666</v>
      </c>
      <c r="BV52" s="25">
        <v>-0.385662480811985</v>
      </c>
      <c r="BW52" s="25">
        <v>1.38629436111989</v>
      </c>
      <c r="BX52" s="26">
        <f t="shared" si="32"/>
        <v>1.47469188618604</v>
      </c>
      <c r="BY52" s="26">
        <f t="shared" si="33"/>
        <v>1.40910790888956</v>
      </c>
      <c r="BZ52" s="26">
        <f t="shared" si="83"/>
        <v>0.709668857644868</v>
      </c>
      <c r="CA52" s="16">
        <f t="shared" si="34"/>
        <v>0.363980680193762</v>
      </c>
      <c r="CB52" s="16">
        <f t="shared" si="35"/>
        <v>0.290331142355132</v>
      </c>
      <c r="CC52" s="16">
        <f t="shared" si="36"/>
        <v>0.00700068346135401</v>
      </c>
      <c r="CF52" s="25">
        <v>0.355356931430645</v>
      </c>
      <c r="CG52" s="25">
        <v>0.898989838813271</v>
      </c>
      <c r="CH52" s="25">
        <v>0.035198210649965</v>
      </c>
      <c r="CI52" s="25">
        <v>4.60517018598809</v>
      </c>
      <c r="CJ52" s="25">
        <v>-0.385662480811985</v>
      </c>
      <c r="CK52" s="22">
        <v>1.38629436111989</v>
      </c>
      <c r="CL52" s="29">
        <f t="shared" si="37"/>
        <v>1.47492989965299</v>
      </c>
      <c r="CM52" s="29">
        <f t="shared" si="38"/>
        <v>1.40888051729706</v>
      </c>
      <c r="CN52" s="29">
        <f t="shared" si="84"/>
        <v>0.7097833973306</v>
      </c>
      <c r="CO52" s="27">
        <f t="shared" si="39"/>
        <v>0.363693545932555</v>
      </c>
      <c r="CP52" s="27">
        <f t="shared" si="40"/>
        <v>0.290216602669399</v>
      </c>
      <c r="CQ52" s="27">
        <f t="shared" si="41"/>
        <v>0.0068290478870994</v>
      </c>
      <c r="CT52" s="31">
        <v>0.355356931430645</v>
      </c>
      <c r="CU52" s="31">
        <v>0.898989838813271</v>
      </c>
      <c r="CV52" s="31">
        <v>0.035198210649965</v>
      </c>
      <c r="CW52" s="31">
        <v>4.60517018598809</v>
      </c>
      <c r="CX52" s="31">
        <v>-0.385662480811985</v>
      </c>
      <c r="CY52" s="34">
        <f t="shared" si="42"/>
        <v>1.46322133629902</v>
      </c>
      <c r="CZ52" s="34">
        <f t="shared" si="4"/>
        <v>1.42015425038564</v>
      </c>
      <c r="DA52" s="34">
        <f t="shared" si="85"/>
        <v>0.704148862511558</v>
      </c>
      <c r="DB52" s="32">
        <f t="shared" si="43"/>
        <v>0.377952805341965</v>
      </c>
      <c r="DC52" s="32">
        <f t="shared" si="44"/>
        <v>0.295851137488442</v>
      </c>
      <c r="DD52" s="32">
        <f>(DC52-$DE$1)^2</f>
        <v>0.00788019937157696</v>
      </c>
      <c r="DE52" s="73"/>
      <c r="DF52" s="30">
        <f t="shared" si="45"/>
        <v>1.46322133629901</v>
      </c>
      <c r="DG52" s="30">
        <f t="shared" si="46"/>
        <v>1.51467511969752</v>
      </c>
      <c r="DH52" s="30">
        <f t="shared" si="47"/>
        <v>1.37191135774052</v>
      </c>
      <c r="DI52" s="34">
        <f t="shared" si="48"/>
        <v>0.728910067226908</v>
      </c>
      <c r="DJ52" s="32">
        <f t="shared" si="49"/>
        <v>0.317334920767808</v>
      </c>
      <c r="DK52" s="32">
        <f t="shared" si="50"/>
        <v>0.271089932773092</v>
      </c>
      <c r="DL52" s="32">
        <f t="shared" si="51"/>
        <v>0.00170084760018656</v>
      </c>
      <c r="DM52" s="36"/>
      <c r="DN52" s="30">
        <f t="shared" si="52"/>
        <v>1.47131098537482</v>
      </c>
      <c r="DO52" s="30">
        <f t="shared" si="53"/>
        <v>1.41234587429565</v>
      </c>
      <c r="DP52" s="34">
        <f t="shared" si="54"/>
        <v>0.708041860141877</v>
      </c>
      <c r="DQ52" s="32">
        <f t="shared" si="55"/>
        <v>0.368071560466872</v>
      </c>
      <c r="DR52" s="32">
        <f t="shared" si="56"/>
        <v>0.291958139858123</v>
      </c>
      <c r="DS52" s="32">
        <f t="shared" si="57"/>
        <v>0.00417994594743622</v>
      </c>
      <c r="DT52" s="36"/>
      <c r="DU52" s="30">
        <f t="shared" si="58"/>
        <v>1.43451119871531</v>
      </c>
      <c r="DV52" s="30">
        <f t="shared" si="59"/>
        <v>1.44857704970235</v>
      </c>
      <c r="DW52" s="34">
        <f t="shared" si="60"/>
        <v>0.690332626908233</v>
      </c>
      <c r="DX52" s="32">
        <f t="shared" si="61"/>
        <v>0.41407783737881</v>
      </c>
      <c r="DY52" s="32">
        <f t="shared" si="62"/>
        <v>0.309667373091767</v>
      </c>
      <c r="DZ52" s="32">
        <f t="shared" si="63"/>
        <v>0.00714941266864048</v>
      </c>
      <c r="EA52" s="36"/>
      <c r="EC52" s="25">
        <v>0.355356931430645</v>
      </c>
      <c r="ED52" s="22">
        <v>0.035198210649965</v>
      </c>
      <c r="EE52" s="25">
        <v>4.60517018598809</v>
      </c>
      <c r="EF52" s="25">
        <v>-0.385662480811985</v>
      </c>
      <c r="EG52" s="26">
        <f t="shared" si="64"/>
        <v>1.46475168070385</v>
      </c>
      <c r="EH52" s="26">
        <f t="shared" si="65"/>
        <v>1.41867050051888</v>
      </c>
      <c r="EI52" s="26">
        <f t="shared" si="86"/>
        <v>0.704885313139486</v>
      </c>
      <c r="EJ52" s="16">
        <f t="shared" si="66"/>
        <v>0.37607350111955</v>
      </c>
      <c r="EK52" s="16">
        <f t="shared" si="67"/>
        <v>0.295114686860514</v>
      </c>
      <c r="EL52" s="16">
        <f t="shared" si="68"/>
        <v>0.00616069732874769</v>
      </c>
      <c r="EO52" s="25">
        <v>0.355356931430645</v>
      </c>
      <c r="EP52" s="25">
        <v>4.60517018598809</v>
      </c>
      <c r="EQ52" s="22">
        <v>-0.385662480811985</v>
      </c>
      <c r="ER52" s="26">
        <f t="shared" si="69"/>
        <v>1.48501645950806</v>
      </c>
      <c r="ES52" s="26">
        <f t="shared" si="70"/>
        <v>1.39931108958104</v>
      </c>
      <c r="ET52" s="26">
        <f t="shared" si="87"/>
        <v>0.714637372236796</v>
      </c>
      <c r="EU52" s="16">
        <f t="shared" si="71"/>
        <v>0.351629479294355</v>
      </c>
      <c r="EV52" s="16">
        <f t="shared" si="72"/>
        <v>0.285362627763204</v>
      </c>
      <c r="EW52" s="16">
        <f t="shared" si="73"/>
        <v>0.00236554462681194</v>
      </c>
      <c r="EZ52" s="25">
        <v>0.355356931430645</v>
      </c>
      <c r="FA52" s="25">
        <v>4.60517018598809</v>
      </c>
      <c r="FB52" s="26">
        <f t="shared" si="74"/>
        <v>1.29872137610439</v>
      </c>
      <c r="FC52" s="26">
        <f t="shared" si="75"/>
        <v>1.60003526409422</v>
      </c>
      <c r="FD52" s="26">
        <f t="shared" si="76"/>
        <v>0.62498622526679</v>
      </c>
      <c r="FE52" s="16">
        <f t="shared" si="77"/>
        <v>0.607275173660635</v>
      </c>
      <c r="FF52" s="16">
        <f t="shared" si="78"/>
        <v>0.37501377473321</v>
      </c>
      <c r="FG52" s="16">
        <f t="shared" si="79"/>
        <v>0.0104718059024844</v>
      </c>
    </row>
    <row r="53" s="1" customFormat="1" spans="1:163">
      <c r="A53" s="13" t="s">
        <v>21</v>
      </c>
      <c r="B53" s="13">
        <v>2.41218800049428</v>
      </c>
      <c r="C53" s="14">
        <v>0.0036</v>
      </c>
      <c r="D53" s="14">
        <v>0.035825</v>
      </c>
      <c r="E53" s="13">
        <v>100</v>
      </c>
      <c r="F53" s="13">
        <v>0.5</v>
      </c>
      <c r="G53" s="13">
        <v>0.66</v>
      </c>
      <c r="H53" s="13">
        <v>0.68</v>
      </c>
      <c r="I53" s="13">
        <v>4</v>
      </c>
      <c r="J53" s="13">
        <v>1.96</v>
      </c>
      <c r="K53" s="17">
        <f t="shared" si="5"/>
        <v>1.45280258764088</v>
      </c>
      <c r="L53" s="17">
        <f t="shared" si="0"/>
        <v>1.34911653976521</v>
      </c>
      <c r="M53" s="17">
        <f t="shared" si="1"/>
        <v>0.741225810020856</v>
      </c>
      <c r="N53" s="16">
        <f t="shared" si="6"/>
        <v>0.25724921510379</v>
      </c>
      <c r="O53" s="16">
        <f t="shared" si="2"/>
        <v>0.258774189979144</v>
      </c>
      <c r="P53" s="16">
        <f>(O53-$Q$1)^2</f>
        <v>0.00225739500228731</v>
      </c>
      <c r="R53" s="21">
        <f t="shared" si="7"/>
        <v>0.299449963238649</v>
      </c>
      <c r="S53" s="21">
        <f t="shared" ref="S53:S62" si="92">1</f>
        <v>1</v>
      </c>
      <c r="T53" s="21">
        <f t="shared" si="9"/>
        <v>0.88053421964766</v>
      </c>
      <c r="U53" s="22">
        <f t="shared" si="10"/>
        <v>0.00359353551013022</v>
      </c>
      <c r="V53" s="21">
        <f t="shared" si="11"/>
        <v>0.035198210649965</v>
      </c>
      <c r="W53" s="25">
        <f t="shared" si="12"/>
        <v>4.60517018598809</v>
      </c>
      <c r="X53" s="21">
        <f t="shared" si="13"/>
        <v>-0.693147180559945</v>
      </c>
      <c r="Y53" s="21">
        <f t="shared" si="14"/>
        <v>-0.415515443961666</v>
      </c>
      <c r="Z53" s="25">
        <f t="shared" si="15"/>
        <v>-0.385662480811985</v>
      </c>
      <c r="AA53" s="21">
        <f t="shared" si="16"/>
        <v>1.38629436111989</v>
      </c>
      <c r="AB53" s="26">
        <f t="shared" si="17"/>
        <v>1.50184492908757</v>
      </c>
      <c r="AC53" s="26">
        <f t="shared" si="18"/>
        <v>1.30506150271505</v>
      </c>
      <c r="AD53" s="26">
        <f t="shared" si="80"/>
        <v>0.766247412799781</v>
      </c>
      <c r="AE53" s="16">
        <f t="shared" si="19"/>
        <v>0.209906069002772</v>
      </c>
      <c r="AF53" s="16">
        <f t="shared" si="20"/>
        <v>0.233752587200219</v>
      </c>
      <c r="AG53" s="16">
        <f t="shared" si="21"/>
        <v>0.000860580597815231</v>
      </c>
      <c r="AJ53" s="25">
        <v>0.299449963238649</v>
      </c>
      <c r="AK53" s="22">
        <v>1</v>
      </c>
      <c r="AL53" s="25">
        <v>0.88053421964766</v>
      </c>
      <c r="AM53" s="25">
        <v>0.035198210649965</v>
      </c>
      <c r="AN53" s="25">
        <v>4.60517018598809</v>
      </c>
      <c r="AO53" s="25">
        <v>-0.693147180559945</v>
      </c>
      <c r="AP53" s="25">
        <v>-0.415515443961666</v>
      </c>
      <c r="AQ53" s="25">
        <v>-0.385662480811985</v>
      </c>
      <c r="AR53" s="25">
        <v>1.38629436111989</v>
      </c>
      <c r="AS53" s="26">
        <f t="shared" si="22"/>
        <v>1.50059910327382</v>
      </c>
      <c r="AT53" s="26">
        <f t="shared" si="23"/>
        <v>1.30614498950714</v>
      </c>
      <c r="AU53" s="26">
        <f t="shared" si="81"/>
        <v>0.765611787384601</v>
      </c>
      <c r="AV53" s="16">
        <f t="shared" si="24"/>
        <v>0.21104918391282</v>
      </c>
      <c r="AW53" s="16">
        <f t="shared" si="25"/>
        <v>0.234388212615399</v>
      </c>
      <c r="AX53" s="16">
        <f t="shared" si="26"/>
        <v>0.000887939189927612</v>
      </c>
      <c r="BA53" s="25">
        <v>0.299449963238649</v>
      </c>
      <c r="BB53" s="25">
        <v>0.88053421964766</v>
      </c>
      <c r="BC53" s="25">
        <v>0.035198210649965</v>
      </c>
      <c r="BD53" s="25">
        <v>4.60517018598809</v>
      </c>
      <c r="BE53" s="22">
        <v>-0.693147180559945</v>
      </c>
      <c r="BF53" s="25">
        <v>-0.415515443961666</v>
      </c>
      <c r="BG53" s="25">
        <v>-0.385662480811985</v>
      </c>
      <c r="BH53" s="25">
        <v>1.38629436111989</v>
      </c>
      <c r="BI53" s="26">
        <f t="shared" si="27"/>
        <v>1.48324890393533</v>
      </c>
      <c r="BJ53" s="26">
        <f t="shared" si="28"/>
        <v>1.32142352830989</v>
      </c>
      <c r="BK53" s="26">
        <f t="shared" si="82"/>
        <v>0.756759644864966</v>
      </c>
      <c r="BL53" s="16">
        <f t="shared" si="29"/>
        <v>0.227291607598861</v>
      </c>
      <c r="BM53" s="16">
        <f t="shared" si="30"/>
        <v>0.243240355135034</v>
      </c>
      <c r="BN53" s="16">
        <f t="shared" si="31"/>
        <v>0.00147285641208402</v>
      </c>
      <c r="BQ53" s="25">
        <v>0.299449963238649</v>
      </c>
      <c r="BR53" s="25">
        <v>0.88053421964766</v>
      </c>
      <c r="BS53" s="25">
        <v>0.035198210649965</v>
      </c>
      <c r="BT53" s="25">
        <v>4.60517018598809</v>
      </c>
      <c r="BU53" s="22">
        <v>-0.415515443961666</v>
      </c>
      <c r="BV53" s="25">
        <v>-0.385662480811985</v>
      </c>
      <c r="BW53" s="25">
        <v>1.38629436111989</v>
      </c>
      <c r="BX53" s="26">
        <f t="shared" si="32"/>
        <v>1.46575373163468</v>
      </c>
      <c r="BY53" s="26">
        <f t="shared" si="33"/>
        <v>1.33719598162927</v>
      </c>
      <c r="BZ53" s="26">
        <f t="shared" si="83"/>
        <v>0.747833536548307</v>
      </c>
      <c r="CA53" s="16">
        <f t="shared" si="34"/>
        <v>0.244279373793043</v>
      </c>
      <c r="CB53" s="16">
        <f t="shared" si="35"/>
        <v>0.252166463451693</v>
      </c>
      <c r="CC53" s="16">
        <f t="shared" si="36"/>
        <v>0.00207074216753918</v>
      </c>
      <c r="CF53" s="25">
        <v>0.299449963238649</v>
      </c>
      <c r="CG53" s="25">
        <v>0.88053421964766</v>
      </c>
      <c r="CH53" s="25">
        <v>0.035198210649965</v>
      </c>
      <c r="CI53" s="25">
        <v>4.60517018598809</v>
      </c>
      <c r="CJ53" s="25">
        <v>-0.385662480811985</v>
      </c>
      <c r="CK53" s="22">
        <v>1.38629436111989</v>
      </c>
      <c r="CL53" s="29">
        <f t="shared" si="37"/>
        <v>1.46634206955465</v>
      </c>
      <c r="CM53" s="29">
        <f t="shared" si="38"/>
        <v>1.33665946077322</v>
      </c>
      <c r="CN53" s="29">
        <f t="shared" si="84"/>
        <v>0.748133708956453</v>
      </c>
      <c r="CO53" s="27">
        <f t="shared" si="39"/>
        <v>0.243698152291587</v>
      </c>
      <c r="CP53" s="27">
        <f t="shared" si="40"/>
        <v>0.251866291043547</v>
      </c>
      <c r="CQ53" s="27">
        <f t="shared" si="41"/>
        <v>0.0019614040807562</v>
      </c>
      <c r="CT53" s="31">
        <v>0.299449963238649</v>
      </c>
      <c r="CU53" s="31">
        <v>0.88053421964766</v>
      </c>
      <c r="CV53" s="31">
        <v>0.035198210649965</v>
      </c>
      <c r="CW53" s="31">
        <v>4.60517018598809</v>
      </c>
      <c r="CX53" s="31">
        <v>-0.385662480811985</v>
      </c>
      <c r="CY53" s="34">
        <f t="shared" si="42"/>
        <v>1.45419971957924</v>
      </c>
      <c r="CZ53" s="34">
        <f t="shared" si="4"/>
        <v>1.34782036718252</v>
      </c>
      <c r="DA53" s="34">
        <f t="shared" si="85"/>
        <v>0.741938632438386</v>
      </c>
      <c r="DB53" s="32">
        <f t="shared" si="43"/>
        <v>0.255833923673723</v>
      </c>
      <c r="DC53" s="32">
        <f t="shared" si="44"/>
        <v>0.258061367561614</v>
      </c>
      <c r="DD53" s="32">
        <f>(DC53-$DE$1)^2</f>
        <v>0.00259903351867015</v>
      </c>
      <c r="DE53" s="73"/>
      <c r="DF53" s="30">
        <f t="shared" si="45"/>
        <v>1.45419971957923</v>
      </c>
      <c r="DG53" s="30">
        <f t="shared" si="46"/>
        <v>1.50533458172509</v>
      </c>
      <c r="DH53" s="30">
        <f t="shared" si="47"/>
        <v>1.30203612126805</v>
      </c>
      <c r="DI53" s="34">
        <f t="shared" si="48"/>
        <v>0.768027847818926</v>
      </c>
      <c r="DJ53" s="32">
        <f t="shared" si="49"/>
        <v>0.206720642575095</v>
      </c>
      <c r="DK53" s="32">
        <f t="shared" si="50"/>
        <v>0.231972152181074</v>
      </c>
      <c r="DL53" s="32">
        <f t="shared" si="51"/>
        <v>4.50947753630811e-6</v>
      </c>
      <c r="DM53" s="36"/>
      <c r="DN53" s="30">
        <f t="shared" si="52"/>
        <v>1.46212758337101</v>
      </c>
      <c r="DO53" s="30">
        <f t="shared" si="53"/>
        <v>1.3405122933808</v>
      </c>
      <c r="DP53" s="34">
        <f t="shared" si="54"/>
        <v>0.745983460903577</v>
      </c>
      <c r="DQ53" s="32">
        <f t="shared" si="55"/>
        <v>0.24787694323999</v>
      </c>
      <c r="DR53" s="32">
        <f t="shared" si="56"/>
        <v>0.254016539096423</v>
      </c>
      <c r="DS53" s="32">
        <f t="shared" si="57"/>
        <v>0.000713472217106363</v>
      </c>
      <c r="DT53" s="36"/>
      <c r="DU53" s="30">
        <f t="shared" si="58"/>
        <v>1.42520222099292</v>
      </c>
      <c r="DV53" s="30">
        <f t="shared" si="59"/>
        <v>1.37524343642581</v>
      </c>
      <c r="DW53" s="34">
        <f t="shared" si="60"/>
        <v>0.727143990302509</v>
      </c>
      <c r="DX53" s="32">
        <f t="shared" si="61"/>
        <v>0.286008664430909</v>
      </c>
      <c r="DY53" s="32">
        <f t="shared" si="62"/>
        <v>0.272856009697491</v>
      </c>
      <c r="DZ53" s="32">
        <f t="shared" si="63"/>
        <v>0.00227937840820085</v>
      </c>
      <c r="EA53" s="36"/>
      <c r="EC53" s="25">
        <v>0.299449963238649</v>
      </c>
      <c r="ED53" s="22">
        <v>0.035198210649965</v>
      </c>
      <c r="EE53" s="25">
        <v>4.60517018598809</v>
      </c>
      <c r="EF53" s="25">
        <v>-0.385662480811985</v>
      </c>
      <c r="EG53" s="26">
        <f t="shared" si="64"/>
        <v>1.46101481880071</v>
      </c>
      <c r="EH53" s="26">
        <f t="shared" si="65"/>
        <v>1.34153327863497</v>
      </c>
      <c r="EI53" s="26">
        <f t="shared" si="86"/>
        <v>0.745415723877914</v>
      </c>
      <c r="EJ53" s="16">
        <f t="shared" si="66"/>
        <v>0.248986211056488</v>
      </c>
      <c r="EK53" s="16">
        <f t="shared" si="67"/>
        <v>0.254584276122087</v>
      </c>
      <c r="EL53" s="16">
        <f t="shared" si="68"/>
        <v>0.00144093874913655</v>
      </c>
      <c r="EO53" s="25">
        <v>0.299449963238649</v>
      </c>
      <c r="EP53" s="25">
        <v>4.60517018598809</v>
      </c>
      <c r="EQ53" s="22">
        <v>-0.385662480811985</v>
      </c>
      <c r="ER53" s="26">
        <f t="shared" si="69"/>
        <v>1.48122789827534</v>
      </c>
      <c r="ES53" s="26">
        <f t="shared" si="70"/>
        <v>1.32322649491149</v>
      </c>
      <c r="ET53" s="26">
        <f t="shared" si="87"/>
        <v>0.755728519528236</v>
      </c>
      <c r="EU53" s="16">
        <f t="shared" si="71"/>
        <v>0.229222725389846</v>
      </c>
      <c r="EV53" s="16">
        <f t="shared" si="72"/>
        <v>0.244271480471764</v>
      </c>
      <c r="EW53" s="16">
        <f t="shared" si="73"/>
        <v>5.69378541522746e-5</v>
      </c>
      <c r="EZ53" s="25">
        <v>0.299449963238649</v>
      </c>
      <c r="FA53" s="25">
        <v>4.60517018598809</v>
      </c>
      <c r="FB53" s="26">
        <f t="shared" si="74"/>
        <v>1.29540808928786</v>
      </c>
      <c r="FC53" s="26">
        <f t="shared" si="75"/>
        <v>1.51303671499959</v>
      </c>
      <c r="FD53" s="26">
        <f t="shared" si="76"/>
        <v>0.660922494534625</v>
      </c>
      <c r="FE53" s="16">
        <f t="shared" si="77"/>
        <v>0.441682407784007</v>
      </c>
      <c r="FF53" s="16">
        <f t="shared" si="78"/>
        <v>0.339077505465375</v>
      </c>
      <c r="FG53" s="16">
        <f t="shared" si="79"/>
        <v>0.00440837208840567</v>
      </c>
    </row>
    <row r="54" s="1" customFormat="1" spans="1:163">
      <c r="A54" s="13" t="s">
        <v>21</v>
      </c>
      <c r="B54" s="13">
        <v>2.47386342671765</v>
      </c>
      <c r="C54" s="14">
        <v>0.0048</v>
      </c>
      <c r="D54" s="14">
        <v>0.0442283950617284</v>
      </c>
      <c r="E54" s="13">
        <v>100</v>
      </c>
      <c r="F54" s="13">
        <v>0.4</v>
      </c>
      <c r="G54" s="13">
        <v>0.56</v>
      </c>
      <c r="H54" s="13">
        <v>0.68</v>
      </c>
      <c r="I54" s="13">
        <v>4</v>
      </c>
      <c r="J54" s="13">
        <v>1.302</v>
      </c>
      <c r="K54" s="17">
        <f t="shared" si="5"/>
        <v>1.37176802538955</v>
      </c>
      <c r="L54" s="17">
        <f t="shared" si="0"/>
        <v>0.949140070260978</v>
      </c>
      <c r="M54" s="17">
        <f t="shared" si="1"/>
        <v>1.05358527295664</v>
      </c>
      <c r="N54" s="16">
        <f t="shared" si="6"/>
        <v>0.00486757736675681</v>
      </c>
      <c r="O54" s="16">
        <f t="shared" si="2"/>
        <v>0.0535852729566431</v>
      </c>
      <c r="P54" s="16">
        <f>(O54-$Q$1)^2</f>
        <v>0.0638577793036562</v>
      </c>
      <c r="R54" s="21">
        <f t="shared" si="7"/>
        <v>-0.0521988935176595</v>
      </c>
      <c r="S54" s="21">
        <f t="shared" si="92"/>
        <v>1</v>
      </c>
      <c r="T54" s="21">
        <f t="shared" si="9"/>
        <v>0.905781069017933</v>
      </c>
      <c r="U54" s="22">
        <f t="shared" si="10"/>
        <v>0.00478851673179709</v>
      </c>
      <c r="V54" s="21">
        <f t="shared" si="11"/>
        <v>0.0432782347501664</v>
      </c>
      <c r="W54" s="25">
        <f t="shared" si="12"/>
        <v>4.60517018598809</v>
      </c>
      <c r="X54" s="21">
        <f t="shared" si="13"/>
        <v>-0.916290731874155</v>
      </c>
      <c r="Y54" s="21">
        <f t="shared" si="14"/>
        <v>-0.579818495252942</v>
      </c>
      <c r="Z54" s="25">
        <f t="shared" si="15"/>
        <v>-0.385662480811985</v>
      </c>
      <c r="AA54" s="21">
        <f t="shared" si="16"/>
        <v>1.38629436111989</v>
      </c>
      <c r="AB54" s="26">
        <f t="shared" si="17"/>
        <v>1.45548336394663</v>
      </c>
      <c r="AC54" s="26">
        <f t="shared" si="18"/>
        <v>0.894548183958319</v>
      </c>
      <c r="AD54" s="26">
        <f t="shared" si="80"/>
        <v>1.11788276800816</v>
      </c>
      <c r="AE54" s="16">
        <f t="shared" si="19"/>
        <v>0.0235571430083727</v>
      </c>
      <c r="AF54" s="16">
        <f t="shared" si="20"/>
        <v>0.117882768008162</v>
      </c>
      <c r="AG54" s="16">
        <f t="shared" si="21"/>
        <v>0.00748816173897447</v>
      </c>
      <c r="AJ54" s="25">
        <v>-0.0521988935176595</v>
      </c>
      <c r="AK54" s="22">
        <v>1</v>
      </c>
      <c r="AL54" s="25">
        <v>0.905781069017933</v>
      </c>
      <c r="AM54" s="25">
        <v>0.0432782347501664</v>
      </c>
      <c r="AN54" s="25">
        <v>4.60517018598809</v>
      </c>
      <c r="AO54" s="25">
        <v>-0.916290731874155</v>
      </c>
      <c r="AP54" s="25">
        <v>-0.579818495252942</v>
      </c>
      <c r="AQ54" s="25">
        <v>-0.385662480811985</v>
      </c>
      <c r="AR54" s="25">
        <v>1.38629436111989</v>
      </c>
      <c r="AS54" s="26">
        <f t="shared" si="22"/>
        <v>1.4547522840063</v>
      </c>
      <c r="AT54" s="26">
        <f t="shared" si="23"/>
        <v>0.894997735569366</v>
      </c>
      <c r="AU54" s="26">
        <f t="shared" si="81"/>
        <v>1.11732126267765</v>
      </c>
      <c r="AV54" s="16">
        <f t="shared" si="24"/>
        <v>0.0233332602691407</v>
      </c>
      <c r="AW54" s="16">
        <f t="shared" si="25"/>
        <v>0.117321262677648</v>
      </c>
      <c r="AX54" s="16">
        <f t="shared" si="26"/>
        <v>0.00761581577702464</v>
      </c>
      <c r="BA54" s="25">
        <v>-0.0521988935176595</v>
      </c>
      <c r="BB54" s="25">
        <v>0.905781069017933</v>
      </c>
      <c r="BC54" s="25">
        <v>0.0432782347501664</v>
      </c>
      <c r="BD54" s="25">
        <v>4.60517018598809</v>
      </c>
      <c r="BE54" s="22">
        <v>-0.916290731874155</v>
      </c>
      <c r="BF54" s="25">
        <v>-0.579818495252942</v>
      </c>
      <c r="BG54" s="25">
        <v>-0.385662480811985</v>
      </c>
      <c r="BH54" s="25">
        <v>1.38629436111989</v>
      </c>
      <c r="BI54" s="26">
        <f t="shared" si="27"/>
        <v>1.43723690543467</v>
      </c>
      <c r="BJ54" s="26">
        <f t="shared" si="28"/>
        <v>0.905904931244605</v>
      </c>
      <c r="BK54" s="26">
        <f t="shared" si="82"/>
        <v>1.10386859096364</v>
      </c>
      <c r="BL54" s="16">
        <f t="shared" si="29"/>
        <v>0.0182890205915446</v>
      </c>
      <c r="BM54" s="16">
        <f t="shared" si="30"/>
        <v>0.103868590963645</v>
      </c>
      <c r="BN54" s="16">
        <f t="shared" si="31"/>
        <v>0.0101997784852579</v>
      </c>
      <c r="BQ54" s="25">
        <v>-0.0521988935176595</v>
      </c>
      <c r="BR54" s="25">
        <v>0.905781069017933</v>
      </c>
      <c r="BS54" s="25">
        <v>0.0432782347501664</v>
      </c>
      <c r="BT54" s="25">
        <v>4.60517018598809</v>
      </c>
      <c r="BU54" s="22">
        <v>-0.579818495252942</v>
      </c>
      <c r="BV54" s="25">
        <v>-0.385662480811985</v>
      </c>
      <c r="BW54" s="25">
        <v>1.38629436111989</v>
      </c>
      <c r="BX54" s="26">
        <f t="shared" si="32"/>
        <v>1.40860977579754</v>
      </c>
      <c r="BY54" s="26">
        <f t="shared" si="33"/>
        <v>0.924315607040865</v>
      </c>
      <c r="BZ54" s="26">
        <f t="shared" si="83"/>
        <v>1.0818815482316</v>
      </c>
      <c r="CA54" s="16">
        <f t="shared" si="34"/>
        <v>0.0113656442956019</v>
      </c>
      <c r="CB54" s="16">
        <f t="shared" si="35"/>
        <v>0.081881548231598</v>
      </c>
      <c r="CC54" s="16">
        <f t="shared" si="36"/>
        <v>0.0155699253938663</v>
      </c>
      <c r="CF54" s="25">
        <v>-0.0521988935176595</v>
      </c>
      <c r="CG54" s="25">
        <v>0.905781069017933</v>
      </c>
      <c r="CH54" s="25">
        <v>0.0432782347501664</v>
      </c>
      <c r="CI54" s="25">
        <v>4.60517018598809</v>
      </c>
      <c r="CJ54" s="25">
        <v>-0.385662480811985</v>
      </c>
      <c r="CK54" s="22">
        <v>1.38629436111989</v>
      </c>
      <c r="CL54" s="29">
        <f t="shared" si="37"/>
        <v>1.41828883677636</v>
      </c>
      <c r="CM54" s="29">
        <f t="shared" si="38"/>
        <v>0.918007648540284</v>
      </c>
      <c r="CN54" s="29">
        <f t="shared" si="84"/>
        <v>1.08931554283899</v>
      </c>
      <c r="CO54" s="27">
        <f t="shared" si="39"/>
        <v>0.0135230935587987</v>
      </c>
      <c r="CP54" s="27">
        <f t="shared" si="40"/>
        <v>0.0893155428389854</v>
      </c>
      <c r="CQ54" s="27">
        <f t="shared" si="41"/>
        <v>0.013986138665119</v>
      </c>
      <c r="CT54" s="31">
        <v>-0.0521988935176595</v>
      </c>
      <c r="CU54" s="31">
        <v>0.905781069017933</v>
      </c>
      <c r="CV54" s="31">
        <v>0.0432782347501664</v>
      </c>
      <c r="CW54" s="31">
        <v>4.60517018598809</v>
      </c>
      <c r="CX54" s="31">
        <v>-0.385662480811985</v>
      </c>
      <c r="CY54" s="34">
        <f t="shared" si="42"/>
        <v>1.40869093818361</v>
      </c>
      <c r="CZ54" s="34">
        <f t="shared" si="4"/>
        <v>0.924262352165637</v>
      </c>
      <c r="DA54" s="34">
        <f t="shared" si="85"/>
        <v>1.08194388493365</v>
      </c>
      <c r="DB54" s="32">
        <f t="shared" si="43"/>
        <v>0.0113829562904986</v>
      </c>
      <c r="DC54" s="32">
        <f t="shared" si="44"/>
        <v>0.0819438849336473</v>
      </c>
      <c r="DD54" s="32">
        <f>(DC54-$DE$1)^2</f>
        <v>0.0156592100803214</v>
      </c>
      <c r="DE54" s="73"/>
      <c r="DF54" s="30">
        <f t="shared" si="45"/>
        <v>1.40869093818361</v>
      </c>
      <c r="DG54" s="30">
        <f t="shared" si="46"/>
        <v>1.42832827304121</v>
      </c>
      <c r="DH54" s="30">
        <f t="shared" si="47"/>
        <v>0.911555154773891</v>
      </c>
      <c r="DI54" s="34">
        <f t="shared" si="48"/>
        <v>1.09702632338034</v>
      </c>
      <c r="DJ54" s="32">
        <f t="shared" si="49"/>
        <v>0.0159588325695733</v>
      </c>
      <c r="DK54" s="32">
        <f t="shared" si="50"/>
        <v>0.0970263233803421</v>
      </c>
      <c r="DL54" s="32">
        <f t="shared" si="51"/>
        <v>0.0176417569368455</v>
      </c>
      <c r="DM54" s="36"/>
      <c r="DN54" s="30">
        <f t="shared" si="52"/>
        <v>1.38490617268304</v>
      </c>
      <c r="DO54" s="30">
        <f t="shared" si="53"/>
        <v>0.940135892006011</v>
      </c>
      <c r="DP54" s="34">
        <f t="shared" si="54"/>
        <v>1.06367601588559</v>
      </c>
      <c r="DQ54" s="32">
        <f t="shared" si="55"/>
        <v>0.00687343346895001</v>
      </c>
      <c r="DR54" s="32">
        <f t="shared" si="56"/>
        <v>0.0636760158855911</v>
      </c>
      <c r="DS54" s="32">
        <f t="shared" si="57"/>
        <v>0.0267746533575173</v>
      </c>
      <c r="DT54" s="36"/>
      <c r="DU54" s="30">
        <f t="shared" si="58"/>
        <v>1.34211685882564</v>
      </c>
      <c r="DV54" s="30">
        <f t="shared" si="59"/>
        <v>0.970109265402757</v>
      </c>
      <c r="DW54" s="34">
        <f t="shared" si="60"/>
        <v>1.03081171952814</v>
      </c>
      <c r="DX54" s="32">
        <f t="shared" si="61"/>
        <v>0.00160936236203652</v>
      </c>
      <c r="DY54" s="32">
        <f t="shared" si="62"/>
        <v>0.0308117195281432</v>
      </c>
      <c r="DZ54" s="32">
        <f t="shared" si="63"/>
        <v>0.0377530550154947</v>
      </c>
      <c r="EA54" s="36"/>
      <c r="EC54" s="25">
        <v>-0.0521988935176595</v>
      </c>
      <c r="ED54" s="22">
        <v>0.0432782347501664</v>
      </c>
      <c r="EE54" s="25">
        <v>4.60517018598809</v>
      </c>
      <c r="EF54" s="25">
        <v>-0.385662480811985</v>
      </c>
      <c r="EG54" s="26">
        <f t="shared" si="64"/>
        <v>1.41068590783363</v>
      </c>
      <c r="EH54" s="26">
        <f t="shared" si="65"/>
        <v>0.922955274997726</v>
      </c>
      <c r="EI54" s="26">
        <f t="shared" si="86"/>
        <v>1.08347611968788</v>
      </c>
      <c r="EJ54" s="16">
        <f t="shared" si="66"/>
        <v>0.0118126265616193</v>
      </c>
      <c r="EK54" s="16">
        <f t="shared" si="67"/>
        <v>0.0834761196878842</v>
      </c>
      <c r="EL54" s="16">
        <f t="shared" si="68"/>
        <v>0.0177285117137194</v>
      </c>
      <c r="EO54" s="25">
        <v>-0.0521988935176595</v>
      </c>
      <c r="EP54" s="25">
        <v>4.60517018598809</v>
      </c>
      <c r="EQ54" s="22">
        <v>-0.385662480811985</v>
      </c>
      <c r="ER54" s="26">
        <f t="shared" si="69"/>
        <v>1.39860782631766</v>
      </c>
      <c r="ES54" s="26">
        <f t="shared" si="70"/>
        <v>0.930925721635626</v>
      </c>
      <c r="ET54" s="26">
        <f t="shared" si="87"/>
        <v>1.07419955938376</v>
      </c>
      <c r="EU54" s="16">
        <f t="shared" si="71"/>
        <v>0.00933307210582264</v>
      </c>
      <c r="EV54" s="16">
        <f t="shared" si="72"/>
        <v>0.0741995593837614</v>
      </c>
      <c r="EW54" s="16">
        <f t="shared" si="73"/>
        <v>0.0264147668190751</v>
      </c>
      <c r="EZ54" s="25">
        <v>-0.0521988935176595</v>
      </c>
      <c r="FA54" s="25">
        <v>4.60517018598809</v>
      </c>
      <c r="FB54" s="26">
        <f t="shared" si="74"/>
        <v>1.22315269248083</v>
      </c>
      <c r="FC54" s="26">
        <f t="shared" si="75"/>
        <v>1.06446235862773</v>
      </c>
      <c r="FD54" s="26">
        <f t="shared" si="76"/>
        <v>0.939441392074372</v>
      </c>
      <c r="FE54" s="16">
        <f t="shared" si="77"/>
        <v>0.00621689790302211</v>
      </c>
      <c r="FF54" s="16">
        <f t="shared" si="78"/>
        <v>0.0605586079256276</v>
      </c>
      <c r="FG54" s="16">
        <f t="shared" si="79"/>
        <v>0.0449963048955596</v>
      </c>
    </row>
    <row r="55" s="1" customFormat="1" spans="1:163">
      <c r="A55" s="13" t="s">
        <v>21</v>
      </c>
      <c r="B55" s="13">
        <v>2.47386342671765</v>
      </c>
      <c r="C55" s="14">
        <v>0.0048</v>
      </c>
      <c r="D55" s="14">
        <v>0.0296074380165289</v>
      </c>
      <c r="E55" s="13">
        <v>100</v>
      </c>
      <c r="F55" s="13">
        <v>0.6</v>
      </c>
      <c r="G55" s="13">
        <v>0.76</v>
      </c>
      <c r="H55" s="13">
        <v>0.68</v>
      </c>
      <c r="I55" s="13">
        <v>4</v>
      </c>
      <c r="J55" s="13">
        <v>1.981</v>
      </c>
      <c r="K55" s="17">
        <f t="shared" si="5"/>
        <v>1.54424802538955</v>
      </c>
      <c r="L55" s="17">
        <f t="shared" si="0"/>
        <v>1.28282501737393</v>
      </c>
      <c r="M55" s="17">
        <f t="shared" si="1"/>
        <v>0.779529543356663</v>
      </c>
      <c r="N55" s="16">
        <f t="shared" si="6"/>
        <v>0.190752287326128</v>
      </c>
      <c r="O55" s="16">
        <f t="shared" si="2"/>
        <v>0.220470456643337</v>
      </c>
      <c r="P55" s="16">
        <f>(O55-$Q$1)^2</f>
        <v>0.00736434886295376</v>
      </c>
      <c r="R55" s="21">
        <f t="shared" si="7"/>
        <v>0.249064690809098</v>
      </c>
      <c r="S55" s="21">
        <f t="shared" si="92"/>
        <v>1</v>
      </c>
      <c r="T55" s="21">
        <f t="shared" si="9"/>
        <v>0.905781069017933</v>
      </c>
      <c r="U55" s="22">
        <f t="shared" si="10"/>
        <v>0.00478851673179709</v>
      </c>
      <c r="V55" s="21">
        <f t="shared" si="11"/>
        <v>0.0291776014544635</v>
      </c>
      <c r="W55" s="25">
        <f t="shared" si="12"/>
        <v>4.60517018598809</v>
      </c>
      <c r="X55" s="21">
        <f t="shared" si="13"/>
        <v>-0.510825623765991</v>
      </c>
      <c r="Y55" s="21">
        <f t="shared" si="14"/>
        <v>-0.27443684570176</v>
      </c>
      <c r="Z55" s="25">
        <f t="shared" si="15"/>
        <v>-0.385662480811985</v>
      </c>
      <c r="AA55" s="21">
        <f t="shared" si="16"/>
        <v>1.38629436111989</v>
      </c>
      <c r="AB55" s="26">
        <f t="shared" si="17"/>
        <v>1.57768146806817</v>
      </c>
      <c r="AC55" s="26">
        <f t="shared" si="18"/>
        <v>1.25564002626315</v>
      </c>
      <c r="AD55" s="26">
        <f t="shared" si="80"/>
        <v>0.796406596702762</v>
      </c>
      <c r="AE55" s="16">
        <f t="shared" si="19"/>
        <v>0.162665838199645</v>
      </c>
      <c r="AF55" s="16">
        <f t="shared" si="20"/>
        <v>0.203593403297238</v>
      </c>
      <c r="AG55" s="16">
        <f t="shared" si="21"/>
        <v>6.78201439132903e-7</v>
      </c>
      <c r="AJ55" s="25">
        <v>0.249064690809098</v>
      </c>
      <c r="AK55" s="22">
        <v>1</v>
      </c>
      <c r="AL55" s="25">
        <v>0.905781069017933</v>
      </c>
      <c r="AM55" s="25">
        <v>0.0291776014544635</v>
      </c>
      <c r="AN55" s="25">
        <v>4.60517018598809</v>
      </c>
      <c r="AO55" s="25">
        <v>-0.510825623765991</v>
      </c>
      <c r="AP55" s="25">
        <v>-0.27443684570176</v>
      </c>
      <c r="AQ55" s="25">
        <v>-0.385662480811985</v>
      </c>
      <c r="AR55" s="25">
        <v>1.38629436111989</v>
      </c>
      <c r="AS55" s="26">
        <f t="shared" si="22"/>
        <v>1.57695275705531</v>
      </c>
      <c r="AT55" s="26">
        <f t="shared" si="23"/>
        <v>1.25622025843005</v>
      </c>
      <c r="AU55" s="26">
        <f t="shared" si="81"/>
        <v>0.796038746620551</v>
      </c>
      <c r="AV55" s="16">
        <f t="shared" si="24"/>
        <v>0.163254174531205</v>
      </c>
      <c r="AW55" s="16">
        <f t="shared" si="25"/>
        <v>0.203961253379449</v>
      </c>
      <c r="AX55" s="16">
        <f t="shared" si="26"/>
        <v>3.95201737969457e-7</v>
      </c>
      <c r="BA55" s="25">
        <v>0.249064690809098</v>
      </c>
      <c r="BB55" s="25">
        <v>0.905781069017933</v>
      </c>
      <c r="BC55" s="25">
        <v>0.0291776014544635</v>
      </c>
      <c r="BD55" s="25">
        <v>4.60517018598809</v>
      </c>
      <c r="BE55" s="22">
        <v>-0.510825623765991</v>
      </c>
      <c r="BF55" s="25">
        <v>-0.27443684570176</v>
      </c>
      <c r="BG55" s="25">
        <v>-0.385662480811985</v>
      </c>
      <c r="BH55" s="25">
        <v>1.38629436111989</v>
      </c>
      <c r="BI55" s="26">
        <f t="shared" si="27"/>
        <v>1.5604954011052</v>
      </c>
      <c r="BJ55" s="26">
        <f t="shared" si="28"/>
        <v>1.26946865629786</v>
      </c>
      <c r="BK55" s="26">
        <f t="shared" si="82"/>
        <v>0.787731146443814</v>
      </c>
      <c r="BL55" s="16">
        <f t="shared" si="29"/>
        <v>0.176824117691681</v>
      </c>
      <c r="BM55" s="16">
        <f t="shared" si="30"/>
        <v>0.212268853556186</v>
      </c>
      <c r="BN55" s="16">
        <f t="shared" si="31"/>
        <v>5.48534259832272e-5</v>
      </c>
      <c r="BQ55" s="25">
        <v>0.249064690809098</v>
      </c>
      <c r="BR55" s="25">
        <v>0.905781069017933</v>
      </c>
      <c r="BS55" s="25">
        <v>0.0291776014544635</v>
      </c>
      <c r="BT55" s="25">
        <v>4.60517018598809</v>
      </c>
      <c r="BU55" s="22">
        <v>-0.27443684570176</v>
      </c>
      <c r="BV55" s="25">
        <v>-0.385662480811985</v>
      </c>
      <c r="BW55" s="25">
        <v>1.38629436111989</v>
      </c>
      <c r="BX55" s="26">
        <f t="shared" si="32"/>
        <v>1.55213700675724</v>
      </c>
      <c r="BY55" s="26">
        <f t="shared" si="33"/>
        <v>1.27630485670769</v>
      </c>
      <c r="BZ55" s="26">
        <f t="shared" si="83"/>
        <v>0.783511866106631</v>
      </c>
      <c r="CA55" s="16">
        <f t="shared" si="34"/>
        <v>0.183923466973143</v>
      </c>
      <c r="CB55" s="16">
        <f t="shared" si="35"/>
        <v>0.216488133893369</v>
      </c>
      <c r="CC55" s="16">
        <f t="shared" si="36"/>
        <v>9.65714729216078e-5</v>
      </c>
      <c r="CF55" s="25">
        <v>0.249064690809098</v>
      </c>
      <c r="CG55" s="25">
        <v>0.905781069017933</v>
      </c>
      <c r="CH55" s="25">
        <v>0.0291776014544635</v>
      </c>
      <c r="CI55" s="25">
        <v>4.60517018598809</v>
      </c>
      <c r="CJ55" s="25">
        <v>-0.385662480811985</v>
      </c>
      <c r="CK55" s="22">
        <v>1.38629436111989</v>
      </c>
      <c r="CL55" s="29">
        <f t="shared" si="37"/>
        <v>1.54298318447189</v>
      </c>
      <c r="CM55" s="29">
        <f t="shared" si="38"/>
        <v>1.28387659693001</v>
      </c>
      <c r="CN55" s="29">
        <f t="shared" si="84"/>
        <v>0.778891057280107</v>
      </c>
      <c r="CO55" s="27">
        <f t="shared" si="39"/>
        <v>0.191858730685385</v>
      </c>
      <c r="CP55" s="27">
        <f t="shared" si="40"/>
        <v>0.221108942719893</v>
      </c>
      <c r="CQ55" s="27">
        <f t="shared" si="41"/>
        <v>0.000183071549767223</v>
      </c>
      <c r="CT55" s="31">
        <v>0.249064690809098</v>
      </c>
      <c r="CU55" s="31">
        <v>0.905781069017933</v>
      </c>
      <c r="CV55" s="31">
        <v>0.0291776014544635</v>
      </c>
      <c r="CW55" s="31">
        <v>4.60517018598809</v>
      </c>
      <c r="CX55" s="31">
        <v>-0.385662480811985</v>
      </c>
      <c r="CY55" s="34">
        <f t="shared" si="42"/>
        <v>1.52972827704836</v>
      </c>
      <c r="CZ55" s="34">
        <f t="shared" si="4"/>
        <v>1.29500122977551</v>
      </c>
      <c r="DA55" s="34">
        <f t="shared" si="85"/>
        <v>0.772200038893671</v>
      </c>
      <c r="DB55" s="32">
        <f t="shared" si="43"/>
        <v>0.20364616793574</v>
      </c>
      <c r="DC55" s="32">
        <f t="shared" si="44"/>
        <v>0.227799961106329</v>
      </c>
      <c r="DD55" s="32">
        <f>(DC55-$DE$1)^2</f>
        <v>0.000429289834665113</v>
      </c>
      <c r="DE55" s="73"/>
      <c r="DF55" s="30">
        <f t="shared" si="45"/>
        <v>1.52972827704836</v>
      </c>
      <c r="DG55" s="30">
        <f t="shared" si="46"/>
        <v>1.60795646840322</v>
      </c>
      <c r="DH55" s="30">
        <f t="shared" si="47"/>
        <v>1.23199852665615</v>
      </c>
      <c r="DI55" s="34">
        <f t="shared" si="48"/>
        <v>0.811689282384261</v>
      </c>
      <c r="DJ55" s="32">
        <f t="shared" si="49"/>
        <v>0.139161476466198</v>
      </c>
      <c r="DK55" s="32">
        <f t="shared" si="50"/>
        <v>0.188310717615739</v>
      </c>
      <c r="DL55" s="32">
        <f t="shared" si="51"/>
        <v>0.0017253956011704</v>
      </c>
      <c r="DM55" s="36"/>
      <c r="DN55" s="30">
        <f t="shared" si="52"/>
        <v>1.56453436804505</v>
      </c>
      <c r="DO55" s="30">
        <f t="shared" si="53"/>
        <v>1.26619142440146</v>
      </c>
      <c r="DP55" s="34">
        <f t="shared" si="54"/>
        <v>0.789769999013152</v>
      </c>
      <c r="DQ55" s="32">
        <f t="shared" si="55"/>
        <v>0.173443622599632</v>
      </c>
      <c r="DR55" s="32">
        <f t="shared" si="56"/>
        <v>0.210230000986848</v>
      </c>
      <c r="DS55" s="32">
        <f t="shared" si="57"/>
        <v>0.000291577392367239</v>
      </c>
      <c r="DT55" s="36"/>
      <c r="DU55" s="30">
        <f t="shared" si="58"/>
        <v>1.53381966147989</v>
      </c>
      <c r="DV55" s="30">
        <f t="shared" si="59"/>
        <v>1.29154688112985</v>
      </c>
      <c r="DW55" s="34">
        <f t="shared" si="60"/>
        <v>0.774265351579955</v>
      </c>
      <c r="DX55" s="32">
        <f t="shared" si="61"/>
        <v>0.199970255158959</v>
      </c>
      <c r="DY55" s="32">
        <f t="shared" si="62"/>
        <v>0.225734648420045</v>
      </c>
      <c r="DZ55" s="32">
        <f t="shared" si="63"/>
        <v>3.86231076509574e-7</v>
      </c>
      <c r="EA55" s="36"/>
      <c r="EC55" s="25">
        <v>0.249064690809098</v>
      </c>
      <c r="ED55" s="22">
        <v>0.0291776014544635</v>
      </c>
      <c r="EE55" s="25">
        <v>4.60517018598809</v>
      </c>
      <c r="EF55" s="25">
        <v>-0.385662480811985</v>
      </c>
      <c r="EG55" s="26">
        <f t="shared" si="64"/>
        <v>1.52734153350257</v>
      </c>
      <c r="EH55" s="26">
        <f t="shared" si="65"/>
        <v>1.29702490015909</v>
      </c>
      <c r="EI55" s="26">
        <f t="shared" si="86"/>
        <v>0.770995221354148</v>
      </c>
      <c r="EJ55" s="16">
        <f t="shared" si="66"/>
        <v>0.205806004224802</v>
      </c>
      <c r="EK55" s="16">
        <f t="shared" si="67"/>
        <v>0.229004778645852</v>
      </c>
      <c r="EL55" s="16">
        <f t="shared" si="68"/>
        <v>0.000153269390084075</v>
      </c>
      <c r="EO55" s="25">
        <v>0.249064690809098</v>
      </c>
      <c r="EP55" s="25">
        <v>4.60517018598809</v>
      </c>
      <c r="EQ55" s="22">
        <v>-0.385662480811985</v>
      </c>
      <c r="ER55" s="26">
        <f t="shared" si="69"/>
        <v>1.57446254330945</v>
      </c>
      <c r="ES55" s="26">
        <f t="shared" si="70"/>
        <v>1.25820713132751</v>
      </c>
      <c r="ET55" s="26">
        <f t="shared" si="87"/>
        <v>0.79478169778367</v>
      </c>
      <c r="EU55" s="16">
        <f t="shared" si="71"/>
        <v>0.165272703692421</v>
      </c>
      <c r="EV55" s="16">
        <f t="shared" si="72"/>
        <v>0.20521830221633</v>
      </c>
      <c r="EW55" s="16">
        <f t="shared" si="73"/>
        <v>0.00099272007673106</v>
      </c>
      <c r="EZ55" s="25">
        <v>0.249064690809098</v>
      </c>
      <c r="FA55" s="25">
        <v>4.60517018598809</v>
      </c>
      <c r="FB55" s="26">
        <f t="shared" si="74"/>
        <v>1.37694646263318</v>
      </c>
      <c r="FC55" s="26">
        <f t="shared" si="75"/>
        <v>1.43869064902616</v>
      </c>
      <c r="FD55" s="26">
        <f t="shared" si="76"/>
        <v>0.6950764576644</v>
      </c>
      <c r="FE55" s="16">
        <f t="shared" si="77"/>
        <v>0.364880676005373</v>
      </c>
      <c r="FF55" s="16">
        <f t="shared" si="78"/>
        <v>0.3049235423356</v>
      </c>
      <c r="FG55" s="16">
        <f t="shared" si="79"/>
        <v>0.00103952139459602</v>
      </c>
    </row>
    <row r="56" s="1" customFormat="1" spans="1:163">
      <c r="A56" s="13" t="s">
        <v>21</v>
      </c>
      <c r="B56" s="13">
        <v>2.47386342671765</v>
      </c>
      <c r="C56" s="14">
        <v>0.0048</v>
      </c>
      <c r="D56" s="14">
        <v>0.0248784722222222</v>
      </c>
      <c r="E56" s="13">
        <v>100</v>
      </c>
      <c r="F56" s="13">
        <v>0.7</v>
      </c>
      <c r="G56" s="13">
        <v>0.86</v>
      </c>
      <c r="H56" s="13">
        <v>0.68</v>
      </c>
      <c r="I56" s="13">
        <v>4</v>
      </c>
      <c r="J56" s="13">
        <v>2.125</v>
      </c>
      <c r="K56" s="17">
        <f t="shared" si="5"/>
        <v>1.63048802538955</v>
      </c>
      <c r="L56" s="17">
        <f t="shared" si="0"/>
        <v>1.3032907736273</v>
      </c>
      <c r="M56" s="17">
        <f t="shared" si="1"/>
        <v>0.767288482536259</v>
      </c>
      <c r="N56" s="16">
        <f t="shared" si="6"/>
        <v>0.244542093033127</v>
      </c>
      <c r="O56" s="16">
        <f t="shared" si="2"/>
        <v>0.232711517463741</v>
      </c>
      <c r="P56" s="16">
        <f>(O56-$Q$1)^2</f>
        <v>0.00541323995904458</v>
      </c>
      <c r="R56" s="21">
        <f t="shared" si="7"/>
        <v>0.264892430290089</v>
      </c>
      <c r="S56" s="21">
        <f t="shared" si="92"/>
        <v>1</v>
      </c>
      <c r="T56" s="21">
        <f t="shared" si="9"/>
        <v>0.905781069017933</v>
      </c>
      <c r="U56" s="22">
        <f t="shared" si="10"/>
        <v>0.00478851673179709</v>
      </c>
      <c r="V56" s="21">
        <f t="shared" si="11"/>
        <v>0.0245740418755052</v>
      </c>
      <c r="W56" s="25">
        <f t="shared" si="12"/>
        <v>4.60517018598809</v>
      </c>
      <c r="X56" s="21">
        <f t="shared" si="13"/>
        <v>-0.356674943938732</v>
      </c>
      <c r="Y56" s="21">
        <f t="shared" si="14"/>
        <v>-0.150822889734584</v>
      </c>
      <c r="Z56" s="25">
        <f t="shared" si="15"/>
        <v>-0.385662480811985</v>
      </c>
      <c r="AA56" s="21">
        <f t="shared" si="16"/>
        <v>1.38629436111989</v>
      </c>
      <c r="AB56" s="26">
        <f t="shared" si="17"/>
        <v>1.646687724577</v>
      </c>
      <c r="AC56" s="26">
        <f t="shared" si="18"/>
        <v>1.29046932717366</v>
      </c>
      <c r="AD56" s="26">
        <f t="shared" si="80"/>
        <v>0.774911870389177</v>
      </c>
      <c r="AE56" s="16">
        <f t="shared" si="19"/>
        <v>0.228782632820327</v>
      </c>
      <c r="AF56" s="16">
        <f t="shared" si="20"/>
        <v>0.225088129610823</v>
      </c>
      <c r="AG56" s="16">
        <f t="shared" si="21"/>
        <v>0.000427298362601296</v>
      </c>
      <c r="AJ56" s="25">
        <v>0.264892430290089</v>
      </c>
      <c r="AK56" s="22">
        <v>1</v>
      </c>
      <c r="AL56" s="25">
        <v>0.905781069017933</v>
      </c>
      <c r="AM56" s="25">
        <v>0.0245740418755052</v>
      </c>
      <c r="AN56" s="25">
        <v>4.60517018598809</v>
      </c>
      <c r="AO56" s="25">
        <v>-0.356674943938732</v>
      </c>
      <c r="AP56" s="25">
        <v>-0.150822889734584</v>
      </c>
      <c r="AQ56" s="25">
        <v>-0.385662480811985</v>
      </c>
      <c r="AR56" s="25">
        <v>1.38629436111989</v>
      </c>
      <c r="AS56" s="26">
        <f t="shared" si="22"/>
        <v>1.64592214455993</v>
      </c>
      <c r="AT56" s="26">
        <f t="shared" si="23"/>
        <v>1.29106957277628</v>
      </c>
      <c r="AU56" s="26">
        <f t="shared" si="81"/>
        <v>0.774551597439967</v>
      </c>
      <c r="AV56" s="16">
        <f t="shared" si="24"/>
        <v>0.229515591573057</v>
      </c>
      <c r="AW56" s="16">
        <f t="shared" si="25"/>
        <v>0.225448402560033</v>
      </c>
      <c r="AX56" s="16">
        <f t="shared" si="26"/>
        <v>0.000435076957691319</v>
      </c>
      <c r="BA56" s="25">
        <v>0.264892430290089</v>
      </c>
      <c r="BB56" s="25">
        <v>0.905781069017933</v>
      </c>
      <c r="BC56" s="25">
        <v>0.0245740418755052</v>
      </c>
      <c r="BD56" s="25">
        <v>4.60517018598809</v>
      </c>
      <c r="BE56" s="22">
        <v>-0.356674943938732</v>
      </c>
      <c r="BF56" s="25">
        <v>-0.150822889734584</v>
      </c>
      <c r="BG56" s="25">
        <v>-0.385662480811985</v>
      </c>
      <c r="BH56" s="25">
        <v>1.38629436111989</v>
      </c>
      <c r="BI56" s="26">
        <f t="shared" si="27"/>
        <v>1.63000577236122</v>
      </c>
      <c r="BJ56" s="26">
        <f t="shared" si="28"/>
        <v>1.30367636485221</v>
      </c>
      <c r="BK56" s="26">
        <f t="shared" si="82"/>
        <v>0.767061539934693</v>
      </c>
      <c r="BL56" s="16">
        <f t="shared" si="29"/>
        <v>0.24501928539571</v>
      </c>
      <c r="BM56" s="16">
        <f t="shared" si="30"/>
        <v>0.232938460065307</v>
      </c>
      <c r="BN56" s="16">
        <f t="shared" si="31"/>
        <v>0.000788257080879071</v>
      </c>
      <c r="BQ56" s="25">
        <v>0.264892430290089</v>
      </c>
      <c r="BR56" s="25">
        <v>0.905781069017933</v>
      </c>
      <c r="BS56" s="25">
        <v>0.0245740418755052</v>
      </c>
      <c r="BT56" s="25">
        <v>4.60517018598809</v>
      </c>
      <c r="BU56" s="22">
        <v>-0.150822889734584</v>
      </c>
      <c r="BV56" s="25">
        <v>-0.385662480811985</v>
      </c>
      <c r="BW56" s="25">
        <v>1.38629436111989</v>
      </c>
      <c r="BX56" s="26">
        <f t="shared" si="32"/>
        <v>1.62936639502522</v>
      </c>
      <c r="BY56" s="26">
        <f t="shared" si="33"/>
        <v>1.30418793862942</v>
      </c>
      <c r="BZ56" s="26">
        <f t="shared" si="83"/>
        <v>0.766760656482457</v>
      </c>
      <c r="CA56" s="16">
        <f t="shared" si="34"/>
        <v>0.245652670380295</v>
      </c>
      <c r="CB56" s="16">
        <f t="shared" si="35"/>
        <v>0.233239343517543</v>
      </c>
      <c r="CC56" s="16">
        <f t="shared" si="36"/>
        <v>0.000706405402522959</v>
      </c>
      <c r="CF56" s="25">
        <v>0.264892430290089</v>
      </c>
      <c r="CG56" s="25">
        <v>0.905781069017933</v>
      </c>
      <c r="CH56" s="25">
        <v>0.0245740418755052</v>
      </c>
      <c r="CI56" s="25">
        <v>4.60517018598809</v>
      </c>
      <c r="CJ56" s="25">
        <v>-0.385662480811985</v>
      </c>
      <c r="CK56" s="22">
        <v>1.38629436111989</v>
      </c>
      <c r="CL56" s="29">
        <f t="shared" si="37"/>
        <v>1.61107903829759</v>
      </c>
      <c r="CM56" s="29">
        <f t="shared" si="38"/>
        <v>1.31899177475828</v>
      </c>
      <c r="CN56" s="29">
        <f t="shared" si="84"/>
        <v>0.758154841551806</v>
      </c>
      <c r="CO56" s="27">
        <f t="shared" si="39"/>
        <v>0.264114754877131</v>
      </c>
      <c r="CP56" s="27">
        <f t="shared" si="40"/>
        <v>0.241845158448194</v>
      </c>
      <c r="CQ56" s="27">
        <f t="shared" si="41"/>
        <v>0.00117420051180994</v>
      </c>
      <c r="CT56" s="31">
        <v>0.264892430290089</v>
      </c>
      <c r="CU56" s="31">
        <v>0.905781069017933</v>
      </c>
      <c r="CV56" s="31">
        <v>0.0245740418755052</v>
      </c>
      <c r="CW56" s="31">
        <v>4.60517018598809</v>
      </c>
      <c r="CX56" s="31">
        <v>-0.385662480811985</v>
      </c>
      <c r="CY56" s="34">
        <f t="shared" si="42"/>
        <v>1.59628135066632</v>
      </c>
      <c r="CZ56" s="34">
        <f t="shared" si="4"/>
        <v>1.33121896031234</v>
      </c>
      <c r="DA56" s="34">
        <f t="shared" si="85"/>
        <v>0.751191223842975</v>
      </c>
      <c r="DB56" s="32">
        <f t="shared" si="43"/>
        <v>0.279543410153228</v>
      </c>
      <c r="DC56" s="32">
        <f t="shared" si="44"/>
        <v>0.248808776157025</v>
      </c>
      <c r="DD56" s="32">
        <f>(DC56-$DE$1)^2</f>
        <v>0.00174123647621278</v>
      </c>
      <c r="DE56" s="73"/>
      <c r="DF56" s="30">
        <f t="shared" si="45"/>
        <v>1.59628135066632</v>
      </c>
      <c r="DG56" s="30">
        <f t="shared" si="46"/>
        <v>1.69777056608423</v>
      </c>
      <c r="DH56" s="30">
        <f t="shared" si="47"/>
        <v>1.25164144228342</v>
      </c>
      <c r="DI56" s="34">
        <f t="shared" si="48"/>
        <v>0.798950854627872</v>
      </c>
      <c r="DJ56" s="32">
        <f t="shared" si="49"/>
        <v>0.182524989203991</v>
      </c>
      <c r="DK56" s="32">
        <f t="shared" si="50"/>
        <v>0.201049145372128</v>
      </c>
      <c r="DL56" s="32">
        <f t="shared" si="51"/>
        <v>0.000829408537082963</v>
      </c>
      <c r="DM56" s="36"/>
      <c r="DN56" s="30">
        <f t="shared" si="52"/>
        <v>1.65434846572606</v>
      </c>
      <c r="DO56" s="30">
        <f t="shared" si="53"/>
        <v>1.28449359008979</v>
      </c>
      <c r="DP56" s="34">
        <f t="shared" si="54"/>
        <v>0.778516925047559</v>
      </c>
      <c r="DQ56" s="32">
        <f t="shared" si="55"/>
        <v>0.221512866714412</v>
      </c>
      <c r="DR56" s="32">
        <f t="shared" si="56"/>
        <v>0.221483074952441</v>
      </c>
      <c r="DS56" s="32">
        <f t="shared" si="57"/>
        <v>3.39022448627673e-5</v>
      </c>
      <c r="DT56" s="36"/>
      <c r="DU56" s="30">
        <f t="shared" si="58"/>
        <v>1.62967106280702</v>
      </c>
      <c r="DV56" s="30">
        <f t="shared" si="59"/>
        <v>1.3039441200728</v>
      </c>
      <c r="DW56" s="34">
        <f t="shared" si="60"/>
        <v>0.766904029556243</v>
      </c>
      <c r="DX56" s="32">
        <f t="shared" si="61"/>
        <v>0.245350756020731</v>
      </c>
      <c r="DY56" s="32">
        <f t="shared" si="62"/>
        <v>0.233095970443757</v>
      </c>
      <c r="DZ56" s="32">
        <f t="shared" si="63"/>
        <v>6.37250470486603e-5</v>
      </c>
      <c r="EA56" s="36"/>
      <c r="EC56" s="25">
        <v>0.264892430290089</v>
      </c>
      <c r="ED56" s="22">
        <v>0.0245740418755052</v>
      </c>
      <c r="EE56" s="25">
        <v>4.60517018598809</v>
      </c>
      <c r="EF56" s="25">
        <v>-0.385662480811985</v>
      </c>
      <c r="EG56" s="26">
        <f t="shared" si="64"/>
        <v>1.59224265661701</v>
      </c>
      <c r="EH56" s="26">
        <f t="shared" si="65"/>
        <v>1.33459557258372</v>
      </c>
      <c r="EI56" s="26">
        <f t="shared" si="86"/>
        <v>0.749290661937416</v>
      </c>
      <c r="EJ56" s="16">
        <f t="shared" si="66"/>
        <v>0.283830386928502</v>
      </c>
      <c r="EK56" s="16">
        <f t="shared" si="67"/>
        <v>0.250709338062584</v>
      </c>
      <c r="EL56" s="16">
        <f t="shared" si="68"/>
        <v>0.00116177092923821</v>
      </c>
      <c r="EO56" s="25">
        <v>0.264892430290089</v>
      </c>
      <c r="EP56" s="25">
        <v>4.60517018598809</v>
      </c>
      <c r="EQ56" s="22">
        <v>-0.385662480811985</v>
      </c>
      <c r="ER56" s="26">
        <f t="shared" si="69"/>
        <v>1.66238990180535</v>
      </c>
      <c r="ES56" s="26">
        <f t="shared" si="70"/>
        <v>1.27828014215694</v>
      </c>
      <c r="ET56" s="26">
        <f t="shared" si="87"/>
        <v>0.78230113026134</v>
      </c>
      <c r="EU56" s="16">
        <f t="shared" si="71"/>
        <v>0.214008102951667</v>
      </c>
      <c r="EV56" s="16">
        <f t="shared" si="72"/>
        <v>0.21769886973866</v>
      </c>
      <c r="EW56" s="16">
        <f t="shared" si="73"/>
        <v>0.000362022662164083</v>
      </c>
      <c r="EZ56" s="25">
        <v>0.264892430290089</v>
      </c>
      <c r="FA56" s="25">
        <v>4.60517018598809</v>
      </c>
      <c r="FB56" s="26">
        <f t="shared" si="74"/>
        <v>1.45384334770935</v>
      </c>
      <c r="FC56" s="26">
        <f t="shared" si="75"/>
        <v>1.46164303282614</v>
      </c>
      <c r="FD56" s="26">
        <f t="shared" si="76"/>
        <v>0.684161575392634</v>
      </c>
      <c r="FE56" s="16">
        <f t="shared" si="77"/>
        <v>0.450451251913995</v>
      </c>
      <c r="FF56" s="16">
        <f t="shared" si="78"/>
        <v>0.315838424607366</v>
      </c>
      <c r="FG56" s="16">
        <f t="shared" si="79"/>
        <v>0.00186248279736671</v>
      </c>
    </row>
    <row r="57" s="1" customFormat="1" spans="1:163">
      <c r="A57" s="13" t="s">
        <v>21</v>
      </c>
      <c r="B57" s="13">
        <v>2.47386342671765</v>
      </c>
      <c r="C57" s="14">
        <v>0.0048</v>
      </c>
      <c r="D57" s="14">
        <v>0.035825</v>
      </c>
      <c r="E57" s="13">
        <v>100</v>
      </c>
      <c r="F57" s="13">
        <v>0.5</v>
      </c>
      <c r="G57" s="13">
        <v>0.66</v>
      </c>
      <c r="H57" s="13">
        <v>0.68</v>
      </c>
      <c r="I57" s="13">
        <v>4</v>
      </c>
      <c r="J57" s="13">
        <v>2.078</v>
      </c>
      <c r="K57" s="17">
        <f t="shared" si="5"/>
        <v>1.45800802538955</v>
      </c>
      <c r="L57" s="17">
        <f t="shared" si="0"/>
        <v>1.42523220984658</v>
      </c>
      <c r="M57" s="17">
        <f t="shared" si="1"/>
        <v>0.701640050716819</v>
      </c>
      <c r="N57" s="16">
        <f t="shared" si="6"/>
        <v>0.384390048581365</v>
      </c>
      <c r="O57" s="16">
        <f t="shared" si="2"/>
        <v>0.298359949283181</v>
      </c>
      <c r="P57" s="16">
        <f>(O57-$Q$1)^2</f>
        <v>6.28261020615479e-5</v>
      </c>
      <c r="R57" s="21">
        <f t="shared" si="7"/>
        <v>0.354334754723311</v>
      </c>
      <c r="S57" s="21">
        <f t="shared" si="92"/>
        <v>1</v>
      </c>
      <c r="T57" s="21">
        <f t="shared" si="9"/>
        <v>0.905781069017933</v>
      </c>
      <c r="U57" s="22">
        <f t="shared" si="10"/>
        <v>0.00478851673179709</v>
      </c>
      <c r="V57" s="21">
        <f t="shared" si="11"/>
        <v>0.035198210649965</v>
      </c>
      <c r="W57" s="25">
        <f t="shared" si="12"/>
        <v>4.60517018598809</v>
      </c>
      <c r="X57" s="21">
        <f t="shared" si="13"/>
        <v>-0.693147180559945</v>
      </c>
      <c r="Y57" s="21">
        <f t="shared" si="14"/>
        <v>-0.415515443961666</v>
      </c>
      <c r="Z57" s="25">
        <f t="shared" si="15"/>
        <v>-0.385662480811985</v>
      </c>
      <c r="AA57" s="21">
        <f t="shared" si="16"/>
        <v>1.38629436111989</v>
      </c>
      <c r="AB57" s="26">
        <f t="shared" si="17"/>
        <v>1.51319627284101</v>
      </c>
      <c r="AC57" s="26">
        <f t="shared" si="18"/>
        <v>1.37325212683652</v>
      </c>
      <c r="AD57" s="26">
        <f t="shared" si="80"/>
        <v>0.728198398864777</v>
      </c>
      <c r="AE57" s="16">
        <f t="shared" si="19"/>
        <v>0.319003250212692</v>
      </c>
      <c r="AF57" s="16">
        <f t="shared" si="20"/>
        <v>0.271801601135223</v>
      </c>
      <c r="AG57" s="16">
        <f t="shared" si="21"/>
        <v>0.00454069347778158</v>
      </c>
      <c r="AJ57" s="25">
        <v>0.354334754723311</v>
      </c>
      <c r="AK57" s="22">
        <v>1</v>
      </c>
      <c r="AL57" s="25">
        <v>0.905781069017933</v>
      </c>
      <c r="AM57" s="25">
        <v>0.035198210649965</v>
      </c>
      <c r="AN57" s="25">
        <v>4.60517018598809</v>
      </c>
      <c r="AO57" s="25">
        <v>-0.693147180559945</v>
      </c>
      <c r="AP57" s="25">
        <v>-0.415515443961666</v>
      </c>
      <c r="AQ57" s="25">
        <v>-0.385662480811985</v>
      </c>
      <c r="AR57" s="25">
        <v>1.38629436111989</v>
      </c>
      <c r="AS57" s="26">
        <f t="shared" si="22"/>
        <v>1.51248383063019</v>
      </c>
      <c r="AT57" s="26">
        <f t="shared" si="23"/>
        <v>1.37389898517737</v>
      </c>
      <c r="AU57" s="26">
        <f t="shared" si="81"/>
        <v>0.727855548907694</v>
      </c>
      <c r="AV57" s="16">
        <f t="shared" si="24"/>
        <v>0.319808537818706</v>
      </c>
      <c r="AW57" s="16">
        <f t="shared" si="25"/>
        <v>0.272144451092306</v>
      </c>
      <c r="AX57" s="16">
        <f t="shared" si="26"/>
        <v>0.00456361681831263</v>
      </c>
      <c r="BA57" s="25">
        <v>0.354334754723311</v>
      </c>
      <c r="BB57" s="25">
        <v>0.905781069017933</v>
      </c>
      <c r="BC57" s="25">
        <v>0.035198210649965</v>
      </c>
      <c r="BD57" s="25">
        <v>4.60517018598809</v>
      </c>
      <c r="BE57" s="22">
        <v>-0.693147180559945</v>
      </c>
      <c r="BF57" s="25">
        <v>-0.415515443961666</v>
      </c>
      <c r="BG57" s="25">
        <v>-0.385662480811985</v>
      </c>
      <c r="BH57" s="25">
        <v>1.38629436111989</v>
      </c>
      <c r="BI57" s="26">
        <f t="shared" si="27"/>
        <v>1.49549074536033</v>
      </c>
      <c r="BJ57" s="26">
        <f t="shared" si="28"/>
        <v>1.38951043759172</v>
      </c>
      <c r="BK57" s="26">
        <f t="shared" si="82"/>
        <v>0.719677933282163</v>
      </c>
      <c r="BL57" s="16">
        <f t="shared" si="29"/>
        <v>0.339317031740858</v>
      </c>
      <c r="BM57" s="16">
        <f t="shared" si="30"/>
        <v>0.280322066717837</v>
      </c>
      <c r="BN57" s="16">
        <f t="shared" si="31"/>
        <v>0.00569413961710942</v>
      </c>
      <c r="BQ57" s="25">
        <v>0.354334754723311</v>
      </c>
      <c r="BR57" s="25">
        <v>0.905781069017933</v>
      </c>
      <c r="BS57" s="25">
        <v>0.035198210649965</v>
      </c>
      <c r="BT57" s="25">
        <v>4.60517018598809</v>
      </c>
      <c r="BU57" s="22">
        <v>-0.415515443961666</v>
      </c>
      <c r="BV57" s="25">
        <v>-0.385662480811985</v>
      </c>
      <c r="BW57" s="25">
        <v>1.38629436111989</v>
      </c>
      <c r="BX57" s="26">
        <f t="shared" si="32"/>
        <v>1.47811611092</v>
      </c>
      <c r="BY57" s="26">
        <f t="shared" si="33"/>
        <v>1.40584354953456</v>
      </c>
      <c r="BZ57" s="26">
        <f t="shared" si="83"/>
        <v>0.711316704003851</v>
      </c>
      <c r="CA57" s="16">
        <f t="shared" si="34"/>
        <v>0.359860680377743</v>
      </c>
      <c r="CB57" s="16">
        <f t="shared" si="35"/>
        <v>0.288683295996149</v>
      </c>
      <c r="CC57" s="16">
        <f t="shared" si="36"/>
        <v>0.00672764796248494</v>
      </c>
      <c r="CF57" s="25">
        <v>0.354334754723311</v>
      </c>
      <c r="CG57" s="25">
        <v>0.905781069017933</v>
      </c>
      <c r="CH57" s="25">
        <v>0.035198210649965</v>
      </c>
      <c r="CI57" s="25">
        <v>4.60517018598809</v>
      </c>
      <c r="CJ57" s="25">
        <v>-0.385662480811985</v>
      </c>
      <c r="CK57" s="22">
        <v>1.38629436111989</v>
      </c>
      <c r="CL57" s="29">
        <f t="shared" si="37"/>
        <v>1.47822416480376</v>
      </c>
      <c r="CM57" s="29">
        <f t="shared" si="38"/>
        <v>1.40574078646311</v>
      </c>
      <c r="CN57" s="29">
        <f t="shared" si="84"/>
        <v>0.711368702985446</v>
      </c>
      <c r="CO57" s="27">
        <f t="shared" si="39"/>
        <v>0.359731052485351</v>
      </c>
      <c r="CP57" s="27">
        <f t="shared" si="40"/>
        <v>0.288631297014554</v>
      </c>
      <c r="CQ57" s="27">
        <f t="shared" si="41"/>
        <v>0.00656954793406484</v>
      </c>
      <c r="CT57" s="31">
        <v>0.354334754723311</v>
      </c>
      <c r="CU57" s="31">
        <v>0.905781069017933</v>
      </c>
      <c r="CV57" s="31">
        <v>0.035198210649965</v>
      </c>
      <c r="CW57" s="31">
        <v>4.60517018598809</v>
      </c>
      <c r="CX57" s="31">
        <v>-0.385662480811985</v>
      </c>
      <c r="CY57" s="34">
        <f t="shared" si="42"/>
        <v>1.46667570042791</v>
      </c>
      <c r="CZ57" s="34">
        <f t="shared" si="4"/>
        <v>1.41680945514658</v>
      </c>
      <c r="DA57" s="34">
        <f t="shared" si="85"/>
        <v>0.70581121291045</v>
      </c>
      <c r="DB57" s="32">
        <f t="shared" si="43"/>
        <v>0.373717399247301</v>
      </c>
      <c r="DC57" s="32">
        <f t="shared" si="44"/>
        <v>0.29418878708955</v>
      </c>
      <c r="DD57" s="32">
        <f>(DC57-$DE$1)^2</f>
        <v>0.0075878274713019</v>
      </c>
      <c r="DE57" s="73"/>
      <c r="DF57" s="30">
        <f t="shared" si="45"/>
        <v>1.46667570042791</v>
      </c>
      <c r="DG57" s="30">
        <f t="shared" si="46"/>
        <v>1.51814237072221</v>
      </c>
      <c r="DH57" s="30">
        <f t="shared" si="47"/>
        <v>1.36877808041907</v>
      </c>
      <c r="DI57" s="34">
        <f t="shared" si="48"/>
        <v>0.730578619211844</v>
      </c>
      <c r="DJ57" s="32">
        <f t="shared" si="49"/>
        <v>0.313440565060544</v>
      </c>
      <c r="DK57" s="32">
        <f t="shared" si="50"/>
        <v>0.269421380788156</v>
      </c>
      <c r="DL57" s="32">
        <f t="shared" si="51"/>
        <v>0.001566005047709</v>
      </c>
      <c r="DM57" s="36"/>
      <c r="DN57" s="30">
        <f t="shared" si="52"/>
        <v>1.47472027036405</v>
      </c>
      <c r="DO57" s="30">
        <f t="shared" si="53"/>
        <v>1.40908078756321</v>
      </c>
      <c r="DP57" s="34">
        <f t="shared" si="54"/>
        <v>0.70968251701831</v>
      </c>
      <c r="DQ57" s="32">
        <f t="shared" si="55"/>
        <v>0.363946432189628</v>
      </c>
      <c r="DR57" s="32">
        <f t="shared" si="56"/>
        <v>0.29031748298169</v>
      </c>
      <c r="DS57" s="32">
        <f t="shared" si="57"/>
        <v>0.00397049256016361</v>
      </c>
      <c r="DT57" s="36"/>
      <c r="DU57" s="30">
        <f t="shared" si="58"/>
        <v>1.43796826015277</v>
      </c>
      <c r="DV57" s="30">
        <f t="shared" si="59"/>
        <v>1.44509448336449</v>
      </c>
      <c r="DW57" s="34">
        <f t="shared" si="60"/>
        <v>0.691996275338194</v>
      </c>
      <c r="DX57" s="32">
        <f t="shared" si="61"/>
        <v>0.409640628011876</v>
      </c>
      <c r="DY57" s="32">
        <f t="shared" si="62"/>
        <v>0.308003724661806</v>
      </c>
      <c r="DZ57" s="32">
        <f t="shared" si="63"/>
        <v>0.00687084347194334</v>
      </c>
      <c r="EA57" s="36"/>
      <c r="EC57" s="25">
        <v>0.354334754723311</v>
      </c>
      <c r="ED57" s="22">
        <v>0.035198210649965</v>
      </c>
      <c r="EE57" s="25">
        <v>4.60517018598809</v>
      </c>
      <c r="EF57" s="25">
        <v>-0.385662480811985</v>
      </c>
      <c r="EG57" s="26">
        <f t="shared" si="64"/>
        <v>1.46624968123409</v>
      </c>
      <c r="EH57" s="26">
        <f t="shared" si="65"/>
        <v>1.41722110947095</v>
      </c>
      <c r="EI57" s="26">
        <f t="shared" si="86"/>
        <v>0.705606198861446</v>
      </c>
      <c r="EJ57" s="16">
        <f t="shared" si="66"/>
        <v>0.374238452510198</v>
      </c>
      <c r="EK57" s="16">
        <f t="shared" si="67"/>
        <v>0.294393801138554</v>
      </c>
      <c r="EL57" s="16">
        <f t="shared" si="68"/>
        <v>0.00604805220610241</v>
      </c>
      <c r="EO57" s="25">
        <v>0.354334754723311</v>
      </c>
      <c r="EP57" s="25">
        <v>4.60517018598809</v>
      </c>
      <c r="EQ57" s="22">
        <v>-0.385662480811985</v>
      </c>
      <c r="ER57" s="26">
        <f t="shared" si="69"/>
        <v>1.48653518481355</v>
      </c>
      <c r="ES57" s="26">
        <f t="shared" si="70"/>
        <v>1.39788147716169</v>
      </c>
      <c r="ET57" s="26">
        <f t="shared" si="87"/>
        <v>0.715368231382846</v>
      </c>
      <c r="EU57" s="16">
        <f t="shared" si="71"/>
        <v>0.349830627603537</v>
      </c>
      <c r="EV57" s="16">
        <f t="shared" si="72"/>
        <v>0.284631768617154</v>
      </c>
      <c r="EW57" s="16">
        <f t="shared" si="73"/>
        <v>0.00229498538681589</v>
      </c>
      <c r="EZ57" s="25">
        <v>0.354334754723311</v>
      </c>
      <c r="FA57" s="25">
        <v>4.60517018598809</v>
      </c>
      <c r="FB57" s="26">
        <f t="shared" si="74"/>
        <v>1.300049577557</v>
      </c>
      <c r="FC57" s="26">
        <f t="shared" si="75"/>
        <v>1.59840058092622</v>
      </c>
      <c r="FD57" s="26">
        <f t="shared" si="76"/>
        <v>0.625625398246874</v>
      </c>
      <c r="FE57" s="16">
        <f t="shared" si="77"/>
        <v>0.605206859779235</v>
      </c>
      <c r="FF57" s="16">
        <f t="shared" si="78"/>
        <v>0.374374601753126</v>
      </c>
      <c r="FG57" s="16">
        <f t="shared" si="79"/>
        <v>0.0103413989476696</v>
      </c>
    </row>
    <row r="58" s="1" customFormat="1" spans="1:163">
      <c r="A58" s="13" t="s">
        <v>21</v>
      </c>
      <c r="B58" s="13">
        <v>2.47386342671765</v>
      </c>
      <c r="C58" s="14">
        <v>0.006</v>
      </c>
      <c r="D58" s="14">
        <v>0.035825</v>
      </c>
      <c r="E58" s="13">
        <v>100</v>
      </c>
      <c r="F58" s="13">
        <v>0.5</v>
      </c>
      <c r="G58" s="13">
        <v>0.66</v>
      </c>
      <c r="H58" s="13">
        <v>0.68</v>
      </c>
      <c r="I58" s="13">
        <v>4</v>
      </c>
      <c r="J58" s="13">
        <v>2.137</v>
      </c>
      <c r="K58" s="17">
        <f t="shared" si="5"/>
        <v>1.45811290538955</v>
      </c>
      <c r="L58" s="17">
        <f t="shared" si="0"/>
        <v>1.46559295381113</v>
      </c>
      <c r="M58" s="17">
        <f t="shared" si="1"/>
        <v>0.682317690870168</v>
      </c>
      <c r="N58" s="16">
        <f t="shared" si="6"/>
        <v>0.460887687228619</v>
      </c>
      <c r="O58" s="16">
        <f t="shared" si="2"/>
        <v>0.317682309129832</v>
      </c>
      <c r="P58" s="16">
        <f>(O58-$Q$1)^2</f>
        <v>0.000129870366402273</v>
      </c>
      <c r="R58" s="21">
        <f t="shared" si="7"/>
        <v>0.382259907209967</v>
      </c>
      <c r="S58" s="21">
        <f t="shared" si="92"/>
        <v>1</v>
      </c>
      <c r="T58" s="21">
        <f t="shared" si="9"/>
        <v>0.905781069017933</v>
      </c>
      <c r="U58" s="22">
        <f t="shared" si="10"/>
        <v>0.00598207167754747</v>
      </c>
      <c r="V58" s="21">
        <f t="shared" si="11"/>
        <v>0.035198210649965</v>
      </c>
      <c r="W58" s="25">
        <f t="shared" si="12"/>
        <v>4.60517018598809</v>
      </c>
      <c r="X58" s="21">
        <f t="shared" si="13"/>
        <v>-0.693147180559945</v>
      </c>
      <c r="Y58" s="21">
        <f t="shared" si="14"/>
        <v>-0.415515443961666</v>
      </c>
      <c r="Z58" s="25">
        <f t="shared" si="15"/>
        <v>-0.385662480811985</v>
      </c>
      <c r="AA58" s="21">
        <f t="shared" si="16"/>
        <v>1.38629436111989</v>
      </c>
      <c r="AB58" s="26">
        <f t="shared" si="17"/>
        <v>1.51278556452223</v>
      </c>
      <c r="AC58" s="26">
        <f t="shared" si="18"/>
        <v>1.41262585399862</v>
      </c>
      <c r="AD58" s="26">
        <f t="shared" si="80"/>
        <v>0.707901527619201</v>
      </c>
      <c r="AE58" s="16">
        <f t="shared" si="19"/>
        <v>0.389643661458827</v>
      </c>
      <c r="AF58" s="16">
        <f t="shared" si="20"/>
        <v>0.292098472380799</v>
      </c>
      <c r="AG58" s="16">
        <f t="shared" si="21"/>
        <v>0.00768805231967367</v>
      </c>
      <c r="AJ58" s="25">
        <v>0.382259907209967</v>
      </c>
      <c r="AK58" s="22">
        <v>1</v>
      </c>
      <c r="AL58" s="25">
        <v>0.905781069017933</v>
      </c>
      <c r="AM58" s="25">
        <v>0.035198210649965</v>
      </c>
      <c r="AN58" s="25">
        <v>4.60517018598809</v>
      </c>
      <c r="AO58" s="25">
        <v>-0.693147180559945</v>
      </c>
      <c r="AP58" s="25">
        <v>-0.415515443961666</v>
      </c>
      <c r="AQ58" s="25">
        <v>-0.385662480811985</v>
      </c>
      <c r="AR58" s="25">
        <v>1.38629436111989</v>
      </c>
      <c r="AS58" s="26">
        <f t="shared" si="22"/>
        <v>1.51259262927971</v>
      </c>
      <c r="AT58" s="26">
        <f t="shared" si="23"/>
        <v>1.41280603821111</v>
      </c>
      <c r="AU58" s="26">
        <f t="shared" si="81"/>
        <v>0.707811244398555</v>
      </c>
      <c r="AV58" s="16">
        <f t="shared" si="24"/>
        <v>0.389884564609824</v>
      </c>
      <c r="AW58" s="16">
        <f t="shared" si="25"/>
        <v>0.292188755601445</v>
      </c>
      <c r="AX58" s="16">
        <f t="shared" si="26"/>
        <v>0.00767355878304562</v>
      </c>
      <c r="BA58" s="25">
        <v>0.382259907209967</v>
      </c>
      <c r="BB58" s="25">
        <v>0.905781069017933</v>
      </c>
      <c r="BC58" s="25">
        <v>0.035198210649965</v>
      </c>
      <c r="BD58" s="25">
        <v>4.60517018598809</v>
      </c>
      <c r="BE58" s="22">
        <v>-0.693147180559945</v>
      </c>
      <c r="BF58" s="25">
        <v>-0.415515443961666</v>
      </c>
      <c r="BG58" s="25">
        <v>-0.385662480811985</v>
      </c>
      <c r="BH58" s="25">
        <v>1.38629436111989</v>
      </c>
      <c r="BI58" s="26">
        <f t="shared" si="27"/>
        <v>1.49559832163333</v>
      </c>
      <c r="BJ58" s="26">
        <f t="shared" si="28"/>
        <v>1.42885958688841</v>
      </c>
      <c r="BK58" s="26">
        <f t="shared" si="82"/>
        <v>0.699858830900016</v>
      </c>
      <c r="BL58" s="16">
        <f t="shared" si="29"/>
        <v>0.411396113011577</v>
      </c>
      <c r="BM58" s="16">
        <f t="shared" si="30"/>
        <v>0.300141169099984</v>
      </c>
      <c r="BN58" s="16">
        <f t="shared" si="31"/>
        <v>0.00907801646193632</v>
      </c>
      <c r="BQ58" s="25">
        <v>0.382259907209967</v>
      </c>
      <c r="BR58" s="25">
        <v>0.905781069017933</v>
      </c>
      <c r="BS58" s="25">
        <v>0.035198210649965</v>
      </c>
      <c r="BT58" s="25">
        <v>4.60517018598809</v>
      </c>
      <c r="BU58" s="22">
        <v>-0.415515443961666</v>
      </c>
      <c r="BV58" s="25">
        <v>-0.385662480811985</v>
      </c>
      <c r="BW58" s="25">
        <v>1.38629436111989</v>
      </c>
      <c r="BX58" s="26">
        <f t="shared" si="32"/>
        <v>1.47822243737021</v>
      </c>
      <c r="BY58" s="26">
        <f t="shared" si="33"/>
        <v>1.44565523156432</v>
      </c>
      <c r="BZ58" s="26">
        <f t="shared" si="83"/>
        <v>0.691727860257468</v>
      </c>
      <c r="CA58" s="16">
        <f t="shared" si="34"/>
        <v>0.433987877024448</v>
      </c>
      <c r="CB58" s="16">
        <f t="shared" si="35"/>
        <v>0.308272139742532</v>
      </c>
      <c r="CC58" s="16">
        <f t="shared" si="36"/>
        <v>0.010324812473743</v>
      </c>
      <c r="CF58" s="25">
        <v>0.382259907209967</v>
      </c>
      <c r="CG58" s="25">
        <v>0.905781069017933</v>
      </c>
      <c r="CH58" s="25">
        <v>0.035198210649965</v>
      </c>
      <c r="CI58" s="25">
        <v>4.60517018598809</v>
      </c>
      <c r="CJ58" s="25">
        <v>-0.385662480811985</v>
      </c>
      <c r="CK58" s="22">
        <v>1.38629436111989</v>
      </c>
      <c r="CL58" s="29">
        <f t="shared" si="37"/>
        <v>1.47833049902669</v>
      </c>
      <c r="CM58" s="29">
        <f t="shared" si="38"/>
        <v>1.44554955837478</v>
      </c>
      <c r="CN58" s="29">
        <f t="shared" si="84"/>
        <v>0.691778427246928</v>
      </c>
      <c r="CO58" s="27">
        <f t="shared" si="39"/>
        <v>0.433845511512435</v>
      </c>
      <c r="CP58" s="27">
        <f t="shared" si="40"/>
        <v>0.308221572753072</v>
      </c>
      <c r="CQ58" s="27">
        <f t="shared" si="41"/>
        <v>0.0101290181970751</v>
      </c>
      <c r="CT58" s="31">
        <v>0.382259907209967</v>
      </c>
      <c r="CU58" s="31">
        <v>0.905781069017933</v>
      </c>
      <c r="CV58" s="31">
        <v>0.035198210649965</v>
      </c>
      <c r="CW58" s="31">
        <v>4.60517018598809</v>
      </c>
      <c r="CX58" s="31">
        <v>-0.385662480811985</v>
      </c>
      <c r="CY58" s="34">
        <f t="shared" si="42"/>
        <v>1.46678120392637</v>
      </c>
      <c r="CZ58" s="34">
        <f t="shared" si="4"/>
        <v>1.45693167752596</v>
      </c>
      <c r="DA58" s="34">
        <f t="shared" si="85"/>
        <v>0.686373984055393</v>
      </c>
      <c r="DB58" s="32">
        <f t="shared" si="43"/>
        <v>0.44919323461038</v>
      </c>
      <c r="DC58" s="32">
        <f t="shared" si="44"/>
        <v>0.313626015944607</v>
      </c>
      <c r="DD58" s="32">
        <f>(DC58-$DE$1)^2</f>
        <v>0.0113519149114218</v>
      </c>
      <c r="DE58" s="73"/>
      <c r="DF58" s="30">
        <f t="shared" si="45"/>
        <v>1.46678120392637</v>
      </c>
      <c r="DG58" s="30">
        <f t="shared" si="46"/>
        <v>1.51814237072221</v>
      </c>
      <c r="DH58" s="30">
        <f t="shared" si="47"/>
        <v>1.40764136566677</v>
      </c>
      <c r="DI58" s="34">
        <f t="shared" si="48"/>
        <v>0.710408222144227</v>
      </c>
      <c r="DJ58" s="32">
        <f t="shared" si="49"/>
        <v>0.382984765315323</v>
      </c>
      <c r="DK58" s="32">
        <f t="shared" si="50"/>
        <v>0.289591777855773</v>
      </c>
      <c r="DL58" s="32">
        <f t="shared" si="51"/>
        <v>0.00356924740357269</v>
      </c>
      <c r="DM58" s="36"/>
      <c r="DN58" s="30">
        <f t="shared" si="52"/>
        <v>1.47472027036405</v>
      </c>
      <c r="DO58" s="30">
        <f t="shared" si="53"/>
        <v>1.44908837489056</v>
      </c>
      <c r="DP58" s="34">
        <f t="shared" si="54"/>
        <v>0.690089036202175</v>
      </c>
      <c r="DQ58" s="32">
        <f t="shared" si="55"/>
        <v>0.438614440286671</v>
      </c>
      <c r="DR58" s="32">
        <f t="shared" si="56"/>
        <v>0.309910963797825</v>
      </c>
      <c r="DS58" s="32">
        <f t="shared" si="57"/>
        <v>0.00682363978745826</v>
      </c>
      <c r="DT58" s="36"/>
      <c r="DU58" s="30">
        <f t="shared" si="58"/>
        <v>1.43796826015277</v>
      </c>
      <c r="DV58" s="30">
        <f t="shared" si="59"/>
        <v>1.48612459622229</v>
      </c>
      <c r="DW58" s="34">
        <f t="shared" si="60"/>
        <v>0.67289109038501</v>
      </c>
      <c r="DX58" s="32">
        <f t="shared" si="61"/>
        <v>0.48864537331385</v>
      </c>
      <c r="DY58" s="32">
        <f t="shared" si="62"/>
        <v>0.32710890961499</v>
      </c>
      <c r="DZ58" s="32">
        <f t="shared" si="63"/>
        <v>0.0104031301856821</v>
      </c>
      <c r="EA58" s="36"/>
      <c r="EC58" s="25">
        <v>0.382259907209967</v>
      </c>
      <c r="ED58" s="22">
        <v>0.035198210649965</v>
      </c>
      <c r="EE58" s="25">
        <v>4.60517018598809</v>
      </c>
      <c r="EF58" s="25">
        <v>-0.385662480811985</v>
      </c>
      <c r="EG58" s="26">
        <f t="shared" si="64"/>
        <v>1.46635515408738</v>
      </c>
      <c r="EH58" s="26">
        <f t="shared" si="65"/>
        <v>1.45735498937159</v>
      </c>
      <c r="EI58" s="26">
        <f t="shared" si="86"/>
        <v>0.686174615857456</v>
      </c>
      <c r="EJ58" s="16">
        <f t="shared" si="66"/>
        <v>0.449764509349158</v>
      </c>
      <c r="EK58" s="16">
        <f t="shared" si="67"/>
        <v>0.313825384142544</v>
      </c>
      <c r="EL58" s="16">
        <f t="shared" si="68"/>
        <v>0.00944799688790172</v>
      </c>
      <c r="EO58" s="25">
        <v>0.382259907209967</v>
      </c>
      <c r="EP58" s="25">
        <v>4.60517018598809</v>
      </c>
      <c r="EQ58" s="22">
        <v>-0.385662480811985</v>
      </c>
      <c r="ER58" s="26">
        <f t="shared" si="69"/>
        <v>1.48664211687941</v>
      </c>
      <c r="ES58" s="26">
        <f t="shared" si="70"/>
        <v>1.43746768353755</v>
      </c>
      <c r="ET58" s="26">
        <f t="shared" si="87"/>
        <v>0.695667813233227</v>
      </c>
      <c r="EU58" s="16">
        <f t="shared" si="71"/>
        <v>0.422965376137101</v>
      </c>
      <c r="EV58" s="16">
        <f t="shared" si="72"/>
        <v>0.304332186766773</v>
      </c>
      <c r="EW58" s="16">
        <f t="shared" si="73"/>
        <v>0.00457062855234943</v>
      </c>
      <c r="EZ58" s="25">
        <v>0.382259907209967</v>
      </c>
      <c r="FA58" s="25">
        <v>4.60517018598809</v>
      </c>
      <c r="FB58" s="26">
        <f t="shared" si="74"/>
        <v>1.30014309501186</v>
      </c>
      <c r="FC58" s="26">
        <f t="shared" si="75"/>
        <v>1.6436652305418</v>
      </c>
      <c r="FD58" s="26">
        <f t="shared" si="76"/>
        <v>0.608396394483791</v>
      </c>
      <c r="FE58" s="16">
        <f t="shared" si="77"/>
        <v>0.700329479426327</v>
      </c>
      <c r="FF58" s="16">
        <f t="shared" si="78"/>
        <v>0.391603605516209</v>
      </c>
      <c r="FG58" s="16">
        <f t="shared" si="79"/>
        <v>0.0141423642753702</v>
      </c>
    </row>
    <row r="59" s="1" customFormat="1" spans="1:163">
      <c r="A59" s="13" t="s">
        <v>21</v>
      </c>
      <c r="B59" s="13">
        <v>2.47386342671765</v>
      </c>
      <c r="C59" s="14">
        <v>0.0072</v>
      </c>
      <c r="D59" s="14">
        <v>0.035825</v>
      </c>
      <c r="E59" s="13">
        <v>100</v>
      </c>
      <c r="F59" s="13">
        <v>0.5</v>
      </c>
      <c r="G59" s="13">
        <v>0.66</v>
      </c>
      <c r="H59" s="13">
        <v>0.68</v>
      </c>
      <c r="I59" s="13">
        <v>4</v>
      </c>
      <c r="J59" s="13">
        <v>2.224</v>
      </c>
      <c r="K59" s="17">
        <f t="shared" si="5"/>
        <v>1.45821778538955</v>
      </c>
      <c r="L59" s="17">
        <f t="shared" si="0"/>
        <v>1.52514941340252</v>
      </c>
      <c r="M59" s="17">
        <f t="shared" si="1"/>
        <v>0.655673464653574</v>
      </c>
      <c r="N59" s="16">
        <f t="shared" si="6"/>
        <v>0.586422400213686</v>
      </c>
      <c r="O59" s="16">
        <f t="shared" si="2"/>
        <v>0.344326535346426</v>
      </c>
      <c r="P59" s="16">
        <f>(O59-$Q$1)^2</f>
        <v>0.00144706398589306</v>
      </c>
      <c r="R59" s="21">
        <f t="shared" si="7"/>
        <v>0.422092381261695</v>
      </c>
      <c r="S59" s="21">
        <f t="shared" si="92"/>
        <v>1</v>
      </c>
      <c r="T59" s="21">
        <f t="shared" si="9"/>
        <v>0.905781069017933</v>
      </c>
      <c r="U59" s="22">
        <f t="shared" si="10"/>
        <v>0.00717420374800045</v>
      </c>
      <c r="V59" s="21">
        <f t="shared" si="11"/>
        <v>0.035198210649965</v>
      </c>
      <c r="W59" s="25">
        <f t="shared" si="12"/>
        <v>4.60517018598809</v>
      </c>
      <c r="X59" s="21">
        <f t="shared" si="13"/>
        <v>-0.693147180559945</v>
      </c>
      <c r="Y59" s="21">
        <f t="shared" si="14"/>
        <v>-0.415515443961666</v>
      </c>
      <c r="Z59" s="25">
        <f t="shared" si="15"/>
        <v>-0.385662480811985</v>
      </c>
      <c r="AA59" s="21">
        <f t="shared" si="16"/>
        <v>1.38629436111989</v>
      </c>
      <c r="AB59" s="26">
        <f t="shared" si="17"/>
        <v>1.51237557896017</v>
      </c>
      <c r="AC59" s="26">
        <f t="shared" si="18"/>
        <v>1.47053419199555</v>
      </c>
      <c r="AD59" s="26">
        <f t="shared" si="80"/>
        <v>0.680024990539644</v>
      </c>
      <c r="AE59" s="16">
        <f t="shared" si="19"/>
        <v>0.506409316620275</v>
      </c>
      <c r="AF59" s="16">
        <f t="shared" si="20"/>
        <v>0.319975009460356</v>
      </c>
      <c r="AG59" s="16">
        <f t="shared" si="21"/>
        <v>0.0133536689976394</v>
      </c>
      <c r="AJ59" s="25">
        <v>0.422092381261695</v>
      </c>
      <c r="AK59" s="22">
        <v>1</v>
      </c>
      <c r="AL59" s="25">
        <v>0.905781069017933</v>
      </c>
      <c r="AM59" s="25">
        <v>0.035198210649965</v>
      </c>
      <c r="AN59" s="25">
        <v>4.60517018598809</v>
      </c>
      <c r="AO59" s="25">
        <v>-0.693147180559945</v>
      </c>
      <c r="AP59" s="25">
        <v>-0.415515443961666</v>
      </c>
      <c r="AQ59" s="25">
        <v>-0.385662480811985</v>
      </c>
      <c r="AR59" s="25">
        <v>1.38629436111989</v>
      </c>
      <c r="AS59" s="26">
        <f t="shared" si="22"/>
        <v>1.51270142792923</v>
      </c>
      <c r="AT59" s="26">
        <f t="shared" si="23"/>
        <v>1.47021742621376</v>
      </c>
      <c r="AU59" s="26">
        <f t="shared" si="81"/>
        <v>0.680171505363864</v>
      </c>
      <c r="AV59" s="16">
        <f t="shared" si="24"/>
        <v>0.505945658629911</v>
      </c>
      <c r="AW59" s="16">
        <f t="shared" si="25"/>
        <v>0.319828494636136</v>
      </c>
      <c r="AX59" s="16">
        <f t="shared" si="26"/>
        <v>0.0132799327470099</v>
      </c>
      <c r="BA59" s="25">
        <v>0.422092381261695</v>
      </c>
      <c r="BB59" s="25">
        <v>0.905781069017933</v>
      </c>
      <c r="BC59" s="25">
        <v>0.035198210649965</v>
      </c>
      <c r="BD59" s="25">
        <v>4.60517018598809</v>
      </c>
      <c r="BE59" s="22">
        <v>-0.693147180559945</v>
      </c>
      <c r="BF59" s="25">
        <v>-0.415515443961666</v>
      </c>
      <c r="BG59" s="25">
        <v>-0.385662480811985</v>
      </c>
      <c r="BH59" s="25">
        <v>1.38629436111989</v>
      </c>
      <c r="BI59" s="26">
        <f t="shared" si="27"/>
        <v>1.49570589790633</v>
      </c>
      <c r="BJ59" s="26">
        <f t="shared" si="28"/>
        <v>1.48692333373367</v>
      </c>
      <c r="BK59" s="26">
        <f t="shared" si="82"/>
        <v>0.672529630353566</v>
      </c>
      <c r="BL59" s="16">
        <f t="shared" si="29"/>
        <v>0.530412299144423</v>
      </c>
      <c r="BM59" s="16">
        <f t="shared" si="30"/>
        <v>0.327470369646434</v>
      </c>
      <c r="BN59" s="16">
        <f t="shared" si="31"/>
        <v>0.0150326789882341</v>
      </c>
      <c r="BQ59" s="25">
        <v>0.422092381261695</v>
      </c>
      <c r="BR59" s="25">
        <v>0.905781069017933</v>
      </c>
      <c r="BS59" s="25">
        <v>0.035198210649965</v>
      </c>
      <c r="BT59" s="25">
        <v>4.60517018598809</v>
      </c>
      <c r="BU59" s="22">
        <v>-0.415515443961666</v>
      </c>
      <c r="BV59" s="25">
        <v>-0.385662480811985</v>
      </c>
      <c r="BW59" s="25">
        <v>1.38629436111989</v>
      </c>
      <c r="BX59" s="26">
        <f t="shared" si="32"/>
        <v>1.47832876382042</v>
      </c>
      <c r="BY59" s="26">
        <f t="shared" si="33"/>
        <v>1.50440149338132</v>
      </c>
      <c r="BZ59" s="26">
        <f t="shared" si="83"/>
        <v>0.664716170782561</v>
      </c>
      <c r="CA59" s="16">
        <f t="shared" si="34"/>
        <v>0.556025592465589</v>
      </c>
      <c r="CB59" s="16">
        <f t="shared" si="35"/>
        <v>0.335283829217439</v>
      </c>
      <c r="CC59" s="16">
        <f t="shared" si="36"/>
        <v>0.0165438179602869</v>
      </c>
      <c r="CF59" s="25">
        <v>0.422092381261695</v>
      </c>
      <c r="CG59" s="25">
        <v>0.905781069017933</v>
      </c>
      <c r="CH59" s="25">
        <v>0.035198210649965</v>
      </c>
      <c r="CI59" s="25">
        <v>4.60517018598809</v>
      </c>
      <c r="CJ59" s="25">
        <v>-0.385662480811985</v>
      </c>
      <c r="CK59" s="22">
        <v>1.38629436111989</v>
      </c>
      <c r="CL59" s="29">
        <f t="shared" si="37"/>
        <v>1.47843683324962</v>
      </c>
      <c r="CM59" s="29">
        <f t="shared" si="38"/>
        <v>1.50429152601104</v>
      </c>
      <c r="CN59" s="29">
        <f t="shared" si="84"/>
        <v>0.664764763151805</v>
      </c>
      <c r="CO59" s="27">
        <f t="shared" si="39"/>
        <v>0.555864435614862</v>
      </c>
      <c r="CP59" s="27">
        <f t="shared" si="40"/>
        <v>0.335235236848195</v>
      </c>
      <c r="CQ59" s="27">
        <f t="shared" si="41"/>
        <v>0.0162962299104045</v>
      </c>
      <c r="CT59" s="31">
        <v>0.422092381261695</v>
      </c>
      <c r="CU59" s="31">
        <v>0.905781069017933</v>
      </c>
      <c r="CV59" s="31">
        <v>0.035198210649965</v>
      </c>
      <c r="CW59" s="31">
        <v>4.60517018598809</v>
      </c>
      <c r="CX59" s="31">
        <v>-0.385662480811985</v>
      </c>
      <c r="CY59" s="34">
        <f t="shared" si="42"/>
        <v>1.46688670742483</v>
      </c>
      <c r="CZ59" s="34">
        <f t="shared" si="4"/>
        <v>1.51613617380466</v>
      </c>
      <c r="DA59" s="34">
        <f t="shared" si="85"/>
        <v>0.659571361252174</v>
      </c>
      <c r="DB59" s="32">
        <f t="shared" si="43"/>
        <v>0.573220537794009</v>
      </c>
      <c r="DC59" s="32">
        <f t="shared" si="44"/>
        <v>0.340428638747826</v>
      </c>
      <c r="DD59" s="32">
        <f>(DC59-$DE$1)^2</f>
        <v>0.017781685986885</v>
      </c>
      <c r="DE59" s="73"/>
      <c r="DF59" s="30">
        <f t="shared" si="45"/>
        <v>1.46688670742483</v>
      </c>
      <c r="DG59" s="30">
        <f t="shared" si="46"/>
        <v>1.51814237072221</v>
      </c>
      <c r="DH59" s="30">
        <f t="shared" si="47"/>
        <v>1.46494824391338</v>
      </c>
      <c r="DI59" s="34">
        <f t="shared" si="48"/>
        <v>0.682617972447038</v>
      </c>
      <c r="DJ59" s="32">
        <f t="shared" si="49"/>
        <v>0.498234992809659</v>
      </c>
      <c r="DK59" s="32">
        <f t="shared" si="50"/>
        <v>0.317382027552962</v>
      </c>
      <c r="DL59" s="32">
        <f t="shared" si="51"/>
        <v>0.00766210109047126</v>
      </c>
      <c r="DM59" s="36"/>
      <c r="DN59" s="30">
        <f t="shared" si="52"/>
        <v>1.47472027036405</v>
      </c>
      <c r="DO59" s="30">
        <f t="shared" si="53"/>
        <v>1.50808261383088</v>
      </c>
      <c r="DP59" s="34">
        <f t="shared" si="54"/>
        <v>0.663093646746424</v>
      </c>
      <c r="DQ59" s="32">
        <f t="shared" si="55"/>
        <v>0.561420113243327</v>
      </c>
      <c r="DR59" s="32">
        <f t="shared" si="56"/>
        <v>0.336906353253576</v>
      </c>
      <c r="DS59" s="32">
        <f t="shared" si="57"/>
        <v>0.0120123167008963</v>
      </c>
      <c r="DT59" s="36"/>
      <c r="DU59" s="30">
        <f t="shared" si="58"/>
        <v>1.43796826015277</v>
      </c>
      <c r="DV59" s="30">
        <f t="shared" si="59"/>
        <v>1.5466266270465</v>
      </c>
      <c r="DW59" s="34">
        <f t="shared" si="60"/>
        <v>0.646568462298906</v>
      </c>
      <c r="DX59" s="32">
        <f t="shared" si="61"/>
        <v>0.617845896047268</v>
      </c>
      <c r="DY59" s="32">
        <f t="shared" si="62"/>
        <v>0.353431537701094</v>
      </c>
      <c r="DZ59" s="32">
        <f t="shared" si="63"/>
        <v>0.0164656025912993</v>
      </c>
      <c r="EA59" s="36"/>
      <c r="EC59" s="25">
        <v>0.422092381261695</v>
      </c>
      <c r="ED59" s="22">
        <v>0.035198210649965</v>
      </c>
      <c r="EE59" s="25">
        <v>4.60517018598809</v>
      </c>
      <c r="EF59" s="25">
        <v>-0.385662480811985</v>
      </c>
      <c r="EG59" s="26">
        <f t="shared" si="64"/>
        <v>1.46646062694068</v>
      </c>
      <c r="EH59" s="26">
        <f t="shared" si="65"/>
        <v>1.51657668753078</v>
      </c>
      <c r="EI59" s="26">
        <f t="shared" si="86"/>
        <v>0.659379778300665</v>
      </c>
      <c r="EJ59" s="16">
        <f t="shared" si="66"/>
        <v>0.573865901735109</v>
      </c>
      <c r="EK59" s="16">
        <f t="shared" si="67"/>
        <v>0.340620221699335</v>
      </c>
      <c r="EL59" s="16">
        <f t="shared" si="68"/>
        <v>0.0153749198772826</v>
      </c>
      <c r="EO59" s="25">
        <v>0.422092381261695</v>
      </c>
      <c r="EP59" s="25">
        <v>4.60517018598809</v>
      </c>
      <c r="EQ59" s="22">
        <v>-0.385662480811985</v>
      </c>
      <c r="ER59" s="26">
        <f t="shared" si="69"/>
        <v>1.48674904894526</v>
      </c>
      <c r="ES59" s="26">
        <f t="shared" si="70"/>
        <v>1.49588123266517</v>
      </c>
      <c r="ET59" s="26">
        <f t="shared" si="87"/>
        <v>0.668502270209198</v>
      </c>
      <c r="EU59" s="16">
        <f t="shared" si="71"/>
        <v>0.543538964831123</v>
      </c>
      <c r="EV59" s="16">
        <f t="shared" si="72"/>
        <v>0.331497729790802</v>
      </c>
      <c r="EW59" s="16">
        <f t="shared" si="73"/>
        <v>0.00898172571437289</v>
      </c>
      <c r="EZ59" s="25">
        <v>0.422092381261695</v>
      </c>
      <c r="FA59" s="25">
        <v>4.60517018598809</v>
      </c>
      <c r="FB59" s="26">
        <f t="shared" si="74"/>
        <v>1.30023661246672</v>
      </c>
      <c r="FC59" s="26">
        <f t="shared" si="75"/>
        <v>1.71045791102651</v>
      </c>
      <c r="FD59" s="26">
        <f t="shared" si="76"/>
        <v>0.584638764598344</v>
      </c>
      <c r="FE59" s="16">
        <f t="shared" si="77"/>
        <v>0.853338796146967</v>
      </c>
      <c r="FF59" s="16">
        <f t="shared" si="78"/>
        <v>0.415361235401656</v>
      </c>
      <c r="FG59" s="16">
        <f t="shared" si="79"/>
        <v>0.0203573834313862</v>
      </c>
    </row>
    <row r="60" s="1" customFormat="1" spans="1:163">
      <c r="A60" s="13" t="s">
        <v>21</v>
      </c>
      <c r="B60" s="13">
        <v>2.19269999133495</v>
      </c>
      <c r="C60" s="14">
        <v>0.0036</v>
      </c>
      <c r="D60" s="14">
        <v>0.035825</v>
      </c>
      <c r="E60" s="13">
        <v>100</v>
      </c>
      <c r="F60" s="13">
        <v>0.5</v>
      </c>
      <c r="G60" s="13">
        <v>0.66</v>
      </c>
      <c r="H60" s="13">
        <v>0.68</v>
      </c>
      <c r="I60" s="13">
        <v>4</v>
      </c>
      <c r="J60" s="13">
        <v>1.871</v>
      </c>
      <c r="K60" s="17">
        <f t="shared" si="5"/>
        <v>1.4346509292834</v>
      </c>
      <c r="L60" s="17">
        <f t="shared" si="0"/>
        <v>1.30414999343049</v>
      </c>
      <c r="M60" s="17">
        <f t="shared" si="1"/>
        <v>0.766782965945163</v>
      </c>
      <c r="N60" s="16">
        <f t="shared" si="6"/>
        <v>0.19040051151524</v>
      </c>
      <c r="O60" s="16">
        <f t="shared" si="2"/>
        <v>0.233217034054837</v>
      </c>
      <c r="P60" s="16">
        <f>(O60-$Q$1)^2</f>
        <v>0.00533910901909556</v>
      </c>
      <c r="R60" s="21">
        <f t="shared" si="7"/>
        <v>0.265551482526402</v>
      </c>
      <c r="S60" s="21">
        <f t="shared" si="92"/>
        <v>1</v>
      </c>
      <c r="T60" s="21">
        <f t="shared" si="9"/>
        <v>0.785133657220547</v>
      </c>
      <c r="U60" s="22">
        <f t="shared" si="10"/>
        <v>0.00359353551013022</v>
      </c>
      <c r="V60" s="21">
        <f t="shared" si="11"/>
        <v>0.035198210649965</v>
      </c>
      <c r="W60" s="25">
        <f t="shared" si="12"/>
        <v>4.60517018598809</v>
      </c>
      <c r="X60" s="21">
        <f t="shared" si="13"/>
        <v>-0.693147180559945</v>
      </c>
      <c r="Y60" s="21">
        <f t="shared" si="14"/>
        <v>-0.415515443961666</v>
      </c>
      <c r="Z60" s="25">
        <f t="shared" si="15"/>
        <v>-0.385662480811985</v>
      </c>
      <c r="AA60" s="21">
        <f t="shared" si="16"/>
        <v>1.38629436111989</v>
      </c>
      <c r="AB60" s="26">
        <f t="shared" si="17"/>
        <v>1.45919393522683</v>
      </c>
      <c r="AC60" s="26">
        <f t="shared" si="18"/>
        <v>1.28221475900608</v>
      </c>
      <c r="AD60" s="26">
        <f t="shared" si="80"/>
        <v>0.779900553301354</v>
      </c>
      <c r="AE60" s="16">
        <f t="shared" si="19"/>
        <v>0.169584234983962</v>
      </c>
      <c r="AF60" s="16">
        <f t="shared" si="20"/>
        <v>0.220099446698647</v>
      </c>
      <c r="AG60" s="16">
        <f t="shared" si="21"/>
        <v>0.000245941230808487</v>
      </c>
      <c r="AJ60" s="25">
        <v>0.265551482526402</v>
      </c>
      <c r="AK60" s="22">
        <v>1</v>
      </c>
      <c r="AL60" s="25">
        <v>0.785133657220547</v>
      </c>
      <c r="AM60" s="25">
        <v>0.035198210649965</v>
      </c>
      <c r="AN60" s="25">
        <v>4.60517018598809</v>
      </c>
      <c r="AO60" s="25">
        <v>-0.693147180559945</v>
      </c>
      <c r="AP60" s="25">
        <v>-0.415515443961666</v>
      </c>
      <c r="AQ60" s="25">
        <v>-0.385662480811985</v>
      </c>
      <c r="AR60" s="25">
        <v>1.38629436111989</v>
      </c>
      <c r="AS60" s="26">
        <f t="shared" si="22"/>
        <v>1.45790003662459</v>
      </c>
      <c r="AT60" s="26">
        <f t="shared" si="23"/>
        <v>1.28335273543983</v>
      </c>
      <c r="AU60" s="26">
        <f t="shared" si="81"/>
        <v>0.779208998730407</v>
      </c>
      <c r="AV60" s="16">
        <f t="shared" si="24"/>
        <v>0.170651579740764</v>
      </c>
      <c r="AW60" s="16">
        <f t="shared" si="25"/>
        <v>0.220791001269593</v>
      </c>
      <c r="AX60" s="16">
        <f t="shared" si="26"/>
        <v>0.000262475549253231</v>
      </c>
      <c r="BA60" s="25">
        <v>0.265551482526402</v>
      </c>
      <c r="BB60" s="25">
        <v>0.785133657220547</v>
      </c>
      <c r="BC60" s="25">
        <v>0.035198210649965</v>
      </c>
      <c r="BD60" s="25">
        <v>4.60517018598809</v>
      </c>
      <c r="BE60" s="22">
        <v>-0.693147180559945</v>
      </c>
      <c r="BF60" s="25">
        <v>-0.415515443961666</v>
      </c>
      <c r="BG60" s="25">
        <v>-0.385662480811985</v>
      </c>
      <c r="BH60" s="25">
        <v>1.38629436111989</v>
      </c>
      <c r="BI60" s="26">
        <f t="shared" si="27"/>
        <v>1.43924371617981</v>
      </c>
      <c r="BJ60" s="26">
        <f t="shared" si="28"/>
        <v>1.29998830564027</v>
      </c>
      <c r="BK60" s="26">
        <f t="shared" si="82"/>
        <v>0.769237689032502</v>
      </c>
      <c r="BL60" s="16">
        <f t="shared" si="29"/>
        <v>0.18641348861822</v>
      </c>
      <c r="BM60" s="16">
        <f t="shared" si="30"/>
        <v>0.230762310967498</v>
      </c>
      <c r="BN60" s="16">
        <f t="shared" si="31"/>
        <v>0.000670797945550535</v>
      </c>
      <c r="BQ60" s="25">
        <v>0.265551482526402</v>
      </c>
      <c r="BR60" s="25">
        <v>0.785133657220547</v>
      </c>
      <c r="BS60" s="25">
        <v>0.035198210649965</v>
      </c>
      <c r="BT60" s="25">
        <v>4.60517018598809</v>
      </c>
      <c r="BU60" s="22">
        <v>-0.415515443961666</v>
      </c>
      <c r="BV60" s="25">
        <v>-0.385662480811985</v>
      </c>
      <c r="BW60" s="25">
        <v>1.38629436111989</v>
      </c>
      <c r="BX60" s="26">
        <f t="shared" si="32"/>
        <v>1.42130455430996</v>
      </c>
      <c r="BY60" s="26">
        <f t="shared" si="33"/>
        <v>1.31639626027116</v>
      </c>
      <c r="BZ60" s="26">
        <f t="shared" si="83"/>
        <v>0.759649681619434</v>
      </c>
      <c r="CA60" s="16">
        <f t="shared" si="34"/>
        <v>0.202225993874363</v>
      </c>
      <c r="CB60" s="16">
        <f t="shared" si="35"/>
        <v>0.240350318380566</v>
      </c>
      <c r="CC60" s="16">
        <f t="shared" si="36"/>
        <v>0.00113496644431079</v>
      </c>
      <c r="CF60" s="25">
        <v>0.265551482526402</v>
      </c>
      <c r="CG60" s="25">
        <v>0.785133657220547</v>
      </c>
      <c r="CH60" s="25">
        <v>0.035198210649965</v>
      </c>
      <c r="CI60" s="25">
        <v>4.60517018598809</v>
      </c>
      <c r="CJ60" s="25">
        <v>-0.385662480811985</v>
      </c>
      <c r="CK60" s="22">
        <v>1.38629436111989</v>
      </c>
      <c r="CL60" s="29">
        <f t="shared" si="37"/>
        <v>1.42363956459347</v>
      </c>
      <c r="CM60" s="29">
        <f t="shared" si="38"/>
        <v>1.31423714719131</v>
      </c>
      <c r="CN60" s="29">
        <f t="shared" si="84"/>
        <v>0.76089768283991</v>
      </c>
      <c r="CO60" s="27">
        <f t="shared" si="39"/>
        <v>0.200131359167118</v>
      </c>
      <c r="CP60" s="27">
        <f t="shared" si="40"/>
        <v>0.23910231716009</v>
      </c>
      <c r="CQ60" s="27">
        <f t="shared" si="41"/>
        <v>0.000993747948647698</v>
      </c>
      <c r="CT60" s="31">
        <v>0.265551482526402</v>
      </c>
      <c r="CU60" s="31">
        <v>0.785133657220547</v>
      </c>
      <c r="CV60" s="31">
        <v>0.035198210649965</v>
      </c>
      <c r="CW60" s="31">
        <v>4.60517018598809</v>
      </c>
      <c r="CX60" s="31">
        <v>-0.385662480811985</v>
      </c>
      <c r="CY60" s="34">
        <f t="shared" si="42"/>
        <v>1.40933433845783</v>
      </c>
      <c r="CZ60" s="34">
        <f t="shared" si="4"/>
        <v>1.32757710427133</v>
      </c>
      <c r="DA60" s="34">
        <f t="shared" si="85"/>
        <v>0.753251917935771</v>
      </c>
      <c r="DB60" s="32">
        <f t="shared" si="43"/>
        <v>0.213135183047171</v>
      </c>
      <c r="DC60" s="32">
        <f t="shared" si="44"/>
        <v>0.246748082064229</v>
      </c>
      <c r="DD60" s="32">
        <f>(DC60-$DE$1)^2</f>
        <v>0.0015735051320022</v>
      </c>
      <c r="DE60" s="73"/>
      <c r="DF60" s="30">
        <f t="shared" si="45"/>
        <v>1.40933433845783</v>
      </c>
      <c r="DG60" s="30">
        <f t="shared" si="46"/>
        <v>1.45888350571282</v>
      </c>
      <c r="DH60" s="30">
        <f t="shared" si="47"/>
        <v>1.28248759594126</v>
      </c>
      <c r="DI60" s="34">
        <f t="shared" si="48"/>
        <v>0.779734636938975</v>
      </c>
      <c r="DJ60" s="32">
        <f t="shared" si="49"/>
        <v>0.169840004863553</v>
      </c>
      <c r="DK60" s="32">
        <f t="shared" si="50"/>
        <v>0.220265363061025</v>
      </c>
      <c r="DL60" s="32">
        <f t="shared" si="51"/>
        <v>9.18384136639079e-5</v>
      </c>
      <c r="DM60" s="36"/>
      <c r="DN60" s="30">
        <f t="shared" si="52"/>
        <v>1.41647973922988</v>
      </c>
      <c r="DO60" s="30">
        <f t="shared" si="53"/>
        <v>1.32088017087857</v>
      </c>
      <c r="DP60" s="34">
        <f t="shared" si="54"/>
        <v>0.757070945606565</v>
      </c>
      <c r="DQ60" s="32">
        <f t="shared" si="55"/>
        <v>0.206588667450534</v>
      </c>
      <c r="DR60" s="32">
        <f t="shared" si="56"/>
        <v>0.242929054393435</v>
      </c>
      <c r="DS60" s="32">
        <f t="shared" si="57"/>
        <v>0.000244091127942734</v>
      </c>
      <c r="DT60" s="36"/>
      <c r="DU60" s="30">
        <f t="shared" si="58"/>
        <v>1.37899951793006</v>
      </c>
      <c r="DV60" s="30">
        <f t="shared" si="59"/>
        <v>1.35678074986455</v>
      </c>
      <c r="DW60" s="34">
        <f t="shared" si="60"/>
        <v>0.737038758915052</v>
      </c>
      <c r="DX60" s="32">
        <f t="shared" si="61"/>
        <v>0.24206447435705</v>
      </c>
      <c r="DY60" s="32">
        <f t="shared" si="62"/>
        <v>0.262961241084948</v>
      </c>
      <c r="DZ60" s="32">
        <f t="shared" si="63"/>
        <v>0.00143247621993091</v>
      </c>
      <c r="EA60" s="36"/>
      <c r="EC60" s="25">
        <v>0.265551482526402</v>
      </c>
      <c r="ED60" s="22">
        <v>0.035198210649965</v>
      </c>
      <c r="EE60" s="25">
        <v>4.60517018598809</v>
      </c>
      <c r="EF60" s="25">
        <v>-0.385662480811985</v>
      </c>
      <c r="EG60" s="26">
        <f t="shared" si="64"/>
        <v>1.44276055488922</v>
      </c>
      <c r="EH60" s="26">
        <f t="shared" si="65"/>
        <v>1.29681948515958</v>
      </c>
      <c r="EI60" s="26">
        <f t="shared" si="86"/>
        <v>0.77111734627965</v>
      </c>
      <c r="EJ60" s="16">
        <f t="shared" si="66"/>
        <v>0.183389022348785</v>
      </c>
      <c r="EK60" s="16">
        <f t="shared" si="67"/>
        <v>0.22888265372035</v>
      </c>
      <c r="EL60" s="16">
        <f t="shared" si="68"/>
        <v>0.000150260442200833</v>
      </c>
      <c r="EO60" s="25">
        <v>0.265551482526402</v>
      </c>
      <c r="EP60" s="25">
        <v>4.60517018598809</v>
      </c>
      <c r="EQ60" s="22">
        <v>-0.385662480811985</v>
      </c>
      <c r="ER60" s="26">
        <f t="shared" si="69"/>
        <v>1.46272108737909</v>
      </c>
      <c r="ES60" s="26">
        <f t="shared" si="70"/>
        <v>1.27912287321465</v>
      </c>
      <c r="ET60" s="26">
        <f t="shared" si="87"/>
        <v>0.781785722810842</v>
      </c>
      <c r="EU60" s="16">
        <f t="shared" si="71"/>
        <v>0.166691670490916</v>
      </c>
      <c r="EV60" s="16">
        <f t="shared" si="72"/>
        <v>0.218214277189158</v>
      </c>
      <c r="EW60" s="16">
        <f t="shared" si="73"/>
        <v>0.000342675102046515</v>
      </c>
      <c r="EZ60" s="25">
        <v>0.265551482526402</v>
      </c>
      <c r="FA60" s="25">
        <v>4.60517018598809</v>
      </c>
      <c r="FB60" s="26">
        <f t="shared" si="74"/>
        <v>1.27922295493423</v>
      </c>
      <c r="FC60" s="26">
        <f t="shared" si="75"/>
        <v>1.46260664943758</v>
      </c>
      <c r="FD60" s="26">
        <f t="shared" si="76"/>
        <v>0.683710825726475</v>
      </c>
      <c r="FE60" s="16">
        <f t="shared" si="77"/>
        <v>0.350200071066769</v>
      </c>
      <c r="FF60" s="16">
        <f t="shared" si="78"/>
        <v>0.316289174273525</v>
      </c>
      <c r="FG60" s="16">
        <f t="shared" si="79"/>
        <v>0.00190159152130574</v>
      </c>
    </row>
    <row r="61" s="1" customFormat="1" spans="1:163">
      <c r="A61" s="13" t="s">
        <v>21</v>
      </c>
      <c r="B61" s="13">
        <v>2.13910720612078</v>
      </c>
      <c r="C61" s="14">
        <v>0.0036</v>
      </c>
      <c r="D61" s="14">
        <v>0.035825</v>
      </c>
      <c r="E61" s="13">
        <v>100</v>
      </c>
      <c r="F61" s="13">
        <v>0.5</v>
      </c>
      <c r="G61" s="13">
        <v>0.66</v>
      </c>
      <c r="H61" s="13">
        <v>0.68</v>
      </c>
      <c r="I61" s="13">
        <v>4</v>
      </c>
      <c r="J61" s="13">
        <v>1.519</v>
      </c>
      <c r="K61" s="17">
        <f t="shared" si="5"/>
        <v>1.43021880594619</v>
      </c>
      <c r="L61" s="17">
        <f t="shared" si="0"/>
        <v>1.06207525288068</v>
      </c>
      <c r="M61" s="17">
        <f t="shared" si="1"/>
        <v>0.941552867640677</v>
      </c>
      <c r="N61" s="16">
        <f t="shared" si="6"/>
        <v>0.00788210041762049</v>
      </c>
      <c r="O61" s="16">
        <f t="shared" si="2"/>
        <v>0.0584471323593228</v>
      </c>
      <c r="P61" s="16">
        <f>(O61-$Q$1)^2</f>
        <v>0.0614242238243805</v>
      </c>
      <c r="R61" s="21">
        <f t="shared" si="7"/>
        <v>0.0602247798956513</v>
      </c>
      <c r="S61" s="21">
        <f t="shared" si="92"/>
        <v>1</v>
      </c>
      <c r="T61" s="21">
        <f t="shared" si="9"/>
        <v>0.760388548582877</v>
      </c>
      <c r="U61" s="22">
        <f t="shared" si="10"/>
        <v>0.00359353551013022</v>
      </c>
      <c r="V61" s="21">
        <f t="shared" si="11"/>
        <v>0.035198210649965</v>
      </c>
      <c r="W61" s="25">
        <f t="shared" si="12"/>
        <v>4.60517018598809</v>
      </c>
      <c r="X61" s="21">
        <f t="shared" si="13"/>
        <v>-0.693147180559945</v>
      </c>
      <c r="Y61" s="21">
        <f t="shared" si="14"/>
        <v>-0.415515443961666</v>
      </c>
      <c r="Z61" s="25">
        <f t="shared" si="15"/>
        <v>-0.385662480811985</v>
      </c>
      <c r="AA61" s="21">
        <f t="shared" si="16"/>
        <v>1.38629436111989</v>
      </c>
      <c r="AB61" s="26">
        <f t="shared" si="17"/>
        <v>1.44857229257539</v>
      </c>
      <c r="AC61" s="26">
        <f t="shared" si="18"/>
        <v>1.04861870393738</v>
      </c>
      <c r="AD61" s="26">
        <f t="shared" si="80"/>
        <v>0.953635478983141</v>
      </c>
      <c r="AE61" s="16">
        <f t="shared" si="19"/>
        <v>0.00496006197308634</v>
      </c>
      <c r="AF61" s="16">
        <f t="shared" si="20"/>
        <v>0.0463645210168592</v>
      </c>
      <c r="AG61" s="16">
        <f t="shared" si="21"/>
        <v>0.0249805649850851</v>
      </c>
      <c r="AJ61" s="25">
        <v>0.0602247798956513</v>
      </c>
      <c r="AK61" s="22">
        <v>1</v>
      </c>
      <c r="AL61" s="25">
        <v>0.760388548582877</v>
      </c>
      <c r="AM61" s="25">
        <v>0.035198210649965</v>
      </c>
      <c r="AN61" s="25">
        <v>4.60517018598809</v>
      </c>
      <c r="AO61" s="25">
        <v>-0.693147180559945</v>
      </c>
      <c r="AP61" s="25">
        <v>-0.415515443961666</v>
      </c>
      <c r="AQ61" s="25">
        <v>-0.385662480811985</v>
      </c>
      <c r="AR61" s="25">
        <v>1.38629436111989</v>
      </c>
      <c r="AS61" s="26">
        <f t="shared" si="22"/>
        <v>1.44726632459484</v>
      </c>
      <c r="AT61" s="26">
        <f t="shared" si="23"/>
        <v>1.04956494474176</v>
      </c>
      <c r="AU61" s="26">
        <f t="shared" si="81"/>
        <v>0.952775723893906</v>
      </c>
      <c r="AV61" s="16">
        <f t="shared" si="24"/>
        <v>0.00514572018713239</v>
      </c>
      <c r="AW61" s="16">
        <f t="shared" si="25"/>
        <v>0.0472242761060939</v>
      </c>
      <c r="AX61" s="16">
        <f t="shared" si="26"/>
        <v>0.0247639408762997</v>
      </c>
      <c r="BA61" s="25">
        <v>0.0602247798956513</v>
      </c>
      <c r="BB61" s="25">
        <v>0.760388548582877</v>
      </c>
      <c r="BC61" s="25">
        <v>0.035198210649965</v>
      </c>
      <c r="BD61" s="25">
        <v>4.60517018598809</v>
      </c>
      <c r="BE61" s="22">
        <v>-0.693147180559945</v>
      </c>
      <c r="BF61" s="25">
        <v>-0.415515443961666</v>
      </c>
      <c r="BG61" s="25">
        <v>-0.385662480811985</v>
      </c>
      <c r="BH61" s="25">
        <v>1.38629436111989</v>
      </c>
      <c r="BI61" s="26">
        <f t="shared" si="27"/>
        <v>1.42828301206333</v>
      </c>
      <c r="BJ61" s="26">
        <f t="shared" si="28"/>
        <v>1.06351471464021</v>
      </c>
      <c r="BK61" s="26">
        <f t="shared" si="82"/>
        <v>0.940278480621021</v>
      </c>
      <c r="BL61" s="16">
        <f t="shared" si="29"/>
        <v>0.0082295719003017</v>
      </c>
      <c r="BM61" s="16">
        <f t="shared" si="30"/>
        <v>0.0597215193789787</v>
      </c>
      <c r="BN61" s="16">
        <f t="shared" si="31"/>
        <v>0.0210659169351274</v>
      </c>
      <c r="BQ61" s="25">
        <v>0.0602247798956513</v>
      </c>
      <c r="BR61" s="25">
        <v>0.760388548582877</v>
      </c>
      <c r="BS61" s="25">
        <v>0.035198210649965</v>
      </c>
      <c r="BT61" s="25">
        <v>4.60517018598809</v>
      </c>
      <c r="BU61" s="22">
        <v>-0.415515443961666</v>
      </c>
      <c r="BV61" s="25">
        <v>-0.385662480811985</v>
      </c>
      <c r="BW61" s="25">
        <v>1.38629436111989</v>
      </c>
      <c r="BX61" s="26">
        <f t="shared" si="32"/>
        <v>1.41023268174188</v>
      </c>
      <c r="BY61" s="26">
        <f t="shared" si="33"/>
        <v>1.07712721430039</v>
      </c>
      <c r="BZ61" s="26">
        <f t="shared" si="83"/>
        <v>0.928395445518026</v>
      </c>
      <c r="CA61" s="16">
        <f t="shared" si="34"/>
        <v>0.0118303295210628</v>
      </c>
      <c r="CB61" s="16">
        <f t="shared" si="35"/>
        <v>0.0716045544819738</v>
      </c>
      <c r="CC61" s="16">
        <f t="shared" si="36"/>
        <v>0.0182402584236358</v>
      </c>
      <c r="CF61" s="25">
        <v>0.0602247798956513</v>
      </c>
      <c r="CG61" s="25">
        <v>0.760388548582877</v>
      </c>
      <c r="CH61" s="25">
        <v>0.035198210649965</v>
      </c>
      <c r="CI61" s="25">
        <v>4.60517018598809</v>
      </c>
      <c r="CJ61" s="25">
        <v>-0.385662480811985</v>
      </c>
      <c r="CK61" s="22">
        <v>1.38629436111989</v>
      </c>
      <c r="CL61" s="29">
        <f t="shared" si="37"/>
        <v>1.41300397351928</v>
      </c>
      <c r="CM61" s="29">
        <f t="shared" si="38"/>
        <v>1.07501466978661</v>
      </c>
      <c r="CN61" s="29">
        <f t="shared" si="84"/>
        <v>0.930219864067994</v>
      </c>
      <c r="CO61" s="27">
        <f t="shared" si="39"/>
        <v>0.0112351576297009</v>
      </c>
      <c r="CP61" s="27">
        <f t="shared" si="40"/>
        <v>0.0697801359320062</v>
      </c>
      <c r="CQ61" s="27">
        <f t="shared" si="41"/>
        <v>0.0189884026893585</v>
      </c>
      <c r="CT61" s="31">
        <v>0.0602247798956513</v>
      </c>
      <c r="CU61" s="31">
        <v>0.760388548582877</v>
      </c>
      <c r="CV61" s="31">
        <v>0.035198210649965</v>
      </c>
      <c r="CW61" s="31">
        <v>4.60517018598809</v>
      </c>
      <c r="CX61" s="31">
        <v>-0.385662480811985</v>
      </c>
      <c r="CY61" s="34">
        <f t="shared" si="42"/>
        <v>1.39815849297801</v>
      </c>
      <c r="CZ61" s="34">
        <f t="shared" si="4"/>
        <v>1.08642904765725</v>
      </c>
      <c r="DA61" s="34">
        <f t="shared" si="85"/>
        <v>0.920446670821599</v>
      </c>
      <c r="DB61" s="32">
        <f t="shared" si="43"/>
        <v>0.0146026698193459</v>
      </c>
      <c r="DC61" s="32">
        <f t="shared" si="44"/>
        <v>0.079553329178401</v>
      </c>
      <c r="DD61" s="32">
        <f>(DC61-$DE$1)^2</f>
        <v>0.0162632176670681</v>
      </c>
      <c r="DE61" s="73"/>
      <c r="DF61" s="30">
        <f t="shared" si="45"/>
        <v>1.39815849297801</v>
      </c>
      <c r="DG61" s="30">
        <f t="shared" si="46"/>
        <v>1.44731275638562</v>
      </c>
      <c r="DH61" s="30">
        <f t="shared" si="47"/>
        <v>1.04953127324975</v>
      </c>
      <c r="DI61" s="34">
        <f t="shared" si="48"/>
        <v>0.952806291234773</v>
      </c>
      <c r="DJ61" s="32">
        <f t="shared" si="49"/>
        <v>0.00513906089702747</v>
      </c>
      <c r="DK61" s="32">
        <f t="shared" si="50"/>
        <v>0.0471937087652272</v>
      </c>
      <c r="DL61" s="32">
        <f t="shared" si="51"/>
        <v>0.0333628089762675</v>
      </c>
      <c r="DM61" s="36"/>
      <c r="DN61" s="30">
        <f t="shared" si="52"/>
        <v>1.40511488293662</v>
      </c>
      <c r="DO61" s="30">
        <f t="shared" si="53"/>
        <v>1.08105039555581</v>
      </c>
      <c r="DP61" s="34">
        <f t="shared" si="54"/>
        <v>0.925026256047811</v>
      </c>
      <c r="DQ61" s="32">
        <f t="shared" si="55"/>
        <v>0.0129698198885387</v>
      </c>
      <c r="DR61" s="32">
        <f t="shared" si="56"/>
        <v>0.0749737439521891</v>
      </c>
      <c r="DS61" s="32">
        <f t="shared" si="57"/>
        <v>0.0232050060598303</v>
      </c>
      <c r="DT61" s="36"/>
      <c r="DU61" s="30">
        <f t="shared" si="58"/>
        <v>1.36751502621046</v>
      </c>
      <c r="DV61" s="30">
        <f t="shared" si="59"/>
        <v>1.11077390075144</v>
      </c>
      <c r="DW61" s="34">
        <f t="shared" si="60"/>
        <v>0.90027322331169</v>
      </c>
      <c r="DX61" s="32">
        <f t="shared" si="61"/>
        <v>0.0229476972840184</v>
      </c>
      <c r="DY61" s="32">
        <f t="shared" si="62"/>
        <v>0.0997267766883098</v>
      </c>
      <c r="DZ61" s="32">
        <f t="shared" si="63"/>
        <v>0.0157217485053652</v>
      </c>
      <c r="EA61" s="36"/>
      <c r="EC61" s="25">
        <v>0.0602247798956513</v>
      </c>
      <c r="ED61" s="22">
        <v>0.035198210649965</v>
      </c>
      <c r="EE61" s="25">
        <v>4.60517018598809</v>
      </c>
      <c r="EF61" s="25">
        <v>-0.385662480811985</v>
      </c>
      <c r="EG61" s="26">
        <f t="shared" si="64"/>
        <v>1.43830337816783</v>
      </c>
      <c r="EH61" s="26">
        <f t="shared" si="65"/>
        <v>1.05610542466706</v>
      </c>
      <c r="EI61" s="26">
        <f t="shared" si="86"/>
        <v>0.946875166667432</v>
      </c>
      <c r="EJ61" s="16">
        <f t="shared" si="66"/>
        <v>0.00651194477512445</v>
      </c>
      <c r="EK61" s="16">
        <f t="shared" si="67"/>
        <v>0.0531248333325682</v>
      </c>
      <c r="EL61" s="16">
        <f t="shared" si="68"/>
        <v>0.0267321662150776</v>
      </c>
      <c r="EO61" s="25">
        <v>0.0602247798956513</v>
      </c>
      <c r="EP61" s="25">
        <v>4.60517018598809</v>
      </c>
      <c r="EQ61" s="22">
        <v>-0.385662480811985</v>
      </c>
      <c r="ER61" s="26">
        <f t="shared" si="69"/>
        <v>1.45820224580245</v>
      </c>
      <c r="ES61" s="26">
        <f t="shared" si="70"/>
        <v>1.0416936363749</v>
      </c>
      <c r="ET61" s="26">
        <f t="shared" si="87"/>
        <v>0.959975145360403</v>
      </c>
      <c r="EU61" s="16">
        <f t="shared" si="71"/>
        <v>0.00369636691546549</v>
      </c>
      <c r="EV61" s="16">
        <f t="shared" si="72"/>
        <v>0.0400248546395973</v>
      </c>
      <c r="EW61" s="16">
        <f t="shared" si="73"/>
        <v>0.0386912472979692</v>
      </c>
      <c r="EZ61" s="25">
        <v>0.0602247798956513</v>
      </c>
      <c r="FA61" s="25">
        <v>4.60517018598809</v>
      </c>
      <c r="FB61" s="26">
        <f t="shared" si="74"/>
        <v>1.27527100132912</v>
      </c>
      <c r="FC61" s="26">
        <f t="shared" si="75"/>
        <v>1.19111937652221</v>
      </c>
      <c r="FD61" s="26">
        <f t="shared" si="76"/>
        <v>0.839546412988231</v>
      </c>
      <c r="FE61" s="16">
        <f t="shared" si="77"/>
        <v>0.0594038247931086</v>
      </c>
      <c r="FF61" s="16">
        <f t="shared" si="78"/>
        <v>0.160453587011769</v>
      </c>
      <c r="FG61" s="16">
        <f t="shared" si="79"/>
        <v>0.0125952015665132</v>
      </c>
    </row>
    <row r="62" s="1" customFormat="1" spans="1:163">
      <c r="A62" s="13" t="s">
        <v>22</v>
      </c>
      <c r="B62" s="13">
        <v>2.99805320093107</v>
      </c>
      <c r="C62" s="14">
        <v>0.0071</v>
      </c>
      <c r="D62" s="14">
        <v>0.0113</v>
      </c>
      <c r="E62" s="13">
        <v>100</v>
      </c>
      <c r="F62" s="13">
        <v>0.5</v>
      </c>
      <c r="G62" s="13">
        <v>0.5</v>
      </c>
      <c r="H62" s="13">
        <v>1</v>
      </c>
      <c r="I62" s="13">
        <v>5.4</v>
      </c>
      <c r="J62" s="13">
        <v>1.02</v>
      </c>
      <c r="K62" s="17">
        <f t="shared" si="5"/>
        <v>1.437999539717</v>
      </c>
      <c r="L62" s="17">
        <f t="shared" si="0"/>
        <v>0.709318724956433</v>
      </c>
      <c r="M62" s="17">
        <f t="shared" si="1"/>
        <v>1.40980347031078</v>
      </c>
      <c r="N62" s="16">
        <f t="shared" si="6"/>
        <v>0.174723615203623</v>
      </c>
      <c r="O62" s="16">
        <f t="shared" si="2"/>
        <v>0.409803470310784</v>
      </c>
      <c r="P62" s="16">
        <f>(O62-$Q$1)^2</f>
        <v>0.0107158167422218</v>
      </c>
      <c r="R62" s="21">
        <f t="shared" si="7"/>
        <v>-0.343450311917088</v>
      </c>
      <c r="S62" s="21">
        <f t="shared" si="92"/>
        <v>1</v>
      </c>
      <c r="T62" s="21">
        <f t="shared" si="9"/>
        <v>1.09796314499696</v>
      </c>
      <c r="U62" s="22">
        <f t="shared" si="10"/>
        <v>0.00707491367196198</v>
      </c>
      <c r="V62" s="21">
        <f t="shared" si="11"/>
        <v>0.0112366319259878</v>
      </c>
      <c r="W62" s="25">
        <f t="shared" si="12"/>
        <v>4.60517018598809</v>
      </c>
      <c r="X62" s="21">
        <f t="shared" si="13"/>
        <v>-0.693147180559945</v>
      </c>
      <c r="Y62" s="21">
        <f t="shared" si="14"/>
        <v>-0.693147180559945</v>
      </c>
      <c r="Z62" s="25">
        <f t="shared" si="15"/>
        <v>0</v>
      </c>
      <c r="AA62" s="21">
        <f t="shared" si="16"/>
        <v>1.68639895357023</v>
      </c>
      <c r="AB62" s="26">
        <f t="shared" si="17"/>
        <v>1.09714065997966</v>
      </c>
      <c r="AC62" s="26">
        <f t="shared" si="18"/>
        <v>0.929689361817028</v>
      </c>
      <c r="AD62" s="26">
        <f t="shared" si="80"/>
        <v>1.07562809801927</v>
      </c>
      <c r="AE62" s="16">
        <f t="shared" si="19"/>
        <v>0.00595068142209704</v>
      </c>
      <c r="AF62" s="16">
        <f t="shared" si="20"/>
        <v>0.0756280980192714</v>
      </c>
      <c r="AG62" s="16">
        <f t="shared" si="21"/>
        <v>0.0165865640575738</v>
      </c>
      <c r="AJ62" s="25">
        <v>-0.343450311917088</v>
      </c>
      <c r="AK62" s="22">
        <v>1</v>
      </c>
      <c r="AL62" s="25">
        <v>1.09796314499696</v>
      </c>
      <c r="AM62" s="25">
        <v>0.0112366319259878</v>
      </c>
      <c r="AN62" s="25">
        <v>4.60517018598809</v>
      </c>
      <c r="AO62" s="25">
        <v>-0.693147180559945</v>
      </c>
      <c r="AP62" s="25">
        <v>-0.693147180559945</v>
      </c>
      <c r="AQ62" s="25">
        <v>0</v>
      </c>
      <c r="AR62" s="25">
        <v>1.68639895357023</v>
      </c>
      <c r="AS62" s="26">
        <f t="shared" si="22"/>
        <v>1.09746373265159</v>
      </c>
      <c r="AT62" s="26">
        <f t="shared" si="23"/>
        <v>0.929415678762859</v>
      </c>
      <c r="AU62" s="26">
        <f t="shared" si="81"/>
        <v>1.07594483593293</v>
      </c>
      <c r="AV62" s="16">
        <f t="shared" si="24"/>
        <v>0.00600062987631724</v>
      </c>
      <c r="AW62" s="16">
        <f t="shared" si="25"/>
        <v>0.0759448359329329</v>
      </c>
      <c r="AX62" s="16">
        <f t="shared" si="26"/>
        <v>0.0165495535656576</v>
      </c>
      <c r="BA62" s="25">
        <v>-0.343450311917088</v>
      </c>
      <c r="BB62" s="25">
        <v>1.09796314499696</v>
      </c>
      <c r="BC62" s="25">
        <v>0.0112366319259878</v>
      </c>
      <c r="BD62" s="25">
        <v>4.60517018598809</v>
      </c>
      <c r="BE62" s="22">
        <v>-0.693147180559945</v>
      </c>
      <c r="BF62" s="25">
        <v>-0.693147180559945</v>
      </c>
      <c r="BG62" s="25">
        <v>0</v>
      </c>
      <c r="BH62" s="25">
        <v>1.68639895357023</v>
      </c>
      <c r="BI62" s="26">
        <f t="shared" si="27"/>
        <v>1.09441438822681</v>
      </c>
      <c r="BJ62" s="26">
        <f t="shared" si="28"/>
        <v>0.932005290658342</v>
      </c>
      <c r="BK62" s="26">
        <f t="shared" si="82"/>
        <v>1.0729552825753</v>
      </c>
      <c r="BL62" s="16">
        <f t="shared" si="29"/>
        <v>0.0055375011751705</v>
      </c>
      <c r="BM62" s="16">
        <f t="shared" si="30"/>
        <v>0.0729552825753046</v>
      </c>
      <c r="BN62" s="16">
        <f t="shared" si="31"/>
        <v>0.0173995255321221</v>
      </c>
      <c r="BQ62" s="25">
        <v>-0.343450311917088</v>
      </c>
      <c r="BR62" s="25">
        <v>1.09796314499696</v>
      </c>
      <c r="BS62" s="25">
        <v>0.0112366319259878</v>
      </c>
      <c r="BT62" s="25">
        <v>4.60517018598809</v>
      </c>
      <c r="BU62" s="22">
        <v>-0.693147180559945</v>
      </c>
      <c r="BV62" s="25">
        <v>0</v>
      </c>
      <c r="BW62" s="25">
        <v>1.68639895357023</v>
      </c>
      <c r="BX62" s="26">
        <f t="shared" si="32"/>
        <v>1.08726770148941</v>
      </c>
      <c r="BY62" s="26">
        <f t="shared" si="33"/>
        <v>0.938131426697159</v>
      </c>
      <c r="BZ62" s="26">
        <f t="shared" si="83"/>
        <v>1.0659487269504</v>
      </c>
      <c r="CA62" s="16">
        <f t="shared" si="34"/>
        <v>0.00452494366366829</v>
      </c>
      <c r="CB62" s="16">
        <f t="shared" si="35"/>
        <v>0.0659487269504013</v>
      </c>
      <c r="CC62" s="16">
        <f t="shared" si="36"/>
        <v>0.0197999593604282</v>
      </c>
      <c r="CF62" s="25">
        <v>-0.343450311917088</v>
      </c>
      <c r="CG62" s="25">
        <v>1.09796314499696</v>
      </c>
      <c r="CH62" s="25">
        <v>0.0112366319259878</v>
      </c>
      <c r="CI62" s="25">
        <v>4.60517018598809</v>
      </c>
      <c r="CJ62" s="25">
        <v>0</v>
      </c>
      <c r="CK62" s="22">
        <v>1.68639895357023</v>
      </c>
      <c r="CL62" s="29">
        <f t="shared" si="37"/>
        <v>1.09555366791216</v>
      </c>
      <c r="CM62" s="29">
        <f t="shared" si="38"/>
        <v>0.931036086934796</v>
      </c>
      <c r="CN62" s="29">
        <f t="shared" si="84"/>
        <v>1.07407222344329</v>
      </c>
      <c r="CO62" s="27">
        <f t="shared" si="39"/>
        <v>0.00570835673498082</v>
      </c>
      <c r="CP62" s="27">
        <f t="shared" si="40"/>
        <v>0.0740722234432933</v>
      </c>
      <c r="CQ62" s="27">
        <f t="shared" si="41"/>
        <v>0.0178239390075434</v>
      </c>
      <c r="CT62" s="31">
        <v>-0.343450311917088</v>
      </c>
      <c r="CU62" s="31">
        <v>1.09796314499696</v>
      </c>
      <c r="CV62" s="31">
        <v>0.0112366319259878</v>
      </c>
      <c r="CW62" s="31">
        <v>4.60517018598809</v>
      </c>
      <c r="CX62" s="31">
        <v>0</v>
      </c>
      <c r="CY62" s="34">
        <f t="shared" si="42"/>
        <v>1.09500128987292</v>
      </c>
      <c r="CZ62" s="34">
        <f t="shared" si="4"/>
        <v>0.931505752032833</v>
      </c>
      <c r="DA62" s="34">
        <f t="shared" si="85"/>
        <v>1.073530676346</v>
      </c>
      <c r="DB62" s="32">
        <f t="shared" si="43"/>
        <v>0.00562519348260234</v>
      </c>
      <c r="DC62" s="32">
        <f t="shared" si="44"/>
        <v>0.0735306763460037</v>
      </c>
      <c r="DD62" s="32">
        <f>(DC62-$DE$1)^2</f>
        <v>0.0178355955793646</v>
      </c>
      <c r="DE62" s="73"/>
      <c r="DF62" s="30">
        <f t="shared" si="45"/>
        <v>1.09500128987292</v>
      </c>
      <c r="DG62" s="30">
        <f t="shared" si="46"/>
        <v>1.20480679200125</v>
      </c>
      <c r="DH62" s="30">
        <f t="shared" si="47"/>
        <v>0.846608773101061</v>
      </c>
      <c r="DI62" s="34">
        <f t="shared" si="48"/>
        <v>1.18118312941299</v>
      </c>
      <c r="DJ62" s="32">
        <f t="shared" si="49"/>
        <v>0.0341535503697919</v>
      </c>
      <c r="DK62" s="32">
        <f t="shared" si="50"/>
        <v>0.181183129412986</v>
      </c>
      <c r="DL62" s="32">
        <f t="shared" si="51"/>
        <v>0.00236832794333718</v>
      </c>
      <c r="DM62" s="36"/>
      <c r="DN62" s="30">
        <f t="shared" si="52"/>
        <v>1.19654471877704</v>
      </c>
      <c r="DO62" s="30">
        <f t="shared" si="53"/>
        <v>0.852454558524581</v>
      </c>
      <c r="DP62" s="34">
        <f t="shared" si="54"/>
        <v>1.17308305762455</v>
      </c>
      <c r="DQ62" s="32">
        <f t="shared" si="55"/>
        <v>0.0311680377280641</v>
      </c>
      <c r="DR62" s="32">
        <f t="shared" si="56"/>
        <v>0.173083057624549</v>
      </c>
      <c r="DS62" s="32">
        <f t="shared" si="57"/>
        <v>0.0029400882637332</v>
      </c>
      <c r="DT62" s="36"/>
      <c r="DU62" s="30">
        <f t="shared" si="58"/>
        <v>1.14739253941997</v>
      </c>
      <c r="DV62" s="30">
        <f t="shared" si="59"/>
        <v>0.888972138964432</v>
      </c>
      <c r="DW62" s="34">
        <f t="shared" si="60"/>
        <v>1.12489464649016</v>
      </c>
      <c r="DX62" s="32">
        <f t="shared" si="61"/>
        <v>0.0162288590998679</v>
      </c>
      <c r="DY62" s="32">
        <f t="shared" si="62"/>
        <v>0.124894646490164</v>
      </c>
      <c r="DZ62" s="32">
        <f t="shared" si="63"/>
        <v>0.0100437531559785</v>
      </c>
      <c r="EA62" s="36"/>
      <c r="EC62" s="25">
        <v>-0.343450311917088</v>
      </c>
      <c r="ED62" s="22">
        <v>0.0112366319259878</v>
      </c>
      <c r="EE62" s="25">
        <v>4.60517018598809</v>
      </c>
      <c r="EF62" s="25">
        <v>0</v>
      </c>
      <c r="EG62" s="26">
        <f t="shared" si="64"/>
        <v>1.02105821319125</v>
      </c>
      <c r="EH62" s="26">
        <f t="shared" si="65"/>
        <v>0.998963611302884</v>
      </c>
      <c r="EI62" s="26">
        <f t="shared" si="86"/>
        <v>1.00103746391299</v>
      </c>
      <c r="EJ62" s="16">
        <f t="shared" si="66"/>
        <v>1.11981515813314e-6</v>
      </c>
      <c r="EK62" s="16">
        <f t="shared" si="67"/>
        <v>0.00103746391298909</v>
      </c>
      <c r="EL62" s="16">
        <f t="shared" si="68"/>
        <v>0.0464778033763462</v>
      </c>
      <c r="EO62" s="25">
        <v>-0.343450311917088</v>
      </c>
      <c r="EP62" s="25">
        <v>4.60517018598809</v>
      </c>
      <c r="EQ62" s="22">
        <v>0</v>
      </c>
      <c r="ER62" s="26">
        <f t="shared" si="69"/>
        <v>1.10804844100314</v>
      </c>
      <c r="ES62" s="26">
        <f t="shared" si="70"/>
        <v>0.920537372063421</v>
      </c>
      <c r="ET62" s="26">
        <f t="shared" si="87"/>
        <v>1.08632200098347</v>
      </c>
      <c r="EU62" s="16">
        <f t="shared" si="71"/>
        <v>0.00775252796308314</v>
      </c>
      <c r="EV62" s="16">
        <f t="shared" si="72"/>
        <v>0.0863220009834689</v>
      </c>
      <c r="EW62" s="16">
        <f t="shared" si="73"/>
        <v>0.0226212915890881</v>
      </c>
      <c r="EZ62" s="25">
        <v>-0.343450311917088</v>
      </c>
      <c r="FA62" s="25">
        <v>4.60517018598809</v>
      </c>
      <c r="FB62" s="26">
        <f t="shared" si="74"/>
        <v>1.28220878183216</v>
      </c>
      <c r="FC62" s="26">
        <f t="shared" si="75"/>
        <v>0.795502272681762</v>
      </c>
      <c r="FD62" s="26">
        <f t="shared" si="76"/>
        <v>1.25706743316879</v>
      </c>
      <c r="FE62" s="16">
        <f t="shared" si="77"/>
        <v>0.0687534452699071</v>
      </c>
      <c r="FF62" s="16">
        <f t="shared" si="78"/>
        <v>0.257067433168788</v>
      </c>
      <c r="FG62" s="16">
        <f t="shared" si="79"/>
        <v>0.000243812594301856</v>
      </c>
    </row>
    <row r="63" s="1" customFormat="1" spans="1:163">
      <c r="A63" s="13" t="s">
        <v>22</v>
      </c>
      <c r="B63" s="13">
        <v>2.96048172096569</v>
      </c>
      <c r="C63" s="14">
        <v>0.0071</v>
      </c>
      <c r="D63" s="14">
        <v>0.0113</v>
      </c>
      <c r="E63" s="13">
        <v>100</v>
      </c>
      <c r="F63" s="13">
        <v>0.5</v>
      </c>
      <c r="G63" s="13">
        <v>0.5</v>
      </c>
      <c r="H63" s="13">
        <v>1</v>
      </c>
      <c r="I63" s="13">
        <v>5.4</v>
      </c>
      <c r="J63" s="13">
        <v>0.942</v>
      </c>
      <c r="K63" s="17">
        <f t="shared" si="5"/>
        <v>1.43489237832386</v>
      </c>
      <c r="L63" s="17">
        <f t="shared" si="0"/>
        <v>0.656495228652881</v>
      </c>
      <c r="M63" s="17">
        <f t="shared" si="1"/>
        <v>1.523240316692</v>
      </c>
      <c r="N63" s="16">
        <f t="shared" si="6"/>
        <v>0.242942896609754</v>
      </c>
      <c r="O63" s="16">
        <f t="shared" si="2"/>
        <v>0.523240316691999</v>
      </c>
      <c r="P63" s="16">
        <f>(O63-$Q$1)^2</f>
        <v>0.0470690709133461</v>
      </c>
      <c r="R63" s="21">
        <f t="shared" si="7"/>
        <v>-0.420839853121172</v>
      </c>
      <c r="S63" s="21">
        <f t="shared" ref="S63:S72" si="93">1</f>
        <v>1</v>
      </c>
      <c r="T63" s="21">
        <f t="shared" si="9"/>
        <v>1.08535199866416</v>
      </c>
      <c r="U63" s="22">
        <f t="shared" si="10"/>
        <v>0.00707491367196198</v>
      </c>
      <c r="V63" s="21">
        <f t="shared" si="11"/>
        <v>0.0112366319259878</v>
      </c>
      <c r="W63" s="25">
        <f t="shared" si="12"/>
        <v>4.60517018598809</v>
      </c>
      <c r="X63" s="21">
        <f t="shared" si="13"/>
        <v>-0.693147180559945</v>
      </c>
      <c r="Y63" s="21">
        <f t="shared" si="14"/>
        <v>-0.693147180559945</v>
      </c>
      <c r="Z63" s="25">
        <f t="shared" si="15"/>
        <v>0</v>
      </c>
      <c r="AA63" s="21">
        <f t="shared" si="16"/>
        <v>1.68639895357023</v>
      </c>
      <c r="AB63" s="26">
        <f t="shared" si="17"/>
        <v>1.0924226973129</v>
      </c>
      <c r="AC63" s="26">
        <f t="shared" si="18"/>
        <v>0.862303577467859</v>
      </c>
      <c r="AD63" s="26">
        <f t="shared" si="80"/>
        <v>1.15968439205191</v>
      </c>
      <c r="AE63" s="16">
        <f t="shared" si="19"/>
        <v>0.0226269878668876</v>
      </c>
      <c r="AF63" s="16">
        <f t="shared" si="20"/>
        <v>0.159684392051908</v>
      </c>
      <c r="AG63" s="16">
        <f t="shared" si="21"/>
        <v>0.00200100023421913</v>
      </c>
      <c r="AJ63" s="25">
        <v>-0.420839853121172</v>
      </c>
      <c r="AK63" s="22">
        <v>1</v>
      </c>
      <c r="AL63" s="25">
        <v>1.08535199866416</v>
      </c>
      <c r="AM63" s="25">
        <v>0.0112366319259878</v>
      </c>
      <c r="AN63" s="25">
        <v>4.60517018598809</v>
      </c>
      <c r="AO63" s="25">
        <v>-0.693147180559945</v>
      </c>
      <c r="AP63" s="25">
        <v>-0.693147180559945</v>
      </c>
      <c r="AQ63" s="25">
        <v>0</v>
      </c>
      <c r="AR63" s="25">
        <v>1.68639895357023</v>
      </c>
      <c r="AS63" s="26">
        <f t="shared" si="22"/>
        <v>1.09273611227213</v>
      </c>
      <c r="AT63" s="26">
        <f t="shared" si="23"/>
        <v>0.86205625440647</v>
      </c>
      <c r="AU63" s="26">
        <f t="shared" si="81"/>
        <v>1.16001710432285</v>
      </c>
      <c r="AV63" s="16">
        <f t="shared" si="24"/>
        <v>0.022721375542916</v>
      </c>
      <c r="AW63" s="16">
        <f t="shared" si="25"/>
        <v>0.160017104322855</v>
      </c>
      <c r="AX63" s="16">
        <f t="shared" si="26"/>
        <v>0.0019867344806485</v>
      </c>
      <c r="BA63" s="25">
        <v>-0.420839853121172</v>
      </c>
      <c r="BB63" s="25">
        <v>1.08535199866416</v>
      </c>
      <c r="BC63" s="25">
        <v>0.0112366319259878</v>
      </c>
      <c r="BD63" s="25">
        <v>4.60517018598809</v>
      </c>
      <c r="BE63" s="22">
        <v>-0.693147180559945</v>
      </c>
      <c r="BF63" s="25">
        <v>-0.693147180559945</v>
      </c>
      <c r="BG63" s="25">
        <v>0</v>
      </c>
      <c r="BH63" s="25">
        <v>1.68639895357023</v>
      </c>
      <c r="BI63" s="26">
        <f t="shared" si="27"/>
        <v>1.08951989360811</v>
      </c>
      <c r="BJ63" s="26">
        <f t="shared" si="28"/>
        <v>0.864601009606554</v>
      </c>
      <c r="BK63" s="26">
        <f t="shared" si="82"/>
        <v>1.1566028594566</v>
      </c>
      <c r="BL63" s="16">
        <f t="shared" si="29"/>
        <v>0.0217621190101492</v>
      </c>
      <c r="BM63" s="16">
        <f t="shared" si="30"/>
        <v>0.156602859456596</v>
      </c>
      <c r="BN63" s="16">
        <f t="shared" si="31"/>
        <v>0.00232899712133524</v>
      </c>
      <c r="BQ63" s="25">
        <v>-0.420839853121172</v>
      </c>
      <c r="BR63" s="25">
        <v>1.08535199866416</v>
      </c>
      <c r="BS63" s="25">
        <v>0.0112366319259878</v>
      </c>
      <c r="BT63" s="25">
        <v>4.60517018598809</v>
      </c>
      <c r="BU63" s="22">
        <v>-0.693147180559945</v>
      </c>
      <c r="BV63" s="25">
        <v>0</v>
      </c>
      <c r="BW63" s="25">
        <v>1.68639895357023</v>
      </c>
      <c r="BX63" s="26">
        <f t="shared" si="32"/>
        <v>1.08230825535165</v>
      </c>
      <c r="BY63" s="26">
        <f t="shared" si="33"/>
        <v>0.87036202056311</v>
      </c>
      <c r="BZ63" s="26">
        <f t="shared" si="83"/>
        <v>1.14894719251768</v>
      </c>
      <c r="CA63" s="16">
        <f t="shared" si="34"/>
        <v>0.0196864065198248</v>
      </c>
      <c r="CB63" s="16">
        <f t="shared" si="35"/>
        <v>0.148947192517679</v>
      </c>
      <c r="CC63" s="16">
        <f t="shared" si="36"/>
        <v>0.00333088996171208</v>
      </c>
      <c r="CF63" s="25">
        <v>-0.420839853121172</v>
      </c>
      <c r="CG63" s="25">
        <v>1.08535199866416</v>
      </c>
      <c r="CH63" s="25">
        <v>0.0112366319259878</v>
      </c>
      <c r="CI63" s="25">
        <v>4.60517018598809</v>
      </c>
      <c r="CJ63" s="25">
        <v>0</v>
      </c>
      <c r="CK63" s="22">
        <v>1.68639895357023</v>
      </c>
      <c r="CL63" s="29">
        <f t="shared" si="37"/>
        <v>1.0907352321184</v>
      </c>
      <c r="CM63" s="29">
        <f t="shared" si="38"/>
        <v>0.863637638412461</v>
      </c>
      <c r="CN63" s="29">
        <f t="shared" si="84"/>
        <v>1.15789302772654</v>
      </c>
      <c r="CO63" s="27">
        <f t="shared" si="39"/>
        <v>0.0221221692733136</v>
      </c>
      <c r="CP63" s="27">
        <f t="shared" si="40"/>
        <v>0.157893027726537</v>
      </c>
      <c r="CQ63" s="27">
        <f t="shared" si="41"/>
        <v>0.0024686510405498</v>
      </c>
      <c r="CT63" s="31">
        <v>-0.420839853121172</v>
      </c>
      <c r="CU63" s="31">
        <v>1.08535199866416</v>
      </c>
      <c r="CV63" s="31">
        <v>0.0112366319259878</v>
      </c>
      <c r="CW63" s="31">
        <v>4.60517018598809</v>
      </c>
      <c r="CX63" s="31">
        <v>0</v>
      </c>
      <c r="CY63" s="34">
        <f t="shared" si="42"/>
        <v>1.08992821715611</v>
      </c>
      <c r="CZ63" s="34">
        <f t="shared" si="4"/>
        <v>0.864277101163517</v>
      </c>
      <c r="DA63" s="34">
        <f t="shared" si="85"/>
        <v>1.15703632394491</v>
      </c>
      <c r="DB63" s="32">
        <f t="shared" si="43"/>
        <v>0.0218827574309841</v>
      </c>
      <c r="DC63" s="32">
        <f t="shared" si="44"/>
        <v>0.157036323944911</v>
      </c>
      <c r="DD63" s="32">
        <f>(DC63-$DE$1)^2</f>
        <v>0.00250443461391895</v>
      </c>
      <c r="DE63" s="73"/>
      <c r="DF63" s="30">
        <f t="shared" si="45"/>
        <v>1.08992821715611</v>
      </c>
      <c r="DG63" s="30">
        <f t="shared" si="46"/>
        <v>1.19922338397064</v>
      </c>
      <c r="DH63" s="30">
        <f t="shared" si="47"/>
        <v>0.785508365323087</v>
      </c>
      <c r="DI63" s="34">
        <f t="shared" si="48"/>
        <v>1.27306091716629</v>
      </c>
      <c r="DJ63" s="32">
        <f t="shared" si="49"/>
        <v>0.0661638692613082</v>
      </c>
      <c r="DK63" s="32">
        <f t="shared" si="50"/>
        <v>0.273060917166286</v>
      </c>
      <c r="DL63" s="32">
        <f t="shared" si="51"/>
        <v>0.00186730442957225</v>
      </c>
      <c r="DM63" s="36"/>
      <c r="DN63" s="30">
        <f t="shared" si="52"/>
        <v>1.19098178034934</v>
      </c>
      <c r="DO63" s="30">
        <f t="shared" si="53"/>
        <v>0.790944089609573</v>
      </c>
      <c r="DP63" s="34">
        <f t="shared" si="54"/>
        <v>1.26431186873603</v>
      </c>
      <c r="DQ63" s="32">
        <f t="shared" si="55"/>
        <v>0.0619919269459285</v>
      </c>
      <c r="DR63" s="32">
        <f t="shared" si="56"/>
        <v>0.264311868736033</v>
      </c>
      <c r="DS63" s="32">
        <f t="shared" si="57"/>
        <v>0.00136946108519668</v>
      </c>
      <c r="DT63" s="36"/>
      <c r="DU63" s="30">
        <f t="shared" si="58"/>
        <v>1.14188936098668</v>
      </c>
      <c r="DV63" s="30">
        <f t="shared" si="59"/>
        <v>0.824948573989722</v>
      </c>
      <c r="DW63" s="34">
        <f t="shared" si="60"/>
        <v>1.21219677387122</v>
      </c>
      <c r="DX63" s="32">
        <f t="shared" si="61"/>
        <v>0.0399557566356652</v>
      </c>
      <c r="DY63" s="32">
        <f t="shared" si="62"/>
        <v>0.212196773871215</v>
      </c>
      <c r="DZ63" s="32">
        <f t="shared" si="63"/>
        <v>0.000166833379364964</v>
      </c>
      <c r="EA63" s="36"/>
      <c r="EC63" s="25">
        <v>-0.420839853121172</v>
      </c>
      <c r="ED63" s="22">
        <v>0.0112366319259878</v>
      </c>
      <c r="EE63" s="25">
        <v>4.60517018598809</v>
      </c>
      <c r="EF63" s="25">
        <v>0</v>
      </c>
      <c r="EG63" s="26">
        <f t="shared" si="64"/>
        <v>1.01885195889662</v>
      </c>
      <c r="EH63" s="26">
        <f t="shared" si="65"/>
        <v>0.924570043542099</v>
      </c>
      <c r="EI63" s="26">
        <f t="shared" si="86"/>
        <v>1.08158382048473</v>
      </c>
      <c r="EJ63" s="16">
        <f t="shared" si="66"/>
        <v>0.00590622358624765</v>
      </c>
      <c r="EK63" s="16">
        <f t="shared" si="67"/>
        <v>0.0815838204847339</v>
      </c>
      <c r="EL63" s="16">
        <f t="shared" si="68"/>
        <v>0.0182360059497524</v>
      </c>
      <c r="EO63" s="25">
        <v>-0.420839853121172</v>
      </c>
      <c r="EP63" s="25">
        <v>4.60517018598809</v>
      </c>
      <c r="EQ63" s="22">
        <v>0</v>
      </c>
      <c r="ER63" s="26">
        <f t="shared" si="69"/>
        <v>1.10565422233858</v>
      </c>
      <c r="ES63" s="26">
        <f t="shared" si="70"/>
        <v>0.851984265033208</v>
      </c>
      <c r="ET63" s="26">
        <f t="shared" si="87"/>
        <v>1.1737305969624</v>
      </c>
      <c r="EU63" s="16">
        <f t="shared" si="71"/>
        <v>0.026782704489246</v>
      </c>
      <c r="EV63" s="16">
        <f t="shared" si="72"/>
        <v>0.173730596962401</v>
      </c>
      <c r="EW63" s="16">
        <f t="shared" si="73"/>
        <v>0.00396839092750297</v>
      </c>
      <c r="EZ63" s="25">
        <v>-0.420839853121172</v>
      </c>
      <c r="FA63" s="25">
        <v>4.60517018598809</v>
      </c>
      <c r="FB63" s="26">
        <f t="shared" si="74"/>
        <v>1.27943824574031</v>
      </c>
      <c r="FC63" s="26">
        <f t="shared" si="75"/>
        <v>0.736260623079107</v>
      </c>
      <c r="FD63" s="26">
        <f t="shared" si="76"/>
        <v>1.35821469823812</v>
      </c>
      <c r="FE63" s="16">
        <f t="shared" si="77"/>
        <v>0.113864569688298</v>
      </c>
      <c r="FF63" s="16">
        <f t="shared" si="78"/>
        <v>0.358214698238122</v>
      </c>
      <c r="FG63" s="16">
        <f t="shared" si="79"/>
        <v>0.00731585398776626</v>
      </c>
    </row>
    <row r="64" s="1" customFormat="1" spans="1:163">
      <c r="A64" s="13" t="s">
        <v>22</v>
      </c>
      <c r="B64" s="13">
        <v>2.92061947950169</v>
      </c>
      <c r="C64" s="14">
        <v>0.0071</v>
      </c>
      <c r="D64" s="14">
        <v>0.0113</v>
      </c>
      <c r="E64" s="13">
        <v>100</v>
      </c>
      <c r="F64" s="13">
        <v>0.5</v>
      </c>
      <c r="G64" s="13">
        <v>0.5</v>
      </c>
      <c r="H64" s="13">
        <v>1</v>
      </c>
      <c r="I64" s="13">
        <v>5.4</v>
      </c>
      <c r="J64" s="13">
        <v>0.962</v>
      </c>
      <c r="K64" s="17">
        <f t="shared" si="5"/>
        <v>1.43159577095479</v>
      </c>
      <c r="L64" s="17">
        <f t="shared" si="0"/>
        <v>0.671977397193904</v>
      </c>
      <c r="M64" s="17">
        <f t="shared" si="1"/>
        <v>1.4881452920528</v>
      </c>
      <c r="N64" s="16">
        <f t="shared" si="6"/>
        <v>0.220520188098623</v>
      </c>
      <c r="O64" s="16">
        <f t="shared" si="2"/>
        <v>0.488145292052796</v>
      </c>
      <c r="P64" s="16">
        <f>(O64-$Q$1)^2</f>
        <v>0.033072714411245</v>
      </c>
      <c r="R64" s="21">
        <f t="shared" si="7"/>
        <v>-0.39753057415278</v>
      </c>
      <c r="S64" s="21">
        <f t="shared" si="93"/>
        <v>1</v>
      </c>
      <c r="T64" s="21">
        <f t="shared" si="9"/>
        <v>1.07179574429373</v>
      </c>
      <c r="U64" s="22">
        <f t="shared" si="10"/>
        <v>0.00707491367196198</v>
      </c>
      <c r="V64" s="21">
        <f t="shared" si="11"/>
        <v>0.0112366319259878</v>
      </c>
      <c r="W64" s="25">
        <f t="shared" si="12"/>
        <v>4.60517018598809</v>
      </c>
      <c r="X64" s="21">
        <f t="shared" si="13"/>
        <v>-0.693147180559945</v>
      </c>
      <c r="Y64" s="21">
        <f t="shared" si="14"/>
        <v>-0.693147180559945</v>
      </c>
      <c r="Z64" s="25">
        <f t="shared" si="15"/>
        <v>0</v>
      </c>
      <c r="AA64" s="21">
        <f t="shared" si="16"/>
        <v>1.68639895357023</v>
      </c>
      <c r="AB64" s="26">
        <f t="shared" si="17"/>
        <v>1.08740107084297</v>
      </c>
      <c r="AC64" s="26">
        <f t="shared" si="18"/>
        <v>0.884678179739368</v>
      </c>
      <c r="AD64" s="26">
        <f t="shared" si="80"/>
        <v>1.13035454349581</v>
      </c>
      <c r="AE64" s="16">
        <f t="shared" si="19"/>
        <v>0.015725428568564</v>
      </c>
      <c r="AF64" s="16">
        <f t="shared" si="20"/>
        <v>0.130354543495813</v>
      </c>
      <c r="AG64" s="16">
        <f t="shared" si="21"/>
        <v>0.00548523756315409</v>
      </c>
      <c r="AJ64" s="25">
        <v>-0.39753057415278</v>
      </c>
      <c r="AK64" s="22">
        <v>1</v>
      </c>
      <c r="AL64" s="25">
        <v>1.07179574429373</v>
      </c>
      <c r="AM64" s="25">
        <v>0.0112366319259878</v>
      </c>
      <c r="AN64" s="25">
        <v>4.60517018598809</v>
      </c>
      <c r="AO64" s="25">
        <v>-0.693147180559945</v>
      </c>
      <c r="AP64" s="25">
        <v>-0.693147180559945</v>
      </c>
      <c r="AQ64" s="25">
        <v>0</v>
      </c>
      <c r="AR64" s="25">
        <v>1.68639895357023</v>
      </c>
      <c r="AS64" s="26">
        <f t="shared" si="22"/>
        <v>1.08770419794983</v>
      </c>
      <c r="AT64" s="26">
        <f t="shared" si="23"/>
        <v>0.884431632987382</v>
      </c>
      <c r="AU64" s="26">
        <f t="shared" si="81"/>
        <v>1.13066964443849</v>
      </c>
      <c r="AV64" s="16">
        <f t="shared" si="24"/>
        <v>0.0158015453822104</v>
      </c>
      <c r="AW64" s="16">
        <f t="shared" si="25"/>
        <v>0.130669644438494</v>
      </c>
      <c r="AX64" s="16">
        <f t="shared" si="26"/>
        <v>0.00546420478954395</v>
      </c>
      <c r="BA64" s="25">
        <v>-0.39753057415278</v>
      </c>
      <c r="BB64" s="25">
        <v>1.07179574429373</v>
      </c>
      <c r="BC64" s="25">
        <v>0.0112366319259878</v>
      </c>
      <c r="BD64" s="25">
        <v>4.60517018598809</v>
      </c>
      <c r="BE64" s="22">
        <v>-0.693147180559945</v>
      </c>
      <c r="BF64" s="25">
        <v>-0.693147180559945</v>
      </c>
      <c r="BG64" s="25">
        <v>0</v>
      </c>
      <c r="BH64" s="25">
        <v>1.68639895357023</v>
      </c>
      <c r="BI64" s="26">
        <f t="shared" si="27"/>
        <v>1.08431021315064</v>
      </c>
      <c r="BJ64" s="26">
        <f t="shared" si="28"/>
        <v>0.887199980533941</v>
      </c>
      <c r="BK64" s="26">
        <f t="shared" si="82"/>
        <v>1.12714159371168</v>
      </c>
      <c r="BL64" s="16">
        <f t="shared" si="29"/>
        <v>0.0149597882409547</v>
      </c>
      <c r="BM64" s="16">
        <f t="shared" si="30"/>
        <v>0.127141593711683</v>
      </c>
      <c r="BN64" s="16">
        <f t="shared" si="31"/>
        <v>0.00604054606396573</v>
      </c>
      <c r="BQ64" s="25">
        <v>-0.39753057415278</v>
      </c>
      <c r="BR64" s="25">
        <v>1.07179574429373</v>
      </c>
      <c r="BS64" s="25">
        <v>0.0112366319259878</v>
      </c>
      <c r="BT64" s="25">
        <v>4.60517018598809</v>
      </c>
      <c r="BU64" s="22">
        <v>-0.693147180559945</v>
      </c>
      <c r="BV64" s="25">
        <v>0</v>
      </c>
      <c r="BW64" s="25">
        <v>1.68639895357023</v>
      </c>
      <c r="BX64" s="26">
        <f t="shared" si="32"/>
        <v>1.07702938984838</v>
      </c>
      <c r="BY64" s="26">
        <f t="shared" si="33"/>
        <v>0.893197538588454</v>
      </c>
      <c r="BZ64" s="26">
        <f t="shared" si="83"/>
        <v>1.11957317032056</v>
      </c>
      <c r="CA64" s="16">
        <f t="shared" si="34"/>
        <v>0.0132317605288913</v>
      </c>
      <c r="CB64" s="16">
        <f t="shared" si="35"/>
        <v>0.119573170320564</v>
      </c>
      <c r="CC64" s="16">
        <f t="shared" si="36"/>
        <v>0.00758429971691455</v>
      </c>
      <c r="CF64" s="25">
        <v>-0.39753057415278</v>
      </c>
      <c r="CG64" s="25">
        <v>1.07179574429373</v>
      </c>
      <c r="CH64" s="25">
        <v>0.0112366319259878</v>
      </c>
      <c r="CI64" s="25">
        <v>4.60517018598809</v>
      </c>
      <c r="CJ64" s="25">
        <v>0</v>
      </c>
      <c r="CK64" s="22">
        <v>1.68639895357023</v>
      </c>
      <c r="CL64" s="29">
        <f t="shared" si="37"/>
        <v>1.08560656576682</v>
      </c>
      <c r="CM64" s="29">
        <f t="shared" si="38"/>
        <v>0.886140550670393</v>
      </c>
      <c r="CN64" s="29">
        <f t="shared" si="84"/>
        <v>1.12848915360376</v>
      </c>
      <c r="CO64" s="27">
        <f t="shared" si="39"/>
        <v>0.0152785831006662</v>
      </c>
      <c r="CP64" s="27">
        <f t="shared" si="40"/>
        <v>0.128489153603759</v>
      </c>
      <c r="CQ64" s="27">
        <f t="shared" si="41"/>
        <v>0.00625513249014352</v>
      </c>
      <c r="CT64" s="31">
        <v>-0.39753057415278</v>
      </c>
      <c r="CU64" s="31">
        <v>1.07179574429373</v>
      </c>
      <c r="CV64" s="31">
        <v>0.0112366319259878</v>
      </c>
      <c r="CW64" s="31">
        <v>4.60517018598809</v>
      </c>
      <c r="CX64" s="31">
        <v>0</v>
      </c>
      <c r="CY64" s="34">
        <f t="shared" si="42"/>
        <v>1.08452838049337</v>
      </c>
      <c r="CZ64" s="34">
        <f t="shared" si="4"/>
        <v>0.887021508429657</v>
      </c>
      <c r="DA64" s="34">
        <f t="shared" si="85"/>
        <v>1.12736837889123</v>
      </c>
      <c r="DB64" s="32">
        <f t="shared" si="43"/>
        <v>0.0150132040263274</v>
      </c>
      <c r="DC64" s="32">
        <f t="shared" si="44"/>
        <v>0.127368378891234</v>
      </c>
      <c r="DD64" s="32">
        <f>(DC64-$DE$1)^2</f>
        <v>0.00635404623478225</v>
      </c>
      <c r="DE64" s="73"/>
      <c r="DF64" s="30">
        <f t="shared" si="45"/>
        <v>1.08452838049337</v>
      </c>
      <c r="DG64" s="30">
        <f t="shared" si="46"/>
        <v>1.19328035496378</v>
      </c>
      <c r="DH64" s="30">
        <f t="shared" si="47"/>
        <v>0.806181042031148</v>
      </c>
      <c r="DI64" s="34">
        <f t="shared" si="48"/>
        <v>1.24041616940102</v>
      </c>
      <c r="DJ64" s="32">
        <f t="shared" si="49"/>
        <v>0.0534906025921728</v>
      </c>
      <c r="DK64" s="32">
        <f t="shared" si="50"/>
        <v>0.240416169401021</v>
      </c>
      <c r="DL64" s="32">
        <f t="shared" si="51"/>
        <v>0.000111673541311438</v>
      </c>
      <c r="DM64" s="36"/>
      <c r="DN64" s="30">
        <f t="shared" si="52"/>
        <v>1.18506069842997</v>
      </c>
      <c r="DO64" s="30">
        <f t="shared" si="53"/>
        <v>0.811772765120391</v>
      </c>
      <c r="DP64" s="34">
        <f t="shared" si="54"/>
        <v>1.23187182788978</v>
      </c>
      <c r="DQ64" s="32">
        <f t="shared" si="55"/>
        <v>0.0497560751840668</v>
      </c>
      <c r="DR64" s="32">
        <f t="shared" si="56"/>
        <v>0.231871827889784</v>
      </c>
      <c r="DS64" s="32">
        <f t="shared" si="57"/>
        <v>2.08500866433167e-5</v>
      </c>
      <c r="DT64" s="36"/>
      <c r="DU64" s="30">
        <f t="shared" si="58"/>
        <v>1.13603338799174</v>
      </c>
      <c r="DV64" s="30">
        <f t="shared" si="59"/>
        <v>0.84680609757483</v>
      </c>
      <c r="DW64" s="34">
        <f t="shared" si="60"/>
        <v>1.1809078877253</v>
      </c>
      <c r="DX64" s="32">
        <f t="shared" si="61"/>
        <v>0.0302876201358845</v>
      </c>
      <c r="DY64" s="32">
        <f t="shared" si="62"/>
        <v>0.180907887725304</v>
      </c>
      <c r="DZ64" s="32">
        <f t="shared" si="63"/>
        <v>0.00195410729040366</v>
      </c>
      <c r="EA64" s="36"/>
      <c r="EC64" s="25">
        <v>-0.39753057415278</v>
      </c>
      <c r="ED64" s="22">
        <v>0.0112366319259878</v>
      </c>
      <c r="EE64" s="25">
        <v>4.60517018598809</v>
      </c>
      <c r="EF64" s="25">
        <v>0</v>
      </c>
      <c r="EG64" s="26">
        <f t="shared" si="64"/>
        <v>1.01651118761201</v>
      </c>
      <c r="EH64" s="26">
        <f t="shared" si="65"/>
        <v>0.946374237414873</v>
      </c>
      <c r="EI64" s="26">
        <f t="shared" si="86"/>
        <v>1.05666443618712</v>
      </c>
      <c r="EJ64" s="16">
        <f t="shared" si="66"/>
        <v>0.00297146957487138</v>
      </c>
      <c r="EK64" s="16">
        <f t="shared" si="67"/>
        <v>0.0566644361871169</v>
      </c>
      <c r="EL64" s="16">
        <f t="shared" si="68"/>
        <v>0.0255872466838649</v>
      </c>
      <c r="EO64" s="25">
        <v>-0.39753057415278</v>
      </c>
      <c r="EP64" s="25">
        <v>4.60517018598809</v>
      </c>
      <c r="EQ64" s="22">
        <v>0</v>
      </c>
      <c r="ER64" s="26">
        <f t="shared" si="69"/>
        <v>1.1031140263545</v>
      </c>
      <c r="ES64" s="26">
        <f t="shared" si="70"/>
        <v>0.872076663895892</v>
      </c>
      <c r="ET64" s="26">
        <f t="shared" si="87"/>
        <v>1.14668817708368</v>
      </c>
      <c r="EU64" s="16">
        <f t="shared" si="71"/>
        <v>0.0199131684339792</v>
      </c>
      <c r="EV64" s="16">
        <f t="shared" si="72"/>
        <v>0.146688177083682</v>
      </c>
      <c r="EW64" s="16">
        <f t="shared" si="73"/>
        <v>0.00810676685390989</v>
      </c>
      <c r="EZ64" s="25">
        <v>-0.39753057415278</v>
      </c>
      <c r="FA64" s="25">
        <v>4.60517018598809</v>
      </c>
      <c r="FB64" s="26">
        <f t="shared" si="74"/>
        <v>1.27649878797129</v>
      </c>
      <c r="FC64" s="26">
        <f t="shared" si="75"/>
        <v>0.753623903966949</v>
      </c>
      <c r="FD64" s="26">
        <f t="shared" si="76"/>
        <v>1.32692181701797</v>
      </c>
      <c r="FE64" s="16">
        <f t="shared" si="77"/>
        <v>0.0989094876354081</v>
      </c>
      <c r="FF64" s="16">
        <f t="shared" si="78"/>
        <v>0.326921817017969</v>
      </c>
      <c r="FG64" s="16">
        <f t="shared" si="79"/>
        <v>0.00294196505537157</v>
      </c>
    </row>
    <row r="65" s="1" customFormat="1" spans="1:163">
      <c r="A65" s="13" t="s">
        <v>22</v>
      </c>
      <c r="B65" s="13">
        <v>2.86290041067055</v>
      </c>
      <c r="C65" s="14">
        <v>0.0071</v>
      </c>
      <c r="D65" s="14">
        <v>0.0113</v>
      </c>
      <c r="E65" s="13">
        <v>100</v>
      </c>
      <c r="F65" s="13">
        <v>0.5</v>
      </c>
      <c r="G65" s="13">
        <v>0.5</v>
      </c>
      <c r="H65" s="13">
        <v>1</v>
      </c>
      <c r="I65" s="13">
        <v>5.4</v>
      </c>
      <c r="J65" s="13">
        <v>0.819</v>
      </c>
      <c r="K65" s="17">
        <f t="shared" si="5"/>
        <v>1.42682240396245</v>
      </c>
      <c r="L65" s="17">
        <f t="shared" si="0"/>
        <v>0.5740027614688</v>
      </c>
      <c r="M65" s="17">
        <f t="shared" si="1"/>
        <v>1.74215189739005</v>
      </c>
      <c r="N65" s="16">
        <f t="shared" si="6"/>
        <v>0.369448074758697</v>
      </c>
      <c r="O65" s="16">
        <f t="shared" si="2"/>
        <v>0.742151897390054</v>
      </c>
      <c r="P65" s="16">
        <f>(O65-$Q$1)^2</f>
        <v>0.189978870327871</v>
      </c>
      <c r="R65" s="21">
        <f t="shared" si="7"/>
        <v>-0.555121071752889</v>
      </c>
      <c r="S65" s="21">
        <f t="shared" si="93"/>
        <v>1</v>
      </c>
      <c r="T65" s="21">
        <f t="shared" si="9"/>
        <v>1.05183524055482</v>
      </c>
      <c r="U65" s="22">
        <f t="shared" si="10"/>
        <v>0.00707491367196198</v>
      </c>
      <c r="V65" s="21">
        <f t="shared" si="11"/>
        <v>0.0112366319259878</v>
      </c>
      <c r="W65" s="25">
        <f t="shared" si="12"/>
        <v>4.60517018598809</v>
      </c>
      <c r="X65" s="21">
        <f t="shared" si="13"/>
        <v>-0.693147180559945</v>
      </c>
      <c r="Y65" s="21">
        <f t="shared" si="14"/>
        <v>-0.693147180559945</v>
      </c>
      <c r="Z65" s="25">
        <f t="shared" si="15"/>
        <v>0</v>
      </c>
      <c r="AA65" s="21">
        <f t="shared" si="16"/>
        <v>1.68639895357023</v>
      </c>
      <c r="AB65" s="26">
        <f t="shared" si="17"/>
        <v>1.08009971281415</v>
      </c>
      <c r="AC65" s="26">
        <f t="shared" si="18"/>
        <v>0.758263325398109</v>
      </c>
      <c r="AD65" s="26">
        <f t="shared" si="80"/>
        <v>1.31880306814914</v>
      </c>
      <c r="AE65" s="16">
        <f t="shared" si="19"/>
        <v>0.0681730600316314</v>
      </c>
      <c r="AF65" s="16">
        <f t="shared" si="20"/>
        <v>0.318803068149145</v>
      </c>
      <c r="AG65" s="16">
        <f t="shared" si="21"/>
        <v>0.0130841878771616</v>
      </c>
      <c r="AJ65" s="25">
        <v>-0.555121071752889</v>
      </c>
      <c r="AK65" s="22">
        <v>1</v>
      </c>
      <c r="AL65" s="25">
        <v>1.05183524055482</v>
      </c>
      <c r="AM65" s="25">
        <v>0.0112366319259878</v>
      </c>
      <c r="AN65" s="25">
        <v>4.60517018598809</v>
      </c>
      <c r="AO65" s="25">
        <v>-0.693147180559945</v>
      </c>
      <c r="AP65" s="25">
        <v>-0.693147180559945</v>
      </c>
      <c r="AQ65" s="25">
        <v>0</v>
      </c>
      <c r="AR65" s="25">
        <v>1.68639895357023</v>
      </c>
      <c r="AS65" s="26">
        <f t="shared" si="22"/>
        <v>1.08038786544397</v>
      </c>
      <c r="AT65" s="26">
        <f t="shared" si="23"/>
        <v>0.758061087314644</v>
      </c>
      <c r="AU65" s="26">
        <f t="shared" si="81"/>
        <v>1.31915490286199</v>
      </c>
      <c r="AV65" s="16">
        <f t="shared" si="24"/>
        <v>0.0683236162013529</v>
      </c>
      <c r="AW65" s="16">
        <f t="shared" si="25"/>
        <v>0.319154902861986</v>
      </c>
      <c r="AX65" s="16">
        <f t="shared" si="26"/>
        <v>0.0131251389395987</v>
      </c>
      <c r="BA65" s="25">
        <v>-0.555121071752889</v>
      </c>
      <c r="BB65" s="25">
        <v>1.05183524055482</v>
      </c>
      <c r="BC65" s="25">
        <v>0.0112366319259878</v>
      </c>
      <c r="BD65" s="25">
        <v>4.60517018598809</v>
      </c>
      <c r="BE65" s="22">
        <v>-0.693147180559945</v>
      </c>
      <c r="BF65" s="25">
        <v>-0.693147180559945</v>
      </c>
      <c r="BG65" s="25">
        <v>0</v>
      </c>
      <c r="BH65" s="25">
        <v>1.68639895357023</v>
      </c>
      <c r="BI65" s="26">
        <f t="shared" si="27"/>
        <v>1.07673512562881</v>
      </c>
      <c r="BJ65" s="26">
        <f t="shared" si="28"/>
        <v>0.760632750344894</v>
      </c>
      <c r="BK65" s="26">
        <f t="shared" si="82"/>
        <v>1.31469490308769</v>
      </c>
      <c r="BL65" s="16">
        <f t="shared" si="29"/>
        <v>0.0664273949829009</v>
      </c>
      <c r="BM65" s="16">
        <f t="shared" si="30"/>
        <v>0.314694903087686</v>
      </c>
      <c r="BN65" s="16">
        <f t="shared" si="31"/>
        <v>0.012063147173076</v>
      </c>
      <c r="BQ65" s="25">
        <v>-0.555121071752889</v>
      </c>
      <c r="BR65" s="25">
        <v>1.05183524055482</v>
      </c>
      <c r="BS65" s="25">
        <v>0.0112366319259878</v>
      </c>
      <c r="BT65" s="25">
        <v>4.60517018598809</v>
      </c>
      <c r="BU65" s="22">
        <v>-0.693147180559945</v>
      </c>
      <c r="BV65" s="25">
        <v>0</v>
      </c>
      <c r="BW65" s="25">
        <v>1.68639895357023</v>
      </c>
      <c r="BX65" s="26">
        <f t="shared" si="32"/>
        <v>1.06935360772561</v>
      </c>
      <c r="BY65" s="26">
        <f t="shared" si="33"/>
        <v>0.765883234584974</v>
      </c>
      <c r="BZ65" s="26">
        <f t="shared" si="83"/>
        <v>1.30568206071503</v>
      </c>
      <c r="CA65" s="16">
        <f t="shared" si="34"/>
        <v>0.0626769289012273</v>
      </c>
      <c r="CB65" s="16">
        <f t="shared" si="35"/>
        <v>0.305682060715027</v>
      </c>
      <c r="CC65" s="16">
        <f t="shared" si="36"/>
        <v>0.00980515950575851</v>
      </c>
      <c r="CF65" s="25">
        <v>-0.555121071752889</v>
      </c>
      <c r="CG65" s="25">
        <v>1.05183524055482</v>
      </c>
      <c r="CH65" s="25">
        <v>0.0112366319259878</v>
      </c>
      <c r="CI65" s="25">
        <v>4.60517018598809</v>
      </c>
      <c r="CJ65" s="25">
        <v>0</v>
      </c>
      <c r="CK65" s="22">
        <v>1.68639895357023</v>
      </c>
      <c r="CL65" s="29">
        <f t="shared" si="37"/>
        <v>1.0781493847227</v>
      </c>
      <c r="CM65" s="29">
        <f t="shared" si="38"/>
        <v>0.759634992706181</v>
      </c>
      <c r="CN65" s="29">
        <f t="shared" si="84"/>
        <v>1.31642171516813</v>
      </c>
      <c r="CO65" s="27">
        <f t="shared" si="39"/>
        <v>0.0671584036021527</v>
      </c>
      <c r="CP65" s="27">
        <f t="shared" si="40"/>
        <v>0.316421715168129</v>
      </c>
      <c r="CQ65" s="27">
        <f t="shared" si="41"/>
        <v>0.0118468347857209</v>
      </c>
      <c r="CT65" s="31">
        <v>-0.555121071752889</v>
      </c>
      <c r="CU65" s="31">
        <v>1.05183524055482</v>
      </c>
      <c r="CV65" s="31">
        <v>0.0112366319259878</v>
      </c>
      <c r="CW65" s="31">
        <v>4.60517018598809</v>
      </c>
      <c r="CX65" s="31">
        <v>0</v>
      </c>
      <c r="CY65" s="34">
        <f t="shared" si="42"/>
        <v>1.07667664878487</v>
      </c>
      <c r="CZ65" s="34">
        <f t="shared" si="4"/>
        <v>0.760674062100557</v>
      </c>
      <c r="DA65" s="34">
        <f t="shared" si="85"/>
        <v>1.31462350278983</v>
      </c>
      <c r="DB65" s="32">
        <f t="shared" si="43"/>
        <v>0.066397255329</v>
      </c>
      <c r="DC65" s="32">
        <f t="shared" si="44"/>
        <v>0.314623502789826</v>
      </c>
      <c r="DD65" s="32">
        <f>(DC65-$DE$1)^2</f>
        <v>0.0115654650924565</v>
      </c>
      <c r="DE65" s="73"/>
      <c r="DF65" s="30">
        <f t="shared" si="45"/>
        <v>1.07667664878487</v>
      </c>
      <c r="DG65" s="30">
        <f t="shared" si="46"/>
        <v>1.18463881130198</v>
      </c>
      <c r="DH65" s="30">
        <f t="shared" si="47"/>
        <v>0.69134996438271</v>
      </c>
      <c r="DI65" s="34">
        <f t="shared" si="48"/>
        <v>1.44644543504515</v>
      </c>
      <c r="DJ65" s="32">
        <f t="shared" si="49"/>
        <v>0.133691740330325</v>
      </c>
      <c r="DK65" s="32">
        <f t="shared" si="50"/>
        <v>0.446445435045153</v>
      </c>
      <c r="DL65" s="32">
        <f t="shared" si="51"/>
        <v>0.0469141893259652</v>
      </c>
      <c r="DM65" s="36"/>
      <c r="DN65" s="30">
        <f t="shared" si="52"/>
        <v>1.1764513637678</v>
      </c>
      <c r="DO65" s="30">
        <f t="shared" si="53"/>
        <v>0.696161375831978</v>
      </c>
      <c r="DP65" s="34">
        <f t="shared" si="54"/>
        <v>1.43644855160904</v>
      </c>
      <c r="DQ65" s="32">
        <f t="shared" si="55"/>
        <v>0.127771477459461</v>
      </c>
      <c r="DR65" s="32">
        <f t="shared" si="56"/>
        <v>0.436448551609038</v>
      </c>
      <c r="DS65" s="32">
        <f t="shared" si="57"/>
        <v>0.0437407581541147</v>
      </c>
      <c r="DT65" s="36"/>
      <c r="DU65" s="30">
        <f t="shared" si="58"/>
        <v>1.1275215220098</v>
      </c>
      <c r="DV65" s="30">
        <f t="shared" si="59"/>
        <v>0.726371944138268</v>
      </c>
      <c r="DW65" s="34">
        <f t="shared" si="60"/>
        <v>1.37670515507913</v>
      </c>
      <c r="DX65" s="32">
        <f t="shared" si="61"/>
        <v>0.0951855295432458</v>
      </c>
      <c r="DY65" s="32">
        <f t="shared" si="62"/>
        <v>0.376705155079125</v>
      </c>
      <c r="DZ65" s="32">
        <f t="shared" si="63"/>
        <v>0.0229801288791505</v>
      </c>
      <c r="EA65" s="36"/>
      <c r="EC65" s="25">
        <v>-0.555121071752889</v>
      </c>
      <c r="ED65" s="22">
        <v>0.0112366319259878</v>
      </c>
      <c r="EE65" s="25">
        <v>4.60517018598809</v>
      </c>
      <c r="EF65" s="25">
        <v>0</v>
      </c>
      <c r="EG65" s="26">
        <f t="shared" si="64"/>
        <v>1.0131218363379</v>
      </c>
      <c r="EH65" s="26">
        <f t="shared" si="65"/>
        <v>0.808392407136751</v>
      </c>
      <c r="EI65" s="26">
        <f t="shared" si="86"/>
        <v>1.23702299919157</v>
      </c>
      <c r="EJ65" s="16">
        <f t="shared" si="66"/>
        <v>0.0376832873431984</v>
      </c>
      <c r="EK65" s="16">
        <f t="shared" si="67"/>
        <v>0.237022999191575</v>
      </c>
      <c r="EL65" s="16">
        <f t="shared" si="68"/>
        <v>0.000416095623444062</v>
      </c>
      <c r="EO65" s="25">
        <v>-0.555121071752889</v>
      </c>
      <c r="EP65" s="25">
        <v>4.60517018598809</v>
      </c>
      <c r="EQ65" s="22">
        <v>0</v>
      </c>
      <c r="ER65" s="26">
        <f t="shared" si="69"/>
        <v>1.09943591540376</v>
      </c>
      <c r="ES65" s="26">
        <f t="shared" si="70"/>
        <v>0.744927456457732</v>
      </c>
      <c r="ET65" s="26">
        <f t="shared" si="87"/>
        <v>1.34241259512058</v>
      </c>
      <c r="EU65" s="16">
        <f t="shared" si="71"/>
        <v>0.0786443026483438</v>
      </c>
      <c r="EV65" s="16">
        <f t="shared" si="72"/>
        <v>0.342412595120584</v>
      </c>
      <c r="EW65" s="16">
        <f t="shared" si="73"/>
        <v>0.0111697065115371</v>
      </c>
      <c r="EZ65" s="25">
        <v>-0.555121071752889</v>
      </c>
      <c r="FA65" s="25">
        <v>4.60517018598809</v>
      </c>
      <c r="FB65" s="26">
        <f t="shared" si="74"/>
        <v>1.2722425605474</v>
      </c>
      <c r="FC65" s="26">
        <f t="shared" si="75"/>
        <v>0.64374516731119</v>
      </c>
      <c r="FD65" s="26">
        <f t="shared" si="76"/>
        <v>1.55340971983809</v>
      </c>
      <c r="FE65" s="16">
        <f t="shared" si="77"/>
        <v>0.205428818691559</v>
      </c>
      <c r="FF65" s="16">
        <f t="shared" si="78"/>
        <v>0.55340971983809</v>
      </c>
      <c r="FG65" s="16">
        <f t="shared" si="79"/>
        <v>0.0788080904949714</v>
      </c>
    </row>
    <row r="66" s="1" customFormat="1" spans="1:163">
      <c r="A66" s="13" t="s">
        <v>22</v>
      </c>
      <c r="B66" s="13">
        <v>2.88048332166219</v>
      </c>
      <c r="C66" s="14">
        <v>0.0071</v>
      </c>
      <c r="D66" s="14">
        <v>0.0113</v>
      </c>
      <c r="E66" s="13">
        <v>100</v>
      </c>
      <c r="F66" s="13">
        <v>0.5</v>
      </c>
      <c r="G66" s="13">
        <v>0.5</v>
      </c>
      <c r="H66" s="13">
        <v>1</v>
      </c>
      <c r="I66" s="13">
        <v>5.4</v>
      </c>
      <c r="J66" s="13">
        <v>0.876</v>
      </c>
      <c r="K66" s="17">
        <f t="shared" si="5"/>
        <v>1.42827651070146</v>
      </c>
      <c r="L66" s="17">
        <f t="shared" ref="L66:L129" si="94">J66/K66</f>
        <v>0.61332661668557</v>
      </c>
      <c r="M66" s="17">
        <f t="shared" ref="M66:M129" si="95">1/L66</f>
        <v>1.63045263778706</v>
      </c>
      <c r="N66" s="16">
        <f t="shared" si="6"/>
        <v>0.305009344272583</v>
      </c>
      <c r="O66" s="16">
        <f t="shared" ref="O66:O129" si="96">ABS(K66/J66-1)</f>
        <v>0.630452637787058</v>
      </c>
      <c r="P66" s="16">
        <f>(O66-$Q$1)^2</f>
        <v>0.105083852737138</v>
      </c>
      <c r="R66" s="21">
        <f t="shared" si="7"/>
        <v>-0.488857668163314</v>
      </c>
      <c r="S66" s="21">
        <f t="shared" si="93"/>
        <v>1</v>
      </c>
      <c r="T66" s="21">
        <f t="shared" si="9"/>
        <v>1.05795810008924</v>
      </c>
      <c r="U66" s="22">
        <f t="shared" si="10"/>
        <v>0.00707491367196198</v>
      </c>
      <c r="V66" s="21">
        <f t="shared" si="11"/>
        <v>0.0112366319259878</v>
      </c>
      <c r="W66" s="25">
        <f t="shared" si="12"/>
        <v>4.60517018598809</v>
      </c>
      <c r="X66" s="21">
        <f t="shared" si="13"/>
        <v>-0.693147180559945</v>
      </c>
      <c r="Y66" s="21">
        <f t="shared" si="14"/>
        <v>-0.693147180559945</v>
      </c>
      <c r="Z66" s="25">
        <f t="shared" si="15"/>
        <v>0</v>
      </c>
      <c r="AA66" s="21">
        <f t="shared" si="16"/>
        <v>1.68639895357023</v>
      </c>
      <c r="AB66" s="26">
        <f t="shared" si="17"/>
        <v>1.08232778453622</v>
      </c>
      <c r="AC66" s="26">
        <f t="shared" si="18"/>
        <v>0.809366637829929</v>
      </c>
      <c r="AD66" s="26">
        <f t="shared" si="80"/>
        <v>1.23553400061213</v>
      </c>
      <c r="AE66" s="16">
        <f t="shared" si="19"/>
        <v>0.0425711546716266</v>
      </c>
      <c r="AF66" s="16">
        <f t="shared" si="20"/>
        <v>0.235534000612128</v>
      </c>
      <c r="AG66" s="16">
        <f t="shared" si="21"/>
        <v>0.000968271886658881</v>
      </c>
      <c r="AJ66" s="25">
        <v>-0.488857668163314</v>
      </c>
      <c r="AK66" s="22">
        <v>1</v>
      </c>
      <c r="AL66" s="25">
        <v>1.05795810008924</v>
      </c>
      <c r="AM66" s="25">
        <v>0.0112366319259878</v>
      </c>
      <c r="AN66" s="25">
        <v>4.60517018598809</v>
      </c>
      <c r="AO66" s="25">
        <v>-0.693147180559945</v>
      </c>
      <c r="AP66" s="25">
        <v>-0.693147180559945</v>
      </c>
      <c r="AQ66" s="25">
        <v>0</v>
      </c>
      <c r="AR66" s="25">
        <v>1.68639895357023</v>
      </c>
      <c r="AS66" s="26">
        <f t="shared" si="22"/>
        <v>1.08262050881118</v>
      </c>
      <c r="AT66" s="26">
        <f t="shared" si="23"/>
        <v>0.809147797284881</v>
      </c>
      <c r="AU66" s="26">
        <f t="shared" si="81"/>
        <v>1.23586816074335</v>
      </c>
      <c r="AV66" s="16">
        <f t="shared" si="24"/>
        <v>0.0426920346613893</v>
      </c>
      <c r="AW66" s="16">
        <f t="shared" si="25"/>
        <v>0.235868160743352</v>
      </c>
      <c r="AX66" s="16">
        <f t="shared" si="26"/>
        <v>0.000978329338173694</v>
      </c>
      <c r="BA66" s="25">
        <v>-0.488857668163314</v>
      </c>
      <c r="BB66" s="25">
        <v>1.05795810008924</v>
      </c>
      <c r="BC66" s="25">
        <v>0.0112366319259878</v>
      </c>
      <c r="BD66" s="25">
        <v>4.60517018598809</v>
      </c>
      <c r="BE66" s="22">
        <v>-0.693147180559945</v>
      </c>
      <c r="BF66" s="25">
        <v>-0.693147180559945</v>
      </c>
      <c r="BG66" s="25">
        <v>0</v>
      </c>
      <c r="BH66" s="25">
        <v>1.68639895357023</v>
      </c>
      <c r="BI66" s="26">
        <f t="shared" si="27"/>
        <v>1.07904676682276</v>
      </c>
      <c r="BJ66" s="26">
        <f t="shared" si="28"/>
        <v>0.811827649119762</v>
      </c>
      <c r="BK66" s="26">
        <f t="shared" si="82"/>
        <v>1.23178854660132</v>
      </c>
      <c r="BL66" s="16">
        <f t="shared" si="29"/>
        <v>0.0412279895171758</v>
      </c>
      <c r="BM66" s="16">
        <f t="shared" si="30"/>
        <v>0.231788546601323</v>
      </c>
      <c r="BN66" s="16">
        <f t="shared" si="31"/>
        <v>0.000725009633323211</v>
      </c>
      <c r="BQ66" s="25">
        <v>-0.488857668163314</v>
      </c>
      <c r="BR66" s="25">
        <v>1.05795810008924</v>
      </c>
      <c r="BS66" s="25">
        <v>0.0112366319259878</v>
      </c>
      <c r="BT66" s="25">
        <v>4.60517018598809</v>
      </c>
      <c r="BU66" s="22">
        <v>-0.693147180559945</v>
      </c>
      <c r="BV66" s="25">
        <v>0</v>
      </c>
      <c r="BW66" s="25">
        <v>1.68639895357023</v>
      </c>
      <c r="BX66" s="26">
        <f t="shared" si="32"/>
        <v>1.07169598962849</v>
      </c>
      <c r="BY66" s="26">
        <f t="shared" si="33"/>
        <v>0.81739598587438</v>
      </c>
      <c r="BZ66" s="26">
        <f t="shared" si="83"/>
        <v>1.22339724843435</v>
      </c>
      <c r="CA66" s="16">
        <f t="shared" si="34"/>
        <v>0.0382969203566745</v>
      </c>
      <c r="CB66" s="16">
        <f t="shared" si="35"/>
        <v>0.223397248434351</v>
      </c>
      <c r="CC66" s="16">
        <f t="shared" si="36"/>
        <v>0.00028010015933826</v>
      </c>
      <c r="CF66" s="25">
        <v>-0.488857668163314</v>
      </c>
      <c r="CG66" s="25">
        <v>1.05795810008924</v>
      </c>
      <c r="CH66" s="25">
        <v>0.0112366319259878</v>
      </c>
      <c r="CI66" s="25">
        <v>4.60517018598809</v>
      </c>
      <c r="CJ66" s="25">
        <v>0</v>
      </c>
      <c r="CK66" s="22">
        <v>1.68639895357023</v>
      </c>
      <c r="CL66" s="29">
        <f t="shared" si="37"/>
        <v>1.08042503126745</v>
      </c>
      <c r="CM66" s="29">
        <f t="shared" si="38"/>
        <v>0.810792025960713</v>
      </c>
      <c r="CN66" s="29">
        <f t="shared" si="84"/>
        <v>1.23336190783955</v>
      </c>
      <c r="CO66" s="27">
        <f t="shared" si="39"/>
        <v>0.0417895934086966</v>
      </c>
      <c r="CP66" s="27">
        <f t="shared" si="40"/>
        <v>0.233361907839551</v>
      </c>
      <c r="CQ66" s="27">
        <f t="shared" si="41"/>
        <v>0.000664781584572824</v>
      </c>
      <c r="CT66" s="31">
        <v>-0.488857668163314</v>
      </c>
      <c r="CU66" s="31">
        <v>1.05795810008924</v>
      </c>
      <c r="CV66" s="31">
        <v>0.0112366319259878</v>
      </c>
      <c r="CW66" s="31">
        <v>4.60517018598809</v>
      </c>
      <c r="CX66" s="31">
        <v>0</v>
      </c>
      <c r="CY66" s="34">
        <f t="shared" si="42"/>
        <v>1.07907273085877</v>
      </c>
      <c r="CZ66" s="34">
        <f t="shared" ref="CZ66:CZ129" si="97">J66/CY66</f>
        <v>0.811808115383326</v>
      </c>
      <c r="DA66" s="34">
        <f t="shared" si="85"/>
        <v>1.23181818591184</v>
      </c>
      <c r="DB66" s="32">
        <f t="shared" si="43"/>
        <v>0.04123853401844</v>
      </c>
      <c r="DC66" s="32">
        <f t="shared" si="44"/>
        <v>0.231818185911842</v>
      </c>
      <c r="DD66" s="32">
        <f>(DC66-$DE$1)^2</f>
        <v>0.000611945661432274</v>
      </c>
      <c r="DE66" s="73"/>
      <c r="DF66" s="30">
        <f t="shared" si="45"/>
        <v>1.07907273085878</v>
      </c>
      <c r="DG66" s="30">
        <f t="shared" si="46"/>
        <v>1.187275913782</v>
      </c>
      <c r="DH66" s="30">
        <f t="shared" si="47"/>
        <v>0.737823440896358</v>
      </c>
      <c r="DI66" s="34">
        <f t="shared" si="48"/>
        <v>1.355337801121</v>
      </c>
      <c r="DJ66" s="32">
        <f t="shared" si="49"/>
        <v>0.0968926945008171</v>
      </c>
      <c r="DK66" s="32">
        <f t="shared" si="50"/>
        <v>0.355337801121001</v>
      </c>
      <c r="DL66" s="32">
        <f t="shared" si="51"/>
        <v>0.0157475398148952</v>
      </c>
      <c r="DM66" s="36"/>
      <c r="DN66" s="30">
        <f t="shared" si="52"/>
        <v>1.1790785996202</v>
      </c>
      <c r="DO66" s="30">
        <f t="shared" si="53"/>
        <v>0.742953014567621</v>
      </c>
      <c r="DP66" s="34">
        <f t="shared" si="54"/>
        <v>1.34598013655274</v>
      </c>
      <c r="DQ66" s="32">
        <f t="shared" si="55"/>
        <v>0.0918566375477441</v>
      </c>
      <c r="DR66" s="32">
        <f t="shared" si="56"/>
        <v>0.345980136552745</v>
      </c>
      <c r="DS66" s="32">
        <f t="shared" si="57"/>
        <v>0.0140836365166583</v>
      </c>
      <c r="DT66" s="36"/>
      <c r="DU66" s="30">
        <f t="shared" si="58"/>
        <v>1.13011865972275</v>
      </c>
      <c r="DV66" s="30">
        <f t="shared" si="59"/>
        <v>0.775139842585122</v>
      </c>
      <c r="DW66" s="34">
        <f t="shared" si="60"/>
        <v>1.29008979420405</v>
      </c>
      <c r="DX66" s="32">
        <f t="shared" si="61"/>
        <v>0.0645762932192858</v>
      </c>
      <c r="DY66" s="32">
        <f t="shared" si="62"/>
        <v>0.29008979420405</v>
      </c>
      <c r="DZ66" s="32">
        <f t="shared" si="63"/>
        <v>0.00422196123814571</v>
      </c>
      <c r="EA66" s="36"/>
      <c r="EC66" s="25">
        <v>-0.488857668163314</v>
      </c>
      <c r="ED66" s="22">
        <v>0.0112366319259878</v>
      </c>
      <c r="EE66" s="25">
        <v>4.60517018598809</v>
      </c>
      <c r="EF66" s="25">
        <v>0</v>
      </c>
      <c r="EG66" s="26">
        <f t="shared" si="64"/>
        <v>1.01415433154232</v>
      </c>
      <c r="EH66" s="26">
        <f t="shared" si="65"/>
        <v>0.863773858430186</v>
      </c>
      <c r="EI66" s="26">
        <f t="shared" si="86"/>
        <v>1.15771042413507</v>
      </c>
      <c r="EJ66" s="16">
        <f t="shared" si="66"/>
        <v>0.0190866193239065</v>
      </c>
      <c r="EK66" s="16">
        <f t="shared" si="67"/>
        <v>0.157710424135074</v>
      </c>
      <c r="EL66" s="16">
        <f t="shared" si="68"/>
        <v>0.003470877420678</v>
      </c>
      <c r="EO66" s="25">
        <v>-0.488857668163314</v>
      </c>
      <c r="EP66" s="25">
        <v>4.60517018598809</v>
      </c>
      <c r="EQ66" s="22">
        <v>0</v>
      </c>
      <c r="ER66" s="26">
        <f t="shared" si="69"/>
        <v>1.10055637522361</v>
      </c>
      <c r="ES66" s="26">
        <f t="shared" si="70"/>
        <v>0.79596104272443</v>
      </c>
      <c r="ET66" s="26">
        <f t="shared" si="87"/>
        <v>1.25634289409087</v>
      </c>
      <c r="EU66" s="16">
        <f t="shared" si="71"/>
        <v>0.0504255656535648</v>
      </c>
      <c r="EV66" s="16">
        <f t="shared" si="72"/>
        <v>0.256342894090874</v>
      </c>
      <c r="EW66" s="16">
        <f t="shared" si="73"/>
        <v>0.000384831837406413</v>
      </c>
      <c r="EZ66" s="25">
        <v>-0.488857668163314</v>
      </c>
      <c r="FA66" s="25">
        <v>4.60517018598809</v>
      </c>
      <c r="FB66" s="26">
        <f t="shared" si="74"/>
        <v>1.27353913149821</v>
      </c>
      <c r="FC66" s="26">
        <f t="shared" si="75"/>
        <v>0.687846944262688</v>
      </c>
      <c r="FD66" s="26">
        <f t="shared" si="76"/>
        <v>1.45381179394773</v>
      </c>
      <c r="FE66" s="16">
        <f t="shared" si="77"/>
        <v>0.15803736107235</v>
      </c>
      <c r="FF66" s="16">
        <f t="shared" si="78"/>
        <v>0.453811793947727</v>
      </c>
      <c r="FG66" s="16">
        <f t="shared" si="79"/>
        <v>0.032808026650798</v>
      </c>
    </row>
    <row r="67" s="1" customFormat="1" spans="1:163">
      <c r="A67" s="13" t="s">
        <v>22</v>
      </c>
      <c r="B67" s="13">
        <v>2.61451982589591</v>
      </c>
      <c r="C67" s="14">
        <v>0.0071</v>
      </c>
      <c r="D67" s="14">
        <v>0.0113</v>
      </c>
      <c r="E67" s="13">
        <v>100</v>
      </c>
      <c r="F67" s="13">
        <v>0.5</v>
      </c>
      <c r="G67" s="13">
        <v>0.5</v>
      </c>
      <c r="H67" s="13">
        <v>1</v>
      </c>
      <c r="I67" s="13">
        <v>5.4</v>
      </c>
      <c r="J67" s="13">
        <v>0.773</v>
      </c>
      <c r="K67" s="17">
        <f t="shared" ref="K67:K130" si="98">1.0034+0.0827*B67+0.0874*C67+0.8624*F67-0.0454*I67</f>
        <v>1.40628132960159</v>
      </c>
      <c r="L67" s="17">
        <f t="shared" si="94"/>
        <v>0.549676642737621</v>
      </c>
      <c r="M67" s="17">
        <f t="shared" si="95"/>
        <v>1.81925139663854</v>
      </c>
      <c r="N67" s="16">
        <f t="shared" ref="N67:N130" si="99">(K67-J67)^2</f>
        <v>0.40104524242196</v>
      </c>
      <c r="O67" s="16">
        <f t="shared" si="96"/>
        <v>0.81925139663854</v>
      </c>
      <c r="P67" s="16">
        <f>(O67-$Q$1)^2</f>
        <v>0.263133250790455</v>
      </c>
      <c r="R67" s="21">
        <f t="shared" ref="R67:R130" si="100">LN(L67)</f>
        <v>-0.598425095944937</v>
      </c>
      <c r="S67" s="21">
        <f t="shared" si="93"/>
        <v>1</v>
      </c>
      <c r="T67" s="21">
        <f t="shared" ref="T67:T130" si="101">LN(B67)</f>
        <v>0.961080457671766</v>
      </c>
      <c r="U67" s="22">
        <f t="shared" ref="U67:U130" si="102">LN(1+C67)</f>
        <v>0.00707491367196198</v>
      </c>
      <c r="V67" s="21">
        <f t="shared" ref="V67:V130" si="103">LN(1+D67)</f>
        <v>0.0112366319259878</v>
      </c>
      <c r="W67" s="25">
        <f t="shared" ref="W67:W130" si="104">LN(E67)</f>
        <v>4.60517018598809</v>
      </c>
      <c r="X67" s="21">
        <f t="shared" ref="X67:X130" si="105">LN(F67)</f>
        <v>-0.693147180559945</v>
      </c>
      <c r="Y67" s="21">
        <f t="shared" ref="Y67:Y130" si="106">LN(G67)</f>
        <v>-0.693147180559945</v>
      </c>
      <c r="Z67" s="25">
        <f t="shared" ref="Z67:Z130" si="107">LN(H67)</f>
        <v>0</v>
      </c>
      <c r="AA67" s="21">
        <f t="shared" ref="AA67:AA130" si="108">LN(I67)</f>
        <v>1.68639895357023</v>
      </c>
      <c r="AB67" s="26">
        <f t="shared" ref="AB67:AB130" si="109">K67*EXP($S$273)*POWER(EXP(T67),$T$273)*POWER(EXP(U67),$U$273)*POWER(EXP(V67),$V$273)*POWER(EXP(W67),$W$273)*POWER(EXP(X67),$X$273)*POWER(EXP(Y67),$Y$273)*POWER(EXP(Z67),$Z$273)*POWER(EXP(AA67),$AA$273)</f>
        <v>1.04823299895375</v>
      </c>
      <c r="AC67" s="26">
        <f t="shared" ref="AC67:AC130" si="110">J67/AB67</f>
        <v>0.737431468739809</v>
      </c>
      <c r="AD67" s="26">
        <f t="shared" si="80"/>
        <v>1.35605821339425</v>
      </c>
      <c r="AE67" s="16">
        <f t="shared" ref="AE67:AE130" si="111">(AB67-J67)^2</f>
        <v>0.0757532037130762</v>
      </c>
      <c r="AF67" s="16">
        <f t="shared" ref="AF67:AF130" si="112">ABS(AB67/J67-1)</f>
        <v>0.356058213394246</v>
      </c>
      <c r="AG67" s="16">
        <f t="shared" ref="AG67:AG130" si="113">(AF67-$AH$1)^2</f>
        <v>0.0229950778702946</v>
      </c>
      <c r="AJ67" s="25">
        <v>-0.598425095944937</v>
      </c>
      <c r="AK67" s="22">
        <v>1</v>
      </c>
      <c r="AL67" s="25">
        <v>0.961080457671766</v>
      </c>
      <c r="AM67" s="25">
        <v>0.0112366319259878</v>
      </c>
      <c r="AN67" s="25">
        <v>4.60517018598809</v>
      </c>
      <c r="AO67" s="25">
        <v>-0.693147180559945</v>
      </c>
      <c r="AP67" s="25">
        <v>-0.693147180559945</v>
      </c>
      <c r="AQ67" s="25">
        <v>0</v>
      </c>
      <c r="AR67" s="25">
        <v>1.68639895357023</v>
      </c>
      <c r="AS67" s="26">
        <f t="shared" ref="AS67:AS130" si="114">K67*EXP($AK$273)*POWER(EXP(AL67),$AL$273)*POWER(EXP(AM67),$AM$273)*POWER(EXP(AN67),$AN$273)*POWER(EXP(AO67),$AO$273)*POWER(EXP(AP67),$AP$273)*POWER(EXP(AQ67),$AQ$273)*POWER(EXP(AR67),$AR$273)</f>
        <v>1.0484555571063</v>
      </c>
      <c r="AT67" s="26">
        <f t="shared" ref="AT67:AT130" si="115">J67/AS67</f>
        <v>0.737274932409583</v>
      </c>
      <c r="AU67" s="26">
        <f t="shared" si="81"/>
        <v>1.35634612820996</v>
      </c>
      <c r="AV67" s="16">
        <f t="shared" ref="AV67:AV130" si="116">(AS67-J67)^2</f>
        <v>0.0758757639407426</v>
      </c>
      <c r="AW67" s="16">
        <f t="shared" ref="AW67:AW130" si="117">ABS(AS67/J67-1)</f>
        <v>0.356346128209962</v>
      </c>
      <c r="AX67" s="16">
        <f t="shared" ref="AX67:AX130" si="118">(AW67-$AY$1)^2</f>
        <v>0.0230299515538149</v>
      </c>
      <c r="BA67" s="25">
        <v>-0.598425095944937</v>
      </c>
      <c r="BB67" s="25">
        <v>0.961080457671766</v>
      </c>
      <c r="BC67" s="25">
        <v>0.0112366319259878</v>
      </c>
      <c r="BD67" s="25">
        <v>4.60517018598809</v>
      </c>
      <c r="BE67" s="22">
        <v>-0.693147180559945</v>
      </c>
      <c r="BF67" s="25">
        <v>-0.693147180559945</v>
      </c>
      <c r="BG67" s="25">
        <v>0</v>
      </c>
      <c r="BH67" s="25">
        <v>1.68639895357023</v>
      </c>
      <c r="BI67" s="26">
        <f t="shared" ref="BI67:BI130" si="119">K67*POWER(EXP(BB67),$BB$273)*POWER(EXP(BC67),$BC$273)*POWER(EXP(BD67),$BD$273)*POWER(EXP(BE67),$BE$273)*POWER(EXP(BF67),$BF$273)*POWER(EXP(BG67),$BG$273)*POWER(EXP(BH67),$BH$273)</f>
        <v>1.04366923554938</v>
      </c>
      <c r="BJ67" s="26">
        <f t="shared" ref="BJ67:BJ130" si="120">J67/BI67</f>
        <v>0.740656113709336</v>
      </c>
      <c r="BK67" s="26">
        <f t="shared" si="82"/>
        <v>1.3501542503873</v>
      </c>
      <c r="BL67" s="16">
        <f t="shared" ref="BL67:BL130" si="121">(BI67-J67)^2</f>
        <v>0.0732618350728873</v>
      </c>
      <c r="BM67" s="16">
        <f t="shared" ref="BM67:BM130" si="122">ABS(BI67/J67-1)</f>
        <v>0.3501542503873</v>
      </c>
      <c r="BN67" s="16">
        <f t="shared" ref="BN67:BN130" si="123">(BM67-$BO$1)^2</f>
        <v>0.0211096800379423</v>
      </c>
      <c r="BQ67" s="25">
        <v>-0.598425095944937</v>
      </c>
      <c r="BR67" s="25">
        <v>0.961080457671766</v>
      </c>
      <c r="BS67" s="25">
        <v>0.0112366319259878</v>
      </c>
      <c r="BT67" s="25">
        <v>4.60517018598809</v>
      </c>
      <c r="BU67" s="22">
        <v>-0.693147180559945</v>
      </c>
      <c r="BV67" s="25">
        <v>0</v>
      </c>
      <c r="BW67" s="25">
        <v>1.68639895357023</v>
      </c>
      <c r="BX67" s="26">
        <f t="shared" ref="BX67:BX130" si="124">K67*POWER(EXP(BR67),$BR$273)*POWER(EXP(BS67),$BS$273)*POWER(EXP(BT67),$BT$273)*POWER(EXP(BU67),$BU$273)*POWER(EXP(BV67),$BV$273)*POWER(EXP(BW67),$BW$273)</f>
        <v>1.0358467274293</v>
      </c>
      <c r="BY67" s="26">
        <f t="shared" ref="BY67:BY130" si="125">J67/BX67</f>
        <v>0.746249401123645</v>
      </c>
      <c r="BZ67" s="26">
        <f t="shared" si="83"/>
        <v>1.34003457623454</v>
      </c>
      <c r="CA67" s="16">
        <f t="shared" ref="CA67:CA130" si="126">(BX67-J67)^2</f>
        <v>0.0690884021202911</v>
      </c>
      <c r="CB67" s="16">
        <f t="shared" ref="CB67:CB130" si="127">ABS(BX67/J67-1)</f>
        <v>0.340034576234537</v>
      </c>
      <c r="CC67" s="16">
        <f t="shared" ref="CC67:CC130" si="128">(CB67-$CD$1)^2</f>
        <v>0.0177884960761789</v>
      </c>
      <c r="CF67" s="25">
        <v>-0.598425095944937</v>
      </c>
      <c r="CG67" s="25">
        <v>0.961080457671766</v>
      </c>
      <c r="CH67" s="25">
        <v>0.0112366319259878</v>
      </c>
      <c r="CI67" s="25">
        <v>4.60517018598809</v>
      </c>
      <c r="CJ67" s="25">
        <v>0</v>
      </c>
      <c r="CK67" s="22">
        <v>1.68639895357023</v>
      </c>
      <c r="CL67" s="29">
        <f t="shared" ref="CL67:CL130" si="129">K67*POWER(EXP(CG67),$CG$273)*POWER(EXP(CH67),$CH$273)*POWER(EXP(CI67),$CI$273)*POWER(EXP(CJ67),$CJ$273)*POWER(EXP(CK67),$CK$273)</f>
        <v>1.04559978349909</v>
      </c>
      <c r="CM67" s="29">
        <f t="shared" ref="CM67:CM130" si="130">J67/CL67</f>
        <v>0.739288599901161</v>
      </c>
      <c r="CN67" s="29">
        <f t="shared" si="84"/>
        <v>1.35265172509585</v>
      </c>
      <c r="CO67" s="27">
        <f t="shared" ref="CO67:CO130" si="131">(CL67-J67)^2</f>
        <v>0.0743106419637515</v>
      </c>
      <c r="CP67" s="27">
        <f t="shared" ref="CP67:CP130" si="132">ABS(CL67/J67-1)</f>
        <v>0.352651725095849</v>
      </c>
      <c r="CQ67" s="27">
        <f t="shared" ref="CQ67:CQ130" si="133">(CP67-$CR$1)^2</f>
        <v>0.0210462263748446</v>
      </c>
      <c r="CT67" s="31">
        <v>-0.598425095944937</v>
      </c>
      <c r="CU67" s="31">
        <v>0.961080457671766</v>
      </c>
      <c r="CV67" s="31">
        <v>0.0112366319259878</v>
      </c>
      <c r="CW67" s="31">
        <v>4.60517018598809</v>
      </c>
      <c r="CX67" s="31">
        <v>0</v>
      </c>
      <c r="CY67" s="34">
        <f t="shared" ref="CY67:CY130" si="134">K67*POWER(EXP(CU67),$CU$273)*POWER(EXP(CV67),$CV$273)*POWER(EXP(CW67),$CW$273)*POWER(EXP(CX67),$CX$273)</f>
        <v>1.04240093414249</v>
      </c>
      <c r="CZ67" s="34">
        <f t="shared" si="97"/>
        <v>0.741557278664466</v>
      </c>
      <c r="DA67" s="34">
        <f t="shared" si="85"/>
        <v>1.34851349824384</v>
      </c>
      <c r="DB67" s="32">
        <f t="shared" ref="DB67:DB130" si="135">(CY67-J67)^2</f>
        <v>0.0725768633168446</v>
      </c>
      <c r="DC67" s="32">
        <f t="shared" ref="DC67:DC130" si="136">ABS(CY67/J67-1)</f>
        <v>0.348513498243838</v>
      </c>
      <c r="DD67" s="32">
        <f>(DC67-$DE$1)^2</f>
        <v>0.0200032504391135</v>
      </c>
      <c r="DE67" s="73"/>
      <c r="DF67" s="30">
        <f t="shared" ref="DF67:DF130" si="137">(1.0034+0.0827*B67+0.0874*C67+0.8624*F67-0.0454*I67)*B67^0.1967*E67^-0.1123*(1+D67)^2.5536*H67^-0.6613</f>
        <v>1.04240093414249</v>
      </c>
      <c r="DG67" s="30">
        <f t="shared" ref="DG67:DG130" si="138">(1.1365+0.0937*B67+0.9768*F67-0.0514*I67)*B67^0.1967*E67^-0.1123*(H67)^-0.6613</f>
        <v>1.14691566083389</v>
      </c>
      <c r="DH67" s="30">
        <f t="shared" ref="DH67:DH130" si="139">J67/DG67</f>
        <v>0.673981554526835</v>
      </c>
      <c r="DI67" s="34">
        <f t="shared" ref="DI67:DI130" si="140">1/DH67</f>
        <v>1.48372013044488</v>
      </c>
      <c r="DJ67" s="32">
        <f t="shared" ref="DJ67:DJ130" si="141">(DG67-J67)^2</f>
        <v>0.139812921416848</v>
      </c>
      <c r="DK67" s="32">
        <f t="shared" ref="DK67:DK130" si="142">ABS(DG67/J67-1)</f>
        <v>0.483720130444883</v>
      </c>
      <c r="DL67" s="32">
        <f t="shared" ref="DL67:DL130" si="143">(DK67-$DM$1)^2</f>
        <v>0.0644507544092442</v>
      </c>
      <c r="DM67" s="36"/>
      <c r="DN67" s="30">
        <f t="shared" ref="DN67:DN130" si="144">(0.7452+0.0937*B67+0.9768*F67+0.5539/I67)*B67^0.1967*E67^-0.1123*(H67)^-0.6613</f>
        <v>1.13887307440086</v>
      </c>
      <c r="DO67" s="30">
        <f t="shared" ref="DO67:DO130" si="145">J67/DN67</f>
        <v>0.67874113224308</v>
      </c>
      <c r="DP67" s="34">
        <f t="shared" ref="DP67:DP130" si="146">1/DO67</f>
        <v>1.47331574954834</v>
      </c>
      <c r="DQ67" s="32">
        <f t="shared" ref="DQ67:DQ130" si="147">(DN67-J67)^2</f>
        <v>0.13386310657154</v>
      </c>
      <c r="DR67" s="32">
        <f t="shared" ref="DR67:DR130" si="148">ABS(DN67/J67-1)</f>
        <v>0.473315749548336</v>
      </c>
      <c r="DS67" s="32">
        <f t="shared" ref="DS67:DS130" si="149">(DR67-$DT$1)^2</f>
        <v>0.0605209747972755</v>
      </c>
      <c r="DT67" s="36"/>
      <c r="DU67" s="30">
        <f t="shared" ref="DU67:DU130" si="150">0.9*(0.7452+0.0937*B67+0.9768*F67)*(1+0.7432/I67)*B67^0.1967*E67^-0.1123*(H67)^-0.6613</f>
        <v>1.09040886896258</v>
      </c>
      <c r="DV67" s="30">
        <f t="shared" ref="DV67:DV130" si="151">J67/DU67</f>
        <v>0.708908393908639</v>
      </c>
      <c r="DW67" s="34">
        <f t="shared" ref="DW67:DW130" si="152">1/DV67</f>
        <v>1.41061949413012</v>
      </c>
      <c r="DX67" s="32">
        <f t="shared" ref="DX67:DX130" si="153">(DU67-J67)^2</f>
        <v>0.100748390096106</v>
      </c>
      <c r="DY67" s="32">
        <f t="shared" ref="DY67:DY130" si="154">ABS(DU67/J67-1)</f>
        <v>0.41061949413012</v>
      </c>
      <c r="DZ67" s="32">
        <f t="shared" ref="DZ67:DZ130" si="155">(DY67-$EA$1)^2</f>
        <v>0.0344125949938038</v>
      </c>
      <c r="EA67" s="36"/>
      <c r="EC67" s="25">
        <v>-0.598425095944937</v>
      </c>
      <c r="ED67" s="22">
        <v>0.0112366319259878</v>
      </c>
      <c r="EE67" s="25">
        <v>4.60517018598809</v>
      </c>
      <c r="EF67" s="25">
        <v>0</v>
      </c>
      <c r="EG67" s="26">
        <f t="shared" ref="EG67:EG130" si="156">K67*POWER(EXP(ED67),$ED$273)*POWER(EXP(EE67),$EE$273)*POWER(EXP(EF67),$EF$273)</f>
        <v>0.998536551638813</v>
      </c>
      <c r="EH67" s="26">
        <f t="shared" ref="EH67:EH130" si="157">J67/EG67</f>
        <v>0.774132903529011</v>
      </c>
      <c r="EI67" s="26">
        <f t="shared" si="86"/>
        <v>1.29176785464271</v>
      </c>
      <c r="EJ67" s="16">
        <f t="shared" ref="EJ67:EJ130" si="158">(EG67-J67)^2</f>
        <v>0.0508667361251269</v>
      </c>
      <c r="EK67" s="16">
        <f t="shared" ref="EK67:EK130" si="159">ABS(EG67/J67-1)</f>
        <v>0.291767854642708</v>
      </c>
      <c r="EL67" s="16">
        <f t="shared" ref="EL67:EL130" si="160">(EK67-$EM$1)^2</f>
        <v>0.00564651215845323</v>
      </c>
      <c r="EO67" s="25">
        <v>-0.598425095944937</v>
      </c>
      <c r="EP67" s="25">
        <v>4.60517018598809</v>
      </c>
      <c r="EQ67" s="22">
        <v>0</v>
      </c>
      <c r="ER67" s="26">
        <f t="shared" ref="ER67:ER130" si="161">K67*POWER(EXP(EP67),$EP$273)*POWER(EXP(EQ67),$EQ$273)</f>
        <v>1.0836080206142</v>
      </c>
      <c r="ES67" s="26">
        <f t="shared" ref="ES67:ES130" si="162">J67/ER67</f>
        <v>0.713357584379875</v>
      </c>
      <c r="ET67" s="26">
        <f t="shared" si="87"/>
        <v>1.40182150144139</v>
      </c>
      <c r="EU67" s="16">
        <f t="shared" ref="EU67:EU130" si="163">(ER67-J67)^2</f>
        <v>0.0964773424698683</v>
      </c>
      <c r="EV67" s="16">
        <f t="shared" ref="EV67:EV130" si="164">ABS(ER67/J67-1)</f>
        <v>0.401821501441391</v>
      </c>
      <c r="EW67" s="16">
        <f t="shared" ref="EW67:EW130" si="165">(EV67-$EX$1)^2</f>
        <v>0.0272566028950173</v>
      </c>
      <c r="EZ67" s="25">
        <v>-0.598425095944937</v>
      </c>
      <c r="FA67" s="25">
        <v>4.60517018598809</v>
      </c>
      <c r="FB67" s="26">
        <f t="shared" ref="FB67:FB130" si="166">K67*POWER(EXP(FA67),$FA$273)</f>
        <v>1.25392687601043</v>
      </c>
      <c r="FC67" s="26">
        <f t="shared" ref="FC67:FC130" si="167">J67/FB67</f>
        <v>0.616463379794064</v>
      </c>
      <c r="FD67" s="26">
        <f t="shared" ref="FD67:FD130" si="168">1/FC67</f>
        <v>1.62215637258787</v>
      </c>
      <c r="FE67" s="16">
        <f t="shared" ref="FE67:FE130" si="169">(FB67-J67)^2</f>
        <v>0.231290660069149</v>
      </c>
      <c r="FF67" s="16">
        <f t="shared" ref="FF67:FF130" si="170">ABS(FB67/J67-1)</f>
        <v>0.622156372587874</v>
      </c>
      <c r="FG67" s="16">
        <f t="shared" ref="FG67:FG130" si="171">(FF67-$FH$1)^2</f>
        <v>0.122132384164227</v>
      </c>
    </row>
    <row r="68" s="1" customFormat="1" spans="1:163">
      <c r="A68" s="13" t="s">
        <v>22</v>
      </c>
      <c r="B68" s="13">
        <v>2.39579674289319</v>
      </c>
      <c r="C68" s="14">
        <v>0.0071</v>
      </c>
      <c r="D68" s="14">
        <v>0.0113</v>
      </c>
      <c r="E68" s="13">
        <v>100</v>
      </c>
      <c r="F68" s="13">
        <v>0.5</v>
      </c>
      <c r="G68" s="13">
        <v>0.5</v>
      </c>
      <c r="H68" s="13">
        <v>1</v>
      </c>
      <c r="I68" s="13">
        <v>5.4</v>
      </c>
      <c r="J68" s="13">
        <v>0.743</v>
      </c>
      <c r="K68" s="17">
        <f t="shared" si="98"/>
        <v>1.38819293063727</v>
      </c>
      <c r="L68" s="17">
        <f t="shared" si="94"/>
        <v>0.53522819746598</v>
      </c>
      <c r="M68" s="17">
        <f t="shared" si="95"/>
        <v>1.86836195240547</v>
      </c>
      <c r="N68" s="16">
        <f t="shared" si="99"/>
        <v>0.416273917744305</v>
      </c>
      <c r="O68" s="16">
        <f t="shared" si="96"/>
        <v>0.868361952405473</v>
      </c>
      <c r="P68" s="16">
        <f>(O68-$Q$1)^2</f>
        <v>0.315929105232734</v>
      </c>
      <c r="R68" s="21">
        <f t="shared" si="100"/>
        <v>-0.625062085707726</v>
      </c>
      <c r="S68" s="21">
        <f t="shared" si="93"/>
        <v>1</v>
      </c>
      <c r="T68" s="21">
        <f t="shared" si="101"/>
        <v>0.873715844807195</v>
      </c>
      <c r="U68" s="22">
        <f t="shared" si="102"/>
        <v>0.00707491367196198</v>
      </c>
      <c r="V68" s="21">
        <f t="shared" si="103"/>
        <v>0.0112366319259878</v>
      </c>
      <c r="W68" s="25">
        <f t="shared" si="104"/>
        <v>4.60517018598809</v>
      </c>
      <c r="X68" s="21">
        <f t="shared" si="105"/>
        <v>-0.693147180559945</v>
      </c>
      <c r="Y68" s="21">
        <f t="shared" si="106"/>
        <v>-0.693147180559945</v>
      </c>
      <c r="Z68" s="25">
        <f t="shared" si="107"/>
        <v>0</v>
      </c>
      <c r="AA68" s="21">
        <f t="shared" si="108"/>
        <v>1.68639895357023</v>
      </c>
      <c r="AB68" s="26">
        <f t="shared" si="109"/>
        <v>1.01947767949991</v>
      </c>
      <c r="AC68" s="26">
        <f t="shared" si="110"/>
        <v>0.728804578011425</v>
      </c>
      <c r="AD68" s="26">
        <f t="shared" si="80"/>
        <v>1.37210993203218</v>
      </c>
      <c r="AE68" s="16">
        <f t="shared" si="111"/>
        <v>0.0764399072616564</v>
      </c>
      <c r="AF68" s="16">
        <f t="shared" si="112"/>
        <v>0.372109932032184</v>
      </c>
      <c r="AG68" s="16">
        <f t="shared" si="113"/>
        <v>0.0281209418698764</v>
      </c>
      <c r="AJ68" s="25">
        <v>-0.625062085707726</v>
      </c>
      <c r="AK68" s="22">
        <v>1</v>
      </c>
      <c r="AL68" s="25">
        <v>0.873715844807195</v>
      </c>
      <c r="AM68" s="25">
        <v>0.0112366319259878</v>
      </c>
      <c r="AN68" s="25">
        <v>4.60517018598809</v>
      </c>
      <c r="AO68" s="25">
        <v>-0.693147180559945</v>
      </c>
      <c r="AP68" s="25">
        <v>-0.693147180559945</v>
      </c>
      <c r="AQ68" s="25">
        <v>0</v>
      </c>
      <c r="AR68" s="25">
        <v>1.68639895357023</v>
      </c>
      <c r="AS68" s="26">
        <f t="shared" si="114"/>
        <v>1.01964068268752</v>
      </c>
      <c r="AT68" s="26">
        <f t="shared" si="115"/>
        <v>0.728688068861315</v>
      </c>
      <c r="AU68" s="26">
        <f t="shared" si="81"/>
        <v>1.37232931721066</v>
      </c>
      <c r="AV68" s="16">
        <f t="shared" si="116"/>
        <v>0.0765300673178161</v>
      </c>
      <c r="AW68" s="16">
        <f t="shared" si="117"/>
        <v>0.372329317210657</v>
      </c>
      <c r="AX68" s="16">
        <f t="shared" si="118"/>
        <v>0.0281365107081673</v>
      </c>
      <c r="BA68" s="25">
        <v>-0.625062085707726</v>
      </c>
      <c r="BB68" s="25">
        <v>0.873715844807195</v>
      </c>
      <c r="BC68" s="25">
        <v>0.0112366319259878</v>
      </c>
      <c r="BD68" s="25">
        <v>4.60517018598809</v>
      </c>
      <c r="BE68" s="22">
        <v>-0.693147180559945</v>
      </c>
      <c r="BF68" s="25">
        <v>-0.693147180559945</v>
      </c>
      <c r="BG68" s="25">
        <v>0</v>
      </c>
      <c r="BH68" s="25">
        <v>1.68639895357023</v>
      </c>
      <c r="BI68" s="26">
        <f t="shared" si="119"/>
        <v>1.01382494141483</v>
      </c>
      <c r="BJ68" s="26">
        <f t="shared" si="120"/>
        <v>0.732868140887437</v>
      </c>
      <c r="BK68" s="26">
        <f t="shared" si="82"/>
        <v>1.36450193999304</v>
      </c>
      <c r="BL68" s="16">
        <f t="shared" si="121"/>
        <v>0.0733461488923451</v>
      </c>
      <c r="BM68" s="16">
        <f t="shared" si="122"/>
        <v>0.364501939993039</v>
      </c>
      <c r="BN68" s="16">
        <f t="shared" si="123"/>
        <v>0.0254847368552161</v>
      </c>
      <c r="BQ68" s="25">
        <v>-0.625062085707726</v>
      </c>
      <c r="BR68" s="25">
        <v>0.873715844807195</v>
      </c>
      <c r="BS68" s="25">
        <v>0.0112366319259878</v>
      </c>
      <c r="BT68" s="25">
        <v>4.60517018598809</v>
      </c>
      <c r="BU68" s="22">
        <v>-0.693147180559945</v>
      </c>
      <c r="BV68" s="25">
        <v>0</v>
      </c>
      <c r="BW68" s="25">
        <v>1.68639895357023</v>
      </c>
      <c r="BX68" s="26">
        <f t="shared" si="124"/>
        <v>1.00560216499619</v>
      </c>
      <c r="BY68" s="26">
        <f t="shared" si="125"/>
        <v>0.738860780001222</v>
      </c>
      <c r="BZ68" s="26">
        <f t="shared" si="83"/>
        <v>1.35343494615907</v>
      </c>
      <c r="CA68" s="16">
        <f t="shared" si="126"/>
        <v>0.0689598970606845</v>
      </c>
      <c r="CB68" s="16">
        <f t="shared" si="127"/>
        <v>0.353434946159067</v>
      </c>
      <c r="CC68" s="16">
        <f t="shared" si="128"/>
        <v>0.0215425750265785</v>
      </c>
      <c r="CF68" s="25">
        <v>-0.625062085707726</v>
      </c>
      <c r="CG68" s="25">
        <v>0.873715844807195</v>
      </c>
      <c r="CH68" s="25">
        <v>0.0112366319259878</v>
      </c>
      <c r="CI68" s="25">
        <v>4.60517018598809</v>
      </c>
      <c r="CJ68" s="25">
        <v>0</v>
      </c>
      <c r="CK68" s="22">
        <v>1.68639895357023</v>
      </c>
      <c r="CL68" s="29">
        <f t="shared" si="129"/>
        <v>1.0162239631876</v>
      </c>
      <c r="CM68" s="29">
        <f t="shared" si="130"/>
        <v>0.731138043300436</v>
      </c>
      <c r="CN68" s="29">
        <f t="shared" si="84"/>
        <v>1.36773077145034</v>
      </c>
      <c r="CO68" s="27">
        <f t="shared" si="131"/>
        <v>0.0746513340599417</v>
      </c>
      <c r="CP68" s="27">
        <f t="shared" si="132"/>
        <v>0.367730771450343</v>
      </c>
      <c r="CQ68" s="27">
        <f t="shared" si="133"/>
        <v>0.0256487343031344</v>
      </c>
      <c r="CT68" s="31">
        <v>-0.625062085707726</v>
      </c>
      <c r="CU68" s="31">
        <v>0.873715844807195</v>
      </c>
      <c r="CV68" s="31">
        <v>0.0112366319259878</v>
      </c>
      <c r="CW68" s="31">
        <v>4.60517018598809</v>
      </c>
      <c r="CX68" s="31">
        <v>0</v>
      </c>
      <c r="CY68" s="34">
        <f t="shared" si="134"/>
        <v>1.01146119140226</v>
      </c>
      <c r="CZ68" s="34">
        <f t="shared" si="97"/>
        <v>0.734580828523857</v>
      </c>
      <c r="DA68" s="34">
        <f t="shared" si="85"/>
        <v>1.36132058062215</v>
      </c>
      <c r="DB68" s="32">
        <f t="shared" si="135"/>
        <v>0.0720714112891209</v>
      </c>
      <c r="DC68" s="32">
        <f t="shared" si="136"/>
        <v>0.361320580622153</v>
      </c>
      <c r="DD68" s="32">
        <f>(DC68-$DE$1)^2</f>
        <v>0.023789956063915</v>
      </c>
      <c r="DE68" s="73"/>
      <c r="DF68" s="30">
        <f t="shared" si="137"/>
        <v>1.01146119140226</v>
      </c>
      <c r="DG68" s="30">
        <f t="shared" si="138"/>
        <v>1.11286458044858</v>
      </c>
      <c r="DH68" s="30">
        <f t="shared" si="139"/>
        <v>0.667646372302106</v>
      </c>
      <c r="DI68" s="34">
        <f t="shared" si="140"/>
        <v>1.49779889696983</v>
      </c>
      <c r="DJ68" s="32">
        <f t="shared" si="141"/>
        <v>0.136799807870405</v>
      </c>
      <c r="DK68" s="32">
        <f t="shared" si="142"/>
        <v>0.497798896969826</v>
      </c>
      <c r="DL68" s="32">
        <f t="shared" si="143"/>
        <v>0.0717973621093704</v>
      </c>
      <c r="DM68" s="36"/>
      <c r="DN68" s="30">
        <f t="shared" si="144"/>
        <v>1.10495902204261</v>
      </c>
      <c r="DO68" s="30">
        <f t="shared" si="145"/>
        <v>0.672423126268069</v>
      </c>
      <c r="DP68" s="34">
        <f t="shared" si="146"/>
        <v>1.48715884527942</v>
      </c>
      <c r="DQ68" s="32">
        <f t="shared" si="147"/>
        <v>0.131014333638043</v>
      </c>
      <c r="DR68" s="32">
        <f t="shared" si="148"/>
        <v>0.487158845279422</v>
      </c>
      <c r="DS68" s="32">
        <f t="shared" si="149"/>
        <v>0.0675236891361446</v>
      </c>
      <c r="DT68" s="36"/>
      <c r="DU68" s="30">
        <f t="shared" si="150"/>
        <v>1.05697423132607</v>
      </c>
      <c r="DV68" s="30">
        <f t="shared" si="151"/>
        <v>0.702949966025035</v>
      </c>
      <c r="DW68" s="34">
        <f t="shared" si="152"/>
        <v>1.42257635440925</v>
      </c>
      <c r="DX68" s="32">
        <f t="shared" si="153"/>
        <v>0.0985798179367977</v>
      </c>
      <c r="DY68" s="32">
        <f t="shared" si="154"/>
        <v>0.422576354409249</v>
      </c>
      <c r="DZ68" s="32">
        <f t="shared" si="155"/>
        <v>0.038991707814883</v>
      </c>
      <c r="EA68" s="36"/>
      <c r="EC68" s="25">
        <v>-0.625062085707726</v>
      </c>
      <c r="ED68" s="22">
        <v>0.0112366319259878</v>
      </c>
      <c r="EE68" s="25">
        <v>4.60517018598809</v>
      </c>
      <c r="EF68" s="25">
        <v>0</v>
      </c>
      <c r="EG68" s="26">
        <f t="shared" si="156"/>
        <v>0.985692800430357</v>
      </c>
      <c r="EH68" s="26">
        <f t="shared" si="157"/>
        <v>0.75378454593115</v>
      </c>
      <c r="EI68" s="26">
        <f t="shared" si="86"/>
        <v>1.3266390315348</v>
      </c>
      <c r="EJ68" s="16">
        <f t="shared" si="158"/>
        <v>0.0588997953807292</v>
      </c>
      <c r="EK68" s="16">
        <f t="shared" si="159"/>
        <v>0.326639031534801</v>
      </c>
      <c r="EL68" s="16">
        <f t="shared" si="160"/>
        <v>0.0121031801825267</v>
      </c>
      <c r="EO68" s="25">
        <v>-0.625062085707726</v>
      </c>
      <c r="EP68" s="25">
        <v>4.60517018598809</v>
      </c>
      <c r="EQ68" s="22">
        <v>0</v>
      </c>
      <c r="ER68" s="26">
        <f t="shared" si="161"/>
        <v>1.06967003126226</v>
      </c>
      <c r="ES68" s="26">
        <f t="shared" si="162"/>
        <v>0.694606727574879</v>
      </c>
      <c r="ET68" s="26">
        <f t="shared" si="87"/>
        <v>1.43966356832068</v>
      </c>
      <c r="EU68" s="16">
        <f t="shared" si="163"/>
        <v>0.106713309324889</v>
      </c>
      <c r="EV68" s="16">
        <f t="shared" si="164"/>
        <v>0.439663568320678</v>
      </c>
      <c r="EW68" s="16">
        <f t="shared" si="165"/>
        <v>0.0411837528818556</v>
      </c>
      <c r="EZ68" s="25">
        <v>-0.625062085707726</v>
      </c>
      <c r="FA68" s="25">
        <v>4.60517018598809</v>
      </c>
      <c r="FB68" s="26">
        <f t="shared" si="166"/>
        <v>1.23779814762022</v>
      </c>
      <c r="FC68" s="26">
        <f t="shared" si="167"/>
        <v>0.600259421480379</v>
      </c>
      <c r="FD68" s="26">
        <f t="shared" si="168"/>
        <v>1.66594636288051</v>
      </c>
      <c r="FE68" s="16">
        <f t="shared" si="169"/>
        <v>0.244825206888403</v>
      </c>
      <c r="FF68" s="16">
        <f t="shared" si="170"/>
        <v>0.665946362880515</v>
      </c>
      <c r="FG68" s="16">
        <f t="shared" si="171"/>
        <v>0.154656912078157</v>
      </c>
    </row>
    <row r="69" s="1" customFormat="1" spans="1:163">
      <c r="A69" s="13" t="s">
        <v>22</v>
      </c>
      <c r="B69" s="13">
        <v>2.31240431062536</v>
      </c>
      <c r="C69" s="14">
        <v>0.0071</v>
      </c>
      <c r="D69" s="14">
        <v>0.0113</v>
      </c>
      <c r="E69" s="13">
        <v>100</v>
      </c>
      <c r="F69" s="13">
        <v>0.5</v>
      </c>
      <c r="G69" s="13">
        <v>0.5</v>
      </c>
      <c r="H69" s="13">
        <v>1</v>
      </c>
      <c r="I69" s="13">
        <v>5.4</v>
      </c>
      <c r="J69" s="13">
        <v>0.848</v>
      </c>
      <c r="K69" s="17">
        <f t="shared" si="98"/>
        <v>1.38129637648872</v>
      </c>
      <c r="L69" s="17">
        <f t="shared" si="94"/>
        <v>0.613916038899366</v>
      </c>
      <c r="M69" s="17">
        <f t="shared" si="95"/>
        <v>1.62888723642537</v>
      </c>
      <c r="N69" s="16">
        <f t="shared" si="99"/>
        <v>0.284405025175996</v>
      </c>
      <c r="O69" s="16">
        <f t="shared" si="96"/>
        <v>0.628887236425374</v>
      </c>
      <c r="P69" s="16">
        <f>(O69-$Q$1)^2</f>
        <v>0.104071402181008</v>
      </c>
      <c r="R69" s="21">
        <f t="shared" si="100"/>
        <v>-0.487897104648945</v>
      </c>
      <c r="S69" s="21">
        <f t="shared" si="93"/>
        <v>1</v>
      </c>
      <c r="T69" s="21">
        <f t="shared" si="101"/>
        <v>0.838287810359267</v>
      </c>
      <c r="U69" s="22">
        <f t="shared" si="102"/>
        <v>0.00707491367196198</v>
      </c>
      <c r="V69" s="21">
        <f t="shared" si="103"/>
        <v>0.0112366319259878</v>
      </c>
      <c r="W69" s="25">
        <f t="shared" si="104"/>
        <v>4.60517018598809</v>
      </c>
      <c r="X69" s="21">
        <f t="shared" si="105"/>
        <v>-0.693147180559945</v>
      </c>
      <c r="Y69" s="21">
        <f t="shared" si="106"/>
        <v>-0.693147180559945</v>
      </c>
      <c r="Z69" s="25">
        <f t="shared" si="107"/>
        <v>0</v>
      </c>
      <c r="AA69" s="21">
        <f t="shared" si="108"/>
        <v>1.68639895357023</v>
      </c>
      <c r="AB69" s="26">
        <f t="shared" si="109"/>
        <v>1.00831455123785</v>
      </c>
      <c r="AC69" s="26">
        <f t="shared" si="110"/>
        <v>0.841007400874019</v>
      </c>
      <c r="AD69" s="26">
        <f t="shared" ref="AD69:AD132" si="172">1/AC69</f>
        <v>1.18905017834653</v>
      </c>
      <c r="AE69" s="16">
        <f t="shared" si="111"/>
        <v>0.0257007553385944</v>
      </c>
      <c r="AF69" s="16">
        <f t="shared" si="112"/>
        <v>0.189050178346526</v>
      </c>
      <c r="AG69" s="16">
        <f t="shared" si="113"/>
        <v>0.000236137153577143</v>
      </c>
      <c r="AJ69" s="25">
        <v>-0.487897104648945</v>
      </c>
      <c r="AK69" s="22">
        <v>1</v>
      </c>
      <c r="AL69" s="25">
        <v>0.838287810359267</v>
      </c>
      <c r="AM69" s="25">
        <v>0.0112366319259878</v>
      </c>
      <c r="AN69" s="25">
        <v>4.60517018598809</v>
      </c>
      <c r="AO69" s="25">
        <v>-0.693147180559945</v>
      </c>
      <c r="AP69" s="25">
        <v>-0.693147180559945</v>
      </c>
      <c r="AQ69" s="25">
        <v>0</v>
      </c>
      <c r="AR69" s="25">
        <v>1.68639895357023</v>
      </c>
      <c r="AS69" s="26">
        <f t="shared" si="114"/>
        <v>1.00845433280417</v>
      </c>
      <c r="AT69" s="26">
        <f t="shared" si="115"/>
        <v>0.840890829078993</v>
      </c>
      <c r="AU69" s="26">
        <f t="shared" ref="AU69:AU132" si="173">1/AT69</f>
        <v>1.18921501509925</v>
      </c>
      <c r="AV69" s="16">
        <f t="shared" si="116"/>
        <v>0.0257455929156307</v>
      </c>
      <c r="AW69" s="16">
        <f t="shared" si="117"/>
        <v>0.189215015099255</v>
      </c>
      <c r="AX69" s="16">
        <f t="shared" si="118"/>
        <v>0.000236387212018086</v>
      </c>
      <c r="BA69" s="25">
        <v>-0.487897104648945</v>
      </c>
      <c r="BB69" s="25">
        <v>0.838287810359267</v>
      </c>
      <c r="BC69" s="25">
        <v>0.0112366319259878</v>
      </c>
      <c r="BD69" s="25">
        <v>4.60517018598809</v>
      </c>
      <c r="BE69" s="22">
        <v>-0.693147180559945</v>
      </c>
      <c r="BF69" s="25">
        <v>-0.693147180559945</v>
      </c>
      <c r="BG69" s="25">
        <v>0</v>
      </c>
      <c r="BH69" s="25">
        <v>1.68639895357023</v>
      </c>
      <c r="BI69" s="26">
        <f t="shared" si="119"/>
        <v>1.00223714181823</v>
      </c>
      <c r="BJ69" s="26">
        <f t="shared" si="120"/>
        <v>0.846107138338124</v>
      </c>
      <c r="BK69" s="26">
        <f t="shared" ref="BK69:BK132" si="174">1/BJ69</f>
        <v>1.18188342195546</v>
      </c>
      <c r="BL69" s="16">
        <f t="shared" si="121"/>
        <v>0.0237890959162557</v>
      </c>
      <c r="BM69" s="16">
        <f t="shared" si="122"/>
        <v>0.181883421955456</v>
      </c>
      <c r="BN69" s="16">
        <f t="shared" si="123"/>
        <v>0.000528040035227899</v>
      </c>
      <c r="BQ69" s="25">
        <v>-0.487897104648945</v>
      </c>
      <c r="BR69" s="25">
        <v>0.838287810359267</v>
      </c>
      <c r="BS69" s="25">
        <v>0.0112366319259878</v>
      </c>
      <c r="BT69" s="25">
        <v>4.60517018598809</v>
      </c>
      <c r="BU69" s="22">
        <v>-0.693147180559945</v>
      </c>
      <c r="BV69" s="25">
        <v>0</v>
      </c>
      <c r="BW69" s="25">
        <v>1.68639895357023</v>
      </c>
      <c r="BX69" s="26">
        <f t="shared" si="124"/>
        <v>0.993858324336259</v>
      </c>
      <c r="BY69" s="26">
        <f t="shared" si="125"/>
        <v>0.853240325341472</v>
      </c>
      <c r="BZ69" s="26">
        <f t="shared" ref="BZ69:BZ132" si="175">1/BY69</f>
        <v>1.17200274096257</v>
      </c>
      <c r="CA69" s="16">
        <f t="shared" si="126"/>
        <v>0.0212746507781813</v>
      </c>
      <c r="CB69" s="16">
        <f t="shared" si="127"/>
        <v>0.17200274096257</v>
      </c>
      <c r="CC69" s="16">
        <f t="shared" si="128"/>
        <v>0.00120119875538775</v>
      </c>
      <c r="CF69" s="25">
        <v>-0.487897104648945</v>
      </c>
      <c r="CG69" s="25">
        <v>0.838287810359267</v>
      </c>
      <c r="CH69" s="25">
        <v>0.0112366319259878</v>
      </c>
      <c r="CI69" s="25">
        <v>4.60517018598809</v>
      </c>
      <c r="CJ69" s="25">
        <v>0</v>
      </c>
      <c r="CK69" s="22">
        <v>1.68639895357023</v>
      </c>
      <c r="CL69" s="29">
        <f t="shared" si="129"/>
        <v>1.00481875398719</v>
      </c>
      <c r="CM69" s="29">
        <f t="shared" si="130"/>
        <v>0.843933293079049</v>
      </c>
      <c r="CN69" s="29">
        <f t="shared" ref="CN69:CN132" si="176">1/CM69</f>
        <v>1.1849277759283</v>
      </c>
      <c r="CO69" s="27">
        <f t="shared" si="131"/>
        <v>0.0245921216020964</v>
      </c>
      <c r="CP69" s="27">
        <f t="shared" si="132"/>
        <v>0.184927775928296</v>
      </c>
      <c r="CQ69" s="27">
        <f t="shared" si="133"/>
        <v>0.000513057528192244</v>
      </c>
      <c r="CT69" s="31">
        <v>-0.487897104648945</v>
      </c>
      <c r="CU69" s="31">
        <v>0.838287810359267</v>
      </c>
      <c r="CV69" s="31">
        <v>0.0112366319259878</v>
      </c>
      <c r="CW69" s="31">
        <v>4.60517018598809</v>
      </c>
      <c r="CX69" s="31">
        <v>0</v>
      </c>
      <c r="CY69" s="34">
        <f t="shared" si="134"/>
        <v>0.999447078073819</v>
      </c>
      <c r="CZ69" s="34">
        <f t="shared" si="97"/>
        <v>0.84846913718964</v>
      </c>
      <c r="DA69" s="34">
        <f t="shared" ref="DA69:DA132" si="177">1/CZ69</f>
        <v>1.17859325244554</v>
      </c>
      <c r="DB69" s="32">
        <f t="shared" si="135"/>
        <v>0.0229362174570976</v>
      </c>
      <c r="DC69" s="32">
        <f t="shared" si="136"/>
        <v>0.178593252445542</v>
      </c>
      <c r="DD69" s="32">
        <f>(DC69-$DE$1)^2</f>
        <v>0.00081153184425096</v>
      </c>
      <c r="DE69" s="73"/>
      <c r="DF69" s="30">
        <f t="shared" si="137"/>
        <v>0.999447078073817</v>
      </c>
      <c r="DG69" s="30">
        <f t="shared" si="138"/>
        <v>1.0996424666618</v>
      </c>
      <c r="DH69" s="30">
        <f t="shared" si="139"/>
        <v>0.77115974119687</v>
      </c>
      <c r="DI69" s="34">
        <f t="shared" si="140"/>
        <v>1.29674819181816</v>
      </c>
      <c r="DJ69" s="32">
        <f t="shared" si="141"/>
        <v>0.0633239310276342</v>
      </c>
      <c r="DK69" s="32">
        <f t="shared" si="142"/>
        <v>0.296748191818158</v>
      </c>
      <c r="DL69" s="32">
        <f t="shared" si="143"/>
        <v>0.00447555550107219</v>
      </c>
      <c r="DM69" s="36"/>
      <c r="DN69" s="30">
        <f t="shared" si="144"/>
        <v>1.09179180816372</v>
      </c>
      <c r="DO69" s="30">
        <f t="shared" si="145"/>
        <v>0.776704856786067</v>
      </c>
      <c r="DP69" s="34">
        <f t="shared" si="146"/>
        <v>1.2874903398157</v>
      </c>
      <c r="DQ69" s="32">
        <f t="shared" si="147"/>
        <v>0.0594344457277341</v>
      </c>
      <c r="DR69" s="32">
        <f t="shared" si="148"/>
        <v>0.287490339815703</v>
      </c>
      <c r="DS69" s="32">
        <f t="shared" si="149"/>
        <v>0.00362219828695818</v>
      </c>
      <c r="DT69" s="36"/>
      <c r="DU69" s="30">
        <f t="shared" si="150"/>
        <v>1.04400912623313</v>
      </c>
      <c r="DV69" s="30">
        <f t="shared" si="151"/>
        <v>0.812253436001706</v>
      </c>
      <c r="DW69" s="34">
        <f t="shared" si="152"/>
        <v>1.23114283753907</v>
      </c>
      <c r="DX69" s="32">
        <f t="shared" si="153"/>
        <v>0.0384195775666758</v>
      </c>
      <c r="DY69" s="32">
        <f t="shared" si="154"/>
        <v>0.231142837539071</v>
      </c>
      <c r="DZ69" s="32">
        <f t="shared" si="155"/>
        <v>3.63568484266318e-5</v>
      </c>
      <c r="EA69" s="36"/>
      <c r="EC69" s="25">
        <v>-0.487897104648945</v>
      </c>
      <c r="ED69" s="22">
        <v>0.0112366319259878</v>
      </c>
      <c r="EE69" s="25">
        <v>4.60517018598809</v>
      </c>
      <c r="EF69" s="25">
        <v>0</v>
      </c>
      <c r="EG69" s="26">
        <f t="shared" si="156"/>
        <v>0.98079587031209</v>
      </c>
      <c r="EH69" s="26">
        <f t="shared" si="157"/>
        <v>0.86460396670529</v>
      </c>
      <c r="EI69" s="26">
        <f t="shared" ref="EI69:EI132" si="178">1/EH69</f>
        <v>1.15659890366992</v>
      </c>
      <c r="EJ69" s="16">
        <f t="shared" si="158"/>
        <v>0.0176347431719453</v>
      </c>
      <c r="EK69" s="16">
        <f t="shared" si="159"/>
        <v>0.156598903669917</v>
      </c>
      <c r="EL69" s="16">
        <f t="shared" si="160"/>
        <v>0.00360308147185904</v>
      </c>
      <c r="EO69" s="25">
        <v>-0.487897104648945</v>
      </c>
      <c r="EP69" s="25">
        <v>4.60517018598809</v>
      </c>
      <c r="EQ69" s="22">
        <v>0</v>
      </c>
      <c r="ER69" s="26">
        <f t="shared" si="161"/>
        <v>1.06435590155531</v>
      </c>
      <c r="ES69" s="26">
        <f t="shared" si="162"/>
        <v>0.7967259811881</v>
      </c>
      <c r="ET69" s="26">
        <f t="shared" ref="ET69:ET132" si="179">1/ES69</f>
        <v>1.2551366763624</v>
      </c>
      <c r="EU69" s="16">
        <f t="shared" si="163"/>
        <v>0.0468098761378115</v>
      </c>
      <c r="EV69" s="16">
        <f t="shared" si="164"/>
        <v>0.255136676362395</v>
      </c>
      <c r="EW69" s="16">
        <f t="shared" si="165"/>
        <v>0.000338961735689621</v>
      </c>
      <c r="EZ69" s="25">
        <v>-0.487897104648945</v>
      </c>
      <c r="FA69" s="25">
        <v>4.60517018598809</v>
      </c>
      <c r="FB69" s="26">
        <f t="shared" si="166"/>
        <v>1.23164875601792</v>
      </c>
      <c r="FC69" s="26">
        <f t="shared" si="167"/>
        <v>0.688507982374532</v>
      </c>
      <c r="FD69" s="26">
        <f t="shared" si="168"/>
        <v>1.45241598587019</v>
      </c>
      <c r="FE69" s="16">
        <f t="shared" si="169"/>
        <v>0.147186367994097</v>
      </c>
      <c r="FF69" s="16">
        <f t="shared" si="170"/>
        <v>0.452415985870187</v>
      </c>
      <c r="FG69" s="16">
        <f t="shared" si="171"/>
        <v>0.0323043298840441</v>
      </c>
    </row>
    <row r="70" s="1" customFormat="1" spans="1:163">
      <c r="A70" s="13" t="s">
        <v>22</v>
      </c>
      <c r="B70" s="13">
        <v>2.23100163466692</v>
      </c>
      <c r="C70" s="14">
        <v>0.0071</v>
      </c>
      <c r="D70" s="14">
        <v>0.0113</v>
      </c>
      <c r="E70" s="13">
        <v>100</v>
      </c>
      <c r="F70" s="13">
        <v>0.5</v>
      </c>
      <c r="G70" s="13">
        <v>0.5</v>
      </c>
      <c r="H70" s="13">
        <v>1</v>
      </c>
      <c r="I70" s="13">
        <v>5.4</v>
      </c>
      <c r="J70" s="13">
        <v>0.727</v>
      </c>
      <c r="K70" s="17">
        <f t="shared" si="98"/>
        <v>1.37456437518695</v>
      </c>
      <c r="L70" s="17">
        <f t="shared" si="94"/>
        <v>0.528894836155725</v>
      </c>
      <c r="M70" s="17">
        <f t="shared" si="95"/>
        <v>1.89073504152263</v>
      </c>
      <c r="N70" s="16">
        <f t="shared" si="99"/>
        <v>0.419339620011271</v>
      </c>
      <c r="O70" s="16">
        <f t="shared" si="96"/>
        <v>0.890735041522633</v>
      </c>
      <c r="P70" s="16">
        <f>(O70-$Q$1)^2</f>
        <v>0.341580400308363</v>
      </c>
      <c r="R70" s="21">
        <f t="shared" si="100"/>
        <v>-0.636965664323861</v>
      </c>
      <c r="S70" s="21">
        <f t="shared" si="93"/>
        <v>1</v>
      </c>
      <c r="T70" s="21">
        <f t="shared" si="101"/>
        <v>0.802450648156053</v>
      </c>
      <c r="U70" s="22">
        <f t="shared" si="102"/>
        <v>0.00707491367196198</v>
      </c>
      <c r="V70" s="21">
        <f t="shared" si="103"/>
        <v>0.0112366319259878</v>
      </c>
      <c r="W70" s="25">
        <f t="shared" si="104"/>
        <v>4.60517018598809</v>
      </c>
      <c r="X70" s="21">
        <f t="shared" si="105"/>
        <v>-0.693147180559945</v>
      </c>
      <c r="Y70" s="21">
        <f t="shared" si="106"/>
        <v>-0.693147180559945</v>
      </c>
      <c r="Z70" s="25">
        <f t="shared" si="107"/>
        <v>0</v>
      </c>
      <c r="AA70" s="21">
        <f t="shared" si="108"/>
        <v>1.68639895357023</v>
      </c>
      <c r="AB70" s="26">
        <f t="shared" si="109"/>
        <v>0.99729874714617</v>
      </c>
      <c r="AC70" s="26">
        <f t="shared" si="110"/>
        <v>0.728969129942611</v>
      </c>
      <c r="AD70" s="26">
        <f t="shared" si="172"/>
        <v>1.37180020240188</v>
      </c>
      <c r="AE70" s="16">
        <f t="shared" si="111"/>
        <v>0.0730614127087892</v>
      </c>
      <c r="AF70" s="16">
        <f t="shared" si="112"/>
        <v>0.371800202401884</v>
      </c>
      <c r="AG70" s="16">
        <f t="shared" si="113"/>
        <v>0.028017158821233</v>
      </c>
      <c r="AJ70" s="25">
        <v>-0.636965664323861</v>
      </c>
      <c r="AK70" s="22">
        <v>1</v>
      </c>
      <c r="AL70" s="25">
        <v>0.802450648156053</v>
      </c>
      <c r="AM70" s="25">
        <v>0.0112366319259878</v>
      </c>
      <c r="AN70" s="25">
        <v>4.60517018598809</v>
      </c>
      <c r="AO70" s="25">
        <v>-0.693147180559945</v>
      </c>
      <c r="AP70" s="25">
        <v>-0.693147180559945</v>
      </c>
      <c r="AQ70" s="25">
        <v>0</v>
      </c>
      <c r="AR70" s="25">
        <v>1.68639895357023</v>
      </c>
      <c r="AS70" s="26">
        <f t="shared" si="114"/>
        <v>0.997415554646973</v>
      </c>
      <c r="AT70" s="26">
        <f t="shared" si="115"/>
        <v>0.728883760247067</v>
      </c>
      <c r="AU70" s="26">
        <f t="shared" si="173"/>
        <v>1.37196087296695</v>
      </c>
      <c r="AV70" s="16">
        <f t="shared" si="116"/>
        <v>0.07312457219503</v>
      </c>
      <c r="AW70" s="16">
        <f t="shared" si="117"/>
        <v>0.37196087296695</v>
      </c>
      <c r="AX70" s="16">
        <f t="shared" si="118"/>
        <v>0.0280130412169269</v>
      </c>
      <c r="BA70" s="25">
        <v>-0.636965664323861</v>
      </c>
      <c r="BB70" s="25">
        <v>0.802450648156053</v>
      </c>
      <c r="BC70" s="25">
        <v>0.0112366319259878</v>
      </c>
      <c r="BD70" s="25">
        <v>4.60517018598809</v>
      </c>
      <c r="BE70" s="22">
        <v>-0.693147180559945</v>
      </c>
      <c r="BF70" s="25">
        <v>-0.693147180559945</v>
      </c>
      <c r="BG70" s="25">
        <v>0</v>
      </c>
      <c r="BH70" s="25">
        <v>1.68639895357023</v>
      </c>
      <c r="BI70" s="26">
        <f t="shared" si="119"/>
        <v>0.990801161016809</v>
      </c>
      <c r="BJ70" s="26">
        <f t="shared" si="120"/>
        <v>0.733749644836827</v>
      </c>
      <c r="BK70" s="26">
        <f t="shared" si="174"/>
        <v>1.36286266989933</v>
      </c>
      <c r="BL70" s="16">
        <f t="shared" si="121"/>
        <v>0.0695910525538166</v>
      </c>
      <c r="BM70" s="16">
        <f t="shared" si="122"/>
        <v>0.362862669899325</v>
      </c>
      <c r="BN70" s="16">
        <f t="shared" si="123"/>
        <v>0.0249640398853469</v>
      </c>
      <c r="BQ70" s="25">
        <v>-0.636965664323861</v>
      </c>
      <c r="BR70" s="25">
        <v>0.802450648156053</v>
      </c>
      <c r="BS70" s="25">
        <v>0.0112366319259878</v>
      </c>
      <c r="BT70" s="25">
        <v>4.60517018598809</v>
      </c>
      <c r="BU70" s="22">
        <v>-0.693147180559945</v>
      </c>
      <c r="BV70" s="25">
        <v>0</v>
      </c>
      <c r="BW70" s="25">
        <v>1.68639895357023</v>
      </c>
      <c r="BX70" s="26">
        <f t="shared" si="124"/>
        <v>0.982267985797089</v>
      </c>
      <c r="BY70" s="26">
        <f t="shared" si="125"/>
        <v>0.740123887281184</v>
      </c>
      <c r="BZ70" s="26">
        <f t="shared" si="175"/>
        <v>1.35112515240315</v>
      </c>
      <c r="CA70" s="16">
        <f t="shared" si="126"/>
        <v>0.0651617445729026</v>
      </c>
      <c r="CB70" s="16">
        <f t="shared" si="127"/>
        <v>0.351125152403148</v>
      </c>
      <c r="CC70" s="16">
        <f t="shared" si="128"/>
        <v>0.0208698753406752</v>
      </c>
      <c r="CF70" s="25">
        <v>-0.636965664323861</v>
      </c>
      <c r="CG70" s="25">
        <v>0.802450648156053</v>
      </c>
      <c r="CH70" s="25">
        <v>0.0112366319259878</v>
      </c>
      <c r="CI70" s="25">
        <v>4.60517018598809</v>
      </c>
      <c r="CJ70" s="25">
        <v>0</v>
      </c>
      <c r="CK70" s="22">
        <v>1.68639895357023</v>
      </c>
      <c r="CL70" s="29">
        <f t="shared" si="129"/>
        <v>0.993563371912188</v>
      </c>
      <c r="CM70" s="29">
        <f t="shared" si="130"/>
        <v>0.731709743487054</v>
      </c>
      <c r="CN70" s="29">
        <f t="shared" si="176"/>
        <v>1.36666213467976</v>
      </c>
      <c r="CO70" s="27">
        <f t="shared" si="131"/>
        <v>0.0710560312451955</v>
      </c>
      <c r="CP70" s="27">
        <f t="shared" si="132"/>
        <v>0.366662134679764</v>
      </c>
      <c r="CQ70" s="27">
        <f t="shared" si="133"/>
        <v>0.0253075871804322</v>
      </c>
      <c r="CT70" s="31">
        <v>-0.636965664323861</v>
      </c>
      <c r="CU70" s="31">
        <v>0.802450648156053</v>
      </c>
      <c r="CV70" s="31">
        <v>0.0112366319259878</v>
      </c>
      <c r="CW70" s="31">
        <v>4.60517018598809</v>
      </c>
      <c r="CX70" s="31">
        <v>0</v>
      </c>
      <c r="CY70" s="34">
        <f t="shared" si="134"/>
        <v>0.987589806320345</v>
      </c>
      <c r="CZ70" s="34">
        <f t="shared" si="97"/>
        <v>0.736135585186653</v>
      </c>
      <c r="DA70" s="34">
        <f t="shared" si="177"/>
        <v>1.35844540071574</v>
      </c>
      <c r="DB70" s="32">
        <f t="shared" si="135"/>
        <v>0.0679070471580747</v>
      </c>
      <c r="DC70" s="32">
        <f t="shared" si="136"/>
        <v>0.358445400715742</v>
      </c>
      <c r="DD70" s="32">
        <f>(DC70-$DE$1)^2</f>
        <v>0.0229112876273327</v>
      </c>
      <c r="DE70" s="73"/>
      <c r="DF70" s="30">
        <f t="shared" si="137"/>
        <v>0.987589806320348</v>
      </c>
      <c r="DG70" s="30">
        <f t="shared" si="138"/>
        <v>1.08659305185149</v>
      </c>
      <c r="DH70" s="30">
        <f t="shared" si="139"/>
        <v>0.669063729757186</v>
      </c>
      <c r="DI70" s="34">
        <f t="shared" si="140"/>
        <v>1.49462593101993</v>
      </c>
      <c r="DJ70" s="32">
        <f t="shared" si="141"/>
        <v>0.129307162939867</v>
      </c>
      <c r="DK70" s="32">
        <f t="shared" si="142"/>
        <v>0.494625931019929</v>
      </c>
      <c r="DL70" s="32">
        <f t="shared" si="143"/>
        <v>0.070107035479705</v>
      </c>
      <c r="DM70" s="36"/>
      <c r="DN70" s="30">
        <f t="shared" si="144"/>
        <v>1.07879753938303</v>
      </c>
      <c r="DO70" s="30">
        <f t="shared" si="145"/>
        <v>0.673898459590275</v>
      </c>
      <c r="DP70" s="34">
        <f t="shared" si="146"/>
        <v>1.48390308030678</v>
      </c>
      <c r="DQ70" s="32">
        <f t="shared" si="147"/>
        <v>0.123761508715952</v>
      </c>
      <c r="DR70" s="32">
        <f t="shared" si="148"/>
        <v>0.483903080306776</v>
      </c>
      <c r="DS70" s="32">
        <f t="shared" si="149"/>
        <v>0.0658422472035932</v>
      </c>
      <c r="DT70" s="36"/>
      <c r="DU70" s="30">
        <f t="shared" si="150"/>
        <v>1.03122340878269</v>
      </c>
      <c r="DV70" s="30">
        <f t="shared" si="151"/>
        <v>0.704987875380165</v>
      </c>
      <c r="DW70" s="34">
        <f t="shared" si="152"/>
        <v>1.41846411111787</v>
      </c>
      <c r="DX70" s="32">
        <f t="shared" si="153"/>
        <v>0.0925518824513595</v>
      </c>
      <c r="DY70" s="32">
        <f t="shared" si="154"/>
        <v>0.418464111117868</v>
      </c>
      <c r="DZ70" s="32">
        <f t="shared" si="155"/>
        <v>0.037384585077791</v>
      </c>
      <c r="EA70" s="36"/>
      <c r="EC70" s="25">
        <v>-0.636965664323861</v>
      </c>
      <c r="ED70" s="22">
        <v>0.0112366319259878</v>
      </c>
      <c r="EE70" s="25">
        <v>4.60517018598809</v>
      </c>
      <c r="EF70" s="25">
        <v>0</v>
      </c>
      <c r="EG70" s="26">
        <f t="shared" si="156"/>
        <v>0.976015781702507</v>
      </c>
      <c r="EH70" s="26">
        <f t="shared" si="157"/>
        <v>0.744865004879186</v>
      </c>
      <c r="EI70" s="26">
        <f t="shared" si="178"/>
        <v>1.34252514677099</v>
      </c>
      <c r="EJ70" s="16">
        <f t="shared" si="158"/>
        <v>0.0620088595369105</v>
      </c>
      <c r="EK70" s="16">
        <f t="shared" si="159"/>
        <v>0.342525146770986</v>
      </c>
      <c r="EL70" s="16">
        <f t="shared" si="160"/>
        <v>0.0158509534411211</v>
      </c>
      <c r="EO70" s="25">
        <v>-0.636965664323861</v>
      </c>
      <c r="EP70" s="25">
        <v>4.60517018598809</v>
      </c>
      <c r="EQ70" s="22">
        <v>0</v>
      </c>
      <c r="ER70" s="26">
        <f t="shared" si="161"/>
        <v>1.05916856780364</v>
      </c>
      <c r="ES70" s="26">
        <f t="shared" si="162"/>
        <v>0.686387438316407</v>
      </c>
      <c r="ET70" s="26">
        <f t="shared" si="179"/>
        <v>1.45690311939978</v>
      </c>
      <c r="EU70" s="16">
        <f t="shared" si="163"/>
        <v>0.110335957436723</v>
      </c>
      <c r="EV70" s="16">
        <f t="shared" si="164"/>
        <v>0.456903119399784</v>
      </c>
      <c r="EW70" s="16">
        <f t="shared" si="165"/>
        <v>0.0484780683292228</v>
      </c>
      <c r="EZ70" s="25">
        <v>-0.636965664323861</v>
      </c>
      <c r="FA70" s="25">
        <v>4.60517018598809</v>
      </c>
      <c r="FB70" s="26">
        <f t="shared" si="166"/>
        <v>1.22564608984868</v>
      </c>
      <c r="FC70" s="26">
        <f t="shared" si="167"/>
        <v>0.593156544961323</v>
      </c>
      <c r="FD70" s="26">
        <f t="shared" si="168"/>
        <v>1.68589558438608</v>
      </c>
      <c r="FE70" s="16">
        <f t="shared" si="169"/>
        <v>0.248647922921382</v>
      </c>
      <c r="FF70" s="16">
        <f t="shared" si="170"/>
        <v>0.685895584386085</v>
      </c>
      <c r="FG70" s="16">
        <f t="shared" si="171"/>
        <v>0.170745521974373</v>
      </c>
    </row>
    <row r="71" s="1" customFormat="1" spans="1:163">
      <c r="A71" s="13" t="s">
        <v>22</v>
      </c>
      <c r="B71" s="13">
        <v>2.20570082031694</v>
      </c>
      <c r="C71" s="14">
        <v>0.0071</v>
      </c>
      <c r="D71" s="14">
        <v>0.0113</v>
      </c>
      <c r="E71" s="13">
        <v>100</v>
      </c>
      <c r="F71" s="13">
        <v>0.5</v>
      </c>
      <c r="G71" s="13">
        <v>0.5</v>
      </c>
      <c r="H71" s="13">
        <v>1</v>
      </c>
      <c r="I71" s="13">
        <v>5.4</v>
      </c>
      <c r="J71" s="13">
        <v>0.632</v>
      </c>
      <c r="K71" s="17">
        <f t="shared" si="98"/>
        <v>1.37247199784021</v>
      </c>
      <c r="L71" s="17">
        <f t="shared" si="94"/>
        <v>0.46048298325543</v>
      </c>
      <c r="M71" s="17">
        <f t="shared" si="95"/>
        <v>2.17163290797502</v>
      </c>
      <c r="N71" s="16">
        <f t="shared" si="99"/>
        <v>0.548298779585473</v>
      </c>
      <c r="O71" s="16">
        <f t="shared" si="96"/>
        <v>1.17163290797502</v>
      </c>
      <c r="P71" s="16">
        <f>(O71-$Q$1)^2</f>
        <v>0.748824853861202</v>
      </c>
      <c r="R71" s="21">
        <f t="shared" si="100"/>
        <v>-0.775479376726484</v>
      </c>
      <c r="S71" s="21">
        <f t="shared" si="93"/>
        <v>1</v>
      </c>
      <c r="T71" s="21">
        <f t="shared" si="101"/>
        <v>0.791045290744093</v>
      </c>
      <c r="U71" s="22">
        <f t="shared" si="102"/>
        <v>0.00707491367196198</v>
      </c>
      <c r="V71" s="21">
        <f t="shared" si="103"/>
        <v>0.0112366319259878</v>
      </c>
      <c r="W71" s="25">
        <f t="shared" si="104"/>
        <v>4.60517018598809</v>
      </c>
      <c r="X71" s="21">
        <f t="shared" si="105"/>
        <v>-0.693147180559945</v>
      </c>
      <c r="Y71" s="21">
        <f t="shared" si="106"/>
        <v>-0.693147180559945</v>
      </c>
      <c r="Z71" s="25">
        <f t="shared" si="107"/>
        <v>0</v>
      </c>
      <c r="AA71" s="21">
        <f t="shared" si="108"/>
        <v>1.68639895357023</v>
      </c>
      <c r="AB71" s="26">
        <f t="shared" si="109"/>
        <v>0.993849521470463</v>
      </c>
      <c r="AC71" s="26">
        <f t="shared" si="110"/>
        <v>0.635911157923501</v>
      </c>
      <c r="AD71" s="26">
        <f t="shared" si="172"/>
        <v>1.57254671118744</v>
      </c>
      <c r="AE71" s="16">
        <f t="shared" si="111"/>
        <v>0.130935076188403</v>
      </c>
      <c r="AF71" s="16">
        <f t="shared" si="112"/>
        <v>0.572546711187442</v>
      </c>
      <c r="AG71" s="16">
        <f t="shared" si="113"/>
        <v>0.135519533468624</v>
      </c>
      <c r="AJ71" s="25">
        <v>-0.775479376726484</v>
      </c>
      <c r="AK71" s="22">
        <v>1</v>
      </c>
      <c r="AL71" s="25">
        <v>0.791045290744093</v>
      </c>
      <c r="AM71" s="25">
        <v>0.0112366319259878</v>
      </c>
      <c r="AN71" s="25">
        <v>4.60517018598809</v>
      </c>
      <c r="AO71" s="25">
        <v>-0.693147180559945</v>
      </c>
      <c r="AP71" s="25">
        <v>-0.693147180559945</v>
      </c>
      <c r="AQ71" s="25">
        <v>0</v>
      </c>
      <c r="AR71" s="25">
        <v>1.68639895357023</v>
      </c>
      <c r="AS71" s="26">
        <f t="shared" si="114"/>
        <v>0.993959123085861</v>
      </c>
      <c r="AT71" s="26">
        <f t="shared" si="115"/>
        <v>0.635841037444159</v>
      </c>
      <c r="AU71" s="26">
        <f t="shared" si="173"/>
        <v>1.57272013146497</v>
      </c>
      <c r="AV71" s="16">
        <f t="shared" si="116"/>
        <v>0.131014406785085</v>
      </c>
      <c r="AW71" s="16">
        <f t="shared" si="117"/>
        <v>0.57272013146497</v>
      </c>
      <c r="AX71" s="16">
        <f t="shared" si="118"/>
        <v>0.135519864294209</v>
      </c>
      <c r="BA71" s="25">
        <v>-0.775479376726484</v>
      </c>
      <c r="BB71" s="25">
        <v>0.791045290744093</v>
      </c>
      <c r="BC71" s="25">
        <v>0.0112366319259878</v>
      </c>
      <c r="BD71" s="25">
        <v>4.60517018598809</v>
      </c>
      <c r="BE71" s="22">
        <v>-0.693147180559945</v>
      </c>
      <c r="BF71" s="25">
        <v>-0.693147180559945</v>
      </c>
      <c r="BG71" s="25">
        <v>0</v>
      </c>
      <c r="BH71" s="25">
        <v>1.68639895357023</v>
      </c>
      <c r="BI71" s="26">
        <f t="shared" si="119"/>
        <v>0.98722013913344</v>
      </c>
      <c r="BJ71" s="26">
        <f t="shared" si="120"/>
        <v>0.640181429599639</v>
      </c>
      <c r="BK71" s="26">
        <f t="shared" si="174"/>
        <v>1.56205718217316</v>
      </c>
      <c r="BL71" s="16">
        <f t="shared" si="121"/>
        <v>0.126181347245981</v>
      </c>
      <c r="BM71" s="16">
        <f t="shared" si="122"/>
        <v>0.562057182173165</v>
      </c>
      <c r="BN71" s="16">
        <f t="shared" si="123"/>
        <v>0.127588009768317</v>
      </c>
      <c r="BQ71" s="25">
        <v>-0.775479376726484</v>
      </c>
      <c r="BR71" s="25">
        <v>0.791045290744093</v>
      </c>
      <c r="BS71" s="25">
        <v>0.0112366319259878</v>
      </c>
      <c r="BT71" s="25">
        <v>4.60517018598809</v>
      </c>
      <c r="BU71" s="22">
        <v>-0.693147180559945</v>
      </c>
      <c r="BV71" s="25">
        <v>0</v>
      </c>
      <c r="BW71" s="25">
        <v>1.68639895357023</v>
      </c>
      <c r="BX71" s="26">
        <f t="shared" si="124"/>
        <v>0.97863855366567</v>
      </c>
      <c r="BY71" s="26">
        <f t="shared" si="125"/>
        <v>0.645795117750806</v>
      </c>
      <c r="BZ71" s="26">
        <f t="shared" si="175"/>
        <v>1.54847872415454</v>
      </c>
      <c r="CA71" s="16">
        <f t="shared" si="126"/>
        <v>0.120158286887428</v>
      </c>
      <c r="CB71" s="16">
        <f t="shared" si="127"/>
        <v>0.548478724154541</v>
      </c>
      <c r="CC71" s="16">
        <f t="shared" si="128"/>
        <v>0.116839318714765</v>
      </c>
      <c r="CF71" s="25">
        <v>-0.775479376726484</v>
      </c>
      <c r="CG71" s="25">
        <v>0.791045290744093</v>
      </c>
      <c r="CH71" s="25">
        <v>0.0112366319259878</v>
      </c>
      <c r="CI71" s="25">
        <v>4.60517018598809</v>
      </c>
      <c r="CJ71" s="25">
        <v>0</v>
      </c>
      <c r="CK71" s="22">
        <v>1.68639895357023</v>
      </c>
      <c r="CL71" s="29">
        <f t="shared" si="129"/>
        <v>0.990038985730292</v>
      </c>
      <c r="CM71" s="29">
        <f t="shared" si="130"/>
        <v>0.638358700121098</v>
      </c>
      <c r="CN71" s="29">
        <f t="shared" si="176"/>
        <v>1.56651738248464</v>
      </c>
      <c r="CO71" s="27">
        <f t="shared" si="131"/>
        <v>0.128191915302776</v>
      </c>
      <c r="CP71" s="27">
        <f t="shared" si="132"/>
        <v>0.56651738248464</v>
      </c>
      <c r="CQ71" s="27">
        <f t="shared" si="133"/>
        <v>0.128837086065313</v>
      </c>
      <c r="CT71" s="31">
        <v>-0.775479376726484</v>
      </c>
      <c r="CU71" s="31">
        <v>0.791045290744093</v>
      </c>
      <c r="CV71" s="31">
        <v>0.0112366319259878</v>
      </c>
      <c r="CW71" s="31">
        <v>4.60517018598809</v>
      </c>
      <c r="CX71" s="31">
        <v>0</v>
      </c>
      <c r="CY71" s="34">
        <f t="shared" si="134"/>
        <v>0.983876745887569</v>
      </c>
      <c r="CZ71" s="34">
        <f t="shared" si="97"/>
        <v>0.642356883259665</v>
      </c>
      <c r="DA71" s="34">
        <f t="shared" si="177"/>
        <v>1.55676700298666</v>
      </c>
      <c r="DB71" s="32">
        <f t="shared" si="135"/>
        <v>0.123817244296425</v>
      </c>
      <c r="DC71" s="32">
        <f t="shared" si="136"/>
        <v>0.55676700298666</v>
      </c>
      <c r="DD71" s="32">
        <f>(DC71-$DE$1)^2</f>
        <v>0.122280545160378</v>
      </c>
      <c r="DE71" s="73"/>
      <c r="DF71" s="30">
        <f t="shared" si="137"/>
        <v>0.98387674588757</v>
      </c>
      <c r="DG71" s="30">
        <f t="shared" si="138"/>
        <v>1.08250669441525</v>
      </c>
      <c r="DH71" s="30">
        <f t="shared" si="139"/>
        <v>0.583830107712538</v>
      </c>
      <c r="DI71" s="34">
        <f t="shared" si="140"/>
        <v>1.7128270481254</v>
      </c>
      <c r="DJ71" s="32">
        <f t="shared" si="141"/>
        <v>0.202956281712957</v>
      </c>
      <c r="DK71" s="32">
        <f t="shared" si="142"/>
        <v>0.712827048125398</v>
      </c>
      <c r="DL71" s="32">
        <f t="shared" si="143"/>
        <v>0.233268182188446</v>
      </c>
      <c r="DM71" s="36"/>
      <c r="DN71" s="30">
        <f t="shared" si="144"/>
        <v>1.07472865106024</v>
      </c>
      <c r="DO71" s="30">
        <f t="shared" si="145"/>
        <v>0.58805541229083</v>
      </c>
      <c r="DP71" s="34">
        <f t="shared" si="146"/>
        <v>1.70052001750039</v>
      </c>
      <c r="DQ71" s="32">
        <f t="shared" si="147"/>
        <v>0.196008658469624</v>
      </c>
      <c r="DR71" s="32">
        <f t="shared" si="148"/>
        <v>0.700520017500388</v>
      </c>
      <c r="DS71" s="32">
        <f t="shared" si="149"/>
        <v>0.223931848606715</v>
      </c>
      <c r="DT71" s="36"/>
      <c r="DU71" s="30">
        <f t="shared" si="150"/>
        <v>1.02722171706204</v>
      </c>
      <c r="DV71" s="30">
        <f t="shared" si="151"/>
        <v>0.61525178985466</v>
      </c>
      <c r="DW71" s="34">
        <f t="shared" si="152"/>
        <v>1.62535081813615</v>
      </c>
      <c r="DX71" s="32">
        <f t="shared" si="153"/>
        <v>0.156200205637471</v>
      </c>
      <c r="DY71" s="32">
        <f t="shared" si="154"/>
        <v>0.625350818136147</v>
      </c>
      <c r="DZ71" s="32">
        <f t="shared" si="155"/>
        <v>0.160190172184061</v>
      </c>
      <c r="EA71" s="36"/>
      <c r="EC71" s="25">
        <v>-0.775479376726484</v>
      </c>
      <c r="ED71" s="22">
        <v>0.0112366319259878</v>
      </c>
      <c r="EE71" s="25">
        <v>4.60517018598809</v>
      </c>
      <c r="EF71" s="25">
        <v>0</v>
      </c>
      <c r="EG71" s="26">
        <f t="shared" si="156"/>
        <v>0.974530079505825</v>
      </c>
      <c r="EH71" s="26">
        <f t="shared" si="157"/>
        <v>0.648517694107996</v>
      </c>
      <c r="EI71" s="26">
        <f t="shared" si="178"/>
        <v>1.54197797390162</v>
      </c>
      <c r="EJ71" s="16">
        <f t="shared" si="158"/>
        <v>0.117326855366267</v>
      </c>
      <c r="EK71" s="16">
        <f t="shared" si="159"/>
        <v>0.541977973901623</v>
      </c>
      <c r="EL71" s="16">
        <f t="shared" si="160"/>
        <v>0.105854832804261</v>
      </c>
      <c r="EO71" s="25">
        <v>-0.775479376726484</v>
      </c>
      <c r="EP71" s="25">
        <v>4.60517018598809</v>
      </c>
      <c r="EQ71" s="22">
        <v>0</v>
      </c>
      <c r="ER71" s="26">
        <f t="shared" si="161"/>
        <v>1.05755628950104</v>
      </c>
      <c r="ES71" s="26">
        <f t="shared" si="162"/>
        <v>0.597604124030299</v>
      </c>
      <c r="ET71" s="26">
        <f t="shared" si="179"/>
        <v>1.67334855933708</v>
      </c>
      <c r="EU71" s="16">
        <f t="shared" si="163"/>
        <v>0.181098155533889</v>
      </c>
      <c r="EV71" s="16">
        <f t="shared" si="164"/>
        <v>0.673348559337081</v>
      </c>
      <c r="EW71" s="16">
        <f t="shared" si="165"/>
        <v>0.190639466396279</v>
      </c>
      <c r="EZ71" s="25">
        <v>-0.775479376726484</v>
      </c>
      <c r="FA71" s="25">
        <v>4.60517018598809</v>
      </c>
      <c r="FB71" s="26">
        <f t="shared" si="166"/>
        <v>1.22378039759024</v>
      </c>
      <c r="FC71" s="26">
        <f t="shared" si="167"/>
        <v>0.516432524368325</v>
      </c>
      <c r="FD71" s="26">
        <f t="shared" si="168"/>
        <v>1.93636138859215</v>
      </c>
      <c r="FE71" s="16">
        <f t="shared" si="169"/>
        <v>0.350204038972062</v>
      </c>
      <c r="FF71" s="16">
        <f t="shared" si="170"/>
        <v>0.936361388592151</v>
      </c>
      <c r="FG71" s="16">
        <f t="shared" si="171"/>
        <v>0.440470420228912</v>
      </c>
    </row>
    <row r="72" s="1" customFormat="1" spans="1:163">
      <c r="A72" s="13" t="s">
        <v>22</v>
      </c>
      <c r="B72" s="13">
        <v>1.97410182307519</v>
      </c>
      <c r="C72" s="14">
        <v>0.0071</v>
      </c>
      <c r="D72" s="14">
        <v>0.0113</v>
      </c>
      <c r="E72" s="13">
        <v>100</v>
      </c>
      <c r="F72" s="13">
        <v>0.5</v>
      </c>
      <c r="G72" s="13">
        <v>0.5</v>
      </c>
      <c r="H72" s="13">
        <v>1</v>
      </c>
      <c r="I72" s="13">
        <v>5.4</v>
      </c>
      <c r="J72" s="13">
        <v>0.694</v>
      </c>
      <c r="K72" s="17">
        <f t="shared" si="98"/>
        <v>1.35331876076832</v>
      </c>
      <c r="L72" s="17">
        <f t="shared" si="94"/>
        <v>0.512813403699507</v>
      </c>
      <c r="M72" s="17">
        <f t="shared" si="95"/>
        <v>1.95002703280737</v>
      </c>
      <c r="N72" s="16">
        <f t="shared" si="99"/>
        <v>0.434701228301071</v>
      </c>
      <c r="O72" s="16">
        <f t="shared" si="96"/>
        <v>0.950027032807375</v>
      </c>
      <c r="P72" s="16">
        <f>(O72-$Q$1)^2</f>
        <v>0.414402206900227</v>
      </c>
      <c r="R72" s="21">
        <f t="shared" si="100"/>
        <v>-0.667843235457706</v>
      </c>
      <c r="S72" s="21">
        <f t="shared" si="93"/>
        <v>1</v>
      </c>
      <c r="T72" s="21">
        <f t="shared" si="101"/>
        <v>0.680113521785938</v>
      </c>
      <c r="U72" s="22">
        <f t="shared" si="102"/>
        <v>0.00707491367196198</v>
      </c>
      <c r="V72" s="21">
        <f t="shared" si="103"/>
        <v>0.0112366319259878</v>
      </c>
      <c r="W72" s="25">
        <f t="shared" si="104"/>
        <v>4.60517018598809</v>
      </c>
      <c r="X72" s="21">
        <f t="shared" si="105"/>
        <v>-0.693147180559945</v>
      </c>
      <c r="Y72" s="21">
        <f t="shared" si="106"/>
        <v>-0.693147180559945</v>
      </c>
      <c r="Z72" s="25">
        <f t="shared" si="107"/>
        <v>0</v>
      </c>
      <c r="AA72" s="21">
        <f t="shared" si="108"/>
        <v>1.68639895357023</v>
      </c>
      <c r="AB72" s="26">
        <f t="shared" si="109"/>
        <v>0.961651045563094</v>
      </c>
      <c r="AC72" s="26">
        <f t="shared" si="110"/>
        <v>0.721675500902335</v>
      </c>
      <c r="AD72" s="26">
        <f t="shared" si="172"/>
        <v>1.38566433078256</v>
      </c>
      <c r="AE72" s="16">
        <f t="shared" si="111"/>
        <v>0.0716370821910177</v>
      </c>
      <c r="AF72" s="16">
        <f t="shared" si="112"/>
        <v>0.385664330782557</v>
      </c>
      <c r="AG72" s="16">
        <f t="shared" si="113"/>
        <v>0.0328506191440091</v>
      </c>
      <c r="AJ72" s="25">
        <v>-0.667843235457706</v>
      </c>
      <c r="AK72" s="22">
        <v>1</v>
      </c>
      <c r="AL72" s="25">
        <v>0.680113521785938</v>
      </c>
      <c r="AM72" s="25">
        <v>0.0112366319259878</v>
      </c>
      <c r="AN72" s="25">
        <v>4.60517018598809</v>
      </c>
      <c r="AO72" s="25">
        <v>-0.693147180559945</v>
      </c>
      <c r="AP72" s="25">
        <v>-0.693147180559945</v>
      </c>
      <c r="AQ72" s="25">
        <v>0</v>
      </c>
      <c r="AR72" s="25">
        <v>1.68639895357023</v>
      </c>
      <c r="AS72" s="26">
        <f t="shared" si="114"/>
        <v>0.961693084814821</v>
      </c>
      <c r="AT72" s="26">
        <f t="shared" si="115"/>
        <v>0.72164395372941</v>
      </c>
      <c r="AU72" s="26">
        <f t="shared" si="173"/>
        <v>1.38572490607323</v>
      </c>
      <c r="AV72" s="16">
        <f t="shared" si="116"/>
        <v>0.071659587657675</v>
      </c>
      <c r="AW72" s="16">
        <f t="shared" si="117"/>
        <v>0.385724906073229</v>
      </c>
      <c r="AX72" s="16">
        <f t="shared" si="118"/>
        <v>0.0328098889370985</v>
      </c>
      <c r="BA72" s="25">
        <v>-0.667843235457706</v>
      </c>
      <c r="BB72" s="25">
        <v>0.680113521785938</v>
      </c>
      <c r="BC72" s="25">
        <v>0.0112366319259878</v>
      </c>
      <c r="BD72" s="25">
        <v>4.60517018598809</v>
      </c>
      <c r="BE72" s="22">
        <v>-0.693147180559945</v>
      </c>
      <c r="BF72" s="25">
        <v>-0.693147180559945</v>
      </c>
      <c r="BG72" s="25">
        <v>0</v>
      </c>
      <c r="BH72" s="25">
        <v>1.68639895357023</v>
      </c>
      <c r="BI72" s="26">
        <f t="shared" si="119"/>
        <v>0.953785807671668</v>
      </c>
      <c r="BJ72" s="26">
        <f t="shared" si="120"/>
        <v>0.727626679300415</v>
      </c>
      <c r="BK72" s="26">
        <f t="shared" si="174"/>
        <v>1.37433113497358</v>
      </c>
      <c r="BL72" s="16">
        <f t="shared" si="121"/>
        <v>0.0674886658676209</v>
      </c>
      <c r="BM72" s="16">
        <f t="shared" si="122"/>
        <v>0.374331134973585</v>
      </c>
      <c r="BN72" s="16">
        <f t="shared" si="123"/>
        <v>0.0287196034350582</v>
      </c>
      <c r="BQ72" s="25">
        <v>-0.667843235457706</v>
      </c>
      <c r="BR72" s="25">
        <v>0.680113521785938</v>
      </c>
      <c r="BS72" s="25">
        <v>0.0112366319259878</v>
      </c>
      <c r="BT72" s="25">
        <v>4.60517018598809</v>
      </c>
      <c r="BU72" s="22">
        <v>-0.693147180559945</v>
      </c>
      <c r="BV72" s="25">
        <v>0</v>
      </c>
      <c r="BW72" s="25">
        <v>1.68639895357023</v>
      </c>
      <c r="BX72" s="26">
        <f t="shared" si="124"/>
        <v>0.944750462763048</v>
      </c>
      <c r="BY72" s="26">
        <f t="shared" si="125"/>
        <v>0.734585509458556</v>
      </c>
      <c r="BZ72" s="26">
        <f t="shared" si="175"/>
        <v>1.36131190599863</v>
      </c>
      <c r="CA72" s="16">
        <f t="shared" si="126"/>
        <v>0.0628757945758827</v>
      </c>
      <c r="CB72" s="16">
        <f t="shared" si="127"/>
        <v>0.361311905998628</v>
      </c>
      <c r="CC72" s="16">
        <f t="shared" si="128"/>
        <v>0.0239168856098704</v>
      </c>
      <c r="CF72" s="25">
        <v>-0.667843235457706</v>
      </c>
      <c r="CG72" s="25">
        <v>0.680113521785938</v>
      </c>
      <c r="CH72" s="25">
        <v>0.0112366319259878</v>
      </c>
      <c r="CI72" s="25">
        <v>4.60517018598809</v>
      </c>
      <c r="CJ72" s="25">
        <v>0</v>
      </c>
      <c r="CK72" s="22">
        <v>1.68639895357023</v>
      </c>
      <c r="CL72" s="29">
        <f t="shared" si="129"/>
        <v>0.957135425696054</v>
      </c>
      <c r="CM72" s="29">
        <f t="shared" si="130"/>
        <v>0.72508025653246</v>
      </c>
      <c r="CN72" s="29">
        <f t="shared" si="176"/>
        <v>1.37915767391362</v>
      </c>
      <c r="CO72" s="27">
        <f t="shared" si="131"/>
        <v>0.0692402522562434</v>
      </c>
      <c r="CP72" s="27">
        <f t="shared" si="132"/>
        <v>0.379157673913622</v>
      </c>
      <c r="CQ72" s="27">
        <f t="shared" si="133"/>
        <v>0.029439396049718</v>
      </c>
      <c r="CT72" s="31">
        <v>-0.667843235457706</v>
      </c>
      <c r="CU72" s="31">
        <v>0.680113521785938</v>
      </c>
      <c r="CV72" s="31">
        <v>0.0112366319259878</v>
      </c>
      <c r="CW72" s="31">
        <v>4.60517018598809</v>
      </c>
      <c r="CX72" s="31">
        <v>0</v>
      </c>
      <c r="CY72" s="34">
        <f t="shared" si="134"/>
        <v>0.949206884133974</v>
      </c>
      <c r="CZ72" s="34">
        <f t="shared" si="97"/>
        <v>0.731136711711887</v>
      </c>
      <c r="DA72" s="34">
        <f t="shared" si="177"/>
        <v>1.36773326244088</v>
      </c>
      <c r="DB72" s="32">
        <f t="shared" si="135"/>
        <v>0.0651305537093717</v>
      </c>
      <c r="DC72" s="32">
        <f t="shared" si="136"/>
        <v>0.367733262440885</v>
      </c>
      <c r="DD72" s="32">
        <f>(DC72-$DE$1)^2</f>
        <v>0.0258092617440812</v>
      </c>
      <c r="DE72" s="73"/>
      <c r="DF72" s="30">
        <f t="shared" si="137"/>
        <v>0.949206884133972</v>
      </c>
      <c r="DG72" s="30">
        <f t="shared" si="138"/>
        <v>1.04435168819029</v>
      </c>
      <c r="DH72" s="30">
        <f t="shared" si="139"/>
        <v>0.664527101213001</v>
      </c>
      <c r="DI72" s="34">
        <f t="shared" si="140"/>
        <v>1.50482952188803</v>
      </c>
      <c r="DJ72" s="32">
        <f t="shared" si="141"/>
        <v>0.122746305417789</v>
      </c>
      <c r="DK72" s="32">
        <f t="shared" si="142"/>
        <v>0.504829521888033</v>
      </c>
      <c r="DL72" s="32">
        <f t="shared" si="143"/>
        <v>0.075614507877697</v>
      </c>
      <c r="DM72" s="36"/>
      <c r="DN72" s="30">
        <f t="shared" si="144"/>
        <v>1.03674152564698</v>
      </c>
      <c r="DO72" s="30">
        <f t="shared" si="145"/>
        <v>0.669405037641286</v>
      </c>
      <c r="DP72" s="34">
        <f t="shared" si="146"/>
        <v>1.49386386980833</v>
      </c>
      <c r="DQ72" s="32">
        <f t="shared" si="147"/>
        <v>0.117471753402818</v>
      </c>
      <c r="DR72" s="32">
        <f t="shared" si="148"/>
        <v>0.493863869808326</v>
      </c>
      <c r="DS72" s="32">
        <f t="shared" si="149"/>
        <v>0.0710532907424341</v>
      </c>
      <c r="DT72" s="36"/>
      <c r="DU72" s="30">
        <f t="shared" si="150"/>
        <v>0.989906984485621</v>
      </c>
      <c r="DV72" s="30">
        <f t="shared" si="151"/>
        <v>0.701075970648514</v>
      </c>
      <c r="DW72" s="34">
        <f t="shared" si="152"/>
        <v>1.42637894018101</v>
      </c>
      <c r="DX72" s="32">
        <f t="shared" si="153"/>
        <v>0.0875609434673733</v>
      </c>
      <c r="DY72" s="32">
        <f t="shared" si="154"/>
        <v>0.426378940181009</v>
      </c>
      <c r="DZ72" s="32">
        <f t="shared" si="155"/>
        <v>0.0405079088377804</v>
      </c>
      <c r="EA72" s="36"/>
      <c r="EC72" s="25">
        <v>-0.667843235457706</v>
      </c>
      <c r="ED72" s="22">
        <v>0.0112366319259878</v>
      </c>
      <c r="EE72" s="25">
        <v>4.60517018598809</v>
      </c>
      <c r="EF72" s="25">
        <v>0</v>
      </c>
      <c r="EG72" s="26">
        <f t="shared" si="156"/>
        <v>0.960930235082161</v>
      </c>
      <c r="EH72" s="26">
        <f t="shared" si="157"/>
        <v>0.722216842246266</v>
      </c>
      <c r="EI72" s="26">
        <f t="shared" si="178"/>
        <v>1.38462569896565</v>
      </c>
      <c r="EJ72" s="16">
        <f t="shared" si="158"/>
        <v>0.0712517504010178</v>
      </c>
      <c r="EK72" s="16">
        <f t="shared" si="159"/>
        <v>0.38462569896565</v>
      </c>
      <c r="EL72" s="16">
        <f t="shared" si="160"/>
        <v>0.0282243769449709</v>
      </c>
      <c r="EO72" s="25">
        <v>-0.667843235457706</v>
      </c>
      <c r="EP72" s="25">
        <v>4.60517018598809</v>
      </c>
      <c r="EQ72" s="22">
        <v>0</v>
      </c>
      <c r="ER72" s="26">
        <f t="shared" si="161"/>
        <v>1.04279779070357</v>
      </c>
      <c r="ES72" s="26">
        <f t="shared" si="162"/>
        <v>0.665517328658477</v>
      </c>
      <c r="ET72" s="26">
        <f t="shared" si="179"/>
        <v>1.50259047651811</v>
      </c>
      <c r="EU72" s="16">
        <f t="shared" si="163"/>
        <v>0.12165989879969</v>
      </c>
      <c r="EV72" s="16">
        <f t="shared" si="164"/>
        <v>0.50259047651811</v>
      </c>
      <c r="EW72" s="16">
        <f t="shared" si="165"/>
        <v>0.0706840459641325</v>
      </c>
      <c r="EZ72" s="25">
        <v>-0.667843235457706</v>
      </c>
      <c r="FA72" s="25">
        <v>4.60517018598809</v>
      </c>
      <c r="FB72" s="26">
        <f t="shared" si="166"/>
        <v>1.20670219408892</v>
      </c>
      <c r="FC72" s="26">
        <f t="shared" si="167"/>
        <v>0.575121188475158</v>
      </c>
      <c r="FD72" s="26">
        <f t="shared" si="168"/>
        <v>1.73876396842784</v>
      </c>
      <c r="FE72" s="16">
        <f t="shared" si="169"/>
        <v>0.262863539823592</v>
      </c>
      <c r="FF72" s="16">
        <f t="shared" si="170"/>
        <v>0.738763968427838</v>
      </c>
      <c r="FG72" s="16">
        <f t="shared" si="171"/>
        <v>0.21723246406726</v>
      </c>
    </row>
    <row r="73" s="1" customFormat="1" spans="1:163">
      <c r="A73" s="13" t="s">
        <v>22</v>
      </c>
      <c r="B73" s="13">
        <v>1.2918636988106</v>
      </c>
      <c r="C73" s="14">
        <v>0.0071</v>
      </c>
      <c r="D73" s="14">
        <v>0.0113</v>
      </c>
      <c r="E73" s="13">
        <v>100</v>
      </c>
      <c r="F73" s="13">
        <v>0.5</v>
      </c>
      <c r="G73" s="13">
        <v>0.5</v>
      </c>
      <c r="H73" s="13">
        <v>1</v>
      </c>
      <c r="I73" s="13">
        <v>5.4</v>
      </c>
      <c r="J73" s="13">
        <v>0.536</v>
      </c>
      <c r="K73" s="17">
        <f t="shared" si="98"/>
        <v>1.29689766789164</v>
      </c>
      <c r="L73" s="17">
        <f t="shared" si="94"/>
        <v>0.413293980913216</v>
      </c>
      <c r="M73" s="17">
        <f t="shared" si="95"/>
        <v>2.41958520129037</v>
      </c>
      <c r="N73" s="16">
        <f t="shared" si="99"/>
        <v>0.578965261002931</v>
      </c>
      <c r="O73" s="16">
        <f t="shared" si="96"/>
        <v>1.41958520129037</v>
      </c>
      <c r="P73" s="16">
        <f>(O73-$Q$1)^2</f>
        <v>1.23943457474744</v>
      </c>
      <c r="R73" s="21">
        <f t="shared" si="100"/>
        <v>-0.883596121051709</v>
      </c>
      <c r="S73" s="21">
        <f t="shared" ref="S73:S82" si="180">1</f>
        <v>1</v>
      </c>
      <c r="T73" s="21">
        <f t="shared" si="101"/>
        <v>0.256085903518661</v>
      </c>
      <c r="U73" s="22">
        <f t="shared" si="102"/>
        <v>0.00707491367196198</v>
      </c>
      <c r="V73" s="21">
        <f t="shared" si="103"/>
        <v>0.0112366319259878</v>
      </c>
      <c r="W73" s="25">
        <f t="shared" si="104"/>
        <v>4.60517018598809</v>
      </c>
      <c r="X73" s="21">
        <f t="shared" si="105"/>
        <v>-0.693147180559945</v>
      </c>
      <c r="Y73" s="21">
        <f t="shared" si="106"/>
        <v>-0.693147180559945</v>
      </c>
      <c r="Z73" s="25">
        <f t="shared" si="107"/>
        <v>0</v>
      </c>
      <c r="AA73" s="21">
        <f t="shared" si="108"/>
        <v>1.68639895357023</v>
      </c>
      <c r="AB73" s="26">
        <f t="shared" si="109"/>
        <v>0.857393721904671</v>
      </c>
      <c r="AC73" s="26">
        <f t="shared" si="110"/>
        <v>0.625150367102402</v>
      </c>
      <c r="AD73" s="26">
        <f t="shared" si="172"/>
        <v>1.59961515280722</v>
      </c>
      <c r="AE73" s="16">
        <f t="shared" si="111"/>
        <v>0.103293924479737</v>
      </c>
      <c r="AF73" s="16">
        <f t="shared" si="112"/>
        <v>0.599615152807221</v>
      </c>
      <c r="AG73" s="16">
        <f t="shared" si="113"/>
        <v>0.156181632810283</v>
      </c>
      <c r="AJ73" s="25">
        <v>-0.883596121051709</v>
      </c>
      <c r="AK73" s="22">
        <v>1</v>
      </c>
      <c r="AL73" s="25">
        <v>0.256085903518661</v>
      </c>
      <c r="AM73" s="25">
        <v>0.0112366319259878</v>
      </c>
      <c r="AN73" s="25">
        <v>4.60517018598809</v>
      </c>
      <c r="AO73" s="25">
        <v>-0.693147180559945</v>
      </c>
      <c r="AP73" s="25">
        <v>-0.693147180559945</v>
      </c>
      <c r="AQ73" s="25">
        <v>0</v>
      </c>
      <c r="AR73" s="25">
        <v>1.68639895357023</v>
      </c>
      <c r="AS73" s="26">
        <f t="shared" si="114"/>
        <v>0.857213086515015</v>
      </c>
      <c r="AT73" s="26">
        <f t="shared" si="115"/>
        <v>0.625282101302372</v>
      </c>
      <c r="AU73" s="26">
        <f t="shared" si="173"/>
        <v>1.59927814648324</v>
      </c>
      <c r="AV73" s="16">
        <f t="shared" si="116"/>
        <v>0.103177846948502</v>
      </c>
      <c r="AW73" s="16">
        <f t="shared" si="117"/>
        <v>0.599278146483236</v>
      </c>
      <c r="AX73" s="16">
        <f t="shared" si="118"/>
        <v>0.155778808669591</v>
      </c>
      <c r="BA73" s="25">
        <v>-0.883596121051709</v>
      </c>
      <c r="BB73" s="25">
        <v>0.256085903518661</v>
      </c>
      <c r="BC73" s="25">
        <v>0.0112366319259878</v>
      </c>
      <c r="BD73" s="25">
        <v>4.60517018598809</v>
      </c>
      <c r="BE73" s="22">
        <v>-0.693147180559945</v>
      </c>
      <c r="BF73" s="25">
        <v>-0.693147180559945</v>
      </c>
      <c r="BG73" s="25">
        <v>0</v>
      </c>
      <c r="BH73" s="25">
        <v>1.68639895357023</v>
      </c>
      <c r="BI73" s="26">
        <f t="shared" si="119"/>
        <v>0.845455498109211</v>
      </c>
      <c r="BJ73" s="26">
        <f t="shared" si="120"/>
        <v>0.63397778026013</v>
      </c>
      <c r="BK73" s="26">
        <f t="shared" si="174"/>
        <v>1.57734234721868</v>
      </c>
      <c r="BL73" s="16">
        <f t="shared" si="121"/>
        <v>0.09576270531002</v>
      </c>
      <c r="BM73" s="16">
        <f t="shared" si="122"/>
        <v>0.577342347218678</v>
      </c>
      <c r="BN73" s="16">
        <f t="shared" si="123"/>
        <v>0.138741204044269</v>
      </c>
      <c r="BQ73" s="25">
        <v>-0.883596121051709</v>
      </c>
      <c r="BR73" s="25">
        <v>0.256085903518661</v>
      </c>
      <c r="BS73" s="25">
        <v>0.0112366319259878</v>
      </c>
      <c r="BT73" s="25">
        <v>4.60517018598809</v>
      </c>
      <c r="BU73" s="22">
        <v>-0.693147180559945</v>
      </c>
      <c r="BV73" s="25">
        <v>0</v>
      </c>
      <c r="BW73" s="25">
        <v>1.68639895357023</v>
      </c>
      <c r="BX73" s="26">
        <f t="shared" si="124"/>
        <v>0.834928959780532</v>
      </c>
      <c r="BY73" s="26">
        <f t="shared" si="125"/>
        <v>0.64197078532393</v>
      </c>
      <c r="BZ73" s="26">
        <f t="shared" si="175"/>
        <v>1.55770328317263</v>
      </c>
      <c r="CA73" s="16">
        <f t="shared" si="126"/>
        <v>0.0893585229954711</v>
      </c>
      <c r="CB73" s="16">
        <f t="shared" si="127"/>
        <v>0.557703283172635</v>
      </c>
      <c r="CC73" s="16">
        <f t="shared" si="128"/>
        <v>0.123230645722683</v>
      </c>
      <c r="CF73" s="25">
        <v>-0.883596121051709</v>
      </c>
      <c r="CG73" s="25">
        <v>0.256085903518661</v>
      </c>
      <c r="CH73" s="25">
        <v>0.0112366319259878</v>
      </c>
      <c r="CI73" s="25">
        <v>4.60517018598809</v>
      </c>
      <c r="CJ73" s="25">
        <v>0</v>
      </c>
      <c r="CK73" s="22">
        <v>1.68639895357023</v>
      </c>
      <c r="CL73" s="29">
        <f t="shared" si="129"/>
        <v>0.85054988359908</v>
      </c>
      <c r="CM73" s="29">
        <f t="shared" si="130"/>
        <v>0.630180557702189</v>
      </c>
      <c r="CN73" s="29">
        <f t="shared" si="176"/>
        <v>1.58684679775948</v>
      </c>
      <c r="CO73" s="27">
        <f t="shared" si="131"/>
        <v>0.098941629272195</v>
      </c>
      <c r="CP73" s="27">
        <f t="shared" si="132"/>
        <v>0.586846797759478</v>
      </c>
      <c r="CQ73" s="27">
        <f t="shared" si="133"/>
        <v>0.143844404392398</v>
      </c>
      <c r="CT73" s="31">
        <v>-0.883596121051709</v>
      </c>
      <c r="CU73" s="31">
        <v>0.256085903518661</v>
      </c>
      <c r="CV73" s="31">
        <v>0.0112366319259878</v>
      </c>
      <c r="CW73" s="31">
        <v>4.60517018598809</v>
      </c>
      <c r="CX73" s="31">
        <v>0</v>
      </c>
      <c r="CY73" s="34">
        <f t="shared" si="134"/>
        <v>0.836842290793159</v>
      </c>
      <c r="CZ73" s="34">
        <f t="shared" si="97"/>
        <v>0.64050300265296</v>
      </c>
      <c r="DA73" s="34">
        <f t="shared" si="177"/>
        <v>1.56127293058425</v>
      </c>
      <c r="DB73" s="32">
        <f t="shared" si="135"/>
        <v>0.0905060839296754</v>
      </c>
      <c r="DC73" s="32">
        <f t="shared" si="136"/>
        <v>0.561272930584251</v>
      </c>
      <c r="DD73" s="32">
        <f>(DC73-$DE$1)^2</f>
        <v>0.125452171316814</v>
      </c>
      <c r="DE73" s="73"/>
      <c r="DF73" s="30">
        <f t="shared" si="137"/>
        <v>0.836842290793156</v>
      </c>
      <c r="DG73" s="30">
        <f t="shared" si="138"/>
        <v>0.92069766282987</v>
      </c>
      <c r="DH73" s="30">
        <f t="shared" si="139"/>
        <v>0.582167221270599</v>
      </c>
      <c r="DI73" s="34">
        <f t="shared" si="140"/>
        <v>1.71771952020498</v>
      </c>
      <c r="DJ73" s="32">
        <f t="shared" si="141"/>
        <v>0.147992291786765</v>
      </c>
      <c r="DK73" s="32">
        <f t="shared" si="142"/>
        <v>0.717719520204982</v>
      </c>
      <c r="DL73" s="32">
        <f t="shared" si="143"/>
        <v>0.238018035624941</v>
      </c>
      <c r="DM73" s="36"/>
      <c r="DN73" s="30">
        <f t="shared" si="144"/>
        <v>0.913696485686146</v>
      </c>
      <c r="DO73" s="30">
        <f t="shared" si="145"/>
        <v>0.586628063472836</v>
      </c>
      <c r="DP73" s="34">
        <f t="shared" si="146"/>
        <v>1.70465762254878</v>
      </c>
      <c r="DQ73" s="32">
        <f t="shared" si="147"/>
        <v>0.142654635299665</v>
      </c>
      <c r="DR73" s="32">
        <f t="shared" si="148"/>
        <v>0.70465762254878</v>
      </c>
      <c r="DS73" s="32">
        <f t="shared" si="149"/>
        <v>0.227864916790296</v>
      </c>
      <c r="DT73" s="36"/>
      <c r="DU73" s="30">
        <f t="shared" si="150"/>
        <v>0.869653139505055</v>
      </c>
      <c r="DV73" s="30">
        <f t="shared" si="151"/>
        <v>0.616337681831463</v>
      </c>
      <c r="DW73" s="34">
        <f t="shared" si="152"/>
        <v>1.62248720056913</v>
      </c>
      <c r="DX73" s="32">
        <f t="shared" si="153"/>
        <v>0.11132441750158</v>
      </c>
      <c r="DY73" s="32">
        <f t="shared" si="154"/>
        <v>0.622487200569133</v>
      </c>
      <c r="DZ73" s="32">
        <f t="shared" si="155"/>
        <v>0.157906117389309</v>
      </c>
      <c r="EA73" s="36"/>
      <c r="EC73" s="25">
        <v>-0.883596121051709</v>
      </c>
      <c r="ED73" s="22">
        <v>0.0112366319259878</v>
      </c>
      <c r="EE73" s="25">
        <v>4.60517018598809</v>
      </c>
      <c r="EF73" s="25">
        <v>0</v>
      </c>
      <c r="EG73" s="26">
        <f t="shared" si="156"/>
        <v>0.920868177558625</v>
      </c>
      <c r="EH73" s="26">
        <f t="shared" si="157"/>
        <v>0.582059422903531</v>
      </c>
      <c r="EI73" s="26">
        <f t="shared" si="178"/>
        <v>1.71803764469893</v>
      </c>
      <c r="EJ73" s="16">
        <f t="shared" si="158"/>
        <v>0.148123514097297</v>
      </c>
      <c r="EK73" s="16">
        <f t="shared" si="159"/>
        <v>0.718037644698928</v>
      </c>
      <c r="EL73" s="16">
        <f t="shared" si="160"/>
        <v>0.251415064349577</v>
      </c>
      <c r="EO73" s="25">
        <v>-0.883596121051709</v>
      </c>
      <c r="EP73" s="25">
        <v>4.60517018598809</v>
      </c>
      <c r="EQ73" s="22">
        <v>0</v>
      </c>
      <c r="ER73" s="26">
        <f t="shared" si="161"/>
        <v>0.999322600152393</v>
      </c>
      <c r="ES73" s="26">
        <f t="shared" si="162"/>
        <v>0.536363332439656</v>
      </c>
      <c r="ET73" s="26">
        <f t="shared" si="179"/>
        <v>1.86440783610521</v>
      </c>
      <c r="EU73" s="16">
        <f t="shared" si="163"/>
        <v>0.214667831811975</v>
      </c>
      <c r="EV73" s="16">
        <f t="shared" si="164"/>
        <v>0.864407836105212</v>
      </c>
      <c r="EW73" s="16">
        <f t="shared" si="165"/>
        <v>0.393984785063075</v>
      </c>
      <c r="EZ73" s="25">
        <v>-0.883596121051709</v>
      </c>
      <c r="FA73" s="25">
        <v>4.60517018598809</v>
      </c>
      <c r="FB73" s="26">
        <f t="shared" si="166"/>
        <v>1.15639367953871</v>
      </c>
      <c r="FC73" s="26">
        <f t="shared" si="167"/>
        <v>0.463509970249762</v>
      </c>
      <c r="FD73" s="26">
        <f t="shared" si="168"/>
        <v>2.15745089466177</v>
      </c>
      <c r="FE73" s="16">
        <f t="shared" si="169"/>
        <v>0.38488831761158</v>
      </c>
      <c r="FF73" s="16">
        <f t="shared" si="170"/>
        <v>1.15745089466177</v>
      </c>
      <c r="FG73" s="16">
        <f t="shared" si="171"/>
        <v>0.782816116125049</v>
      </c>
    </row>
    <row r="74" s="1" customFormat="1" spans="1:163">
      <c r="A74" s="13" t="s">
        <v>22</v>
      </c>
      <c r="B74" s="13">
        <v>1.45636036445025</v>
      </c>
      <c r="C74" s="14">
        <v>0.0071</v>
      </c>
      <c r="D74" s="14">
        <v>0.0113</v>
      </c>
      <c r="E74" s="13">
        <v>100</v>
      </c>
      <c r="F74" s="13">
        <v>0.5</v>
      </c>
      <c r="G74" s="13">
        <v>0.5</v>
      </c>
      <c r="H74" s="13">
        <v>1</v>
      </c>
      <c r="I74" s="13">
        <v>5.4</v>
      </c>
      <c r="J74" s="13">
        <v>0.604</v>
      </c>
      <c r="K74" s="17">
        <f t="shared" si="98"/>
        <v>1.31050154214004</v>
      </c>
      <c r="L74" s="17">
        <f t="shared" si="94"/>
        <v>0.460892246653655</v>
      </c>
      <c r="M74" s="17">
        <f t="shared" si="95"/>
        <v>2.16970453996695</v>
      </c>
      <c r="N74" s="16">
        <f t="shared" si="99"/>
        <v>0.499144429046249</v>
      </c>
      <c r="O74" s="16">
        <f t="shared" si="96"/>
        <v>1.16970453996695</v>
      </c>
      <c r="P74" s="16">
        <f>(O74-$Q$1)^2</f>
        <v>0.745491158807815</v>
      </c>
      <c r="R74" s="21">
        <f t="shared" si="100"/>
        <v>-0.774591001584944</v>
      </c>
      <c r="S74" s="21">
        <f t="shared" si="180"/>
        <v>1</v>
      </c>
      <c r="T74" s="21">
        <f t="shared" si="101"/>
        <v>0.375940422207156</v>
      </c>
      <c r="U74" s="22">
        <f t="shared" si="102"/>
        <v>0.00707491367196198</v>
      </c>
      <c r="V74" s="21">
        <f t="shared" si="103"/>
        <v>0.0112366319259878</v>
      </c>
      <c r="W74" s="25">
        <f t="shared" si="104"/>
        <v>4.60517018598809</v>
      </c>
      <c r="X74" s="21">
        <f t="shared" si="105"/>
        <v>-0.693147180559945</v>
      </c>
      <c r="Y74" s="21">
        <f t="shared" si="106"/>
        <v>-0.693147180559945</v>
      </c>
      <c r="Z74" s="25">
        <f t="shared" si="107"/>
        <v>0</v>
      </c>
      <c r="AA74" s="21">
        <f t="shared" si="108"/>
        <v>1.68639895357023</v>
      </c>
      <c r="AB74" s="26">
        <f t="shared" si="109"/>
        <v>0.884242537210526</v>
      </c>
      <c r="AC74" s="26">
        <f t="shared" si="110"/>
        <v>0.683070509031841</v>
      </c>
      <c r="AD74" s="26">
        <f t="shared" si="172"/>
        <v>1.46397771061345</v>
      </c>
      <c r="AE74" s="16">
        <f t="shared" si="111"/>
        <v>0.0785358796621928</v>
      </c>
      <c r="AF74" s="16">
        <f t="shared" si="112"/>
        <v>0.463977710613453</v>
      </c>
      <c r="AG74" s="16">
        <f t="shared" si="113"/>
        <v>0.0673717971908946</v>
      </c>
      <c r="AJ74" s="25">
        <v>-0.774591001584944</v>
      </c>
      <c r="AK74" s="22">
        <v>1</v>
      </c>
      <c r="AL74" s="25">
        <v>0.375940422207156</v>
      </c>
      <c r="AM74" s="25">
        <v>0.0112366319259878</v>
      </c>
      <c r="AN74" s="25">
        <v>4.60517018598809</v>
      </c>
      <c r="AO74" s="25">
        <v>-0.693147180559945</v>
      </c>
      <c r="AP74" s="25">
        <v>-0.693147180559945</v>
      </c>
      <c r="AQ74" s="25">
        <v>0</v>
      </c>
      <c r="AR74" s="25">
        <v>1.68639895357023</v>
      </c>
      <c r="AS74" s="26">
        <f t="shared" si="114"/>
        <v>0.884119822489913</v>
      </c>
      <c r="AT74" s="26">
        <f t="shared" si="115"/>
        <v>0.68316531836033</v>
      </c>
      <c r="AU74" s="26">
        <f t="shared" si="173"/>
        <v>1.46377454054621</v>
      </c>
      <c r="AV74" s="16">
        <f t="shared" si="116"/>
        <v>0.0784671149517805</v>
      </c>
      <c r="AW74" s="16">
        <f t="shared" si="117"/>
        <v>0.463774540546214</v>
      </c>
      <c r="AX74" s="16">
        <f t="shared" si="118"/>
        <v>0.0671766757658308</v>
      </c>
      <c r="BA74" s="25">
        <v>-0.774591001584944</v>
      </c>
      <c r="BB74" s="25">
        <v>0.375940422207156</v>
      </c>
      <c r="BC74" s="25">
        <v>0.0112366319259878</v>
      </c>
      <c r="BD74" s="25">
        <v>4.60517018598809</v>
      </c>
      <c r="BE74" s="22">
        <v>-0.693147180559945</v>
      </c>
      <c r="BF74" s="25">
        <v>-0.693147180559945</v>
      </c>
      <c r="BG74" s="25">
        <v>0</v>
      </c>
      <c r="BH74" s="25">
        <v>1.68639895357023</v>
      </c>
      <c r="BI74" s="26">
        <f t="shared" si="119"/>
        <v>0.873363366416478</v>
      </c>
      <c r="BJ74" s="26">
        <f t="shared" si="120"/>
        <v>0.691579270697246</v>
      </c>
      <c r="BK74" s="26">
        <f t="shared" si="174"/>
        <v>1.44596583843788</v>
      </c>
      <c r="BL74" s="16">
        <f t="shared" si="121"/>
        <v>0.0725566231672179</v>
      </c>
      <c r="BM74" s="16">
        <f t="shared" si="122"/>
        <v>0.445965838437878</v>
      </c>
      <c r="BN74" s="16">
        <f t="shared" si="123"/>
        <v>0.0581307987431412</v>
      </c>
      <c r="BQ74" s="25">
        <v>-0.774591001584944</v>
      </c>
      <c r="BR74" s="25">
        <v>0.375940422207156</v>
      </c>
      <c r="BS74" s="25">
        <v>0.0112366319259878</v>
      </c>
      <c r="BT74" s="25">
        <v>4.60517018598809</v>
      </c>
      <c r="BU74" s="22">
        <v>-0.693147180559945</v>
      </c>
      <c r="BV74" s="25">
        <v>0</v>
      </c>
      <c r="BW74" s="25">
        <v>1.68639895357023</v>
      </c>
      <c r="BX74" s="26">
        <f t="shared" si="124"/>
        <v>0.863223617170529</v>
      </c>
      <c r="BY74" s="26">
        <f t="shared" si="125"/>
        <v>0.699702820898006</v>
      </c>
      <c r="BZ74" s="26">
        <f t="shared" si="175"/>
        <v>1.42917817412339</v>
      </c>
      <c r="CA74" s="16">
        <f t="shared" si="126"/>
        <v>0.067196883698973</v>
      </c>
      <c r="CB74" s="16">
        <f t="shared" si="127"/>
        <v>0.429178174123393</v>
      </c>
      <c r="CC74" s="16">
        <f t="shared" si="128"/>
        <v>0.0495138681522856</v>
      </c>
      <c r="CF74" s="25">
        <v>-0.774591001584944</v>
      </c>
      <c r="CG74" s="25">
        <v>0.375940422207156</v>
      </c>
      <c r="CH74" s="25">
        <v>0.0112366319259878</v>
      </c>
      <c r="CI74" s="25">
        <v>4.60517018598809</v>
      </c>
      <c r="CJ74" s="25">
        <v>0</v>
      </c>
      <c r="CK74" s="22">
        <v>1.68639895357023</v>
      </c>
      <c r="CL74" s="29">
        <f t="shared" si="129"/>
        <v>0.878004820488345</v>
      </c>
      <c r="CM74" s="29">
        <f t="shared" si="130"/>
        <v>0.68792333015217</v>
      </c>
      <c r="CN74" s="29">
        <f t="shared" si="176"/>
        <v>1.45365036504693</v>
      </c>
      <c r="CO74" s="27">
        <f t="shared" si="131"/>
        <v>0.07507864165085</v>
      </c>
      <c r="CP74" s="27">
        <f t="shared" si="132"/>
        <v>0.453650365046928</v>
      </c>
      <c r="CQ74" s="27">
        <f t="shared" si="133"/>
        <v>0.0605513385717375</v>
      </c>
      <c r="CT74" s="31">
        <v>-0.774591001584944</v>
      </c>
      <c r="CU74" s="31">
        <v>0.375940422207156</v>
      </c>
      <c r="CV74" s="31">
        <v>0.0112366319259878</v>
      </c>
      <c r="CW74" s="31">
        <v>4.60517018598809</v>
      </c>
      <c r="CX74" s="31">
        <v>0</v>
      </c>
      <c r="CY74" s="34">
        <f t="shared" si="134"/>
        <v>0.865793070995495</v>
      </c>
      <c r="CZ74" s="34">
        <f t="shared" si="97"/>
        <v>0.697626280729547</v>
      </c>
      <c r="DA74" s="34">
        <f t="shared" si="177"/>
        <v>1.43343223674751</v>
      </c>
      <c r="DB74" s="32">
        <f t="shared" si="135"/>
        <v>0.0685356120212523</v>
      </c>
      <c r="DC74" s="32">
        <f t="shared" si="136"/>
        <v>0.433432236747508</v>
      </c>
      <c r="DD74" s="32">
        <f>(DC74-$DE$1)^2</f>
        <v>0.0512350406258617</v>
      </c>
      <c r="DE74" s="73"/>
      <c r="DF74" s="30">
        <f t="shared" si="137"/>
        <v>0.865793070995492</v>
      </c>
      <c r="DG74" s="30">
        <f t="shared" si="138"/>
        <v>0.952556253498895</v>
      </c>
      <c r="DH74" s="30">
        <f t="shared" si="139"/>
        <v>0.634083286715519</v>
      </c>
      <c r="DI74" s="34">
        <f t="shared" si="140"/>
        <v>1.57707988989883</v>
      </c>
      <c r="DJ74" s="32">
        <f t="shared" si="141"/>
        <v>0.121491461853186</v>
      </c>
      <c r="DK74" s="32">
        <f t="shared" si="142"/>
        <v>0.577079889898833</v>
      </c>
      <c r="DL74" s="32">
        <f t="shared" si="143"/>
        <v>0.120569569284997</v>
      </c>
      <c r="DM74" s="36"/>
      <c r="DN74" s="30">
        <f t="shared" si="144"/>
        <v>0.945388059913976</v>
      </c>
      <c r="DO74" s="30">
        <f t="shared" si="145"/>
        <v>0.638891081462315</v>
      </c>
      <c r="DP74" s="34">
        <f t="shared" si="146"/>
        <v>1.56521201972513</v>
      </c>
      <c r="DQ74" s="32">
        <f t="shared" si="147"/>
        <v>0.116545807451828</v>
      </c>
      <c r="DR74" s="32">
        <f t="shared" si="148"/>
        <v>0.565212019725125</v>
      </c>
      <c r="DS74" s="32">
        <f t="shared" si="149"/>
        <v>0.114180722554058</v>
      </c>
      <c r="DT74" s="36"/>
      <c r="DU74" s="30">
        <f t="shared" si="150"/>
        <v>0.900530196993085</v>
      </c>
      <c r="DV74" s="30">
        <f t="shared" si="151"/>
        <v>0.670715987111577</v>
      </c>
      <c r="DW74" s="34">
        <f t="shared" si="152"/>
        <v>1.49094403475676</v>
      </c>
      <c r="DX74" s="32">
        <f t="shared" si="153"/>
        <v>0.0879301577287577</v>
      </c>
      <c r="DY74" s="32">
        <f t="shared" si="154"/>
        <v>0.490944034756763</v>
      </c>
      <c r="DZ74" s="32">
        <f t="shared" si="155"/>
        <v>0.0706660467966258</v>
      </c>
      <c r="EA74" s="36"/>
      <c r="EC74" s="25">
        <v>-0.774591001584944</v>
      </c>
      <c r="ED74" s="22">
        <v>0.0112366319259878</v>
      </c>
      <c r="EE74" s="25">
        <v>4.60517018598809</v>
      </c>
      <c r="EF74" s="25">
        <v>0</v>
      </c>
      <c r="EG74" s="26">
        <f t="shared" si="156"/>
        <v>0.930527671285086</v>
      </c>
      <c r="EH74" s="26">
        <f t="shared" si="157"/>
        <v>0.649094077090537</v>
      </c>
      <c r="EI74" s="26">
        <f t="shared" si="178"/>
        <v>1.54060872729319</v>
      </c>
      <c r="EJ74" s="16">
        <f t="shared" si="158"/>
        <v>0.106620320114861</v>
      </c>
      <c r="EK74" s="16">
        <f t="shared" si="159"/>
        <v>0.540608727293189</v>
      </c>
      <c r="EL74" s="16">
        <f t="shared" si="160"/>
        <v>0.104965729570336</v>
      </c>
      <c r="EO74" s="25">
        <v>-0.774591001584944</v>
      </c>
      <c r="EP74" s="25">
        <v>4.60517018598809</v>
      </c>
      <c r="EQ74" s="22">
        <v>0</v>
      </c>
      <c r="ER74" s="26">
        <f t="shared" si="161"/>
        <v>1.00980504554699</v>
      </c>
      <c r="ES74" s="26">
        <f t="shared" si="162"/>
        <v>0.598135256566107</v>
      </c>
      <c r="ET74" s="26">
        <f t="shared" si="179"/>
        <v>1.67186265819039</v>
      </c>
      <c r="EU74" s="16">
        <f t="shared" si="163"/>
        <v>0.164677734991397</v>
      </c>
      <c r="EV74" s="16">
        <f t="shared" si="164"/>
        <v>0.671862658190386</v>
      </c>
      <c r="EW74" s="16">
        <f t="shared" si="165"/>
        <v>0.189344117670604</v>
      </c>
      <c r="EZ74" s="25">
        <v>-0.774591001584944</v>
      </c>
      <c r="FA74" s="25">
        <v>4.60517018598809</v>
      </c>
      <c r="FB74" s="26">
        <f t="shared" si="166"/>
        <v>1.16852373003349</v>
      </c>
      <c r="FC74" s="26">
        <f t="shared" si="167"/>
        <v>0.516891514032572</v>
      </c>
      <c r="FD74" s="26">
        <f t="shared" si="168"/>
        <v>1.93464193714154</v>
      </c>
      <c r="FE74" s="16">
        <f t="shared" si="169"/>
        <v>0.318687041770926</v>
      </c>
      <c r="FF74" s="16">
        <f t="shared" si="170"/>
        <v>0.934641937141542</v>
      </c>
      <c r="FG74" s="16">
        <f t="shared" si="171"/>
        <v>0.438191047535713</v>
      </c>
    </row>
    <row r="75" s="1" customFormat="1" spans="1:163">
      <c r="A75" s="13" t="s">
        <v>22</v>
      </c>
      <c r="B75" s="13">
        <v>1.50390254197224</v>
      </c>
      <c r="C75" s="14">
        <v>0.0071</v>
      </c>
      <c r="D75" s="14">
        <v>0.0113</v>
      </c>
      <c r="E75" s="13">
        <v>100</v>
      </c>
      <c r="F75" s="13">
        <v>0.5</v>
      </c>
      <c r="G75" s="13">
        <v>0.5</v>
      </c>
      <c r="H75" s="13">
        <v>1</v>
      </c>
      <c r="I75" s="13">
        <v>5.4</v>
      </c>
      <c r="J75" s="13">
        <v>0.64</v>
      </c>
      <c r="K75" s="17">
        <f t="shared" si="98"/>
        <v>1.3144332802211</v>
      </c>
      <c r="L75" s="17">
        <f t="shared" si="94"/>
        <v>0.486901853163931</v>
      </c>
      <c r="M75" s="17">
        <f t="shared" si="95"/>
        <v>2.05380200034548</v>
      </c>
      <c r="N75" s="16">
        <f t="shared" si="99"/>
        <v>0.454860249469799</v>
      </c>
      <c r="O75" s="16">
        <f t="shared" si="96"/>
        <v>1.05380200034548</v>
      </c>
      <c r="P75" s="16">
        <f>(O75-$Q$1)^2</f>
        <v>0.558779810311269</v>
      </c>
      <c r="R75" s="21">
        <f t="shared" si="100"/>
        <v>-0.719692709754451</v>
      </c>
      <c r="S75" s="21">
        <f t="shared" si="180"/>
        <v>1</v>
      </c>
      <c r="T75" s="21">
        <f t="shared" si="101"/>
        <v>0.408063424207503</v>
      </c>
      <c r="U75" s="22">
        <f t="shared" si="102"/>
        <v>0.00707491367196198</v>
      </c>
      <c r="V75" s="21">
        <f t="shared" si="103"/>
        <v>0.0112366319259878</v>
      </c>
      <c r="W75" s="25">
        <f t="shared" si="104"/>
        <v>4.60517018598809</v>
      </c>
      <c r="X75" s="21">
        <f t="shared" si="105"/>
        <v>-0.693147180559945</v>
      </c>
      <c r="Y75" s="21">
        <f t="shared" si="106"/>
        <v>-0.693147180559945</v>
      </c>
      <c r="Z75" s="25">
        <f t="shared" si="107"/>
        <v>0</v>
      </c>
      <c r="AA75" s="21">
        <f t="shared" si="108"/>
        <v>1.68639895357023</v>
      </c>
      <c r="AB75" s="26">
        <f t="shared" si="109"/>
        <v>0.891757656292571</v>
      </c>
      <c r="AC75" s="26">
        <f t="shared" si="110"/>
        <v>0.717683773706818</v>
      </c>
      <c r="AD75" s="26">
        <f t="shared" si="172"/>
        <v>1.39337133795714</v>
      </c>
      <c r="AE75" s="16">
        <f t="shared" si="111"/>
        <v>0.0633819175019284</v>
      </c>
      <c r="AF75" s="16">
        <f t="shared" si="112"/>
        <v>0.393371337957142</v>
      </c>
      <c r="AG75" s="16">
        <f t="shared" si="113"/>
        <v>0.0357037670912622</v>
      </c>
      <c r="AJ75" s="25">
        <v>-0.719692709754451</v>
      </c>
      <c r="AK75" s="22">
        <v>1</v>
      </c>
      <c r="AL75" s="25">
        <v>0.408063424207503</v>
      </c>
      <c r="AM75" s="25">
        <v>0.0112366319259878</v>
      </c>
      <c r="AN75" s="25">
        <v>4.60517018598809</v>
      </c>
      <c r="AO75" s="25">
        <v>-0.693147180559945</v>
      </c>
      <c r="AP75" s="25">
        <v>-0.693147180559945</v>
      </c>
      <c r="AQ75" s="25">
        <v>0</v>
      </c>
      <c r="AR75" s="25">
        <v>1.68639895357023</v>
      </c>
      <c r="AS75" s="26">
        <f t="shared" si="114"/>
        <v>0.89165108396775</v>
      </c>
      <c r="AT75" s="26">
        <f t="shared" si="115"/>
        <v>0.717769553031967</v>
      </c>
      <c r="AU75" s="26">
        <f t="shared" si="173"/>
        <v>1.39320481869961</v>
      </c>
      <c r="AV75" s="16">
        <f t="shared" si="116"/>
        <v>0.0633282680621433</v>
      </c>
      <c r="AW75" s="16">
        <f t="shared" si="117"/>
        <v>0.393204818699609</v>
      </c>
      <c r="AX75" s="16">
        <f t="shared" si="118"/>
        <v>0.0355755860065612</v>
      </c>
      <c r="BA75" s="25">
        <v>-0.719692709754451</v>
      </c>
      <c r="BB75" s="25">
        <v>0.408063424207503</v>
      </c>
      <c r="BC75" s="25">
        <v>0.0112366319259878</v>
      </c>
      <c r="BD75" s="25">
        <v>4.60517018598809</v>
      </c>
      <c r="BE75" s="22">
        <v>-0.693147180559945</v>
      </c>
      <c r="BF75" s="25">
        <v>-0.693147180559945</v>
      </c>
      <c r="BG75" s="25">
        <v>0</v>
      </c>
      <c r="BH75" s="25">
        <v>1.68639895357023</v>
      </c>
      <c r="BI75" s="26">
        <f t="shared" si="119"/>
        <v>0.881173730277761</v>
      </c>
      <c r="BJ75" s="26">
        <f t="shared" si="120"/>
        <v>0.726303994330677</v>
      </c>
      <c r="BK75" s="26">
        <f t="shared" si="174"/>
        <v>1.376833953559</v>
      </c>
      <c r="BL75" s="16">
        <f t="shared" si="121"/>
        <v>0.0581647681760901</v>
      </c>
      <c r="BM75" s="16">
        <f t="shared" si="122"/>
        <v>0.376833953559001</v>
      </c>
      <c r="BN75" s="16">
        <f t="shared" si="123"/>
        <v>0.0295741658157978</v>
      </c>
      <c r="BQ75" s="25">
        <v>-0.719692709754451</v>
      </c>
      <c r="BR75" s="25">
        <v>0.408063424207503</v>
      </c>
      <c r="BS75" s="25">
        <v>0.0112366319259878</v>
      </c>
      <c r="BT75" s="25">
        <v>4.60517018598809</v>
      </c>
      <c r="BU75" s="22">
        <v>-0.693147180559945</v>
      </c>
      <c r="BV75" s="25">
        <v>0</v>
      </c>
      <c r="BW75" s="25">
        <v>1.68639895357023</v>
      </c>
      <c r="BX75" s="26">
        <f t="shared" si="124"/>
        <v>0.871141964281729</v>
      </c>
      <c r="BY75" s="26">
        <f t="shared" si="125"/>
        <v>0.734667856952214</v>
      </c>
      <c r="BZ75" s="26">
        <f t="shared" si="175"/>
        <v>1.3611593191902</v>
      </c>
      <c r="CA75" s="16">
        <f t="shared" si="126"/>
        <v>0.0534266076520159</v>
      </c>
      <c r="CB75" s="16">
        <f t="shared" si="127"/>
        <v>0.361159319190201</v>
      </c>
      <c r="CC75" s="16">
        <f t="shared" si="128"/>
        <v>0.023869713533159</v>
      </c>
      <c r="CF75" s="25">
        <v>-0.719692709754451</v>
      </c>
      <c r="CG75" s="25">
        <v>0.408063424207503</v>
      </c>
      <c r="CH75" s="25">
        <v>0.0112366319259878</v>
      </c>
      <c r="CI75" s="25">
        <v>4.60517018598809</v>
      </c>
      <c r="CJ75" s="25">
        <v>0</v>
      </c>
      <c r="CK75" s="22">
        <v>1.68639895357023</v>
      </c>
      <c r="CL75" s="29">
        <f t="shared" si="129"/>
        <v>0.885688815499382</v>
      </c>
      <c r="CM75" s="29">
        <f t="shared" si="130"/>
        <v>0.722601424789525</v>
      </c>
      <c r="CN75" s="29">
        <f t="shared" si="176"/>
        <v>1.38388877421778</v>
      </c>
      <c r="CO75" s="27">
        <f t="shared" si="131"/>
        <v>0.0603629940614892</v>
      </c>
      <c r="CP75" s="27">
        <f t="shared" si="132"/>
        <v>0.383888774217784</v>
      </c>
      <c r="CQ75" s="27">
        <f t="shared" si="133"/>
        <v>0.0310852954583839</v>
      </c>
      <c r="CT75" s="31">
        <v>-0.719692709754451</v>
      </c>
      <c r="CU75" s="31">
        <v>0.408063424207503</v>
      </c>
      <c r="CV75" s="31">
        <v>0.0112366319259878</v>
      </c>
      <c r="CW75" s="31">
        <v>4.60517018598809</v>
      </c>
      <c r="CX75" s="31">
        <v>0</v>
      </c>
      <c r="CY75" s="34">
        <f t="shared" si="134"/>
        <v>0.873894984191956</v>
      </c>
      <c r="CZ75" s="34">
        <f t="shared" si="97"/>
        <v>0.73235344243539</v>
      </c>
      <c r="DA75" s="34">
        <f t="shared" si="177"/>
        <v>1.36546091279993</v>
      </c>
      <c r="DB75" s="32">
        <f t="shared" si="135"/>
        <v>0.0547068636301554</v>
      </c>
      <c r="DC75" s="32">
        <f t="shared" si="136"/>
        <v>0.365460912799932</v>
      </c>
      <c r="DD75" s="32">
        <f>(DC75-$DE$1)^2</f>
        <v>0.0250843075065556</v>
      </c>
      <c r="DE75" s="73"/>
      <c r="DF75" s="30">
        <f t="shared" si="137"/>
        <v>0.873894984191959</v>
      </c>
      <c r="DG75" s="30">
        <f t="shared" si="138"/>
        <v>0.961472039289771</v>
      </c>
      <c r="DH75" s="30">
        <f t="shared" si="139"/>
        <v>0.665645982251092</v>
      </c>
      <c r="DI75" s="34">
        <f t="shared" si="140"/>
        <v>1.50230006139027</v>
      </c>
      <c r="DJ75" s="32">
        <f t="shared" si="141"/>
        <v>0.103344272045124</v>
      </c>
      <c r="DK75" s="32">
        <f t="shared" si="142"/>
        <v>0.502300061390267</v>
      </c>
      <c r="DL75" s="32">
        <f t="shared" si="143"/>
        <v>0.0742297992846249</v>
      </c>
      <c r="DM75" s="36"/>
      <c r="DN75" s="30">
        <f t="shared" si="144"/>
        <v>0.954258409400716</v>
      </c>
      <c r="DO75" s="30">
        <f t="shared" si="145"/>
        <v>0.670677872675941</v>
      </c>
      <c r="DP75" s="34">
        <f t="shared" si="146"/>
        <v>1.49102876468862</v>
      </c>
      <c r="DQ75" s="32">
        <f t="shared" si="147"/>
        <v>0.0987583478790683</v>
      </c>
      <c r="DR75" s="32">
        <f t="shared" si="148"/>
        <v>0.491028764688619</v>
      </c>
      <c r="DS75" s="32">
        <f t="shared" si="149"/>
        <v>0.0695498873502264</v>
      </c>
      <c r="DT75" s="36"/>
      <c r="DU75" s="30">
        <f t="shared" si="150"/>
        <v>0.909184896686371</v>
      </c>
      <c r="DV75" s="30">
        <f t="shared" si="151"/>
        <v>0.703927223530168</v>
      </c>
      <c r="DW75" s="34">
        <f t="shared" si="152"/>
        <v>1.42060140107246</v>
      </c>
      <c r="DX75" s="32">
        <f t="shared" si="153"/>
        <v>0.0724605086040524</v>
      </c>
      <c r="DY75" s="32">
        <f t="shared" si="154"/>
        <v>0.420601401072455</v>
      </c>
      <c r="DZ75" s="32">
        <f t="shared" si="155"/>
        <v>0.0382156471195033</v>
      </c>
      <c r="EA75" s="36"/>
      <c r="EC75" s="25">
        <v>-0.719692709754451</v>
      </c>
      <c r="ED75" s="22">
        <v>0.0112366319259878</v>
      </c>
      <c r="EE75" s="25">
        <v>4.60517018598809</v>
      </c>
      <c r="EF75" s="25">
        <v>0</v>
      </c>
      <c r="EG75" s="26">
        <f t="shared" si="156"/>
        <v>0.933319420064486</v>
      </c>
      <c r="EH75" s="26">
        <f t="shared" si="157"/>
        <v>0.685724507860107</v>
      </c>
      <c r="EI75" s="26">
        <f t="shared" si="178"/>
        <v>1.45831159385076</v>
      </c>
      <c r="EJ75" s="16">
        <f t="shared" si="158"/>
        <v>0.0860362821869666</v>
      </c>
      <c r="EK75" s="16">
        <f t="shared" si="159"/>
        <v>0.45831159385076</v>
      </c>
      <c r="EL75" s="16">
        <f t="shared" si="160"/>
        <v>0.0584126140613561</v>
      </c>
      <c r="EO75" s="25">
        <v>-0.719692709754451</v>
      </c>
      <c r="EP75" s="25">
        <v>4.60517018598809</v>
      </c>
      <c r="EQ75" s="22">
        <v>0</v>
      </c>
      <c r="ER75" s="26">
        <f t="shared" si="161"/>
        <v>1.01283464057176</v>
      </c>
      <c r="ES75" s="26">
        <f t="shared" si="162"/>
        <v>0.631889919995931</v>
      </c>
      <c r="ET75" s="26">
        <f t="shared" si="179"/>
        <v>1.58255412589338</v>
      </c>
      <c r="EU75" s="16">
        <f t="shared" si="163"/>
        <v>0.139005669210277</v>
      </c>
      <c r="EV75" s="16">
        <f t="shared" si="164"/>
        <v>0.582554125893383</v>
      </c>
      <c r="EW75" s="16">
        <f t="shared" si="165"/>
        <v>0.119597256672656</v>
      </c>
      <c r="EZ75" s="25">
        <v>-0.719692709754451</v>
      </c>
      <c r="FA75" s="25">
        <v>4.60517018598809</v>
      </c>
      <c r="FB75" s="26">
        <f t="shared" si="166"/>
        <v>1.1720295093861</v>
      </c>
      <c r="FC75" s="26">
        <f t="shared" si="167"/>
        <v>0.546061336233102</v>
      </c>
      <c r="FD75" s="26">
        <f t="shared" si="168"/>
        <v>1.83129610841578</v>
      </c>
      <c r="FE75" s="16">
        <f t="shared" si="169"/>
        <v>0.283055398857613</v>
      </c>
      <c r="FF75" s="16">
        <f t="shared" si="170"/>
        <v>0.831296108415779</v>
      </c>
      <c r="FG75" s="16">
        <f t="shared" si="171"/>
        <v>0.312049797357427</v>
      </c>
    </row>
    <row r="76" s="1" customFormat="1" spans="1:163">
      <c r="A76" s="13" t="s">
        <v>22</v>
      </c>
      <c r="B76" s="13">
        <v>2.27653423584335</v>
      </c>
      <c r="C76" s="14">
        <v>0.0071</v>
      </c>
      <c r="D76" s="14">
        <v>0.0113</v>
      </c>
      <c r="E76" s="13">
        <v>100</v>
      </c>
      <c r="F76" s="13">
        <v>0.5</v>
      </c>
      <c r="G76" s="13">
        <v>0.5</v>
      </c>
      <c r="H76" s="13">
        <v>1</v>
      </c>
      <c r="I76" s="13">
        <v>5.4</v>
      </c>
      <c r="J76" s="13">
        <v>0.877</v>
      </c>
      <c r="K76" s="17">
        <f t="shared" si="98"/>
        <v>1.37832992130425</v>
      </c>
      <c r="L76" s="17">
        <f t="shared" si="94"/>
        <v>0.636277270372349</v>
      </c>
      <c r="M76" s="17">
        <f t="shared" si="95"/>
        <v>1.57164187149857</v>
      </c>
      <c r="N76" s="16">
        <f t="shared" si="99"/>
        <v>0.251331689994921</v>
      </c>
      <c r="O76" s="16">
        <f t="shared" si="96"/>
        <v>0.571641871498569</v>
      </c>
      <c r="P76" s="16">
        <f>(O76-$Q$1)^2</f>
        <v>0.0704136105810021</v>
      </c>
      <c r="R76" s="21">
        <f t="shared" si="100"/>
        <v>-0.452120850939885</v>
      </c>
      <c r="S76" s="21">
        <f t="shared" si="180"/>
        <v>1</v>
      </c>
      <c r="T76" s="21">
        <f t="shared" si="101"/>
        <v>0.822654214486273</v>
      </c>
      <c r="U76" s="22">
        <f t="shared" si="102"/>
        <v>0.00707491367196198</v>
      </c>
      <c r="V76" s="21">
        <f t="shared" si="103"/>
        <v>0.0112366319259878</v>
      </c>
      <c r="W76" s="25">
        <f t="shared" si="104"/>
        <v>4.60517018598809</v>
      </c>
      <c r="X76" s="21">
        <f t="shared" si="105"/>
        <v>-0.693147180559945</v>
      </c>
      <c r="Y76" s="21">
        <f t="shared" si="106"/>
        <v>-0.693147180559945</v>
      </c>
      <c r="Z76" s="25">
        <f t="shared" si="107"/>
        <v>0</v>
      </c>
      <c r="AA76" s="21">
        <f t="shared" si="108"/>
        <v>1.68639895357023</v>
      </c>
      <c r="AB76" s="26">
        <f t="shared" si="109"/>
        <v>1.00347546609875</v>
      </c>
      <c r="AC76" s="26">
        <f t="shared" si="110"/>
        <v>0.873962572706983</v>
      </c>
      <c r="AD76" s="26">
        <f t="shared" si="172"/>
        <v>1.14421375837942</v>
      </c>
      <c r="AE76" s="16">
        <f t="shared" si="111"/>
        <v>0.0159960435248954</v>
      </c>
      <c r="AF76" s="16">
        <f t="shared" si="112"/>
        <v>0.144213758379415</v>
      </c>
      <c r="AG76" s="16">
        <f t="shared" si="113"/>
        <v>0.00362442225397389</v>
      </c>
      <c r="AJ76" s="25">
        <v>-0.452120850939885</v>
      </c>
      <c r="AK76" s="22">
        <v>1</v>
      </c>
      <c r="AL76" s="25">
        <v>0.822654214486273</v>
      </c>
      <c r="AM76" s="25">
        <v>0.0112366319259878</v>
      </c>
      <c r="AN76" s="25">
        <v>4.60517018598809</v>
      </c>
      <c r="AO76" s="25">
        <v>-0.693147180559945</v>
      </c>
      <c r="AP76" s="25">
        <v>-0.693147180559945</v>
      </c>
      <c r="AQ76" s="25">
        <v>0</v>
      </c>
      <c r="AR76" s="25">
        <v>1.68639895357023</v>
      </c>
      <c r="AS76" s="26">
        <f t="shared" si="114"/>
        <v>1.0036051628092</v>
      </c>
      <c r="AT76" s="26">
        <f t="shared" si="115"/>
        <v>0.873849629813762</v>
      </c>
      <c r="AU76" s="26">
        <f t="shared" si="173"/>
        <v>1.14436164516442</v>
      </c>
      <c r="AV76" s="16">
        <f t="shared" si="116"/>
        <v>0.0160288672499441</v>
      </c>
      <c r="AW76" s="16">
        <f t="shared" si="117"/>
        <v>0.144361645164424</v>
      </c>
      <c r="AX76" s="16">
        <f t="shared" si="118"/>
        <v>0.00362744317532288</v>
      </c>
      <c r="BA76" s="25">
        <v>-0.452120850939885</v>
      </c>
      <c r="BB76" s="25">
        <v>0.822654214486273</v>
      </c>
      <c r="BC76" s="25">
        <v>0.0112366319259878</v>
      </c>
      <c r="BD76" s="25">
        <v>4.60517018598809</v>
      </c>
      <c r="BE76" s="22">
        <v>-0.693147180559945</v>
      </c>
      <c r="BF76" s="25">
        <v>-0.693147180559945</v>
      </c>
      <c r="BG76" s="25">
        <v>0</v>
      </c>
      <c r="BH76" s="25">
        <v>1.68639895357023</v>
      </c>
      <c r="BI76" s="26">
        <f t="shared" si="119"/>
        <v>0.997213616924068</v>
      </c>
      <c r="BJ76" s="26">
        <f t="shared" si="120"/>
        <v>0.879450485950171</v>
      </c>
      <c r="BK76" s="26">
        <f t="shared" si="174"/>
        <v>1.13707367950293</v>
      </c>
      <c r="BL76" s="16">
        <f t="shared" si="121"/>
        <v>0.0144513136939667</v>
      </c>
      <c r="BM76" s="16">
        <f t="shared" si="122"/>
        <v>0.137073679502929</v>
      </c>
      <c r="BN76" s="16">
        <f t="shared" si="123"/>
        <v>0.00459533010640704</v>
      </c>
      <c r="BQ76" s="25">
        <v>-0.452120850939885</v>
      </c>
      <c r="BR76" s="25">
        <v>0.822654214486273</v>
      </c>
      <c r="BS76" s="25">
        <v>0.0112366319259878</v>
      </c>
      <c r="BT76" s="25">
        <v>4.60517018598809</v>
      </c>
      <c r="BU76" s="22">
        <v>-0.693147180559945</v>
      </c>
      <c r="BV76" s="25">
        <v>0</v>
      </c>
      <c r="BW76" s="25">
        <v>1.68639895357023</v>
      </c>
      <c r="BX76" s="26">
        <f t="shared" si="124"/>
        <v>0.988767038906629</v>
      </c>
      <c r="BY76" s="26">
        <f t="shared" si="125"/>
        <v>0.886963223379473</v>
      </c>
      <c r="BZ76" s="26">
        <f t="shared" si="175"/>
        <v>1.12744246169513</v>
      </c>
      <c r="CA76" s="16">
        <f t="shared" si="126"/>
        <v>0.0124918709859558</v>
      </c>
      <c r="CB76" s="16">
        <f t="shared" si="127"/>
        <v>0.12744246169513</v>
      </c>
      <c r="CC76" s="16">
        <f t="shared" si="128"/>
        <v>0.00627558557884927</v>
      </c>
      <c r="CF76" s="25">
        <v>-0.452120850939885</v>
      </c>
      <c r="CG76" s="25">
        <v>0.822654214486273</v>
      </c>
      <c r="CH76" s="25">
        <v>0.0112366319259878</v>
      </c>
      <c r="CI76" s="25">
        <v>4.60517018598809</v>
      </c>
      <c r="CJ76" s="25">
        <v>0</v>
      </c>
      <c r="CK76" s="22">
        <v>1.68639895357023</v>
      </c>
      <c r="CL76" s="29">
        <f t="shared" si="129"/>
        <v>0.999874511635855</v>
      </c>
      <c r="CM76" s="29">
        <f t="shared" si="130"/>
        <v>0.877110067107496</v>
      </c>
      <c r="CN76" s="29">
        <f t="shared" si="176"/>
        <v>1.14010776697361</v>
      </c>
      <c r="CO76" s="27">
        <f t="shared" si="131"/>
        <v>0.0150981456097499</v>
      </c>
      <c r="CP76" s="27">
        <f t="shared" si="132"/>
        <v>0.140107766973609</v>
      </c>
      <c r="CQ76" s="27">
        <f t="shared" si="133"/>
        <v>0.00455230644943368</v>
      </c>
      <c r="CT76" s="31">
        <v>-0.452120850939885</v>
      </c>
      <c r="CU76" s="31">
        <v>0.822654214486273</v>
      </c>
      <c r="CV76" s="31">
        <v>0.0112366319259878</v>
      </c>
      <c r="CW76" s="31">
        <v>4.60517018598809</v>
      </c>
      <c r="CX76" s="31">
        <v>0</v>
      </c>
      <c r="CY76" s="34">
        <f t="shared" si="134"/>
        <v>0.99423856083524</v>
      </c>
      <c r="CZ76" s="34">
        <f t="shared" si="97"/>
        <v>0.882082062139342</v>
      </c>
      <c r="DA76" s="34">
        <f t="shared" si="177"/>
        <v>1.13368136925341</v>
      </c>
      <c r="DB76" s="32">
        <f t="shared" si="135"/>
        <v>0.0137448801467182</v>
      </c>
      <c r="DC76" s="32">
        <f t="shared" si="136"/>
        <v>0.133681369253409</v>
      </c>
      <c r="DD76" s="32">
        <f>(DC76-$DE$1)^2</f>
        <v>0.00538745447808033</v>
      </c>
      <c r="DE76" s="73"/>
      <c r="DF76" s="30">
        <f t="shared" si="137"/>
        <v>0.994238560835236</v>
      </c>
      <c r="DG76" s="30">
        <f t="shared" si="138"/>
        <v>1.09391026861339</v>
      </c>
      <c r="DH76" s="30">
        <f t="shared" si="139"/>
        <v>0.801711095656559</v>
      </c>
      <c r="DI76" s="34">
        <f t="shared" si="140"/>
        <v>1.24733211928551</v>
      </c>
      <c r="DJ76" s="32">
        <f t="shared" si="141"/>
        <v>0.0470500646299323</v>
      </c>
      <c r="DK76" s="32">
        <f t="shared" si="142"/>
        <v>0.247332119285506</v>
      </c>
      <c r="DL76" s="32">
        <f t="shared" si="143"/>
        <v>0.000305673476826924</v>
      </c>
      <c r="DM76" s="36"/>
      <c r="DN76" s="30">
        <f t="shared" si="144"/>
        <v>1.08608371481597</v>
      </c>
      <c r="DO76" s="30">
        <f t="shared" si="145"/>
        <v>0.807488398947773</v>
      </c>
      <c r="DP76" s="34">
        <f t="shared" si="146"/>
        <v>1.23840788462483</v>
      </c>
      <c r="DQ76" s="32">
        <f t="shared" si="147"/>
        <v>0.0437159998012471</v>
      </c>
      <c r="DR76" s="32">
        <f t="shared" si="148"/>
        <v>0.238407884624827</v>
      </c>
      <c r="DS76" s="32">
        <f t="shared" si="149"/>
        <v>0.00012325987169064</v>
      </c>
      <c r="DT76" s="36"/>
      <c r="DU76" s="30">
        <f t="shared" si="150"/>
        <v>1.03839151877244</v>
      </c>
      <c r="DV76" s="30">
        <f t="shared" si="151"/>
        <v>0.844575465174027</v>
      </c>
      <c r="DW76" s="34">
        <f t="shared" si="152"/>
        <v>1.18402681730039</v>
      </c>
      <c r="DX76" s="32">
        <f t="shared" si="153"/>
        <v>0.0260472223316758</v>
      </c>
      <c r="DY76" s="32">
        <f t="shared" si="154"/>
        <v>0.184026817300391</v>
      </c>
      <c r="DZ76" s="32">
        <f t="shared" si="155"/>
        <v>0.00168808866574363</v>
      </c>
      <c r="EA76" s="36"/>
      <c r="EC76" s="25">
        <v>-0.452120850939885</v>
      </c>
      <c r="ED76" s="22">
        <v>0.0112366319259878</v>
      </c>
      <c r="EE76" s="25">
        <v>4.60517018598809</v>
      </c>
      <c r="EF76" s="25">
        <v>0</v>
      </c>
      <c r="EG76" s="26">
        <f t="shared" si="156"/>
        <v>0.978689525110642</v>
      </c>
      <c r="EH76" s="26">
        <f t="shared" si="157"/>
        <v>0.896096236343037</v>
      </c>
      <c r="EI76" s="26">
        <f t="shared" si="178"/>
        <v>1.11595156797109</v>
      </c>
      <c r="EJ76" s="16">
        <f t="shared" si="158"/>
        <v>0.0103407595172278</v>
      </c>
      <c r="EK76" s="16">
        <f t="shared" si="159"/>
        <v>0.115951567971085</v>
      </c>
      <c r="EL76" s="16">
        <f t="shared" si="160"/>
        <v>0.0101350547689558</v>
      </c>
      <c r="EO76" s="25">
        <v>-0.452120850939885</v>
      </c>
      <c r="EP76" s="25">
        <v>4.60517018598809</v>
      </c>
      <c r="EQ76" s="22">
        <v>0</v>
      </c>
      <c r="ER76" s="26">
        <f t="shared" si="161"/>
        <v>1.06207010385394</v>
      </c>
      <c r="ES76" s="26">
        <f t="shared" si="162"/>
        <v>0.825745868203638</v>
      </c>
      <c r="ET76" s="26">
        <f t="shared" si="179"/>
        <v>1.21102634418921</v>
      </c>
      <c r="EU76" s="16">
        <f t="shared" si="163"/>
        <v>0.0342509433405082</v>
      </c>
      <c r="EV76" s="16">
        <f t="shared" si="164"/>
        <v>0.211026344189214</v>
      </c>
      <c r="EW76" s="16">
        <f t="shared" si="165"/>
        <v>0.000660460120439413</v>
      </c>
      <c r="EZ76" s="25">
        <v>-0.452120850939885</v>
      </c>
      <c r="FA76" s="25">
        <v>4.60517018598809</v>
      </c>
      <c r="FB76" s="26">
        <f t="shared" si="166"/>
        <v>1.22900368223077</v>
      </c>
      <c r="FC76" s="26">
        <f t="shared" si="167"/>
        <v>0.71358614516773</v>
      </c>
      <c r="FD76" s="26">
        <f t="shared" si="168"/>
        <v>1.40137249969301</v>
      </c>
      <c r="FE76" s="16">
        <f t="shared" si="169"/>
        <v>0.12390659230402</v>
      </c>
      <c r="FF76" s="16">
        <f t="shared" si="170"/>
        <v>0.401372499693009</v>
      </c>
      <c r="FG76" s="16">
        <f t="shared" si="171"/>
        <v>0.0165612620437655</v>
      </c>
    </row>
    <row r="77" s="1" customFormat="1" spans="1:163">
      <c r="A77" s="13" t="s">
        <v>22</v>
      </c>
      <c r="B77" s="13">
        <v>2.70746151402081</v>
      </c>
      <c r="C77" s="14">
        <v>0.0071</v>
      </c>
      <c r="D77" s="14">
        <v>0.0113</v>
      </c>
      <c r="E77" s="13">
        <v>100</v>
      </c>
      <c r="F77" s="13">
        <v>0.5</v>
      </c>
      <c r="G77" s="13">
        <v>0.5</v>
      </c>
      <c r="H77" s="13">
        <v>1</v>
      </c>
      <c r="I77" s="13">
        <v>5.4</v>
      </c>
      <c r="J77" s="13">
        <v>1.146</v>
      </c>
      <c r="K77" s="17">
        <f t="shared" si="98"/>
        <v>1.41396760720952</v>
      </c>
      <c r="L77" s="17">
        <f t="shared" si="94"/>
        <v>0.810485328063238</v>
      </c>
      <c r="M77" s="17">
        <f t="shared" si="95"/>
        <v>1.23382862758248</v>
      </c>
      <c r="N77" s="16">
        <f t="shared" si="99"/>
        <v>0.0718066385135961</v>
      </c>
      <c r="O77" s="16">
        <f t="shared" si="96"/>
        <v>0.233828627582479</v>
      </c>
      <c r="P77" s="16">
        <f>(O77-$Q$1)^2</f>
        <v>0.00525010575753364</v>
      </c>
      <c r="R77" s="21">
        <f t="shared" si="100"/>
        <v>-0.210122040298154</v>
      </c>
      <c r="S77" s="21">
        <f t="shared" si="180"/>
        <v>1</v>
      </c>
      <c r="T77" s="21">
        <f t="shared" si="101"/>
        <v>0.996011485210562</v>
      </c>
      <c r="U77" s="22">
        <f t="shared" si="102"/>
        <v>0.00707491367196198</v>
      </c>
      <c r="V77" s="21">
        <f t="shared" si="103"/>
        <v>0.0112366319259878</v>
      </c>
      <c r="W77" s="25">
        <f t="shared" si="104"/>
        <v>4.60517018598809</v>
      </c>
      <c r="X77" s="21">
        <f t="shared" si="105"/>
        <v>-0.693147180559945</v>
      </c>
      <c r="Y77" s="21">
        <f t="shared" si="106"/>
        <v>-0.693147180559945</v>
      </c>
      <c r="Z77" s="25">
        <f t="shared" si="107"/>
        <v>0</v>
      </c>
      <c r="AA77" s="21">
        <f t="shared" si="108"/>
        <v>1.68639895357023</v>
      </c>
      <c r="AB77" s="26">
        <f t="shared" si="109"/>
        <v>1.06024704507547</v>
      </c>
      <c r="AC77" s="26">
        <f t="shared" si="110"/>
        <v>1.08088016403613</v>
      </c>
      <c r="AD77" s="26">
        <f t="shared" si="172"/>
        <v>0.925171941601632</v>
      </c>
      <c r="AE77" s="16">
        <f t="shared" si="111"/>
        <v>0.00735356927828846</v>
      </c>
      <c r="AF77" s="16">
        <f t="shared" si="112"/>
        <v>0.0748280583983681</v>
      </c>
      <c r="AG77" s="16">
        <f t="shared" si="113"/>
        <v>0.0167932764626581</v>
      </c>
      <c r="AJ77" s="25">
        <v>-0.210122040298154</v>
      </c>
      <c r="AK77" s="22">
        <v>1</v>
      </c>
      <c r="AL77" s="25">
        <v>0.996011485210562</v>
      </c>
      <c r="AM77" s="25">
        <v>0.0112366319259878</v>
      </c>
      <c r="AN77" s="25">
        <v>4.60517018598809</v>
      </c>
      <c r="AO77" s="25">
        <v>-0.693147180559945</v>
      </c>
      <c r="AP77" s="25">
        <v>-0.693147180559945</v>
      </c>
      <c r="AQ77" s="25">
        <v>0</v>
      </c>
      <c r="AR77" s="25">
        <v>1.68639895357023</v>
      </c>
      <c r="AS77" s="26">
        <f t="shared" si="114"/>
        <v>1.06049438028173</v>
      </c>
      <c r="AT77" s="26">
        <f t="shared" si="115"/>
        <v>1.08062807432847</v>
      </c>
      <c r="AU77" s="26">
        <f t="shared" si="173"/>
        <v>0.92538776638894</v>
      </c>
      <c r="AV77" s="16">
        <f t="shared" si="116"/>
        <v>0.0073112110034062</v>
      </c>
      <c r="AW77" s="16">
        <f t="shared" si="117"/>
        <v>0.07461223361106</v>
      </c>
      <c r="AX77" s="16">
        <f t="shared" si="118"/>
        <v>0.0168941948276999</v>
      </c>
      <c r="BA77" s="25">
        <v>-0.210122040298154</v>
      </c>
      <c r="BB77" s="25">
        <v>0.996011485210562</v>
      </c>
      <c r="BC77" s="25">
        <v>0.0112366319259878</v>
      </c>
      <c r="BD77" s="25">
        <v>4.60517018598809</v>
      </c>
      <c r="BE77" s="22">
        <v>-0.693147180559945</v>
      </c>
      <c r="BF77" s="25">
        <v>-0.693147180559945</v>
      </c>
      <c r="BG77" s="25">
        <v>0</v>
      </c>
      <c r="BH77" s="25">
        <v>1.68639895357023</v>
      </c>
      <c r="BI77" s="26">
        <f t="shared" si="119"/>
        <v>1.0561362737601</v>
      </c>
      <c r="BJ77" s="26">
        <f t="shared" si="120"/>
        <v>1.0850872453419</v>
      </c>
      <c r="BK77" s="26">
        <f t="shared" si="174"/>
        <v>0.921584881117014</v>
      </c>
      <c r="BL77" s="16">
        <f t="shared" si="121"/>
        <v>0.00807548929372002</v>
      </c>
      <c r="BM77" s="16">
        <f t="shared" si="122"/>
        <v>0.0784151188829859</v>
      </c>
      <c r="BN77" s="16">
        <f t="shared" si="123"/>
        <v>0.0159889512377771</v>
      </c>
      <c r="BQ77" s="25">
        <v>-0.210122040298154</v>
      </c>
      <c r="BR77" s="25">
        <v>0.996011485210562</v>
      </c>
      <c r="BS77" s="25">
        <v>0.0112366319259878</v>
      </c>
      <c r="BT77" s="25">
        <v>4.60517018598809</v>
      </c>
      <c r="BU77" s="22">
        <v>-0.693147180559945</v>
      </c>
      <c r="BV77" s="25">
        <v>0</v>
      </c>
      <c r="BW77" s="25">
        <v>1.68639895357023</v>
      </c>
      <c r="BX77" s="26">
        <f t="shared" si="124"/>
        <v>1.04848032438577</v>
      </c>
      <c r="BY77" s="26">
        <f t="shared" si="125"/>
        <v>1.09301049656927</v>
      </c>
      <c r="BZ77" s="26">
        <f t="shared" si="175"/>
        <v>0.914904297020739</v>
      </c>
      <c r="CA77" s="16">
        <f t="shared" si="126"/>
        <v>0.00951008713190517</v>
      </c>
      <c r="CB77" s="16">
        <f t="shared" si="127"/>
        <v>0.0850957029792606</v>
      </c>
      <c r="CC77" s="16">
        <f t="shared" si="128"/>
        <v>0.0147781348942503</v>
      </c>
      <c r="CF77" s="25">
        <v>-0.210122040298154</v>
      </c>
      <c r="CG77" s="25">
        <v>0.996011485210562</v>
      </c>
      <c r="CH77" s="25">
        <v>0.0112366319259878</v>
      </c>
      <c r="CI77" s="25">
        <v>4.60517018598809</v>
      </c>
      <c r="CJ77" s="25">
        <v>0</v>
      </c>
      <c r="CK77" s="22">
        <v>1.68639895357023</v>
      </c>
      <c r="CL77" s="29">
        <f t="shared" si="129"/>
        <v>1.05787184034694</v>
      </c>
      <c r="CM77" s="29">
        <f t="shared" si="130"/>
        <v>1.08330702859447</v>
      </c>
      <c r="CN77" s="29">
        <f t="shared" si="176"/>
        <v>0.923099337126472</v>
      </c>
      <c r="CO77" s="27">
        <f t="shared" si="131"/>
        <v>0.0077665725238358</v>
      </c>
      <c r="CP77" s="27">
        <f t="shared" si="132"/>
        <v>0.0769006628735281</v>
      </c>
      <c r="CQ77" s="27">
        <f t="shared" si="133"/>
        <v>0.0170767099654433</v>
      </c>
      <c r="CT77" s="31">
        <v>-0.210122040298154</v>
      </c>
      <c r="CU77" s="31">
        <v>0.996011485210562</v>
      </c>
      <c r="CV77" s="31">
        <v>0.0112366319259878</v>
      </c>
      <c r="CW77" s="31">
        <v>4.60517018598809</v>
      </c>
      <c r="CX77" s="31">
        <v>0</v>
      </c>
      <c r="CY77" s="34">
        <f t="shared" si="134"/>
        <v>1.05532457024121</v>
      </c>
      <c r="CZ77" s="34">
        <f t="shared" si="97"/>
        <v>1.08592184083998</v>
      </c>
      <c r="DA77" s="34">
        <f t="shared" si="177"/>
        <v>0.920876588343118</v>
      </c>
      <c r="DB77" s="32">
        <f t="shared" si="135"/>
        <v>0.00822203356194061</v>
      </c>
      <c r="DC77" s="32">
        <f t="shared" si="136"/>
        <v>0.0791234116568816</v>
      </c>
      <c r="DD77" s="32">
        <f>(DC77-$DE$1)^2</f>
        <v>0.0163730549559053</v>
      </c>
      <c r="DE77" s="73"/>
      <c r="DF77" s="30">
        <f t="shared" si="137"/>
        <v>1.05532457024121</v>
      </c>
      <c r="DG77" s="30">
        <f t="shared" si="138"/>
        <v>1.16113907514437</v>
      </c>
      <c r="DH77" s="30">
        <f t="shared" si="139"/>
        <v>0.986961876084925</v>
      </c>
      <c r="DI77" s="34">
        <f t="shared" si="140"/>
        <v>1.01321036225512</v>
      </c>
      <c r="DJ77" s="32">
        <f t="shared" si="141"/>
        <v>0.00022919159622683</v>
      </c>
      <c r="DK77" s="32">
        <f t="shared" si="142"/>
        <v>0.0132103622551207</v>
      </c>
      <c r="DL77" s="32">
        <f t="shared" si="143"/>
        <v>0.0469321256787475</v>
      </c>
      <c r="DM77" s="36"/>
      <c r="DN77" s="30">
        <f t="shared" si="144"/>
        <v>1.15304103835819</v>
      </c>
      <c r="DO77" s="30">
        <f t="shared" si="145"/>
        <v>0.993893505847623</v>
      </c>
      <c r="DP77" s="34">
        <f t="shared" si="146"/>
        <v>1.00614401252896</v>
      </c>
      <c r="DQ77" s="32">
        <f t="shared" si="147"/>
        <v>4.95762211614346e-5</v>
      </c>
      <c r="DR77" s="32">
        <f t="shared" si="148"/>
        <v>0.00614401252895735</v>
      </c>
      <c r="DS77" s="32">
        <f t="shared" si="149"/>
        <v>0.04891246474888</v>
      </c>
      <c r="DT77" s="36"/>
      <c r="DU77" s="30">
        <f t="shared" si="150"/>
        <v>1.10439343143735</v>
      </c>
      <c r="DV77" s="30">
        <f t="shared" si="151"/>
        <v>1.0376736834703</v>
      </c>
      <c r="DW77" s="34">
        <f t="shared" si="152"/>
        <v>0.963694093749871</v>
      </c>
      <c r="DX77" s="32">
        <f t="shared" si="153"/>
        <v>0.00173110654755826</v>
      </c>
      <c r="DY77" s="32">
        <f t="shared" si="154"/>
        <v>0.0363059062501284</v>
      </c>
      <c r="DZ77" s="32">
        <f t="shared" si="155"/>
        <v>0.0356481841662839</v>
      </c>
      <c r="EA77" s="36"/>
      <c r="EC77" s="25">
        <v>-0.210122040298154</v>
      </c>
      <c r="ED77" s="22">
        <v>0.0112366319259878</v>
      </c>
      <c r="EE77" s="25">
        <v>4.60517018598809</v>
      </c>
      <c r="EF77" s="25">
        <v>0</v>
      </c>
      <c r="EG77" s="26">
        <f t="shared" si="156"/>
        <v>1.00399422854599</v>
      </c>
      <c r="EH77" s="26">
        <f t="shared" si="157"/>
        <v>1.14144082447532</v>
      </c>
      <c r="EI77" s="26">
        <f t="shared" si="178"/>
        <v>0.876085714263517</v>
      </c>
      <c r="EJ77" s="16">
        <f t="shared" si="158"/>
        <v>0.0201656391262484</v>
      </c>
      <c r="EK77" s="16">
        <f t="shared" si="159"/>
        <v>0.123914285736483</v>
      </c>
      <c r="EL77" s="16">
        <f t="shared" si="160"/>
        <v>0.0085951981264443</v>
      </c>
      <c r="EO77" s="25">
        <v>-0.210122040298154</v>
      </c>
      <c r="EP77" s="25">
        <v>4.60517018598809</v>
      </c>
      <c r="EQ77" s="22">
        <v>0</v>
      </c>
      <c r="ER77" s="26">
        <f t="shared" si="161"/>
        <v>1.08953067057712</v>
      </c>
      <c r="ES77" s="26">
        <f t="shared" si="162"/>
        <v>1.05182904065745</v>
      </c>
      <c r="ET77" s="26">
        <f t="shared" si="179"/>
        <v>0.950724843435528</v>
      </c>
      <c r="EU77" s="16">
        <f t="shared" si="163"/>
        <v>0.00318878516547024</v>
      </c>
      <c r="EV77" s="16">
        <f t="shared" si="164"/>
        <v>0.0492751565644716</v>
      </c>
      <c r="EW77" s="16">
        <f t="shared" si="165"/>
        <v>0.0351377298036469</v>
      </c>
      <c r="EZ77" s="25">
        <v>-0.210122040298154</v>
      </c>
      <c r="FA77" s="25">
        <v>4.60517018598809</v>
      </c>
      <c r="FB77" s="26">
        <f t="shared" si="166"/>
        <v>1.26078043359253</v>
      </c>
      <c r="FC77" s="26">
        <f t="shared" si="167"/>
        <v>0.908960806708057</v>
      </c>
      <c r="FD77" s="26">
        <f t="shared" si="168"/>
        <v>1.10015744641582</v>
      </c>
      <c r="FE77" s="16">
        <f t="shared" si="169"/>
        <v>0.0131745479356892</v>
      </c>
      <c r="FF77" s="16">
        <f t="shared" si="170"/>
        <v>0.10015744641582</v>
      </c>
      <c r="FG77" s="16">
        <f t="shared" si="171"/>
        <v>0.0297646983531639</v>
      </c>
    </row>
    <row r="78" s="1" customFormat="1" spans="1:163">
      <c r="A78" s="13" t="s">
        <v>22</v>
      </c>
      <c r="B78" s="13">
        <v>2.03660626042719</v>
      </c>
      <c r="C78" s="14">
        <v>0.0071</v>
      </c>
      <c r="D78" s="14">
        <v>0.0113</v>
      </c>
      <c r="E78" s="13">
        <v>100</v>
      </c>
      <c r="F78" s="13">
        <v>0.6</v>
      </c>
      <c r="G78" s="13">
        <v>0.5</v>
      </c>
      <c r="H78" s="13">
        <v>1</v>
      </c>
      <c r="I78" s="13">
        <v>5.4</v>
      </c>
      <c r="J78" s="13">
        <v>0.687</v>
      </c>
      <c r="K78" s="17">
        <f t="shared" si="98"/>
        <v>1.44472787773733</v>
      </c>
      <c r="L78" s="17">
        <f t="shared" si="94"/>
        <v>0.475522076223759</v>
      </c>
      <c r="M78" s="17">
        <f t="shared" si="95"/>
        <v>2.10295178709946</v>
      </c>
      <c r="N78" s="16">
        <f t="shared" si="99"/>
        <v>0.574151536700316</v>
      </c>
      <c r="O78" s="16">
        <f t="shared" si="96"/>
        <v>1.10295178709946</v>
      </c>
      <c r="P78" s="16">
        <f>(O78-$Q$1)^2</f>
        <v>0.63467599217295</v>
      </c>
      <c r="R78" s="21">
        <f t="shared" si="100"/>
        <v>-0.7433419706848</v>
      </c>
      <c r="S78" s="21">
        <f t="shared" si="180"/>
        <v>1</v>
      </c>
      <c r="T78" s="21">
        <f t="shared" si="101"/>
        <v>0.711284824710828</v>
      </c>
      <c r="U78" s="22">
        <f t="shared" si="102"/>
        <v>0.00707491367196198</v>
      </c>
      <c r="V78" s="21">
        <f t="shared" si="103"/>
        <v>0.0112366319259878</v>
      </c>
      <c r="W78" s="25">
        <f t="shared" si="104"/>
        <v>4.60517018598809</v>
      </c>
      <c r="X78" s="21">
        <f t="shared" si="105"/>
        <v>-0.510825623765991</v>
      </c>
      <c r="Y78" s="21">
        <f t="shared" si="106"/>
        <v>-0.693147180559945</v>
      </c>
      <c r="Z78" s="25">
        <f t="shared" si="107"/>
        <v>0</v>
      </c>
      <c r="AA78" s="21">
        <f t="shared" si="108"/>
        <v>1.68639895357023</v>
      </c>
      <c r="AB78" s="26">
        <f t="shared" si="109"/>
        <v>1.01465858741387</v>
      </c>
      <c r="AC78" s="26">
        <f t="shared" si="110"/>
        <v>0.677075036393281</v>
      </c>
      <c r="AD78" s="26">
        <f t="shared" si="172"/>
        <v>1.47694117527492</v>
      </c>
      <c r="AE78" s="16">
        <f t="shared" si="111"/>
        <v>0.107360149906052</v>
      </c>
      <c r="AF78" s="16">
        <f t="shared" si="112"/>
        <v>0.476941175274918</v>
      </c>
      <c r="AG78" s="16">
        <f t="shared" si="113"/>
        <v>0.0742694625388966</v>
      </c>
      <c r="AJ78" s="25">
        <v>-0.7433419706848</v>
      </c>
      <c r="AK78" s="22">
        <v>1</v>
      </c>
      <c r="AL78" s="25">
        <v>0.711284824710828</v>
      </c>
      <c r="AM78" s="25">
        <v>0.0112366319259878</v>
      </c>
      <c r="AN78" s="25">
        <v>4.60517018598809</v>
      </c>
      <c r="AO78" s="25">
        <v>-0.510825623765991</v>
      </c>
      <c r="AP78" s="25">
        <v>-0.693147180559945</v>
      </c>
      <c r="AQ78" s="25">
        <v>0</v>
      </c>
      <c r="AR78" s="25">
        <v>1.68639895357023</v>
      </c>
      <c r="AS78" s="26">
        <f t="shared" si="114"/>
        <v>1.01509200070301</v>
      </c>
      <c r="AT78" s="26">
        <f t="shared" si="115"/>
        <v>0.67678594602678</v>
      </c>
      <c r="AU78" s="26">
        <f t="shared" si="173"/>
        <v>1.47757205342504</v>
      </c>
      <c r="AV78" s="16">
        <f t="shared" si="116"/>
        <v>0.107644360925301</v>
      </c>
      <c r="AW78" s="16">
        <f t="shared" si="117"/>
        <v>0.477572053425044</v>
      </c>
      <c r="AX78" s="16">
        <f t="shared" si="118"/>
        <v>0.0745192538459866</v>
      </c>
      <c r="BA78" s="25">
        <v>-0.7433419706848</v>
      </c>
      <c r="BB78" s="25">
        <v>0.711284824710828</v>
      </c>
      <c r="BC78" s="25">
        <v>0.0112366319259878</v>
      </c>
      <c r="BD78" s="25">
        <v>4.60517018598809</v>
      </c>
      <c r="BE78" s="22">
        <v>-0.510825623765991</v>
      </c>
      <c r="BF78" s="25">
        <v>-0.693147180559945</v>
      </c>
      <c r="BG78" s="25">
        <v>0</v>
      </c>
      <c r="BH78" s="25">
        <v>1.68639895357023</v>
      </c>
      <c r="BI78" s="26">
        <f t="shared" si="119"/>
        <v>1.00508400473702</v>
      </c>
      <c r="BJ78" s="26">
        <f t="shared" si="120"/>
        <v>0.683524955886402</v>
      </c>
      <c r="BK78" s="26">
        <f t="shared" si="174"/>
        <v>1.46300437370745</v>
      </c>
      <c r="BL78" s="16">
        <f t="shared" si="121"/>
        <v>0.101177434069541</v>
      </c>
      <c r="BM78" s="16">
        <f t="shared" si="122"/>
        <v>0.463004373707454</v>
      </c>
      <c r="BN78" s="16">
        <f t="shared" si="123"/>
        <v>0.0666372044099625</v>
      </c>
      <c r="BQ78" s="25">
        <v>-0.7433419706848</v>
      </c>
      <c r="BR78" s="25">
        <v>0.711284824710828</v>
      </c>
      <c r="BS78" s="25">
        <v>0.0112366319259878</v>
      </c>
      <c r="BT78" s="25">
        <v>4.60517018598809</v>
      </c>
      <c r="BU78" s="22">
        <v>-0.693147180559945</v>
      </c>
      <c r="BV78" s="25">
        <v>0</v>
      </c>
      <c r="BW78" s="25">
        <v>1.68639895357023</v>
      </c>
      <c r="BX78" s="26">
        <f t="shared" si="124"/>
        <v>1.01458568685884</v>
      </c>
      <c r="BY78" s="26">
        <f t="shared" si="125"/>
        <v>0.677123685951998</v>
      </c>
      <c r="BZ78" s="26">
        <f t="shared" si="175"/>
        <v>1.4768350609299</v>
      </c>
      <c r="CA78" s="16">
        <f t="shared" si="126"/>
        <v>0.107312382234781</v>
      </c>
      <c r="CB78" s="16">
        <f t="shared" si="127"/>
        <v>0.476835060929904</v>
      </c>
      <c r="CC78" s="16">
        <f t="shared" si="128"/>
        <v>0.07299399329725</v>
      </c>
      <c r="CF78" s="25">
        <v>-0.7433419706848</v>
      </c>
      <c r="CG78" s="25">
        <v>0.711284824710828</v>
      </c>
      <c r="CH78" s="25">
        <v>0.0112366319259878</v>
      </c>
      <c r="CI78" s="25">
        <v>4.60517018598809</v>
      </c>
      <c r="CJ78" s="25">
        <v>0</v>
      </c>
      <c r="CK78" s="22">
        <v>1.68639895357023</v>
      </c>
      <c r="CL78" s="29">
        <f t="shared" si="129"/>
        <v>1.02746969391146</v>
      </c>
      <c r="CM78" s="29">
        <f t="shared" si="130"/>
        <v>0.668632859996748</v>
      </c>
      <c r="CN78" s="29">
        <f t="shared" si="176"/>
        <v>1.49558907410692</v>
      </c>
      <c r="CO78" s="27">
        <f t="shared" si="131"/>
        <v>0.11591961247216</v>
      </c>
      <c r="CP78" s="27">
        <f t="shared" si="132"/>
        <v>0.495589074106922</v>
      </c>
      <c r="CQ78" s="27">
        <f t="shared" si="133"/>
        <v>0.0829500624776822</v>
      </c>
      <c r="CT78" s="31">
        <v>-0.7433419706848</v>
      </c>
      <c r="CU78" s="31">
        <v>0.711284824710828</v>
      </c>
      <c r="CV78" s="31">
        <v>0.0112366319259878</v>
      </c>
      <c r="CW78" s="31">
        <v>4.60517018598809</v>
      </c>
      <c r="CX78" s="31">
        <v>0</v>
      </c>
      <c r="CY78" s="34">
        <f t="shared" si="134"/>
        <v>1.01955265783446</v>
      </c>
      <c r="CZ78" s="34">
        <f t="shared" si="97"/>
        <v>0.673824931670712</v>
      </c>
      <c r="DA78" s="34">
        <f t="shared" si="177"/>
        <v>1.48406500412586</v>
      </c>
      <c r="DB78" s="32">
        <f t="shared" si="135"/>
        <v>0.110591270232765</v>
      </c>
      <c r="DC78" s="32">
        <f t="shared" si="136"/>
        <v>0.484065004125856</v>
      </c>
      <c r="DD78" s="32">
        <f>(DC78-$DE$1)^2</f>
        <v>0.0767203321891407</v>
      </c>
      <c r="DE78" s="73"/>
      <c r="DF78" s="30">
        <f t="shared" si="137"/>
        <v>1.01955265783446</v>
      </c>
      <c r="DG78" s="30">
        <f t="shared" si="138"/>
        <v>1.12177434025527</v>
      </c>
      <c r="DH78" s="30">
        <f t="shared" si="139"/>
        <v>0.612422637376127</v>
      </c>
      <c r="DI78" s="34">
        <f t="shared" si="140"/>
        <v>1.63285930168162</v>
      </c>
      <c r="DJ78" s="32">
        <f t="shared" si="141"/>
        <v>0.189028726944409</v>
      </c>
      <c r="DK78" s="32">
        <f t="shared" si="142"/>
        <v>0.632859301681622</v>
      </c>
      <c r="DL78" s="32">
        <f t="shared" si="143"/>
        <v>0.162417626366517</v>
      </c>
      <c r="DM78" s="36"/>
      <c r="DN78" s="30">
        <f t="shared" si="144"/>
        <v>1.11411737345615</v>
      </c>
      <c r="DO78" s="30">
        <f t="shared" si="145"/>
        <v>0.616631619224128</v>
      </c>
      <c r="DP78" s="34">
        <f t="shared" si="146"/>
        <v>1.62171378960139</v>
      </c>
      <c r="DQ78" s="32">
        <f t="shared" si="147"/>
        <v>0.182429250708083</v>
      </c>
      <c r="DR78" s="32">
        <f t="shared" si="148"/>
        <v>0.621713789601387</v>
      </c>
      <c r="DS78" s="32">
        <f t="shared" si="149"/>
        <v>0.155557789750223</v>
      </c>
      <c r="DT78" s="36"/>
      <c r="DU78" s="30">
        <f t="shared" si="150"/>
        <v>1.06868931399546</v>
      </c>
      <c r="DV78" s="30">
        <f t="shared" si="151"/>
        <v>0.642843519630175</v>
      </c>
      <c r="DW78" s="34">
        <f t="shared" si="152"/>
        <v>1.55558852109965</v>
      </c>
      <c r="DX78" s="32">
        <f t="shared" si="153"/>
        <v>0.145686732418327</v>
      </c>
      <c r="DY78" s="32">
        <f t="shared" si="154"/>
        <v>0.555588521099654</v>
      </c>
      <c r="DZ78" s="32">
        <f t="shared" si="155"/>
        <v>0.109213955371253</v>
      </c>
      <c r="EA78" s="36"/>
      <c r="EC78" s="25">
        <v>-0.7433419706848</v>
      </c>
      <c r="ED78" s="22">
        <v>0.0112366319259878</v>
      </c>
      <c r="EE78" s="25">
        <v>4.60517018598809</v>
      </c>
      <c r="EF78" s="25">
        <v>0</v>
      </c>
      <c r="EG78" s="26">
        <f t="shared" si="156"/>
        <v>1.02583570067093</v>
      </c>
      <c r="EH78" s="26">
        <f t="shared" si="157"/>
        <v>0.669697885880438</v>
      </c>
      <c r="EI78" s="26">
        <f t="shared" si="178"/>
        <v>1.49321062688636</v>
      </c>
      <c r="EJ78" s="16">
        <f t="shared" si="158"/>
        <v>0.11480963204916</v>
      </c>
      <c r="EK78" s="16">
        <f t="shared" si="159"/>
        <v>0.493210626886361</v>
      </c>
      <c r="EL78" s="16">
        <f t="shared" si="160"/>
        <v>0.0764998429312439</v>
      </c>
      <c r="EO78" s="25">
        <v>-0.7433419706848</v>
      </c>
      <c r="EP78" s="25">
        <v>4.60517018598809</v>
      </c>
      <c r="EQ78" s="22">
        <v>0</v>
      </c>
      <c r="ER78" s="26">
        <f t="shared" si="161"/>
        <v>1.11323295201865</v>
      </c>
      <c r="ES78" s="26">
        <f t="shared" si="162"/>
        <v>0.617121509702211</v>
      </c>
      <c r="ET78" s="26">
        <f t="shared" si="179"/>
        <v>1.62042642215233</v>
      </c>
      <c r="EU78" s="16">
        <f t="shared" si="163"/>
        <v>0.181674529386536</v>
      </c>
      <c r="EV78" s="16">
        <f t="shared" si="164"/>
        <v>0.620426422152334</v>
      </c>
      <c r="EW78" s="16">
        <f t="shared" si="165"/>
        <v>0.147226195935056</v>
      </c>
      <c r="EZ78" s="25">
        <v>-0.7433419706848</v>
      </c>
      <c r="FA78" s="25">
        <v>4.60517018598809</v>
      </c>
      <c r="FB78" s="26">
        <f t="shared" si="166"/>
        <v>1.28820818159449</v>
      </c>
      <c r="FC78" s="26">
        <f t="shared" si="167"/>
        <v>0.533298895175204</v>
      </c>
      <c r="FD78" s="26">
        <f t="shared" si="168"/>
        <v>1.87512107946796</v>
      </c>
      <c r="FE78" s="16">
        <f t="shared" si="169"/>
        <v>0.361451277616152</v>
      </c>
      <c r="FF78" s="16">
        <f t="shared" si="170"/>
        <v>0.87512107946796</v>
      </c>
      <c r="FG78" s="16">
        <f t="shared" si="171"/>
        <v>0.362932925608988</v>
      </c>
    </row>
    <row r="79" s="1" customFormat="1" spans="1:163">
      <c r="A79" s="13" t="s">
        <v>22</v>
      </c>
      <c r="B79" s="13">
        <v>2.03660626042719</v>
      </c>
      <c r="C79" s="14">
        <v>0.0071</v>
      </c>
      <c r="D79" s="14">
        <v>0.0113</v>
      </c>
      <c r="E79" s="13">
        <v>100</v>
      </c>
      <c r="F79" s="13">
        <v>0.7</v>
      </c>
      <c r="G79" s="13">
        <v>0.5</v>
      </c>
      <c r="H79" s="13">
        <v>1</v>
      </c>
      <c r="I79" s="13">
        <v>5.4</v>
      </c>
      <c r="J79" s="13">
        <v>0.772</v>
      </c>
      <c r="K79" s="17">
        <f t="shared" si="98"/>
        <v>1.53096787773733</v>
      </c>
      <c r="L79" s="17">
        <f t="shared" si="94"/>
        <v>0.504256171031469</v>
      </c>
      <c r="M79" s="17">
        <f t="shared" si="95"/>
        <v>1.98311901261312</v>
      </c>
      <c r="N79" s="16">
        <f t="shared" si="99"/>
        <v>0.576032239437104</v>
      </c>
      <c r="O79" s="16">
        <f t="shared" si="96"/>
        <v>0.98311901261312</v>
      </c>
      <c r="P79" s="16">
        <f>(O79-$Q$1)^2</f>
        <v>0.458102600585919</v>
      </c>
      <c r="R79" s="21">
        <f t="shared" si="100"/>
        <v>-0.684670864183098</v>
      </c>
      <c r="S79" s="21">
        <f t="shared" si="180"/>
        <v>1</v>
      </c>
      <c r="T79" s="21">
        <f t="shared" si="101"/>
        <v>0.711284824710828</v>
      </c>
      <c r="U79" s="22">
        <f t="shared" si="102"/>
        <v>0.00707491367196198</v>
      </c>
      <c r="V79" s="21">
        <f t="shared" si="103"/>
        <v>0.0112366319259878</v>
      </c>
      <c r="W79" s="25">
        <f t="shared" si="104"/>
        <v>4.60517018598809</v>
      </c>
      <c r="X79" s="21">
        <f t="shared" si="105"/>
        <v>-0.356674943938732</v>
      </c>
      <c r="Y79" s="21">
        <f t="shared" si="106"/>
        <v>-0.693147180559945</v>
      </c>
      <c r="Z79" s="25">
        <f t="shared" si="107"/>
        <v>0</v>
      </c>
      <c r="AA79" s="21">
        <f t="shared" si="108"/>
        <v>1.68639895357023</v>
      </c>
      <c r="AB79" s="26">
        <f t="shared" si="109"/>
        <v>1.05987299160294</v>
      </c>
      <c r="AC79" s="26">
        <f t="shared" si="110"/>
        <v>0.728389161830078</v>
      </c>
      <c r="AD79" s="26">
        <f t="shared" si="172"/>
        <v>1.37289247616961</v>
      </c>
      <c r="AE79" s="16">
        <f t="shared" si="111"/>
        <v>0.0828708592944241</v>
      </c>
      <c r="AF79" s="16">
        <f t="shared" si="112"/>
        <v>0.372892476169606</v>
      </c>
      <c r="AG79" s="16">
        <f t="shared" si="113"/>
        <v>0.0283840085915079</v>
      </c>
      <c r="AJ79" s="25">
        <v>-0.684670864183098</v>
      </c>
      <c r="AK79" s="22">
        <v>1</v>
      </c>
      <c r="AL79" s="25">
        <v>0.711284824710828</v>
      </c>
      <c r="AM79" s="25">
        <v>0.0112366319259878</v>
      </c>
      <c r="AN79" s="25">
        <v>4.60517018598809</v>
      </c>
      <c r="AO79" s="25">
        <v>-0.356674943938732</v>
      </c>
      <c r="AP79" s="25">
        <v>-0.693147180559945</v>
      </c>
      <c r="AQ79" s="25">
        <v>0</v>
      </c>
      <c r="AR79" s="25">
        <v>1.68639895357023</v>
      </c>
      <c r="AS79" s="26">
        <f t="shared" si="114"/>
        <v>1.06065266856596</v>
      </c>
      <c r="AT79" s="26">
        <f t="shared" si="115"/>
        <v>0.72785372900987</v>
      </c>
      <c r="AU79" s="26">
        <f t="shared" si="173"/>
        <v>1.37390242042222</v>
      </c>
      <c r="AV79" s="16">
        <f t="shared" si="116"/>
        <v>0.0833203630702472</v>
      </c>
      <c r="AW79" s="16">
        <f t="shared" si="117"/>
        <v>0.373902420422222</v>
      </c>
      <c r="AX79" s="16">
        <f t="shared" si="118"/>
        <v>0.0286667281807984</v>
      </c>
      <c r="BA79" s="25">
        <v>-0.684670864183098</v>
      </c>
      <c r="BB79" s="25">
        <v>0.711284824710828</v>
      </c>
      <c r="BC79" s="25">
        <v>0.0112366319259878</v>
      </c>
      <c r="BD79" s="25">
        <v>4.60517018598809</v>
      </c>
      <c r="BE79" s="22">
        <v>-0.356674943938732</v>
      </c>
      <c r="BF79" s="25">
        <v>-0.693147180559945</v>
      </c>
      <c r="BG79" s="25">
        <v>0</v>
      </c>
      <c r="BH79" s="25">
        <v>1.68639895357023</v>
      </c>
      <c r="BI79" s="26">
        <f t="shared" si="119"/>
        <v>1.04836773483766</v>
      </c>
      <c r="BJ79" s="26">
        <f t="shared" si="120"/>
        <v>0.736382830514662</v>
      </c>
      <c r="BK79" s="26">
        <f t="shared" si="174"/>
        <v>1.35798929383116</v>
      </c>
      <c r="BL79" s="16">
        <f t="shared" si="121"/>
        <v>0.0763791248592988</v>
      </c>
      <c r="BM79" s="16">
        <f t="shared" si="122"/>
        <v>0.357989293831165</v>
      </c>
      <c r="BN79" s="16">
        <f t="shared" si="123"/>
        <v>0.0234478016118808</v>
      </c>
      <c r="BQ79" s="25">
        <v>-0.684670864183098</v>
      </c>
      <c r="BR79" s="25">
        <v>0.711284824710828</v>
      </c>
      <c r="BS79" s="25">
        <v>0.0112366319259878</v>
      </c>
      <c r="BT79" s="25">
        <v>4.60517018598809</v>
      </c>
      <c r="BU79" s="22">
        <v>-0.693147180559945</v>
      </c>
      <c r="BV79" s="25">
        <v>0</v>
      </c>
      <c r="BW79" s="25">
        <v>1.68639895357023</v>
      </c>
      <c r="BX79" s="26">
        <f t="shared" si="124"/>
        <v>1.07514925110026</v>
      </c>
      <c r="BY79" s="26">
        <f t="shared" si="125"/>
        <v>0.71803984350077</v>
      </c>
      <c r="BZ79" s="26">
        <f t="shared" si="175"/>
        <v>1.39268037707287</v>
      </c>
      <c r="CA79" s="16">
        <f t="shared" si="126"/>
        <v>0.0918994684426474</v>
      </c>
      <c r="CB79" s="16">
        <f t="shared" si="127"/>
        <v>0.392680377072873</v>
      </c>
      <c r="CC79" s="16">
        <f t="shared" si="128"/>
        <v>0.0346031880584791</v>
      </c>
      <c r="CF79" s="25">
        <v>-0.684670864183098</v>
      </c>
      <c r="CG79" s="25">
        <v>0.711284824710828</v>
      </c>
      <c r="CH79" s="25">
        <v>0.0112366319259878</v>
      </c>
      <c r="CI79" s="25">
        <v>4.60517018598809</v>
      </c>
      <c r="CJ79" s="25">
        <v>0</v>
      </c>
      <c r="CK79" s="22">
        <v>1.68639895357023</v>
      </c>
      <c r="CL79" s="29">
        <f t="shared" si="129"/>
        <v>1.0888023419266</v>
      </c>
      <c r="CM79" s="29">
        <f t="shared" si="130"/>
        <v>0.70903594736394</v>
      </c>
      <c r="CN79" s="29">
        <f t="shared" si="176"/>
        <v>1.41036572788419</v>
      </c>
      <c r="CO79" s="27">
        <f t="shared" si="131"/>
        <v>0.100363723850176</v>
      </c>
      <c r="CP79" s="27">
        <f t="shared" si="132"/>
        <v>0.410365727884191</v>
      </c>
      <c r="CQ79" s="27">
        <f t="shared" si="133"/>
        <v>0.0411226398531431</v>
      </c>
      <c r="CT79" s="31">
        <v>-0.684670864183098</v>
      </c>
      <c r="CU79" s="31">
        <v>0.711284824710828</v>
      </c>
      <c r="CV79" s="31">
        <v>0.0112366319259878</v>
      </c>
      <c r="CW79" s="31">
        <v>4.60517018598809</v>
      </c>
      <c r="CX79" s="31">
        <v>0</v>
      </c>
      <c r="CY79" s="34">
        <f t="shared" si="134"/>
        <v>1.08041271498886</v>
      </c>
      <c r="CZ79" s="34">
        <f t="shared" si="97"/>
        <v>0.714541757320915</v>
      </c>
      <c r="DA79" s="34">
        <f t="shared" si="177"/>
        <v>1.3994983354778</v>
      </c>
      <c r="DB79" s="32">
        <f t="shared" si="135"/>
        <v>0.0951184027667994</v>
      </c>
      <c r="DC79" s="32">
        <f t="shared" si="136"/>
        <v>0.399498335477797</v>
      </c>
      <c r="DD79" s="32">
        <f>(DC79-$DE$1)^2</f>
        <v>0.0370245655169509</v>
      </c>
      <c r="DE79" s="73"/>
      <c r="DF79" s="30">
        <f t="shared" si="137"/>
        <v>1.08041271498886</v>
      </c>
      <c r="DG79" s="30">
        <f t="shared" si="138"/>
        <v>1.18875781497112</v>
      </c>
      <c r="DH79" s="30">
        <f t="shared" si="139"/>
        <v>0.649417392068845</v>
      </c>
      <c r="DI79" s="34">
        <f t="shared" si="140"/>
        <v>1.5398417292372</v>
      </c>
      <c r="DJ79" s="32">
        <f t="shared" si="141"/>
        <v>0.173687076339498</v>
      </c>
      <c r="DK79" s="32">
        <f t="shared" si="142"/>
        <v>0.539841729237196</v>
      </c>
      <c r="DL79" s="32">
        <f t="shared" si="143"/>
        <v>0.0960957407100921</v>
      </c>
      <c r="DM79" s="36"/>
      <c r="DN79" s="30">
        <f t="shared" si="144"/>
        <v>1.18110084817199</v>
      </c>
      <c r="DO79" s="30">
        <f t="shared" si="145"/>
        <v>0.653627504539376</v>
      </c>
      <c r="DP79" s="34">
        <f t="shared" si="146"/>
        <v>1.52992337846113</v>
      </c>
      <c r="DQ79" s="32">
        <f t="shared" si="147"/>
        <v>0.167363503975045</v>
      </c>
      <c r="DR79" s="32">
        <f t="shared" si="148"/>
        <v>0.529923378461131</v>
      </c>
      <c r="DS79" s="32">
        <f t="shared" si="149"/>
        <v>0.0915774966120803</v>
      </c>
      <c r="DT79" s="36"/>
      <c r="DU79" s="30">
        <f t="shared" si="150"/>
        <v>1.13727146097452</v>
      </c>
      <c r="DV79" s="30">
        <f t="shared" si="151"/>
        <v>0.678817702273543</v>
      </c>
      <c r="DW79" s="34">
        <f t="shared" si="152"/>
        <v>1.47314956084783</v>
      </c>
      <c r="DX79" s="32">
        <f t="shared" si="153"/>
        <v>0.133423240202461</v>
      </c>
      <c r="DY79" s="32">
        <f t="shared" si="154"/>
        <v>0.473149560847826</v>
      </c>
      <c r="DZ79" s="32">
        <f t="shared" si="155"/>
        <v>0.0615220494486663</v>
      </c>
      <c r="EA79" s="36"/>
      <c r="EC79" s="25">
        <v>-0.684670864183098</v>
      </c>
      <c r="ED79" s="22">
        <v>0.0112366319259878</v>
      </c>
      <c r="EE79" s="25">
        <v>4.60517018598809</v>
      </c>
      <c r="EF79" s="25">
        <v>0</v>
      </c>
      <c r="EG79" s="26">
        <f t="shared" si="156"/>
        <v>1.08707081088727</v>
      </c>
      <c r="EH79" s="26">
        <f t="shared" si="157"/>
        <v>0.710165328944757</v>
      </c>
      <c r="EI79" s="26">
        <f t="shared" si="178"/>
        <v>1.40812281203014</v>
      </c>
      <c r="EJ79" s="16">
        <f t="shared" si="158"/>
        <v>0.0992696158731603</v>
      </c>
      <c r="EK79" s="16">
        <f t="shared" si="159"/>
        <v>0.408122812030139</v>
      </c>
      <c r="EL79" s="16">
        <f t="shared" si="160"/>
        <v>0.0366715739777727</v>
      </c>
      <c r="EO79" s="25">
        <v>-0.684670864183098</v>
      </c>
      <c r="EP79" s="25">
        <v>4.60517018598809</v>
      </c>
      <c r="EQ79" s="22">
        <v>0</v>
      </c>
      <c r="ER79" s="26">
        <f t="shared" si="161"/>
        <v>1.1796850578176</v>
      </c>
      <c r="ES79" s="26">
        <f t="shared" si="162"/>
        <v>0.654411950786415</v>
      </c>
      <c r="ET79" s="26">
        <f t="shared" si="179"/>
        <v>1.52808945313161</v>
      </c>
      <c r="EU79" s="16">
        <f t="shared" si="163"/>
        <v>0.16620710636774</v>
      </c>
      <c r="EV79" s="16">
        <f t="shared" si="164"/>
        <v>0.528089453131606</v>
      </c>
      <c r="EW79" s="16">
        <f t="shared" si="165"/>
        <v>0.0848928000038923</v>
      </c>
      <c r="EZ79" s="25">
        <v>-0.684670864183098</v>
      </c>
      <c r="FA79" s="25">
        <v>4.60517018598809</v>
      </c>
      <c r="FB79" s="26">
        <f t="shared" si="166"/>
        <v>1.36510506667066</v>
      </c>
      <c r="FC79" s="26">
        <f t="shared" si="167"/>
        <v>0.565524236081566</v>
      </c>
      <c r="FD79" s="26">
        <f t="shared" si="168"/>
        <v>1.76827081174956</v>
      </c>
      <c r="FE79" s="16">
        <f t="shared" si="169"/>
        <v>0.351773620110408</v>
      </c>
      <c r="FF79" s="16">
        <f t="shared" si="170"/>
        <v>0.76827081174956</v>
      </c>
      <c r="FG79" s="16">
        <f t="shared" si="171"/>
        <v>0.245608337079126</v>
      </c>
    </row>
    <row r="80" s="1" customFormat="1" spans="1:163">
      <c r="A80" s="13" t="s">
        <v>22</v>
      </c>
      <c r="B80" s="13">
        <v>2.03660626042719</v>
      </c>
      <c r="C80" s="14">
        <v>0.0071</v>
      </c>
      <c r="D80" s="14">
        <v>0.0113</v>
      </c>
      <c r="E80" s="13">
        <v>100</v>
      </c>
      <c r="F80" s="13">
        <v>0.8</v>
      </c>
      <c r="G80" s="13">
        <v>0.5</v>
      </c>
      <c r="H80" s="13">
        <v>1</v>
      </c>
      <c r="I80" s="13">
        <v>5.4</v>
      </c>
      <c r="J80" s="13">
        <v>0.805</v>
      </c>
      <c r="K80" s="17">
        <f t="shared" si="98"/>
        <v>1.61720787773733</v>
      </c>
      <c r="L80" s="17">
        <f t="shared" si="94"/>
        <v>0.497771505495195</v>
      </c>
      <c r="M80" s="17">
        <f t="shared" si="95"/>
        <v>2.00895388538799</v>
      </c>
      <c r="N80" s="16">
        <f t="shared" si="99"/>
        <v>0.659681636658575</v>
      </c>
      <c r="O80" s="16">
        <f t="shared" si="96"/>
        <v>1.00895388538799</v>
      </c>
      <c r="P80" s="16">
        <f>(O80-$Q$1)^2</f>
        <v>0.493741818320701</v>
      </c>
      <c r="R80" s="21">
        <f t="shared" si="100"/>
        <v>-0.697614131556401</v>
      </c>
      <c r="S80" s="21">
        <f t="shared" si="180"/>
        <v>1</v>
      </c>
      <c r="T80" s="21">
        <f t="shared" si="101"/>
        <v>0.711284824710828</v>
      </c>
      <c r="U80" s="22">
        <f t="shared" si="102"/>
        <v>0.00707491367196198</v>
      </c>
      <c r="V80" s="21">
        <f t="shared" si="103"/>
        <v>0.0112366319259878</v>
      </c>
      <c r="W80" s="25">
        <f t="shared" si="104"/>
        <v>4.60517018598809</v>
      </c>
      <c r="X80" s="21">
        <f t="shared" si="105"/>
        <v>-0.22314355131421</v>
      </c>
      <c r="Y80" s="21">
        <f t="shared" si="106"/>
        <v>-0.693147180559945</v>
      </c>
      <c r="Z80" s="25">
        <f t="shared" si="107"/>
        <v>0</v>
      </c>
      <c r="AA80" s="21">
        <f t="shared" si="108"/>
        <v>1.68639895357023</v>
      </c>
      <c r="AB80" s="26">
        <f t="shared" si="109"/>
        <v>1.10571435094199</v>
      </c>
      <c r="AC80" s="26">
        <f t="shared" si="110"/>
        <v>0.728036132762676</v>
      </c>
      <c r="AD80" s="26">
        <f t="shared" si="172"/>
        <v>1.37355819992794</v>
      </c>
      <c r="AE80" s="16">
        <f t="shared" si="111"/>
        <v>0.0904291208624635</v>
      </c>
      <c r="AF80" s="16">
        <f t="shared" si="112"/>
        <v>0.37355819992794</v>
      </c>
      <c r="AG80" s="16">
        <f t="shared" si="113"/>
        <v>0.0286087681229862</v>
      </c>
      <c r="AJ80" s="25">
        <v>-0.697614131556401</v>
      </c>
      <c r="AK80" s="22">
        <v>1</v>
      </c>
      <c r="AL80" s="25">
        <v>0.711284824710828</v>
      </c>
      <c r="AM80" s="25">
        <v>0.0112366319259878</v>
      </c>
      <c r="AN80" s="25">
        <v>4.60517018598809</v>
      </c>
      <c r="AO80" s="25">
        <v>-0.22314355131421</v>
      </c>
      <c r="AP80" s="25">
        <v>-0.693147180559945</v>
      </c>
      <c r="AQ80" s="25">
        <v>0</v>
      </c>
      <c r="AR80" s="25">
        <v>1.68639895357023</v>
      </c>
      <c r="AS80" s="26">
        <f t="shared" si="114"/>
        <v>1.10682330214303</v>
      </c>
      <c r="AT80" s="26">
        <f t="shared" si="115"/>
        <v>0.727306696959995</v>
      </c>
      <c r="AU80" s="26">
        <f t="shared" si="173"/>
        <v>1.37493577905966</v>
      </c>
      <c r="AV80" s="16">
        <f t="shared" si="116"/>
        <v>0.0910973057165217</v>
      </c>
      <c r="AW80" s="16">
        <f t="shared" si="117"/>
        <v>0.374935779059662</v>
      </c>
      <c r="AX80" s="16">
        <f t="shared" si="118"/>
        <v>0.0290177171131931</v>
      </c>
      <c r="BA80" s="25">
        <v>-0.697614131556401</v>
      </c>
      <c r="BB80" s="25">
        <v>0.711284824710828</v>
      </c>
      <c r="BC80" s="25">
        <v>0.0112366319259878</v>
      </c>
      <c r="BD80" s="25">
        <v>4.60517018598809</v>
      </c>
      <c r="BE80" s="22">
        <v>-0.22314355131421</v>
      </c>
      <c r="BF80" s="25">
        <v>-0.693147180559945</v>
      </c>
      <c r="BG80" s="25">
        <v>0</v>
      </c>
      <c r="BH80" s="25">
        <v>1.68639895357023</v>
      </c>
      <c r="BI80" s="26">
        <f t="shared" si="119"/>
        <v>1.09235409792065</v>
      </c>
      <c r="BJ80" s="26">
        <f t="shared" si="120"/>
        <v>0.736940522796</v>
      </c>
      <c r="BK80" s="26">
        <f t="shared" si="174"/>
        <v>1.35696161232379</v>
      </c>
      <c r="BL80" s="16">
        <f t="shared" si="121"/>
        <v>0.082572377591793</v>
      </c>
      <c r="BM80" s="16">
        <f t="shared" si="122"/>
        <v>0.356961612323794</v>
      </c>
      <c r="BN80" s="16">
        <f t="shared" si="123"/>
        <v>0.0231341266823329</v>
      </c>
      <c r="BQ80" s="25">
        <v>-0.697614131556401</v>
      </c>
      <c r="BR80" s="25">
        <v>0.711284824710828</v>
      </c>
      <c r="BS80" s="25">
        <v>0.0112366319259878</v>
      </c>
      <c r="BT80" s="25">
        <v>4.60517018598809</v>
      </c>
      <c r="BU80" s="22">
        <v>-0.693147180559945</v>
      </c>
      <c r="BV80" s="25">
        <v>0</v>
      </c>
      <c r="BW80" s="25">
        <v>1.68639895357023</v>
      </c>
      <c r="BX80" s="26">
        <f t="shared" si="124"/>
        <v>1.13571281534167</v>
      </c>
      <c r="BY80" s="26">
        <f t="shared" si="125"/>
        <v>0.708805949114716</v>
      </c>
      <c r="BZ80" s="26">
        <f t="shared" si="175"/>
        <v>1.41082337309525</v>
      </c>
      <c r="CA80" s="16">
        <f t="shared" si="126"/>
        <v>0.109370966231215</v>
      </c>
      <c r="CB80" s="16">
        <f t="shared" si="127"/>
        <v>0.410823373095245</v>
      </c>
      <c r="CC80" s="16">
        <f t="shared" si="128"/>
        <v>0.0416822519917655</v>
      </c>
      <c r="CF80" s="25">
        <v>-0.697614131556401</v>
      </c>
      <c r="CG80" s="25">
        <v>0.711284824710828</v>
      </c>
      <c r="CH80" s="25">
        <v>0.0112366319259878</v>
      </c>
      <c r="CI80" s="25">
        <v>4.60517018598809</v>
      </c>
      <c r="CJ80" s="25">
        <v>0</v>
      </c>
      <c r="CK80" s="22">
        <v>1.68639895357023</v>
      </c>
      <c r="CL80" s="29">
        <f t="shared" si="129"/>
        <v>1.15013498994174</v>
      </c>
      <c r="CM80" s="29">
        <f t="shared" si="130"/>
        <v>0.699917841853312</v>
      </c>
      <c r="CN80" s="29">
        <f t="shared" si="176"/>
        <v>1.42873911794004</v>
      </c>
      <c r="CO80" s="27">
        <f t="shared" si="131"/>
        <v>0.119118161282082</v>
      </c>
      <c r="CP80" s="27">
        <f t="shared" si="132"/>
        <v>0.428739117940045</v>
      </c>
      <c r="CQ80" s="27">
        <f t="shared" si="133"/>
        <v>0.048911997181178</v>
      </c>
      <c r="CT80" s="31">
        <v>-0.697614131556401</v>
      </c>
      <c r="CU80" s="31">
        <v>0.711284824710828</v>
      </c>
      <c r="CV80" s="31">
        <v>0.0112366319259878</v>
      </c>
      <c r="CW80" s="31">
        <v>4.60517018598809</v>
      </c>
      <c r="CX80" s="31">
        <v>0</v>
      </c>
      <c r="CY80" s="34">
        <f t="shared" si="134"/>
        <v>1.14127277214326</v>
      </c>
      <c r="CZ80" s="34">
        <f t="shared" si="97"/>
        <v>0.705352847845698</v>
      </c>
      <c r="DA80" s="34">
        <f t="shared" si="177"/>
        <v>1.41773015173075</v>
      </c>
      <c r="DB80" s="32">
        <f t="shared" si="135"/>
        <v>0.11307937728491</v>
      </c>
      <c r="DC80" s="32">
        <f t="shared" si="136"/>
        <v>0.417730151730753</v>
      </c>
      <c r="DD80" s="32">
        <f>(DC80-$DE$1)^2</f>
        <v>0.044373212395845</v>
      </c>
      <c r="DE80" s="73"/>
      <c r="DF80" s="30">
        <f t="shared" si="137"/>
        <v>1.14127277214326</v>
      </c>
      <c r="DG80" s="30">
        <f t="shared" si="138"/>
        <v>1.25574128968696</v>
      </c>
      <c r="DH80" s="30">
        <f t="shared" si="139"/>
        <v>0.64105561122441</v>
      </c>
      <c r="DI80" s="34">
        <f t="shared" si="140"/>
        <v>1.55992706793411</v>
      </c>
      <c r="DJ80" s="32">
        <f t="shared" si="141"/>
        <v>0.203167710228661</v>
      </c>
      <c r="DK80" s="32">
        <f t="shared" si="142"/>
        <v>0.559927067934107</v>
      </c>
      <c r="DL80" s="32">
        <f t="shared" si="143"/>
        <v>0.108951795564268</v>
      </c>
      <c r="DM80" s="36"/>
      <c r="DN80" s="30">
        <f t="shared" si="144"/>
        <v>1.24808432288783</v>
      </c>
      <c r="DO80" s="30">
        <f t="shared" si="145"/>
        <v>0.644988471722311</v>
      </c>
      <c r="DP80" s="34">
        <f t="shared" si="146"/>
        <v>1.5504153079352</v>
      </c>
      <c r="DQ80" s="32">
        <f t="shared" si="147"/>
        <v>0.196323717188971</v>
      </c>
      <c r="DR80" s="32">
        <f t="shared" si="148"/>
        <v>0.550415307935198</v>
      </c>
      <c r="DS80" s="32">
        <f t="shared" si="149"/>
        <v>0.104399858560357</v>
      </c>
      <c r="DT80" s="36"/>
      <c r="DU80" s="30">
        <f t="shared" si="150"/>
        <v>1.20585360795358</v>
      </c>
      <c r="DV80" s="30">
        <f t="shared" si="151"/>
        <v>0.667576888844859</v>
      </c>
      <c r="DW80" s="34">
        <f t="shared" si="152"/>
        <v>1.49795479248892</v>
      </c>
      <c r="DX80" s="32">
        <f t="shared" si="153"/>
        <v>0.160683615009403</v>
      </c>
      <c r="DY80" s="32">
        <f t="shared" si="154"/>
        <v>0.49795479248892</v>
      </c>
      <c r="DZ80" s="32">
        <f t="shared" si="155"/>
        <v>0.0744425490526114</v>
      </c>
      <c r="EA80" s="36"/>
      <c r="EC80" s="25">
        <v>-0.697614131556401</v>
      </c>
      <c r="ED80" s="22">
        <v>0.0112366319259878</v>
      </c>
      <c r="EE80" s="25">
        <v>4.60517018598809</v>
      </c>
      <c r="EF80" s="25">
        <v>0</v>
      </c>
      <c r="EG80" s="26">
        <f t="shared" si="156"/>
        <v>1.14830592110361</v>
      </c>
      <c r="EH80" s="26">
        <f t="shared" si="157"/>
        <v>0.701032699741143</v>
      </c>
      <c r="EI80" s="26">
        <f t="shared" si="178"/>
        <v>1.4264669827374</v>
      </c>
      <c r="EJ80" s="16">
        <f t="shared" si="158"/>
        <v>0.117858955464795</v>
      </c>
      <c r="EK80" s="16">
        <f t="shared" si="159"/>
        <v>0.426466982737398</v>
      </c>
      <c r="EL80" s="16">
        <f t="shared" si="160"/>
        <v>0.0440338351997606</v>
      </c>
      <c r="EO80" s="25">
        <v>-0.697614131556401</v>
      </c>
      <c r="EP80" s="25">
        <v>4.60517018598809</v>
      </c>
      <c r="EQ80" s="22">
        <v>0</v>
      </c>
      <c r="ER80" s="26">
        <f t="shared" si="161"/>
        <v>1.24613716361655</v>
      </c>
      <c r="ES80" s="26">
        <f t="shared" si="162"/>
        <v>0.64599630241644</v>
      </c>
      <c r="ET80" s="26">
        <f t="shared" si="179"/>
        <v>1.54799647654229</v>
      </c>
      <c r="EU80" s="16">
        <f t="shared" si="163"/>
        <v>0.194601997123652</v>
      </c>
      <c r="EV80" s="16">
        <f t="shared" si="164"/>
        <v>0.547996476542294</v>
      </c>
      <c r="EW80" s="16">
        <f t="shared" si="165"/>
        <v>0.0968894571911608</v>
      </c>
      <c r="EZ80" s="25">
        <v>-0.697614131556401</v>
      </c>
      <c r="FA80" s="25">
        <v>4.60517018598809</v>
      </c>
      <c r="FB80" s="26">
        <f t="shared" si="166"/>
        <v>1.44200195174683</v>
      </c>
      <c r="FC80" s="26">
        <f t="shared" si="167"/>
        <v>0.558251671590894</v>
      </c>
      <c r="FD80" s="26">
        <f t="shared" si="168"/>
        <v>1.79130677235631</v>
      </c>
      <c r="FE80" s="16">
        <f t="shared" si="169"/>
        <v>0.405771486529273</v>
      </c>
      <c r="FF80" s="16">
        <f t="shared" si="170"/>
        <v>0.791306772356313</v>
      </c>
      <c r="FG80" s="16">
        <f t="shared" si="171"/>
        <v>0.268971724351993</v>
      </c>
    </row>
    <row r="81" s="1" customFormat="1" spans="1:163">
      <c r="A81" s="13" t="s">
        <v>22</v>
      </c>
      <c r="B81" s="13">
        <v>2.03660626042719</v>
      </c>
      <c r="C81" s="14">
        <v>0.0071</v>
      </c>
      <c r="D81" s="14">
        <v>0.0113</v>
      </c>
      <c r="E81" s="13">
        <v>100</v>
      </c>
      <c r="F81" s="13">
        <v>0.9</v>
      </c>
      <c r="G81" s="13">
        <v>0.5</v>
      </c>
      <c r="H81" s="13">
        <v>1</v>
      </c>
      <c r="I81" s="13">
        <v>5.4</v>
      </c>
      <c r="J81" s="13">
        <v>0.834</v>
      </c>
      <c r="K81" s="17">
        <f t="shared" si="98"/>
        <v>1.70344787773733</v>
      </c>
      <c r="L81" s="17">
        <f t="shared" si="94"/>
        <v>0.489595256127116</v>
      </c>
      <c r="M81" s="17">
        <f t="shared" si="95"/>
        <v>2.04250345052437</v>
      </c>
      <c r="N81" s="16">
        <f t="shared" si="99"/>
        <v>0.755939612101945</v>
      </c>
      <c r="O81" s="16">
        <f t="shared" si="96"/>
        <v>1.04250345052437</v>
      </c>
      <c r="P81" s="16">
        <f>(O81-$Q$1)^2</f>
        <v>0.54201577944368</v>
      </c>
      <c r="R81" s="21">
        <f t="shared" si="100"/>
        <v>-0.714176237113813</v>
      </c>
      <c r="S81" s="21">
        <f t="shared" si="180"/>
        <v>1</v>
      </c>
      <c r="T81" s="21">
        <f t="shared" si="101"/>
        <v>0.711284824710828</v>
      </c>
      <c r="U81" s="22">
        <f t="shared" si="102"/>
        <v>0.00707491367196198</v>
      </c>
      <c r="V81" s="21">
        <f t="shared" si="103"/>
        <v>0.0112366319259878</v>
      </c>
      <c r="W81" s="25">
        <f t="shared" si="104"/>
        <v>4.60517018598809</v>
      </c>
      <c r="X81" s="21">
        <f t="shared" si="105"/>
        <v>-0.105360515657826</v>
      </c>
      <c r="Y81" s="21">
        <f t="shared" si="106"/>
        <v>-0.693147180559945</v>
      </c>
      <c r="Z81" s="25">
        <f t="shared" si="107"/>
        <v>0</v>
      </c>
      <c r="AA81" s="21">
        <f t="shared" si="108"/>
        <v>1.68639895357023</v>
      </c>
      <c r="AB81" s="26">
        <f t="shared" si="109"/>
        <v>1.15194943814188</v>
      </c>
      <c r="AC81" s="26">
        <f t="shared" si="110"/>
        <v>0.723990109622574</v>
      </c>
      <c r="AD81" s="26">
        <f t="shared" si="172"/>
        <v>1.38123433829961</v>
      </c>
      <c r="AE81" s="16">
        <f t="shared" si="111"/>
        <v>0.101091845214736</v>
      </c>
      <c r="AF81" s="16">
        <f t="shared" si="112"/>
        <v>0.381234338299613</v>
      </c>
      <c r="AG81" s="16">
        <f t="shared" si="113"/>
        <v>0.0312643947593889</v>
      </c>
      <c r="AJ81" s="25">
        <v>-0.714176237113813</v>
      </c>
      <c r="AK81" s="22">
        <v>1</v>
      </c>
      <c r="AL81" s="25">
        <v>0.711284824710828</v>
      </c>
      <c r="AM81" s="25">
        <v>0.0112366319259878</v>
      </c>
      <c r="AN81" s="25">
        <v>4.60517018598809</v>
      </c>
      <c r="AO81" s="25">
        <v>-0.105360515657826</v>
      </c>
      <c r="AP81" s="25">
        <v>-0.693147180559945</v>
      </c>
      <c r="AQ81" s="25">
        <v>0</v>
      </c>
      <c r="AR81" s="25">
        <v>1.68639895357023</v>
      </c>
      <c r="AS81" s="26">
        <f t="shared" si="114"/>
        <v>1.15337642413222</v>
      </c>
      <c r="AT81" s="26">
        <f t="shared" si="115"/>
        <v>0.723094371057122</v>
      </c>
      <c r="AU81" s="26">
        <f t="shared" si="173"/>
        <v>1.38294535267652</v>
      </c>
      <c r="AV81" s="16">
        <f t="shared" si="116"/>
        <v>0.102001300291484</v>
      </c>
      <c r="AW81" s="16">
        <f t="shared" si="117"/>
        <v>0.382945352676523</v>
      </c>
      <c r="AX81" s="16">
        <f t="shared" si="118"/>
        <v>0.0318106660342318</v>
      </c>
      <c r="BA81" s="25">
        <v>-0.714176237113813</v>
      </c>
      <c r="BB81" s="25">
        <v>0.711284824710828</v>
      </c>
      <c r="BC81" s="25">
        <v>0.0112366319259878</v>
      </c>
      <c r="BD81" s="25">
        <v>4.60517018598809</v>
      </c>
      <c r="BE81" s="22">
        <v>-0.105360515657826</v>
      </c>
      <c r="BF81" s="25">
        <v>-0.693147180559945</v>
      </c>
      <c r="BG81" s="25">
        <v>0</v>
      </c>
      <c r="BH81" s="25">
        <v>1.68639895357023</v>
      </c>
      <c r="BI81" s="26">
        <f t="shared" si="119"/>
        <v>1.13678463453939</v>
      </c>
      <c r="BJ81" s="26">
        <f t="shared" si="120"/>
        <v>0.733648199192914</v>
      </c>
      <c r="BK81" s="26">
        <f t="shared" si="174"/>
        <v>1.36305112055083</v>
      </c>
      <c r="BL81" s="16">
        <f t="shared" si="121"/>
        <v>0.0916785349131533</v>
      </c>
      <c r="BM81" s="16">
        <f t="shared" si="122"/>
        <v>0.36305112055083</v>
      </c>
      <c r="BN81" s="16">
        <f t="shared" si="123"/>
        <v>0.0250236258524428</v>
      </c>
      <c r="BQ81" s="25">
        <v>-0.714176237113813</v>
      </c>
      <c r="BR81" s="25">
        <v>0.711284824710828</v>
      </c>
      <c r="BS81" s="25">
        <v>0.0112366319259878</v>
      </c>
      <c r="BT81" s="25">
        <v>4.60517018598809</v>
      </c>
      <c r="BU81" s="22">
        <v>-0.693147180559945</v>
      </c>
      <c r="BV81" s="25">
        <v>0</v>
      </c>
      <c r="BW81" s="25">
        <v>1.68639895357023</v>
      </c>
      <c r="BX81" s="26">
        <f t="shared" si="124"/>
        <v>1.19627637958309</v>
      </c>
      <c r="BY81" s="26">
        <f t="shared" si="125"/>
        <v>0.697163309611326</v>
      </c>
      <c r="BZ81" s="26">
        <f t="shared" si="175"/>
        <v>1.43438414818116</v>
      </c>
      <c r="CA81" s="16">
        <f t="shared" si="126"/>
        <v>0.131244175203829</v>
      </c>
      <c r="CB81" s="16">
        <f t="shared" si="127"/>
        <v>0.434384148181159</v>
      </c>
      <c r="CC81" s="16">
        <f t="shared" si="128"/>
        <v>0.0518578070137807</v>
      </c>
      <c r="CF81" s="25">
        <v>-0.714176237113813</v>
      </c>
      <c r="CG81" s="25">
        <v>0.711284824710828</v>
      </c>
      <c r="CH81" s="25">
        <v>0.0112366319259878</v>
      </c>
      <c r="CI81" s="25">
        <v>4.60517018598809</v>
      </c>
      <c r="CJ81" s="25">
        <v>0</v>
      </c>
      <c r="CK81" s="22">
        <v>1.68639895357023</v>
      </c>
      <c r="CL81" s="29">
        <f t="shared" si="129"/>
        <v>1.21146763795688</v>
      </c>
      <c r="CM81" s="29">
        <f t="shared" si="130"/>
        <v>0.688421195803901</v>
      </c>
      <c r="CN81" s="29">
        <f t="shared" si="176"/>
        <v>1.45259908627923</v>
      </c>
      <c r="CO81" s="27">
        <f t="shared" si="131"/>
        <v>0.142481817704743</v>
      </c>
      <c r="CP81" s="27">
        <f t="shared" si="132"/>
        <v>0.452599086279228</v>
      </c>
      <c r="CQ81" s="27">
        <f t="shared" si="133"/>
        <v>0.0600350636080514</v>
      </c>
      <c r="CT81" s="31">
        <v>-0.714176237113813</v>
      </c>
      <c r="CU81" s="31">
        <v>0.711284824710828</v>
      </c>
      <c r="CV81" s="31">
        <v>0.0112366319259878</v>
      </c>
      <c r="CW81" s="31">
        <v>4.60517018598809</v>
      </c>
      <c r="CX81" s="31">
        <v>0</v>
      </c>
      <c r="CY81" s="34">
        <f t="shared" si="134"/>
        <v>1.20213282929765</v>
      </c>
      <c r="CZ81" s="34">
        <f t="shared" si="97"/>
        <v>0.693766927975226</v>
      </c>
      <c r="DA81" s="34">
        <f t="shared" si="177"/>
        <v>1.44140627014107</v>
      </c>
      <c r="DB81" s="32">
        <f t="shared" si="135"/>
        <v>0.135521780006695</v>
      </c>
      <c r="DC81" s="32">
        <f t="shared" si="136"/>
        <v>0.441406270141071</v>
      </c>
      <c r="DD81" s="32">
        <f>(DC81-$DE$1)^2</f>
        <v>0.0549084960502954</v>
      </c>
      <c r="DE81" s="73"/>
      <c r="DF81" s="30">
        <f t="shared" si="137"/>
        <v>1.20213282929765</v>
      </c>
      <c r="DG81" s="30">
        <f t="shared" si="138"/>
        <v>1.3227247644028</v>
      </c>
      <c r="DH81" s="30">
        <f t="shared" si="139"/>
        <v>0.630516659583785</v>
      </c>
      <c r="DI81" s="34">
        <f t="shared" si="140"/>
        <v>1.58600091655012</v>
      </c>
      <c r="DJ81" s="32">
        <f t="shared" si="141"/>
        <v>0.23885189534057</v>
      </c>
      <c r="DK81" s="32">
        <f t="shared" si="142"/>
        <v>0.586000916550117</v>
      </c>
      <c r="DL81" s="32">
        <f t="shared" si="143"/>
        <v>0.126844473199624</v>
      </c>
      <c r="DM81" s="36"/>
      <c r="DN81" s="30">
        <f t="shared" si="144"/>
        <v>1.31506779760368</v>
      </c>
      <c r="DO81" s="30">
        <f t="shared" si="145"/>
        <v>0.634187835425459</v>
      </c>
      <c r="DP81" s="34">
        <f t="shared" si="146"/>
        <v>1.57681990120345</v>
      </c>
      <c r="DQ81" s="32">
        <f t="shared" si="147"/>
        <v>0.231426225891251</v>
      </c>
      <c r="DR81" s="32">
        <f t="shared" si="148"/>
        <v>0.576819901203448</v>
      </c>
      <c r="DS81" s="32">
        <f t="shared" si="149"/>
        <v>0.122160219917329</v>
      </c>
      <c r="DT81" s="36"/>
      <c r="DU81" s="30">
        <f t="shared" si="150"/>
        <v>1.27443575493264</v>
      </c>
      <c r="DV81" s="30">
        <f t="shared" si="151"/>
        <v>0.654407251814809</v>
      </c>
      <c r="DW81" s="34">
        <f t="shared" si="152"/>
        <v>1.5281004255787</v>
      </c>
      <c r="DX81" s="32">
        <f t="shared" si="153"/>
        <v>0.193983654223085</v>
      </c>
      <c r="DY81" s="32">
        <f t="shared" si="154"/>
        <v>0.528100425578705</v>
      </c>
      <c r="DZ81" s="32">
        <f t="shared" si="155"/>
        <v>0.0918012749223339</v>
      </c>
      <c r="EA81" s="36"/>
      <c r="EC81" s="25">
        <v>-0.714176237113813</v>
      </c>
      <c r="ED81" s="22">
        <v>0.0112366319259878</v>
      </c>
      <c r="EE81" s="25">
        <v>4.60517018598809</v>
      </c>
      <c r="EF81" s="25">
        <v>0</v>
      </c>
      <c r="EG81" s="26">
        <f t="shared" si="156"/>
        <v>1.20954103131994</v>
      </c>
      <c r="EH81" s="26">
        <f t="shared" si="157"/>
        <v>0.689517741361677</v>
      </c>
      <c r="EI81" s="26">
        <f t="shared" si="178"/>
        <v>1.45028900637883</v>
      </c>
      <c r="EJ81" s="16">
        <f t="shared" si="158"/>
        <v>0.141031066204846</v>
      </c>
      <c r="EK81" s="16">
        <f t="shared" si="159"/>
        <v>0.450289006378829</v>
      </c>
      <c r="EL81" s="16">
        <f t="shared" si="160"/>
        <v>0.054599065505825</v>
      </c>
      <c r="EO81" s="25">
        <v>-0.714176237113813</v>
      </c>
      <c r="EP81" s="25">
        <v>4.60517018598809</v>
      </c>
      <c r="EQ81" s="22">
        <v>0</v>
      </c>
      <c r="ER81" s="26">
        <f t="shared" si="161"/>
        <v>1.31258926941549</v>
      </c>
      <c r="ES81" s="26">
        <f t="shared" si="162"/>
        <v>0.635385355825274</v>
      </c>
      <c r="ET81" s="26">
        <f t="shared" si="179"/>
        <v>1.5738480448627</v>
      </c>
      <c r="EU81" s="16">
        <f t="shared" si="163"/>
        <v>0.229047688799656</v>
      </c>
      <c r="EV81" s="16">
        <f t="shared" si="164"/>
        <v>0.573848044862702</v>
      </c>
      <c r="EW81" s="16">
        <f t="shared" si="165"/>
        <v>0.11365143301716</v>
      </c>
      <c r="EZ81" s="25">
        <v>-0.714176237113813</v>
      </c>
      <c r="FA81" s="25">
        <v>4.60517018598809</v>
      </c>
      <c r="FB81" s="26">
        <f t="shared" si="166"/>
        <v>1.518898836823</v>
      </c>
      <c r="FC81" s="26">
        <f t="shared" si="167"/>
        <v>0.549081992678611</v>
      </c>
      <c r="FD81" s="26">
        <f t="shared" si="168"/>
        <v>1.8212216268861</v>
      </c>
      <c r="FE81" s="16">
        <f t="shared" si="169"/>
        <v>0.469086416681504</v>
      </c>
      <c r="FF81" s="16">
        <f t="shared" si="170"/>
        <v>0.821221626886096</v>
      </c>
      <c r="FG81" s="16">
        <f t="shared" si="171"/>
        <v>0.300895796143739</v>
      </c>
    </row>
    <row r="82" s="1" customFormat="1" spans="1:163">
      <c r="A82" s="13" t="s">
        <v>22</v>
      </c>
      <c r="B82" s="13">
        <v>2.03660626042719</v>
      </c>
      <c r="C82" s="14">
        <v>0.0071</v>
      </c>
      <c r="D82" s="14">
        <v>0.0113</v>
      </c>
      <c r="E82" s="13">
        <v>100</v>
      </c>
      <c r="F82" s="13">
        <v>1</v>
      </c>
      <c r="G82" s="13">
        <v>0.5</v>
      </c>
      <c r="H82" s="13">
        <v>1</v>
      </c>
      <c r="I82" s="13">
        <v>5.4</v>
      </c>
      <c r="J82" s="13">
        <v>0.974</v>
      </c>
      <c r="K82" s="17">
        <f t="shared" si="98"/>
        <v>1.78968787773733</v>
      </c>
      <c r="L82" s="17">
        <f t="shared" si="94"/>
        <v>0.544228975407383</v>
      </c>
      <c r="M82" s="17">
        <f t="shared" si="95"/>
        <v>1.83746188679397</v>
      </c>
      <c r="N82" s="16">
        <f t="shared" si="99"/>
        <v>0.665346713887627</v>
      </c>
      <c r="O82" s="16">
        <f t="shared" si="96"/>
        <v>0.837461886793972</v>
      </c>
      <c r="P82" s="16">
        <f>(O82-$Q$1)^2</f>
        <v>0.282147566571963</v>
      </c>
      <c r="R82" s="21">
        <f t="shared" si="100"/>
        <v>-0.608385210008907</v>
      </c>
      <c r="S82" s="21">
        <f t="shared" si="180"/>
        <v>1</v>
      </c>
      <c r="T82" s="21">
        <f t="shared" si="101"/>
        <v>0.711284824710828</v>
      </c>
      <c r="U82" s="22">
        <f t="shared" si="102"/>
        <v>0.00707491367196198</v>
      </c>
      <c r="V82" s="21">
        <f t="shared" si="103"/>
        <v>0.0112366319259878</v>
      </c>
      <c r="W82" s="25">
        <f t="shared" si="104"/>
        <v>4.60517018598809</v>
      </c>
      <c r="X82" s="21">
        <f t="shared" si="105"/>
        <v>0</v>
      </c>
      <c r="Y82" s="21">
        <f t="shared" si="106"/>
        <v>-0.693147180559945</v>
      </c>
      <c r="Z82" s="25">
        <f t="shared" si="107"/>
        <v>0</v>
      </c>
      <c r="AA82" s="21">
        <f t="shared" si="108"/>
        <v>1.68639895357023</v>
      </c>
      <c r="AB82" s="26">
        <f t="shared" si="109"/>
        <v>1.1984300503716</v>
      </c>
      <c r="AC82" s="26">
        <f t="shared" si="110"/>
        <v>0.812729954241376</v>
      </c>
      <c r="AD82" s="26">
        <f t="shared" si="172"/>
        <v>1.23042099627474</v>
      </c>
      <c r="AE82" s="16">
        <f t="shared" si="111"/>
        <v>0.0503688475097986</v>
      </c>
      <c r="AF82" s="16">
        <f t="shared" si="112"/>
        <v>0.230420996274743</v>
      </c>
      <c r="AG82" s="16">
        <f t="shared" si="113"/>
        <v>0.00067621129834063</v>
      </c>
      <c r="AJ82" s="25">
        <v>-0.608385210008907</v>
      </c>
      <c r="AK82" s="22">
        <v>1</v>
      </c>
      <c r="AL82" s="25">
        <v>0.711284824710828</v>
      </c>
      <c r="AM82" s="25">
        <v>0.0112366319259878</v>
      </c>
      <c r="AN82" s="25">
        <v>4.60517018598809</v>
      </c>
      <c r="AO82" s="25">
        <v>0</v>
      </c>
      <c r="AP82" s="25">
        <v>-0.693147180559945</v>
      </c>
      <c r="AQ82" s="25">
        <v>0</v>
      </c>
      <c r="AR82" s="25">
        <v>1.68639895357023</v>
      </c>
      <c r="AS82" s="26">
        <f t="shared" si="114"/>
        <v>1.20016748845537</v>
      </c>
      <c r="AT82" s="26">
        <f t="shared" si="115"/>
        <v>0.811553395146164</v>
      </c>
      <c r="AU82" s="26">
        <f t="shared" si="173"/>
        <v>1.23220481360921</v>
      </c>
      <c r="AV82" s="16">
        <f t="shared" si="116"/>
        <v>0.0511517328342098</v>
      </c>
      <c r="AW82" s="16">
        <f t="shared" si="117"/>
        <v>0.232204813609209</v>
      </c>
      <c r="AX82" s="16">
        <f t="shared" si="118"/>
        <v>0.000762583226783597</v>
      </c>
      <c r="BA82" s="25">
        <v>-0.608385210008907</v>
      </c>
      <c r="BB82" s="25">
        <v>0.711284824710828</v>
      </c>
      <c r="BC82" s="25">
        <v>0.0112366319259878</v>
      </c>
      <c r="BD82" s="25">
        <v>4.60517018598809</v>
      </c>
      <c r="BE82" s="22">
        <v>0</v>
      </c>
      <c r="BF82" s="25">
        <v>-0.693147180559945</v>
      </c>
      <c r="BG82" s="25">
        <v>0</v>
      </c>
      <c r="BH82" s="25">
        <v>1.68639895357023</v>
      </c>
      <c r="BI82" s="26">
        <f t="shared" si="119"/>
        <v>1.18149509551145</v>
      </c>
      <c r="BJ82" s="26">
        <f t="shared" si="120"/>
        <v>0.824379215538234</v>
      </c>
      <c r="BK82" s="26">
        <f t="shared" si="174"/>
        <v>1.21303397896453</v>
      </c>
      <c r="BL82" s="16">
        <f t="shared" si="121"/>
        <v>0.0430542146613059</v>
      </c>
      <c r="BM82" s="16">
        <f t="shared" si="122"/>
        <v>0.213033978964528</v>
      </c>
      <c r="BN82" s="16">
        <f t="shared" si="123"/>
        <v>6.6772354610481e-5</v>
      </c>
      <c r="BQ82" s="25">
        <v>-0.608385210008907</v>
      </c>
      <c r="BR82" s="25">
        <v>0.711284824710828</v>
      </c>
      <c r="BS82" s="25">
        <v>0.0112366319259878</v>
      </c>
      <c r="BT82" s="25">
        <v>4.60517018598809</v>
      </c>
      <c r="BU82" s="22">
        <v>-0.693147180559945</v>
      </c>
      <c r="BV82" s="25">
        <v>0</v>
      </c>
      <c r="BW82" s="25">
        <v>1.68639895357023</v>
      </c>
      <c r="BX82" s="26">
        <f t="shared" si="124"/>
        <v>1.2568399438245</v>
      </c>
      <c r="BY82" s="26">
        <f t="shared" si="125"/>
        <v>0.774959456680034</v>
      </c>
      <c r="BZ82" s="26">
        <f t="shared" si="175"/>
        <v>1.29039008606212</v>
      </c>
      <c r="CA82" s="16">
        <f t="shared" si="126"/>
        <v>0.0799984338226468</v>
      </c>
      <c r="CB82" s="16">
        <f t="shared" si="127"/>
        <v>0.290390086062116</v>
      </c>
      <c r="CC82" s="16">
        <f t="shared" si="128"/>
        <v>0.00701055058589948</v>
      </c>
      <c r="CF82" s="25">
        <v>-0.608385210008907</v>
      </c>
      <c r="CG82" s="25">
        <v>0.711284824710828</v>
      </c>
      <c r="CH82" s="25">
        <v>0.0112366319259878</v>
      </c>
      <c r="CI82" s="25">
        <v>4.60517018598809</v>
      </c>
      <c r="CJ82" s="25">
        <v>0</v>
      </c>
      <c r="CK82" s="22">
        <v>1.68639895357023</v>
      </c>
      <c r="CL82" s="29">
        <f t="shared" si="129"/>
        <v>1.27280028597202</v>
      </c>
      <c r="CM82" s="29">
        <f t="shared" si="130"/>
        <v>0.765241814238102</v>
      </c>
      <c r="CN82" s="29">
        <f t="shared" si="176"/>
        <v>1.30677647430392</v>
      </c>
      <c r="CO82" s="27">
        <f t="shared" si="131"/>
        <v>0.0892816108969586</v>
      </c>
      <c r="CP82" s="27">
        <f t="shared" si="132"/>
        <v>0.306776474303918</v>
      </c>
      <c r="CQ82" s="27">
        <f t="shared" si="133"/>
        <v>0.0098402283519905</v>
      </c>
      <c r="CT82" s="31">
        <v>-0.608385210008907</v>
      </c>
      <c r="CU82" s="31">
        <v>0.711284824710828</v>
      </c>
      <c r="CV82" s="31">
        <v>0.0112366319259878</v>
      </c>
      <c r="CW82" s="31">
        <v>4.60517018598809</v>
      </c>
      <c r="CX82" s="31">
        <v>0</v>
      </c>
      <c r="CY82" s="34">
        <f t="shared" si="134"/>
        <v>1.26299288645205</v>
      </c>
      <c r="CZ82" s="34">
        <f t="shared" si="97"/>
        <v>0.771184074311078</v>
      </c>
      <c r="DA82" s="34">
        <f t="shared" si="177"/>
        <v>1.29670727561812</v>
      </c>
      <c r="DB82" s="32">
        <f t="shared" si="135"/>
        <v>0.083516888419887</v>
      </c>
      <c r="DC82" s="32">
        <f t="shared" si="136"/>
        <v>0.29670727561812</v>
      </c>
      <c r="DD82" s="32">
        <f>(DC82-$DE$1)^2</f>
        <v>0.00803293194158601</v>
      </c>
      <c r="DE82" s="73"/>
      <c r="DF82" s="30">
        <f t="shared" si="137"/>
        <v>1.26299288645205</v>
      </c>
      <c r="DG82" s="30">
        <f t="shared" si="138"/>
        <v>1.38970823911864</v>
      </c>
      <c r="DH82" s="30">
        <f t="shared" si="139"/>
        <v>0.700866536286578</v>
      </c>
      <c r="DI82" s="34">
        <f t="shared" si="140"/>
        <v>1.4268051736331</v>
      </c>
      <c r="DJ82" s="32">
        <f t="shared" si="141"/>
        <v>0.172813340071119</v>
      </c>
      <c r="DK82" s="32">
        <f t="shared" si="142"/>
        <v>0.426805173633099</v>
      </c>
      <c r="DL82" s="32">
        <f t="shared" si="143"/>
        <v>0.0387918922377298</v>
      </c>
      <c r="DM82" s="36"/>
      <c r="DN82" s="30">
        <f t="shared" si="144"/>
        <v>1.38205127231952</v>
      </c>
      <c r="DO82" s="30">
        <f t="shared" si="145"/>
        <v>0.704749541140628</v>
      </c>
      <c r="DP82" s="34">
        <f t="shared" si="146"/>
        <v>1.41894381141634</v>
      </c>
      <c r="DQ82" s="32">
        <f t="shared" si="147"/>
        <v>0.166505840841576</v>
      </c>
      <c r="DR82" s="32">
        <f t="shared" si="148"/>
        <v>0.418943811416341</v>
      </c>
      <c r="DS82" s="32">
        <f t="shared" si="149"/>
        <v>0.0367251893648771</v>
      </c>
      <c r="DT82" s="36"/>
      <c r="DU82" s="30">
        <f t="shared" si="150"/>
        <v>1.3430179019117</v>
      </c>
      <c r="DV82" s="30">
        <f t="shared" si="151"/>
        <v>0.725232328335739</v>
      </c>
      <c r="DW82" s="34">
        <f t="shared" si="152"/>
        <v>1.37886848245554</v>
      </c>
      <c r="DX82" s="32">
        <f t="shared" si="153"/>
        <v>0.136174211931312</v>
      </c>
      <c r="DY82" s="32">
        <f t="shared" si="154"/>
        <v>0.378868482455543</v>
      </c>
      <c r="DZ82" s="32">
        <f t="shared" si="155"/>
        <v>0.02364069503208</v>
      </c>
      <c r="EA82" s="36"/>
      <c r="EC82" s="25">
        <v>-0.608385210008907</v>
      </c>
      <c r="ED82" s="22">
        <v>0.0112366319259878</v>
      </c>
      <c r="EE82" s="25">
        <v>4.60517018598809</v>
      </c>
      <c r="EF82" s="25">
        <v>0</v>
      </c>
      <c r="EG82" s="26">
        <f t="shared" si="156"/>
        <v>1.27077614153628</v>
      </c>
      <c r="EH82" s="26">
        <f t="shared" si="157"/>
        <v>0.766460722832348</v>
      </c>
      <c r="EI82" s="26">
        <f t="shared" si="178"/>
        <v>1.30469829726518</v>
      </c>
      <c r="EJ82" s="16">
        <f t="shared" si="158"/>
        <v>0.0880760781851625</v>
      </c>
      <c r="EK82" s="16">
        <f t="shared" si="159"/>
        <v>0.304698297265175</v>
      </c>
      <c r="EL82" s="16">
        <f t="shared" si="160"/>
        <v>0.0077569801820843</v>
      </c>
      <c r="EO82" s="25">
        <v>-0.608385210008907</v>
      </c>
      <c r="EP82" s="25">
        <v>4.60517018598809</v>
      </c>
      <c r="EQ82" s="22">
        <v>0</v>
      </c>
      <c r="ER82" s="26">
        <f t="shared" si="161"/>
        <v>1.37904137521444</v>
      </c>
      <c r="ES82" s="26">
        <f t="shared" si="162"/>
        <v>0.706287728204343</v>
      </c>
      <c r="ET82" s="26">
        <f t="shared" si="179"/>
        <v>1.41585356798197</v>
      </c>
      <c r="EU82" s="16">
        <f t="shared" si="163"/>
        <v>0.164058515635605</v>
      </c>
      <c r="EV82" s="16">
        <f t="shared" si="164"/>
        <v>0.415853567981971</v>
      </c>
      <c r="EW82" s="16">
        <f t="shared" si="165"/>
        <v>0.0320867705648663</v>
      </c>
      <c r="EZ82" s="25">
        <v>-0.608385210008907</v>
      </c>
      <c r="FA82" s="25">
        <v>4.60517018598809</v>
      </c>
      <c r="FB82" s="26">
        <f t="shared" si="166"/>
        <v>1.59579572189918</v>
      </c>
      <c r="FC82" s="26">
        <f t="shared" si="167"/>
        <v>0.610353810725117</v>
      </c>
      <c r="FD82" s="26">
        <f t="shared" si="168"/>
        <v>1.63839396498889</v>
      </c>
      <c r="FE82" s="16">
        <f t="shared" si="169"/>
        <v>0.386629919772116</v>
      </c>
      <c r="FF82" s="16">
        <f t="shared" si="170"/>
        <v>0.638393964988886</v>
      </c>
      <c r="FG82" s="16">
        <f t="shared" si="171"/>
        <v>0.133745290591511</v>
      </c>
    </row>
    <row r="83" s="1" customFormat="1" spans="1:163">
      <c r="A83" s="13" t="s">
        <v>22</v>
      </c>
      <c r="B83" s="13">
        <v>2.01443884239742</v>
      </c>
      <c r="C83" s="14">
        <v>0.0071</v>
      </c>
      <c r="D83" s="14">
        <v>0.0113</v>
      </c>
      <c r="E83" s="13">
        <v>100</v>
      </c>
      <c r="F83" s="13">
        <v>1</v>
      </c>
      <c r="G83" s="13">
        <v>1</v>
      </c>
      <c r="H83" s="13">
        <v>1</v>
      </c>
      <c r="I83" s="13">
        <v>5.4</v>
      </c>
      <c r="J83" s="13">
        <v>1.207</v>
      </c>
      <c r="K83" s="17">
        <f t="shared" si="98"/>
        <v>1.78785463226627</v>
      </c>
      <c r="L83" s="17">
        <f t="shared" si="94"/>
        <v>0.675110816179736</v>
      </c>
      <c r="M83" s="17">
        <f t="shared" si="95"/>
        <v>1.48123830345175</v>
      </c>
      <c r="N83" s="16">
        <f t="shared" si="99"/>
        <v>0.33739210382518</v>
      </c>
      <c r="O83" s="16">
        <f t="shared" si="96"/>
        <v>0.481238303451753</v>
      </c>
      <c r="P83" s="16">
        <f>(O83-$Q$1)^2</f>
        <v>0.0306082241190089</v>
      </c>
      <c r="R83" s="21">
        <f t="shared" si="100"/>
        <v>-0.392878429466248</v>
      </c>
      <c r="S83" s="21">
        <f t="shared" ref="S83:S92" si="181">1</f>
        <v>1</v>
      </c>
      <c r="T83" s="21">
        <f t="shared" si="101"/>
        <v>0.70034066648772</v>
      </c>
      <c r="U83" s="22">
        <f t="shared" si="102"/>
        <v>0.00707491367196198</v>
      </c>
      <c r="V83" s="21">
        <f t="shared" si="103"/>
        <v>0.0112366319259878</v>
      </c>
      <c r="W83" s="25">
        <f t="shared" si="104"/>
        <v>4.60517018598809</v>
      </c>
      <c r="X83" s="21">
        <f t="shared" si="105"/>
        <v>0</v>
      </c>
      <c r="Y83" s="21">
        <f t="shared" si="106"/>
        <v>0</v>
      </c>
      <c r="Z83" s="25">
        <f t="shared" si="107"/>
        <v>0</v>
      </c>
      <c r="AA83" s="21">
        <f t="shared" si="108"/>
        <v>1.68639895357023</v>
      </c>
      <c r="AB83" s="26">
        <f t="shared" si="109"/>
        <v>1.29772063071958</v>
      </c>
      <c r="AC83" s="26">
        <f t="shared" si="110"/>
        <v>0.930092326058437</v>
      </c>
      <c r="AD83" s="26">
        <f t="shared" si="172"/>
        <v>1.07516208013222</v>
      </c>
      <c r="AE83" s="16">
        <f t="shared" si="111"/>
        <v>0.00823023283815925</v>
      </c>
      <c r="AF83" s="16">
        <f t="shared" si="112"/>
        <v>0.0751620801322159</v>
      </c>
      <c r="AG83" s="16">
        <f t="shared" si="113"/>
        <v>0.0167068170319045</v>
      </c>
      <c r="AJ83" s="25">
        <v>-0.392878429466248</v>
      </c>
      <c r="AK83" s="22">
        <v>1</v>
      </c>
      <c r="AL83" s="25">
        <v>0.70034066648772</v>
      </c>
      <c r="AM83" s="25">
        <v>0.0112366319259878</v>
      </c>
      <c r="AN83" s="25">
        <v>4.60517018598809</v>
      </c>
      <c r="AO83" s="25">
        <v>0</v>
      </c>
      <c r="AP83" s="25">
        <v>0</v>
      </c>
      <c r="AQ83" s="25">
        <v>0</v>
      </c>
      <c r="AR83" s="25">
        <v>1.68639895357023</v>
      </c>
      <c r="AS83" s="26">
        <f t="shared" si="114"/>
        <v>1.29734340889731</v>
      </c>
      <c r="AT83" s="26">
        <f t="shared" si="115"/>
        <v>0.930362764185854</v>
      </c>
      <c r="AU83" s="26">
        <f t="shared" si="173"/>
        <v>1.0748495516962</v>
      </c>
      <c r="AV83" s="16">
        <f t="shared" si="116"/>
        <v>0.00816193153118644</v>
      </c>
      <c r="AW83" s="16">
        <f t="shared" si="117"/>
        <v>0.0748495516961967</v>
      </c>
      <c r="AX83" s="16">
        <f t="shared" si="118"/>
        <v>0.0168325590438279</v>
      </c>
      <c r="BA83" s="25">
        <v>-0.392878429466248</v>
      </c>
      <c r="BB83" s="25">
        <v>0.70034066648772</v>
      </c>
      <c r="BC83" s="25">
        <v>0.0112366319259878</v>
      </c>
      <c r="BD83" s="25">
        <v>4.60517018598809</v>
      </c>
      <c r="BE83" s="22">
        <v>0</v>
      </c>
      <c r="BF83" s="25">
        <v>0</v>
      </c>
      <c r="BG83" s="25">
        <v>0</v>
      </c>
      <c r="BH83" s="25">
        <v>1.68639895357023</v>
      </c>
      <c r="BI83" s="26">
        <f t="shared" si="119"/>
        <v>1.29525078985124</v>
      </c>
      <c r="BJ83" s="26">
        <f t="shared" si="120"/>
        <v>0.931865866793742</v>
      </c>
      <c r="BK83" s="26">
        <f t="shared" si="174"/>
        <v>1.07311581594966</v>
      </c>
      <c r="BL83" s="16">
        <f t="shared" si="121"/>
        <v>0.00778820190936696</v>
      </c>
      <c r="BM83" s="16">
        <f t="shared" si="122"/>
        <v>0.0731158159496568</v>
      </c>
      <c r="BN83" s="16">
        <f t="shared" si="123"/>
        <v>0.017357200267633</v>
      </c>
      <c r="BQ83" s="25">
        <v>-0.392878429466248</v>
      </c>
      <c r="BR83" s="25">
        <v>0.70034066648772</v>
      </c>
      <c r="BS83" s="25">
        <v>0.0112366319259878</v>
      </c>
      <c r="BT83" s="25">
        <v>4.60517018598809</v>
      </c>
      <c r="BU83" s="22">
        <v>0</v>
      </c>
      <c r="BV83" s="25">
        <v>0</v>
      </c>
      <c r="BW83" s="25">
        <v>1.68639895357023</v>
      </c>
      <c r="BX83" s="26">
        <f t="shared" si="124"/>
        <v>1.29747492495568</v>
      </c>
      <c r="BY83" s="26">
        <f t="shared" si="125"/>
        <v>0.930268459747866</v>
      </c>
      <c r="BZ83" s="26">
        <f t="shared" si="175"/>
        <v>1.07495851280504</v>
      </c>
      <c r="CA83" s="16">
        <f t="shared" si="126"/>
        <v>0.00818571204573629</v>
      </c>
      <c r="CB83" s="16">
        <f t="shared" si="127"/>
        <v>0.074958512805039</v>
      </c>
      <c r="CC83" s="16">
        <f t="shared" si="128"/>
        <v>0.0173455597098044</v>
      </c>
      <c r="CF83" s="25">
        <v>-0.392878429466248</v>
      </c>
      <c r="CG83" s="25">
        <v>0.70034066648772</v>
      </c>
      <c r="CH83" s="25">
        <v>0.0112366319259878</v>
      </c>
      <c r="CI83" s="25">
        <v>4.60517018598809</v>
      </c>
      <c r="CJ83" s="25">
        <v>0</v>
      </c>
      <c r="CK83" s="22">
        <v>1.68639895357023</v>
      </c>
      <c r="CL83" s="29">
        <f t="shared" si="129"/>
        <v>1.26902196751571</v>
      </c>
      <c r="CM83" s="29">
        <f t="shared" si="130"/>
        <v>0.951126167156017</v>
      </c>
      <c r="CN83" s="29">
        <f t="shared" si="176"/>
        <v>1.05138522577937</v>
      </c>
      <c r="CO83" s="27">
        <f t="shared" si="131"/>
        <v>0.00384672445451919</v>
      </c>
      <c r="CP83" s="27">
        <f t="shared" si="132"/>
        <v>0.0513852257793745</v>
      </c>
      <c r="CQ83" s="27">
        <f t="shared" si="133"/>
        <v>0.0243963542700511</v>
      </c>
      <c r="CT83" s="31">
        <v>-0.392878429466248</v>
      </c>
      <c r="CU83" s="31">
        <v>0.70034066648772</v>
      </c>
      <c r="CV83" s="31">
        <v>0.0112366319259878</v>
      </c>
      <c r="CW83" s="31">
        <v>4.60517018598809</v>
      </c>
      <c r="CX83" s="31">
        <v>0</v>
      </c>
      <c r="CY83" s="34">
        <f t="shared" si="134"/>
        <v>1.25898599624267</v>
      </c>
      <c r="CZ83" s="34">
        <f t="shared" si="97"/>
        <v>0.958708042505777</v>
      </c>
      <c r="DA83" s="34">
        <f t="shared" si="177"/>
        <v>1.04307041942227</v>
      </c>
      <c r="DB83" s="32">
        <f t="shared" si="135"/>
        <v>0.0027025438053433</v>
      </c>
      <c r="DC83" s="32">
        <f t="shared" si="136"/>
        <v>0.0430704194222651</v>
      </c>
      <c r="DD83" s="32">
        <f>(DC83-$DE$1)^2</f>
        <v>0.0268993558770877</v>
      </c>
      <c r="DE83" s="73"/>
      <c r="DF83" s="30">
        <f t="shared" si="137"/>
        <v>1.25898599624267</v>
      </c>
      <c r="DG83" s="30">
        <f t="shared" si="138"/>
        <v>1.38529852274914</v>
      </c>
      <c r="DH83" s="30">
        <f t="shared" si="139"/>
        <v>0.871292346146951</v>
      </c>
      <c r="DI83" s="34">
        <f t="shared" si="140"/>
        <v>1.14772039995786</v>
      </c>
      <c r="DJ83" s="32">
        <f t="shared" si="141"/>
        <v>0.031790363214524</v>
      </c>
      <c r="DK83" s="32">
        <f t="shared" si="142"/>
        <v>0.147720399957859</v>
      </c>
      <c r="DL83" s="32">
        <f t="shared" si="143"/>
        <v>0.00674504110020328</v>
      </c>
      <c r="DM83" s="36"/>
      <c r="DN83" s="30">
        <f t="shared" si="144"/>
        <v>1.37765802149518</v>
      </c>
      <c r="DO83" s="30">
        <f t="shared" si="145"/>
        <v>0.87612453973885</v>
      </c>
      <c r="DP83" s="34">
        <f t="shared" si="146"/>
        <v>1.14139024150388</v>
      </c>
      <c r="DQ83" s="32">
        <f t="shared" si="147"/>
        <v>0.0291241603006496</v>
      </c>
      <c r="DR83" s="32">
        <f t="shared" si="148"/>
        <v>0.141390241503878</v>
      </c>
      <c r="DS83" s="32">
        <f t="shared" si="149"/>
        <v>0.00738145542030515</v>
      </c>
      <c r="DT83" s="36"/>
      <c r="DU83" s="30">
        <f t="shared" si="150"/>
        <v>1.33867466708107</v>
      </c>
      <c r="DV83" s="30">
        <f t="shared" si="151"/>
        <v>0.90163803774058</v>
      </c>
      <c r="DW83" s="34">
        <f t="shared" si="152"/>
        <v>1.10909251622292</v>
      </c>
      <c r="DX83" s="32">
        <f t="shared" si="153"/>
        <v>0.0173382179509106</v>
      </c>
      <c r="DY83" s="32">
        <f t="shared" si="154"/>
        <v>0.109092516222924</v>
      </c>
      <c r="DZ83" s="32">
        <f t="shared" si="155"/>
        <v>0.0134607929149552</v>
      </c>
      <c r="EA83" s="36"/>
      <c r="EC83" s="25">
        <v>-0.392878429466248</v>
      </c>
      <c r="ED83" s="22">
        <v>0.0112366319259878</v>
      </c>
      <c r="EE83" s="25">
        <v>4.60517018598809</v>
      </c>
      <c r="EF83" s="25">
        <v>0</v>
      </c>
      <c r="EG83" s="26">
        <f t="shared" si="156"/>
        <v>1.26947443712448</v>
      </c>
      <c r="EH83" s="26">
        <f t="shared" si="157"/>
        <v>0.950787164122824</v>
      </c>
      <c r="EI83" s="26">
        <f t="shared" si="178"/>
        <v>1.05176009703768</v>
      </c>
      <c r="EJ83" s="16">
        <f t="shared" si="158"/>
        <v>0.0039030552940202</v>
      </c>
      <c r="EK83" s="16">
        <f t="shared" si="159"/>
        <v>0.0517600970376775</v>
      </c>
      <c r="EL83" s="16">
        <f t="shared" si="160"/>
        <v>0.0271802967893072</v>
      </c>
      <c r="EO83" s="25">
        <v>-0.392878429466248</v>
      </c>
      <c r="EP83" s="25">
        <v>4.60517018598809</v>
      </c>
      <c r="EQ83" s="22">
        <v>0</v>
      </c>
      <c r="ER83" s="26">
        <f t="shared" si="161"/>
        <v>1.37762877059943</v>
      </c>
      <c r="ES83" s="26">
        <f t="shared" si="162"/>
        <v>0.876143142302996</v>
      </c>
      <c r="ET83" s="26">
        <f t="shared" si="179"/>
        <v>1.14136600712463</v>
      </c>
      <c r="EU83" s="16">
        <f t="shared" si="163"/>
        <v>0.0291141773562735</v>
      </c>
      <c r="EV83" s="16">
        <f t="shared" si="164"/>
        <v>0.141366007124633</v>
      </c>
      <c r="EW83" s="16">
        <f t="shared" si="165"/>
        <v>0.00909348301547864</v>
      </c>
      <c r="EZ83" s="25">
        <v>-0.392878429466248</v>
      </c>
      <c r="FA83" s="25">
        <v>4.60517018598809</v>
      </c>
      <c r="FB83" s="26">
        <f t="shared" si="166"/>
        <v>1.59416108754963</v>
      </c>
      <c r="FC83" s="26">
        <f t="shared" si="167"/>
        <v>0.757138039202341</v>
      </c>
      <c r="FD83" s="26">
        <f t="shared" si="168"/>
        <v>1.32076312141643</v>
      </c>
      <c r="FE83" s="16">
        <f t="shared" si="169"/>
        <v>0.149893707712615</v>
      </c>
      <c r="FF83" s="16">
        <f t="shared" si="170"/>
        <v>0.320763121416432</v>
      </c>
      <c r="FG83" s="16">
        <f t="shared" si="171"/>
        <v>0.00231180071241395</v>
      </c>
    </row>
    <row r="84" s="1" customFormat="1" spans="1:163">
      <c r="A84" s="13" t="s">
        <v>22</v>
      </c>
      <c r="B84" s="13">
        <v>2.01443884239742</v>
      </c>
      <c r="C84" s="14">
        <v>0.0071</v>
      </c>
      <c r="D84" s="14">
        <v>0.0113</v>
      </c>
      <c r="E84" s="13">
        <v>100</v>
      </c>
      <c r="F84" s="13">
        <v>1</v>
      </c>
      <c r="G84" s="13">
        <v>0.9</v>
      </c>
      <c r="H84" s="13">
        <v>1</v>
      </c>
      <c r="I84" s="13">
        <v>5.4</v>
      </c>
      <c r="J84" s="13">
        <v>1.161</v>
      </c>
      <c r="K84" s="17">
        <f t="shared" si="98"/>
        <v>1.78785463226627</v>
      </c>
      <c r="L84" s="17">
        <f t="shared" si="94"/>
        <v>0.649381654999729</v>
      </c>
      <c r="M84" s="17">
        <f t="shared" si="95"/>
        <v>1.53992647051358</v>
      </c>
      <c r="N84" s="16">
        <f t="shared" si="99"/>
        <v>0.392946729993676</v>
      </c>
      <c r="O84" s="16">
        <f t="shared" si="96"/>
        <v>0.53992647051358</v>
      </c>
      <c r="P84" s="16">
        <f>(O84-$Q$1)^2</f>
        <v>0.0545877567975953</v>
      </c>
      <c r="R84" s="21">
        <f t="shared" si="100"/>
        <v>-0.431734668865888</v>
      </c>
      <c r="S84" s="21">
        <f t="shared" si="181"/>
        <v>1</v>
      </c>
      <c r="T84" s="21">
        <f t="shared" si="101"/>
        <v>0.70034066648772</v>
      </c>
      <c r="U84" s="22">
        <f t="shared" si="102"/>
        <v>0.00707491367196198</v>
      </c>
      <c r="V84" s="21">
        <f t="shared" si="103"/>
        <v>0.0112366319259878</v>
      </c>
      <c r="W84" s="25">
        <f t="shared" si="104"/>
        <v>4.60517018598809</v>
      </c>
      <c r="X84" s="21">
        <f t="shared" si="105"/>
        <v>0</v>
      </c>
      <c r="Y84" s="21">
        <f t="shared" si="106"/>
        <v>-0.105360515657826</v>
      </c>
      <c r="Z84" s="25">
        <f t="shared" si="107"/>
        <v>0</v>
      </c>
      <c r="AA84" s="21">
        <f t="shared" si="108"/>
        <v>1.68639895357023</v>
      </c>
      <c r="AB84" s="26">
        <f t="shared" si="109"/>
        <v>1.28155151267164</v>
      </c>
      <c r="AC84" s="26">
        <f t="shared" si="110"/>
        <v>0.905933150966107</v>
      </c>
      <c r="AD84" s="26">
        <f t="shared" si="172"/>
        <v>1.10383420557419</v>
      </c>
      <c r="AE84" s="16">
        <f t="shared" si="111"/>
        <v>0.0145326672074206</v>
      </c>
      <c r="AF84" s="16">
        <f t="shared" si="112"/>
        <v>0.103834205574195</v>
      </c>
      <c r="AG84" s="16">
        <f t="shared" si="113"/>
        <v>0.0101168850891221</v>
      </c>
      <c r="AJ84" s="25">
        <v>-0.431734668865888</v>
      </c>
      <c r="AK84" s="22">
        <v>1</v>
      </c>
      <c r="AL84" s="25">
        <v>0.70034066648772</v>
      </c>
      <c r="AM84" s="25">
        <v>0.0112366319259878</v>
      </c>
      <c r="AN84" s="25">
        <v>4.60517018598809</v>
      </c>
      <c r="AO84" s="25">
        <v>0</v>
      </c>
      <c r="AP84" s="25">
        <v>-0.105360515657826</v>
      </c>
      <c r="AQ84" s="25">
        <v>0</v>
      </c>
      <c r="AR84" s="25">
        <v>1.68639895357023</v>
      </c>
      <c r="AS84" s="26">
        <f t="shared" si="114"/>
        <v>1.28151649953943</v>
      </c>
      <c r="AT84" s="26">
        <f t="shared" si="115"/>
        <v>0.905957902545349</v>
      </c>
      <c r="AU84" s="26">
        <f t="shared" si="173"/>
        <v>1.10380404783758</v>
      </c>
      <c r="AV84" s="16">
        <f t="shared" si="116"/>
        <v>0.0145242266612376</v>
      </c>
      <c r="AW84" s="16">
        <f t="shared" si="117"/>
        <v>0.10380404783758</v>
      </c>
      <c r="AX84" s="16">
        <f t="shared" si="118"/>
        <v>0.0101577888240755</v>
      </c>
      <c r="BA84" s="25">
        <v>-0.431734668865888</v>
      </c>
      <c r="BB84" s="25">
        <v>0.70034066648772</v>
      </c>
      <c r="BC84" s="25">
        <v>0.0112366319259878</v>
      </c>
      <c r="BD84" s="25">
        <v>4.60517018598809</v>
      </c>
      <c r="BE84" s="22">
        <v>0</v>
      </c>
      <c r="BF84" s="25">
        <v>-0.105360515657826</v>
      </c>
      <c r="BG84" s="25">
        <v>0</v>
      </c>
      <c r="BH84" s="25">
        <v>1.68639895357023</v>
      </c>
      <c r="BI84" s="26">
        <f t="shared" si="119"/>
        <v>1.27668892088287</v>
      </c>
      <c r="BJ84" s="26">
        <f t="shared" si="120"/>
        <v>0.909383625885254</v>
      </c>
      <c r="BK84" s="26">
        <f t="shared" si="174"/>
        <v>1.09964592668637</v>
      </c>
      <c r="BL84" s="16">
        <f t="shared" si="121"/>
        <v>0.0133839264150438</v>
      </c>
      <c r="BM84" s="16">
        <f t="shared" si="122"/>
        <v>0.0996459266863683</v>
      </c>
      <c r="BN84" s="16">
        <f t="shared" si="123"/>
        <v>0.0110705364915685</v>
      </c>
      <c r="BQ84" s="25">
        <v>-0.431734668865888</v>
      </c>
      <c r="BR84" s="25">
        <v>0.70034066648772</v>
      </c>
      <c r="BS84" s="25">
        <v>0.0112366319259878</v>
      </c>
      <c r="BT84" s="25">
        <v>4.60517018598809</v>
      </c>
      <c r="BU84" s="22">
        <v>-0.105360515657826</v>
      </c>
      <c r="BV84" s="25">
        <v>0</v>
      </c>
      <c r="BW84" s="25">
        <v>1.68639895357023</v>
      </c>
      <c r="BX84" s="26">
        <f t="shared" si="124"/>
        <v>1.29060337324827</v>
      </c>
      <c r="BY84" s="26">
        <f t="shared" si="125"/>
        <v>0.899579238722989</v>
      </c>
      <c r="BZ84" s="26">
        <f t="shared" si="175"/>
        <v>1.11163081244468</v>
      </c>
      <c r="CA84" s="16">
        <f t="shared" si="126"/>
        <v>0.0167970343573302</v>
      </c>
      <c r="CB84" s="16">
        <f t="shared" si="127"/>
        <v>0.111630812444676</v>
      </c>
      <c r="CC84" s="16">
        <f t="shared" si="128"/>
        <v>0.0090307470644781</v>
      </c>
      <c r="CF84" s="25">
        <v>-0.431734668865888</v>
      </c>
      <c r="CG84" s="25">
        <v>0.70034066648772</v>
      </c>
      <c r="CH84" s="25">
        <v>0.0112366319259878</v>
      </c>
      <c r="CI84" s="25">
        <v>4.60517018598809</v>
      </c>
      <c r="CJ84" s="25">
        <v>0</v>
      </c>
      <c r="CK84" s="22">
        <v>1.68639895357023</v>
      </c>
      <c r="CL84" s="29">
        <f t="shared" si="129"/>
        <v>1.26902196751571</v>
      </c>
      <c r="CM84" s="29">
        <f t="shared" si="130"/>
        <v>0.91487777967534</v>
      </c>
      <c r="CN84" s="29">
        <f t="shared" si="176"/>
        <v>1.09304217701611</v>
      </c>
      <c r="CO84" s="27">
        <f t="shared" si="131"/>
        <v>0.0116687454659641</v>
      </c>
      <c r="CP84" s="27">
        <f t="shared" si="132"/>
        <v>0.0930421770161114</v>
      </c>
      <c r="CQ84" s="27">
        <f t="shared" si="133"/>
        <v>0.0131185805448854</v>
      </c>
      <c r="CT84" s="31">
        <v>-0.431734668865888</v>
      </c>
      <c r="CU84" s="31">
        <v>0.70034066648772</v>
      </c>
      <c r="CV84" s="31">
        <v>0.0112366319259878</v>
      </c>
      <c r="CW84" s="31">
        <v>4.60517018598809</v>
      </c>
      <c r="CX84" s="31">
        <v>0</v>
      </c>
      <c r="CY84" s="34">
        <f t="shared" si="134"/>
        <v>1.25898599624267</v>
      </c>
      <c r="CZ84" s="34">
        <f t="shared" si="97"/>
        <v>0.92217070202917</v>
      </c>
      <c r="DA84" s="34">
        <f t="shared" si="177"/>
        <v>1.08439792958025</v>
      </c>
      <c r="DB84" s="32">
        <f t="shared" si="135"/>
        <v>0.0096012554596693</v>
      </c>
      <c r="DC84" s="32">
        <f t="shared" si="136"/>
        <v>0.0843979295802531</v>
      </c>
      <c r="DD84" s="32">
        <f>(DC84-$DE$1)^2</f>
        <v>0.0150510499965011</v>
      </c>
      <c r="DE84" s="73"/>
      <c r="DF84" s="30">
        <f t="shared" si="137"/>
        <v>1.25898599624267</v>
      </c>
      <c r="DG84" s="30">
        <f t="shared" si="138"/>
        <v>1.38529852274914</v>
      </c>
      <c r="DH84" s="30">
        <f t="shared" si="139"/>
        <v>0.838086506940025</v>
      </c>
      <c r="DI84" s="34">
        <f t="shared" si="140"/>
        <v>1.19319424870727</v>
      </c>
      <c r="DJ84" s="32">
        <f t="shared" si="141"/>
        <v>0.0503098273074445</v>
      </c>
      <c r="DK84" s="32">
        <f t="shared" si="142"/>
        <v>0.193194248707266</v>
      </c>
      <c r="DL84" s="32">
        <f t="shared" si="143"/>
        <v>0.00134354140533409</v>
      </c>
      <c r="DM84" s="36"/>
      <c r="DN84" s="30">
        <f t="shared" si="144"/>
        <v>1.37765802149518</v>
      </c>
      <c r="DO84" s="30">
        <f t="shared" si="145"/>
        <v>0.842734540709863</v>
      </c>
      <c r="DP84" s="34">
        <f t="shared" si="146"/>
        <v>1.18661328294159</v>
      </c>
      <c r="DQ84" s="32">
        <f t="shared" si="147"/>
        <v>0.0469406982782063</v>
      </c>
      <c r="DR84" s="32">
        <f t="shared" si="148"/>
        <v>0.186613282941586</v>
      </c>
      <c r="DS84" s="32">
        <f t="shared" si="149"/>
        <v>0.00165586779109008</v>
      </c>
      <c r="DT84" s="36"/>
      <c r="DU84" s="30">
        <f t="shared" si="150"/>
        <v>1.33867466708107</v>
      </c>
      <c r="DV84" s="30">
        <f t="shared" si="151"/>
        <v>0.867275693303077</v>
      </c>
      <c r="DW84" s="34">
        <f t="shared" si="152"/>
        <v>1.15303588895872</v>
      </c>
      <c r="DX84" s="32">
        <f t="shared" si="153"/>
        <v>0.031568287322369</v>
      </c>
      <c r="DY84" s="32">
        <f t="shared" si="154"/>
        <v>0.153035888958716</v>
      </c>
      <c r="DZ84" s="32">
        <f t="shared" si="155"/>
        <v>0.00519513494681441</v>
      </c>
      <c r="EA84" s="36"/>
      <c r="EC84" s="25">
        <v>-0.431734668865888</v>
      </c>
      <c r="ED84" s="22">
        <v>0.0112366319259878</v>
      </c>
      <c r="EE84" s="25">
        <v>4.60517018598809</v>
      </c>
      <c r="EF84" s="25">
        <v>0</v>
      </c>
      <c r="EG84" s="26">
        <f t="shared" si="156"/>
        <v>1.26947443712448</v>
      </c>
      <c r="EH84" s="26">
        <f t="shared" si="157"/>
        <v>0.914551696393206</v>
      </c>
      <c r="EI84" s="26">
        <f t="shared" si="178"/>
        <v>1.09343190105467</v>
      </c>
      <c r="EJ84" s="16">
        <f t="shared" si="158"/>
        <v>0.0117667035094721</v>
      </c>
      <c r="EK84" s="16">
        <f t="shared" si="159"/>
        <v>0.0934319010546742</v>
      </c>
      <c r="EL84" s="16">
        <f t="shared" si="160"/>
        <v>0.0151764354335155</v>
      </c>
      <c r="EO84" s="25">
        <v>-0.431734668865888</v>
      </c>
      <c r="EP84" s="25">
        <v>4.60517018598809</v>
      </c>
      <c r="EQ84" s="22">
        <v>0</v>
      </c>
      <c r="ER84" s="26">
        <f t="shared" si="161"/>
        <v>1.37762877059943</v>
      </c>
      <c r="ES84" s="26">
        <f t="shared" si="162"/>
        <v>0.842752434311333</v>
      </c>
      <c r="ET84" s="26">
        <f t="shared" si="179"/>
        <v>1.1865880883716</v>
      </c>
      <c r="EU84" s="16">
        <f t="shared" si="163"/>
        <v>0.0469280242514213</v>
      </c>
      <c r="EV84" s="16">
        <f t="shared" si="164"/>
        <v>0.186588088371604</v>
      </c>
      <c r="EW84" s="16">
        <f t="shared" si="165"/>
        <v>0.00251378640392973</v>
      </c>
      <c r="EZ84" s="25">
        <v>-0.431734668865888</v>
      </c>
      <c r="FA84" s="25">
        <v>4.60517018598809</v>
      </c>
      <c r="FB84" s="26">
        <f t="shared" si="166"/>
        <v>1.59416108754963</v>
      </c>
      <c r="FC84" s="26">
        <f t="shared" si="167"/>
        <v>0.728282736962649</v>
      </c>
      <c r="FD84" s="26">
        <f t="shared" si="168"/>
        <v>1.37309309866463</v>
      </c>
      <c r="FE84" s="16">
        <f t="shared" si="169"/>
        <v>0.187628527767181</v>
      </c>
      <c r="FF84" s="16">
        <f t="shared" si="170"/>
        <v>0.373093098664628</v>
      </c>
      <c r="FG84" s="16">
        <f t="shared" si="171"/>
        <v>0.0100824022587898</v>
      </c>
    </row>
    <row r="85" s="1" customFormat="1" spans="1:163">
      <c r="A85" s="13" t="s">
        <v>22</v>
      </c>
      <c r="B85" s="13">
        <v>2.01443884239742</v>
      </c>
      <c r="C85" s="14">
        <v>0.0071</v>
      </c>
      <c r="D85" s="14">
        <v>0.0113</v>
      </c>
      <c r="E85" s="13">
        <v>100</v>
      </c>
      <c r="F85" s="13">
        <v>1</v>
      </c>
      <c r="G85" s="13">
        <v>0.8</v>
      </c>
      <c r="H85" s="13">
        <v>1</v>
      </c>
      <c r="I85" s="13">
        <v>5.4</v>
      </c>
      <c r="J85" s="13">
        <v>0.972</v>
      </c>
      <c r="K85" s="17">
        <f t="shared" si="98"/>
        <v>1.78785463226627</v>
      </c>
      <c r="L85" s="17">
        <f t="shared" si="94"/>
        <v>0.543668362325354</v>
      </c>
      <c r="M85" s="17">
        <f t="shared" si="95"/>
        <v>1.83935661755789</v>
      </c>
      <c r="N85" s="16">
        <f t="shared" si="99"/>
        <v>0.665618780990325</v>
      </c>
      <c r="O85" s="16">
        <f t="shared" si="96"/>
        <v>0.839356617557887</v>
      </c>
      <c r="P85" s="16">
        <f>(O85-$Q$1)^2</f>
        <v>0.284164026250486</v>
      </c>
      <c r="R85" s="21">
        <f t="shared" si="100"/>
        <v>-0.609415846103341</v>
      </c>
      <c r="S85" s="21">
        <f t="shared" si="181"/>
        <v>1</v>
      </c>
      <c r="T85" s="21">
        <f t="shared" si="101"/>
        <v>0.70034066648772</v>
      </c>
      <c r="U85" s="22">
        <f t="shared" si="102"/>
        <v>0.00707491367196198</v>
      </c>
      <c r="V85" s="21">
        <f t="shared" si="103"/>
        <v>0.0112366319259878</v>
      </c>
      <c r="W85" s="25">
        <f t="shared" si="104"/>
        <v>4.60517018598809</v>
      </c>
      <c r="X85" s="21">
        <f t="shared" si="105"/>
        <v>0</v>
      </c>
      <c r="Y85" s="21">
        <f t="shared" si="106"/>
        <v>-0.22314355131421</v>
      </c>
      <c r="Z85" s="25">
        <f t="shared" si="107"/>
        <v>0</v>
      </c>
      <c r="AA85" s="21">
        <f t="shared" si="108"/>
        <v>1.68639895357023</v>
      </c>
      <c r="AB85" s="26">
        <f t="shared" si="109"/>
        <v>1.26371435085729</v>
      </c>
      <c r="AC85" s="26">
        <f t="shared" si="110"/>
        <v>0.769161163154164</v>
      </c>
      <c r="AD85" s="26">
        <f t="shared" si="172"/>
        <v>1.3001176449149</v>
      </c>
      <c r="AE85" s="16">
        <f t="shared" si="111"/>
        <v>0.0850972624960878</v>
      </c>
      <c r="AF85" s="16">
        <f t="shared" si="112"/>
        <v>0.300117644914903</v>
      </c>
      <c r="AG85" s="16">
        <f t="shared" si="113"/>
        <v>0.00915862622989871</v>
      </c>
      <c r="AJ85" s="25">
        <v>-0.609415846103341</v>
      </c>
      <c r="AK85" s="22">
        <v>1</v>
      </c>
      <c r="AL85" s="25">
        <v>0.70034066648772</v>
      </c>
      <c r="AM85" s="25">
        <v>0.0112366319259878</v>
      </c>
      <c r="AN85" s="25">
        <v>4.60517018598809</v>
      </c>
      <c r="AO85" s="25">
        <v>0</v>
      </c>
      <c r="AP85" s="25">
        <v>-0.22314355131421</v>
      </c>
      <c r="AQ85" s="25">
        <v>0</v>
      </c>
      <c r="AR85" s="25">
        <v>1.68639895357023</v>
      </c>
      <c r="AS85" s="26">
        <f t="shared" si="114"/>
        <v>1.26405197995623</v>
      </c>
      <c r="AT85" s="26">
        <f t="shared" si="115"/>
        <v>0.768955719711507</v>
      </c>
      <c r="AU85" s="26">
        <f t="shared" si="173"/>
        <v>1.30046499995497</v>
      </c>
      <c r="AV85" s="16">
        <f t="shared" si="116"/>
        <v>0.0852943589963557</v>
      </c>
      <c r="AW85" s="16">
        <f t="shared" si="117"/>
        <v>0.300464999954972</v>
      </c>
      <c r="AX85" s="16">
        <f t="shared" si="118"/>
        <v>0.00919203400374804</v>
      </c>
      <c r="BA85" s="25">
        <v>-0.609415846103341</v>
      </c>
      <c r="BB85" s="25">
        <v>0.70034066648772</v>
      </c>
      <c r="BC85" s="25">
        <v>0.0112366319259878</v>
      </c>
      <c r="BD85" s="25">
        <v>4.60517018598809</v>
      </c>
      <c r="BE85" s="22">
        <v>0</v>
      </c>
      <c r="BF85" s="25">
        <v>-0.22314355131421</v>
      </c>
      <c r="BG85" s="25">
        <v>0</v>
      </c>
      <c r="BH85" s="25">
        <v>1.68639895357023</v>
      </c>
      <c r="BI85" s="26">
        <f t="shared" si="119"/>
        <v>1.25625323756556</v>
      </c>
      <c r="BJ85" s="26">
        <f t="shared" si="120"/>
        <v>0.773729349254137</v>
      </c>
      <c r="BK85" s="26">
        <f t="shared" si="174"/>
        <v>1.2924416024337</v>
      </c>
      <c r="BL85" s="16">
        <f t="shared" si="121"/>
        <v>0.0807999030664999</v>
      </c>
      <c r="BM85" s="16">
        <f t="shared" si="122"/>
        <v>0.292441602433699</v>
      </c>
      <c r="BN85" s="16">
        <f t="shared" si="123"/>
        <v>0.00767009153219723</v>
      </c>
      <c r="BQ85" s="25">
        <v>-0.609415846103341</v>
      </c>
      <c r="BR85" s="25">
        <v>0.70034066648772</v>
      </c>
      <c r="BS85" s="25">
        <v>0.0112366319259878</v>
      </c>
      <c r="BT85" s="25">
        <v>4.60517018598809</v>
      </c>
      <c r="BU85" s="22">
        <v>-0.22314355131421</v>
      </c>
      <c r="BV85" s="25">
        <v>0</v>
      </c>
      <c r="BW85" s="25">
        <v>1.68639895357023</v>
      </c>
      <c r="BX85" s="26">
        <f t="shared" si="124"/>
        <v>1.28296470463084</v>
      </c>
      <c r="BY85" s="26">
        <f t="shared" si="125"/>
        <v>0.757620218616759</v>
      </c>
      <c r="BZ85" s="26">
        <f t="shared" si="175"/>
        <v>1.31992253562843</v>
      </c>
      <c r="CA85" s="16">
        <f t="shared" si="126"/>
        <v>0.0966990475261436</v>
      </c>
      <c r="CB85" s="16">
        <f t="shared" si="127"/>
        <v>0.319922535628433</v>
      </c>
      <c r="CC85" s="16">
        <f t="shared" si="128"/>
        <v>0.0128281629174443</v>
      </c>
      <c r="CF85" s="25">
        <v>-0.609415846103341</v>
      </c>
      <c r="CG85" s="25">
        <v>0.70034066648772</v>
      </c>
      <c r="CH85" s="25">
        <v>0.0112366319259878</v>
      </c>
      <c r="CI85" s="25">
        <v>4.60517018598809</v>
      </c>
      <c r="CJ85" s="25">
        <v>0</v>
      </c>
      <c r="CK85" s="22">
        <v>1.68639895357023</v>
      </c>
      <c r="CL85" s="29">
        <f t="shared" si="129"/>
        <v>1.26902196751571</v>
      </c>
      <c r="CM85" s="29">
        <f t="shared" si="130"/>
        <v>0.765944187635168</v>
      </c>
      <c r="CN85" s="29">
        <f t="shared" si="176"/>
        <v>1.30557815588036</v>
      </c>
      <c r="CO85" s="27">
        <f t="shared" si="131"/>
        <v>0.0882220491869007</v>
      </c>
      <c r="CP85" s="27">
        <f t="shared" si="132"/>
        <v>0.305578155880355</v>
      </c>
      <c r="CQ85" s="27">
        <f t="shared" si="133"/>
        <v>0.00960392291648693</v>
      </c>
      <c r="CT85" s="31">
        <v>-0.609415846103341</v>
      </c>
      <c r="CU85" s="31">
        <v>0.70034066648772</v>
      </c>
      <c r="CV85" s="31">
        <v>0.0112366319259878</v>
      </c>
      <c r="CW85" s="31">
        <v>4.60517018598809</v>
      </c>
      <c r="CX85" s="31">
        <v>0</v>
      </c>
      <c r="CY85" s="34">
        <f t="shared" si="134"/>
        <v>1.25898599624267</v>
      </c>
      <c r="CZ85" s="34">
        <f t="shared" si="97"/>
        <v>0.772049890070933</v>
      </c>
      <c r="DA85" s="34">
        <f t="shared" si="177"/>
        <v>1.29525308255419</v>
      </c>
      <c r="DB85" s="32">
        <f t="shared" si="135"/>
        <v>0.0823609620394001</v>
      </c>
      <c r="DC85" s="32">
        <f t="shared" si="136"/>
        <v>0.295253082554191</v>
      </c>
      <c r="DD85" s="32">
        <f>(DC85-$DE$1)^2</f>
        <v>0.00777437778568595</v>
      </c>
      <c r="DE85" s="73"/>
      <c r="DF85" s="30">
        <f t="shared" si="137"/>
        <v>1.25898599624267</v>
      </c>
      <c r="DG85" s="30">
        <f t="shared" si="138"/>
        <v>1.38529852274914</v>
      </c>
      <c r="DH85" s="30">
        <f t="shared" si="139"/>
        <v>0.701653819763742</v>
      </c>
      <c r="DI85" s="34">
        <f t="shared" si="140"/>
        <v>1.42520424151146</v>
      </c>
      <c r="DJ85" s="32">
        <f t="shared" si="141"/>
        <v>0.170815668906618</v>
      </c>
      <c r="DK85" s="32">
        <f t="shared" si="142"/>
        <v>0.425204241511457</v>
      </c>
      <c r="DL85" s="32">
        <f t="shared" si="143"/>
        <v>0.0381638270080251</v>
      </c>
      <c r="DM85" s="36"/>
      <c r="DN85" s="30">
        <f t="shared" si="144"/>
        <v>1.37765802149518</v>
      </c>
      <c r="DO85" s="30">
        <f t="shared" si="145"/>
        <v>0.705545196873374</v>
      </c>
      <c r="DP85" s="34">
        <f t="shared" si="146"/>
        <v>1.41734364351356</v>
      </c>
      <c r="DQ85" s="32">
        <f t="shared" si="147"/>
        <v>0.164558430403385</v>
      </c>
      <c r="DR85" s="32">
        <f t="shared" si="148"/>
        <v>0.417343643513561</v>
      </c>
      <c r="DS85" s="32">
        <f t="shared" si="149"/>
        <v>0.0361144433953122</v>
      </c>
      <c r="DT85" s="36"/>
      <c r="DU85" s="30">
        <f t="shared" si="150"/>
        <v>1.33867466708107</v>
      </c>
      <c r="DV85" s="30">
        <f t="shared" si="151"/>
        <v>0.726091278114204</v>
      </c>
      <c r="DW85" s="34">
        <f t="shared" si="152"/>
        <v>1.3772373118118</v>
      </c>
      <c r="DX85" s="32">
        <f t="shared" si="153"/>
        <v>0.134450311479013</v>
      </c>
      <c r="DY85" s="32">
        <f t="shared" si="154"/>
        <v>0.3772373118118</v>
      </c>
      <c r="DZ85" s="32">
        <f t="shared" si="155"/>
        <v>0.0231417534571726</v>
      </c>
      <c r="EA85" s="36"/>
      <c r="EC85" s="25">
        <v>-0.609415846103341</v>
      </c>
      <c r="ED85" s="22">
        <v>0.0112366319259878</v>
      </c>
      <c r="EE85" s="25">
        <v>4.60517018598809</v>
      </c>
      <c r="EF85" s="25">
        <v>0</v>
      </c>
      <c r="EG85" s="26">
        <f t="shared" si="156"/>
        <v>1.26947443712448</v>
      </c>
      <c r="EH85" s="26">
        <f t="shared" si="157"/>
        <v>0.765671187678033</v>
      </c>
      <c r="EI85" s="26">
        <f t="shared" si="178"/>
        <v>1.30604365959308</v>
      </c>
      <c r="EJ85" s="16">
        <f t="shared" si="158"/>
        <v>0.0884910407425243</v>
      </c>
      <c r="EK85" s="16">
        <f t="shared" si="159"/>
        <v>0.306043659593083</v>
      </c>
      <c r="EL85" s="16">
        <f t="shared" si="160"/>
        <v>0.00799577231223031</v>
      </c>
      <c r="EO85" s="25">
        <v>-0.609415846103341</v>
      </c>
      <c r="EP85" s="25">
        <v>4.60517018598809</v>
      </c>
      <c r="EQ85" s="22">
        <v>0</v>
      </c>
      <c r="ER85" s="26">
        <f t="shared" si="161"/>
        <v>1.37762877059943</v>
      </c>
      <c r="ES85" s="26">
        <f t="shared" si="162"/>
        <v>0.705560177562976</v>
      </c>
      <c r="ET85" s="26">
        <f t="shared" si="179"/>
        <v>1.41731354999942</v>
      </c>
      <c r="EU85" s="16">
        <f t="shared" si="163"/>
        <v>0.164534699538007</v>
      </c>
      <c r="EV85" s="16">
        <f t="shared" si="164"/>
        <v>0.417313549999416</v>
      </c>
      <c r="EW85" s="16">
        <f t="shared" si="165"/>
        <v>0.0326119488609382</v>
      </c>
      <c r="EZ85" s="25">
        <v>-0.609415846103341</v>
      </c>
      <c r="FA85" s="25">
        <v>4.60517018598809</v>
      </c>
      <c r="FB85" s="26">
        <f t="shared" si="166"/>
        <v>1.59416108754963</v>
      </c>
      <c r="FC85" s="26">
        <f t="shared" si="167"/>
        <v>0.609725082108264</v>
      </c>
      <c r="FD85" s="26">
        <f t="shared" si="168"/>
        <v>1.64008342340497</v>
      </c>
      <c r="FE85" s="16">
        <f t="shared" si="169"/>
        <v>0.387084418860942</v>
      </c>
      <c r="FF85" s="16">
        <f t="shared" si="170"/>
        <v>0.640083423404973</v>
      </c>
      <c r="FG85" s="16">
        <f t="shared" si="171"/>
        <v>0.134983855403021</v>
      </c>
    </row>
    <row r="86" s="1" customFormat="1" spans="1:163">
      <c r="A86" s="13" t="s">
        <v>22</v>
      </c>
      <c r="B86" s="13">
        <v>2.01443884239742</v>
      </c>
      <c r="C86" s="14">
        <v>0.0071</v>
      </c>
      <c r="D86" s="14">
        <v>0.0113</v>
      </c>
      <c r="E86" s="13">
        <v>100</v>
      </c>
      <c r="F86" s="13">
        <v>1</v>
      </c>
      <c r="G86" s="13">
        <v>0.7</v>
      </c>
      <c r="H86" s="13">
        <v>1</v>
      </c>
      <c r="I86" s="13">
        <v>5.4</v>
      </c>
      <c r="J86" s="13">
        <v>1.035</v>
      </c>
      <c r="K86" s="17">
        <f t="shared" si="98"/>
        <v>1.78785463226627</v>
      </c>
      <c r="L86" s="17">
        <f t="shared" si="94"/>
        <v>0.578906126550146</v>
      </c>
      <c r="M86" s="17">
        <f t="shared" si="95"/>
        <v>1.72739577996741</v>
      </c>
      <c r="N86" s="16">
        <f t="shared" si="99"/>
        <v>0.566790097324775</v>
      </c>
      <c r="O86" s="16">
        <f t="shared" si="96"/>
        <v>0.727395779967407</v>
      </c>
      <c r="P86" s="16">
        <f>(O86-$Q$1)^2</f>
        <v>0.177333243720011</v>
      </c>
      <c r="R86" s="21">
        <f t="shared" si="100"/>
        <v>-0.54661494486431</v>
      </c>
      <c r="S86" s="21">
        <f t="shared" si="181"/>
        <v>1</v>
      </c>
      <c r="T86" s="21">
        <f t="shared" si="101"/>
        <v>0.70034066648772</v>
      </c>
      <c r="U86" s="22">
        <f t="shared" si="102"/>
        <v>0.00707491367196198</v>
      </c>
      <c r="V86" s="21">
        <f t="shared" si="103"/>
        <v>0.0112366319259878</v>
      </c>
      <c r="W86" s="25">
        <f t="shared" si="104"/>
        <v>4.60517018598809</v>
      </c>
      <c r="X86" s="21">
        <f t="shared" si="105"/>
        <v>0</v>
      </c>
      <c r="Y86" s="21">
        <f t="shared" si="106"/>
        <v>-0.356674943938732</v>
      </c>
      <c r="Z86" s="25">
        <f t="shared" si="107"/>
        <v>0</v>
      </c>
      <c r="AA86" s="21">
        <f t="shared" si="108"/>
        <v>1.68639895357023</v>
      </c>
      <c r="AB86" s="26">
        <f t="shared" si="109"/>
        <v>1.24379233389925</v>
      </c>
      <c r="AC86" s="26">
        <f t="shared" si="110"/>
        <v>0.832132480472289</v>
      </c>
      <c r="AD86" s="26">
        <f t="shared" si="172"/>
        <v>1.20173172357415</v>
      </c>
      <c r="AE86" s="16">
        <f t="shared" si="111"/>
        <v>0.0435942386950955</v>
      </c>
      <c r="AF86" s="16">
        <f t="shared" si="112"/>
        <v>0.201731723574154</v>
      </c>
      <c r="AG86" s="16">
        <f t="shared" si="113"/>
        <v>7.21035053384974e-6</v>
      </c>
      <c r="AJ86" s="25">
        <v>-0.54661494486431</v>
      </c>
      <c r="AK86" s="22">
        <v>1</v>
      </c>
      <c r="AL86" s="25">
        <v>0.70034066648772</v>
      </c>
      <c r="AM86" s="25">
        <v>0.0112366319259878</v>
      </c>
      <c r="AN86" s="25">
        <v>4.60517018598809</v>
      </c>
      <c r="AO86" s="25">
        <v>0</v>
      </c>
      <c r="AP86" s="25">
        <v>-0.356674943938732</v>
      </c>
      <c r="AQ86" s="25">
        <v>0</v>
      </c>
      <c r="AR86" s="25">
        <v>1.68639895357023</v>
      </c>
      <c r="AS86" s="26">
        <f t="shared" si="114"/>
        <v>1.24454003396377</v>
      </c>
      <c r="AT86" s="26">
        <f t="shared" si="115"/>
        <v>0.831632548375002</v>
      </c>
      <c r="AU86" s="26">
        <f t="shared" si="173"/>
        <v>1.20245413909543</v>
      </c>
      <c r="AV86" s="16">
        <f t="shared" si="116"/>
        <v>0.0439070258335373</v>
      </c>
      <c r="AW86" s="16">
        <f t="shared" si="117"/>
        <v>0.202454139095429</v>
      </c>
      <c r="AX86" s="16">
        <f t="shared" si="118"/>
        <v>4.56149218709688e-6</v>
      </c>
      <c r="BA86" s="25">
        <v>-0.54661494486431</v>
      </c>
      <c r="BB86" s="25">
        <v>0.70034066648772</v>
      </c>
      <c r="BC86" s="25">
        <v>0.0112366319259878</v>
      </c>
      <c r="BD86" s="25">
        <v>4.60517018598809</v>
      </c>
      <c r="BE86" s="22">
        <v>0</v>
      </c>
      <c r="BF86" s="25">
        <v>-0.356674943938732</v>
      </c>
      <c r="BG86" s="25">
        <v>0</v>
      </c>
      <c r="BH86" s="25">
        <v>1.68639895357023</v>
      </c>
      <c r="BI86" s="26">
        <f t="shared" si="119"/>
        <v>1.23348052591686</v>
      </c>
      <c r="BJ86" s="26">
        <f t="shared" si="120"/>
        <v>0.839089047823166</v>
      </c>
      <c r="BK86" s="26">
        <f t="shared" si="174"/>
        <v>1.19176862407427</v>
      </c>
      <c r="BL86" s="16">
        <f t="shared" si="121"/>
        <v>0.0393945191682353</v>
      </c>
      <c r="BM86" s="16">
        <f t="shared" si="122"/>
        <v>0.191768624074266</v>
      </c>
      <c r="BN86" s="16">
        <f t="shared" si="123"/>
        <v>0.000171450730639423</v>
      </c>
      <c r="BQ86" s="25">
        <v>-0.54661494486431</v>
      </c>
      <c r="BR86" s="25">
        <v>0.70034066648772</v>
      </c>
      <c r="BS86" s="25">
        <v>0.0112366319259878</v>
      </c>
      <c r="BT86" s="25">
        <v>4.60517018598809</v>
      </c>
      <c r="BU86" s="22">
        <v>-0.356674943938732</v>
      </c>
      <c r="BV86" s="25">
        <v>0</v>
      </c>
      <c r="BW86" s="25">
        <v>1.68639895357023</v>
      </c>
      <c r="BX86" s="26">
        <f t="shared" si="124"/>
        <v>1.27435936439362</v>
      </c>
      <c r="BY86" s="26">
        <f t="shared" si="125"/>
        <v>0.81217278965301</v>
      </c>
      <c r="BZ86" s="26">
        <f t="shared" si="175"/>
        <v>1.23126508637064</v>
      </c>
      <c r="CA86" s="16">
        <f t="shared" si="126"/>
        <v>0.0572929053229161</v>
      </c>
      <c r="CB86" s="16">
        <f t="shared" si="127"/>
        <v>0.231265086370644</v>
      </c>
      <c r="CC86" s="16">
        <f t="shared" si="128"/>
        <v>0.000605358343025794</v>
      </c>
      <c r="CF86" s="25">
        <v>-0.54661494486431</v>
      </c>
      <c r="CG86" s="25">
        <v>0.70034066648772</v>
      </c>
      <c r="CH86" s="25">
        <v>0.0112366319259878</v>
      </c>
      <c r="CI86" s="25">
        <v>4.60517018598809</v>
      </c>
      <c r="CJ86" s="25">
        <v>0</v>
      </c>
      <c r="CK86" s="22">
        <v>1.68639895357023</v>
      </c>
      <c r="CL86" s="29">
        <f t="shared" si="129"/>
        <v>1.26902196751571</v>
      </c>
      <c r="CM86" s="29">
        <f t="shared" si="130"/>
        <v>0.815588718315226</v>
      </c>
      <c r="CN86" s="29">
        <f t="shared" si="176"/>
        <v>1.22610818117459</v>
      </c>
      <c r="CO86" s="27">
        <f t="shared" si="131"/>
        <v>0.0547662812799219</v>
      </c>
      <c r="CP86" s="27">
        <f t="shared" si="132"/>
        <v>0.226108181174595</v>
      </c>
      <c r="CQ86" s="27">
        <f t="shared" si="133"/>
        <v>0.000343347262434183</v>
      </c>
      <c r="CT86" s="31">
        <v>-0.54661494486431</v>
      </c>
      <c r="CU86" s="31">
        <v>0.70034066648772</v>
      </c>
      <c r="CV86" s="31">
        <v>0.0112366319259878</v>
      </c>
      <c r="CW86" s="31">
        <v>4.60517018598809</v>
      </c>
      <c r="CX86" s="31">
        <v>0</v>
      </c>
      <c r="CY86" s="34">
        <f t="shared" si="134"/>
        <v>1.25898599624267</v>
      </c>
      <c r="CZ86" s="34">
        <f t="shared" si="97"/>
        <v>0.822090160723678</v>
      </c>
      <c r="DA86" s="34">
        <f t="shared" si="177"/>
        <v>1.21641159057263</v>
      </c>
      <c r="DB86" s="32">
        <f t="shared" si="135"/>
        <v>0.0501697265128232</v>
      </c>
      <c r="DC86" s="32">
        <f t="shared" si="136"/>
        <v>0.216411590572632</v>
      </c>
      <c r="DD86" s="32">
        <f>(DC86-$DE$1)^2</f>
        <v>8.70664438385823e-5</v>
      </c>
      <c r="DE86" s="73"/>
      <c r="DF86" s="30">
        <f t="shared" si="137"/>
        <v>1.25898599624267</v>
      </c>
      <c r="DG86" s="30">
        <f t="shared" si="138"/>
        <v>1.38529852274914</v>
      </c>
      <c r="DH86" s="30">
        <f t="shared" si="139"/>
        <v>0.747131382155836</v>
      </c>
      <c r="DI86" s="34">
        <f t="shared" si="140"/>
        <v>1.33845267898467</v>
      </c>
      <c r="DJ86" s="32">
        <f t="shared" si="141"/>
        <v>0.122709055040227</v>
      </c>
      <c r="DK86" s="32">
        <f t="shared" si="142"/>
        <v>0.338452678984672</v>
      </c>
      <c r="DL86" s="32">
        <f t="shared" si="143"/>
        <v>0.0117948461598312</v>
      </c>
      <c r="DM86" s="36"/>
      <c r="DN86" s="30">
        <f t="shared" si="144"/>
        <v>1.37765802149518</v>
      </c>
      <c r="DO86" s="30">
        <f t="shared" si="145"/>
        <v>0.751274978152203</v>
      </c>
      <c r="DP86" s="34">
        <f t="shared" si="146"/>
        <v>1.33107055216926</v>
      </c>
      <c r="DQ86" s="32">
        <f t="shared" si="147"/>
        <v>0.117414519694992</v>
      </c>
      <c r="DR86" s="32">
        <f t="shared" si="148"/>
        <v>0.331070552169257</v>
      </c>
      <c r="DS86" s="32">
        <f t="shared" si="149"/>
        <v>0.0107671573337842</v>
      </c>
      <c r="DT86" s="36"/>
      <c r="DU86" s="30">
        <f t="shared" si="150"/>
        <v>1.33867466708107</v>
      </c>
      <c r="DV86" s="30">
        <f t="shared" si="151"/>
        <v>0.773152749843828</v>
      </c>
      <c r="DW86" s="34">
        <f t="shared" si="152"/>
        <v>1.29340547544065</v>
      </c>
      <c r="DX86" s="32">
        <f t="shared" si="153"/>
        <v>0.0922183034267987</v>
      </c>
      <c r="DY86" s="32">
        <f t="shared" si="154"/>
        <v>0.293405475440647</v>
      </c>
      <c r="DZ86" s="32">
        <f t="shared" si="155"/>
        <v>0.00466383850438166</v>
      </c>
      <c r="EA86" s="36"/>
      <c r="EC86" s="25">
        <v>-0.54661494486431</v>
      </c>
      <c r="ED86" s="22">
        <v>0.0112366319259878</v>
      </c>
      <c r="EE86" s="25">
        <v>4.60517018598809</v>
      </c>
      <c r="EF86" s="25">
        <v>0</v>
      </c>
      <c r="EG86" s="26">
        <f t="shared" si="156"/>
        <v>1.26947443712448</v>
      </c>
      <c r="EH86" s="26">
        <f t="shared" si="157"/>
        <v>0.815298023916423</v>
      </c>
      <c r="EI86" s="26">
        <f t="shared" si="178"/>
        <v>1.22654534987872</v>
      </c>
      <c r="EJ86" s="16">
        <f t="shared" si="158"/>
        <v>0.0549782616648403</v>
      </c>
      <c r="EK86" s="16">
        <f t="shared" si="159"/>
        <v>0.226545349878722</v>
      </c>
      <c r="EL86" s="16">
        <f t="shared" si="160"/>
        <v>9.84217323412471e-5</v>
      </c>
      <c r="EO86" s="25">
        <v>-0.54661494486431</v>
      </c>
      <c r="EP86" s="25">
        <v>4.60517018598809</v>
      </c>
      <c r="EQ86" s="22">
        <v>0</v>
      </c>
      <c r="ER86" s="26">
        <f t="shared" si="161"/>
        <v>1.37762877059943</v>
      </c>
      <c r="ES86" s="26">
        <f t="shared" si="162"/>
        <v>0.751290929812429</v>
      </c>
      <c r="ET86" s="26">
        <f t="shared" si="179"/>
        <v>1.33104229043423</v>
      </c>
      <c r="EU86" s="16">
        <f t="shared" si="163"/>
        <v>0.117394474442478</v>
      </c>
      <c r="EV86" s="16">
        <f t="shared" si="164"/>
        <v>0.331042290434234</v>
      </c>
      <c r="EW86" s="16">
        <f t="shared" si="165"/>
        <v>0.00889560737210865</v>
      </c>
      <c r="EZ86" s="25">
        <v>-0.54661494486431</v>
      </c>
      <c r="FA86" s="25">
        <v>4.60517018598809</v>
      </c>
      <c r="FB86" s="26">
        <f t="shared" si="166"/>
        <v>1.59416108754963</v>
      </c>
      <c r="FC86" s="26">
        <f t="shared" si="167"/>
        <v>0.649244300393059</v>
      </c>
      <c r="FD86" s="26">
        <f t="shared" si="168"/>
        <v>1.54025225850206</v>
      </c>
      <c r="FE86" s="16">
        <f t="shared" si="169"/>
        <v>0.312661121829689</v>
      </c>
      <c r="FF86" s="16">
        <f t="shared" si="170"/>
        <v>0.540252258502061</v>
      </c>
      <c r="FG86" s="16">
        <f t="shared" si="171"/>
        <v>0.0715938792722415</v>
      </c>
    </row>
    <row r="87" s="1" customFormat="1" spans="1:163">
      <c r="A87" s="13" t="s">
        <v>22</v>
      </c>
      <c r="B87" s="13">
        <v>2.01443884239742</v>
      </c>
      <c r="C87" s="14">
        <v>0.0071</v>
      </c>
      <c r="D87" s="14">
        <v>0.0113</v>
      </c>
      <c r="E87" s="13">
        <v>100</v>
      </c>
      <c r="F87" s="13">
        <v>0.5</v>
      </c>
      <c r="G87" s="13">
        <v>0.6</v>
      </c>
      <c r="H87" s="13">
        <v>1</v>
      </c>
      <c r="I87" s="13">
        <v>4.4</v>
      </c>
      <c r="J87" s="13">
        <v>0.893</v>
      </c>
      <c r="K87" s="17">
        <f t="shared" si="98"/>
        <v>1.40205463226627</v>
      </c>
      <c r="L87" s="17">
        <f t="shared" si="94"/>
        <v>0.636922399062698</v>
      </c>
      <c r="M87" s="17">
        <f t="shared" si="95"/>
        <v>1.5700499801414</v>
      </c>
      <c r="N87" s="16">
        <f t="shared" si="99"/>
        <v>0.259136618631744</v>
      </c>
      <c r="O87" s="16">
        <f t="shared" si="96"/>
        <v>0.570049980141396</v>
      </c>
      <c r="P87" s="16">
        <f>(O87-$Q$1)^2</f>
        <v>0.0695713100298971</v>
      </c>
      <c r="R87" s="21">
        <f t="shared" si="100"/>
        <v>-0.451107453338476</v>
      </c>
      <c r="S87" s="21">
        <f t="shared" si="181"/>
        <v>1</v>
      </c>
      <c r="T87" s="21">
        <f t="shared" si="101"/>
        <v>0.70034066648772</v>
      </c>
      <c r="U87" s="22">
        <f t="shared" si="102"/>
        <v>0.00707491367196198</v>
      </c>
      <c r="V87" s="21">
        <f t="shared" si="103"/>
        <v>0.0112366319259878</v>
      </c>
      <c r="W87" s="25">
        <f t="shared" si="104"/>
        <v>4.60517018598809</v>
      </c>
      <c r="X87" s="21">
        <f t="shared" si="105"/>
        <v>-0.693147180559945</v>
      </c>
      <c r="Y87" s="21">
        <f t="shared" si="106"/>
        <v>-0.510825623765991</v>
      </c>
      <c r="Z87" s="25">
        <f t="shared" si="107"/>
        <v>0</v>
      </c>
      <c r="AA87" s="21">
        <f t="shared" si="108"/>
        <v>1.48160454092422</v>
      </c>
      <c r="AB87" s="26">
        <f t="shared" si="109"/>
        <v>1.00972640808213</v>
      </c>
      <c r="AC87" s="26">
        <f t="shared" si="110"/>
        <v>0.884397984297708</v>
      </c>
      <c r="AD87" s="26">
        <f t="shared" si="172"/>
        <v>1.1307126630259</v>
      </c>
      <c r="AE87" s="16">
        <f t="shared" si="111"/>
        <v>0.0136250543437556</v>
      </c>
      <c r="AF87" s="16">
        <f t="shared" si="112"/>
        <v>0.1307126630259</v>
      </c>
      <c r="AG87" s="16">
        <f t="shared" si="113"/>
        <v>0.00543231943638271</v>
      </c>
      <c r="AJ87" s="25">
        <v>-0.451107453338476</v>
      </c>
      <c r="AK87" s="22">
        <v>1</v>
      </c>
      <c r="AL87" s="25">
        <v>0.70034066648772</v>
      </c>
      <c r="AM87" s="25">
        <v>0.0112366319259878</v>
      </c>
      <c r="AN87" s="25">
        <v>4.60517018598809</v>
      </c>
      <c r="AO87" s="25">
        <v>-0.693147180559945</v>
      </c>
      <c r="AP87" s="25">
        <v>-0.510825623765991</v>
      </c>
      <c r="AQ87" s="25">
        <v>0</v>
      </c>
      <c r="AR87" s="25">
        <v>1.48160454092422</v>
      </c>
      <c r="AS87" s="26">
        <f t="shared" si="114"/>
        <v>1.00923996779938</v>
      </c>
      <c r="AT87" s="26">
        <f t="shared" si="115"/>
        <v>0.884824252399718</v>
      </c>
      <c r="AU87" s="26">
        <f t="shared" si="173"/>
        <v>1.13016793706537</v>
      </c>
      <c r="AV87" s="16">
        <f t="shared" si="116"/>
        <v>0.0135117301140005</v>
      </c>
      <c r="AW87" s="16">
        <f t="shared" si="117"/>
        <v>0.130167937065373</v>
      </c>
      <c r="AX87" s="16">
        <f t="shared" si="118"/>
        <v>0.0055386291784302</v>
      </c>
      <c r="BA87" s="25">
        <v>-0.451107453338476</v>
      </c>
      <c r="BB87" s="25">
        <v>0.70034066648772</v>
      </c>
      <c r="BC87" s="25">
        <v>0.0112366319259878</v>
      </c>
      <c r="BD87" s="25">
        <v>4.60517018598809</v>
      </c>
      <c r="BE87" s="22">
        <v>-0.693147180559945</v>
      </c>
      <c r="BF87" s="25">
        <v>-0.510825623765991</v>
      </c>
      <c r="BG87" s="25">
        <v>0</v>
      </c>
      <c r="BH87" s="25">
        <v>1.48160454092422</v>
      </c>
      <c r="BI87" s="26">
        <f t="shared" si="119"/>
        <v>1.00214047693339</v>
      </c>
      <c r="BJ87" s="26">
        <f t="shared" si="120"/>
        <v>0.89109263676549</v>
      </c>
      <c r="BK87" s="26">
        <f t="shared" si="174"/>
        <v>1.12221777932071</v>
      </c>
      <c r="BL87" s="16">
        <f t="shared" si="121"/>
        <v>0.0119116437052478</v>
      </c>
      <c r="BM87" s="16">
        <f t="shared" si="122"/>
        <v>0.122217779320705</v>
      </c>
      <c r="BN87" s="16">
        <f t="shared" si="123"/>
        <v>0.00683015707599067</v>
      </c>
      <c r="BQ87" s="25">
        <v>-0.451107453338476</v>
      </c>
      <c r="BR87" s="25">
        <v>0.70034066648772</v>
      </c>
      <c r="BS87" s="25">
        <v>0.0112366319259878</v>
      </c>
      <c r="BT87" s="25">
        <v>4.60517018598809</v>
      </c>
      <c r="BU87" s="22">
        <v>-0.510825623765991</v>
      </c>
      <c r="BV87" s="25">
        <v>0</v>
      </c>
      <c r="BW87" s="25">
        <v>1.48160454092422</v>
      </c>
      <c r="BX87" s="26">
        <f t="shared" si="124"/>
        <v>0.97689735962165</v>
      </c>
      <c r="BY87" s="26">
        <f t="shared" si="125"/>
        <v>0.914118552174055</v>
      </c>
      <c r="BZ87" s="26">
        <f t="shared" si="175"/>
        <v>1.09395001077452</v>
      </c>
      <c r="CA87" s="16">
        <f t="shared" si="126"/>
        <v>0.00703876695148453</v>
      </c>
      <c r="CB87" s="16">
        <f t="shared" si="127"/>
        <v>0.0939500107745244</v>
      </c>
      <c r="CC87" s="16">
        <f t="shared" si="128"/>
        <v>0.012703779566725</v>
      </c>
      <c r="CF87" s="25">
        <v>-0.451107453338476</v>
      </c>
      <c r="CG87" s="25">
        <v>0.70034066648772</v>
      </c>
      <c r="CH87" s="25">
        <v>0.0112366319259878</v>
      </c>
      <c r="CI87" s="25">
        <v>4.60517018598809</v>
      </c>
      <c r="CJ87" s="25">
        <v>0</v>
      </c>
      <c r="CK87" s="22">
        <v>1.48160454092422</v>
      </c>
      <c r="CL87" s="29">
        <f t="shared" si="129"/>
        <v>0.980493570008302</v>
      </c>
      <c r="CM87" s="29">
        <f t="shared" si="130"/>
        <v>0.91076578910399</v>
      </c>
      <c r="CN87" s="29">
        <f t="shared" si="176"/>
        <v>1.09797712206977</v>
      </c>
      <c r="CO87" s="27">
        <f t="shared" si="131"/>
        <v>0.00765512479279767</v>
      </c>
      <c r="CP87" s="27">
        <f t="shared" si="132"/>
        <v>0.0979771220697672</v>
      </c>
      <c r="CQ87" s="27">
        <f t="shared" si="133"/>
        <v>0.0120124728211745</v>
      </c>
      <c r="CT87" s="31">
        <v>-0.451107453338476</v>
      </c>
      <c r="CU87" s="31">
        <v>0.70034066648772</v>
      </c>
      <c r="CV87" s="31">
        <v>0.0112366319259878</v>
      </c>
      <c r="CW87" s="31">
        <v>4.60517018598809</v>
      </c>
      <c r="CX87" s="31">
        <v>0</v>
      </c>
      <c r="CY87" s="34">
        <f t="shared" si="134"/>
        <v>0.987310218702118</v>
      </c>
      <c r="CZ87" s="34">
        <f t="shared" si="97"/>
        <v>0.904477623227586</v>
      </c>
      <c r="DA87" s="34">
        <f t="shared" si="177"/>
        <v>1.10561054725881</v>
      </c>
      <c r="DB87" s="32">
        <f t="shared" si="135"/>
        <v>0.00889441735164128</v>
      </c>
      <c r="DC87" s="32">
        <f t="shared" si="136"/>
        <v>0.10561054725881</v>
      </c>
      <c r="DD87" s="32">
        <f>(DC87-$DE$1)^2</f>
        <v>0.0102961818387332</v>
      </c>
      <c r="DE87" s="73"/>
      <c r="DF87" s="30">
        <f t="shared" si="137"/>
        <v>0.987310218702115</v>
      </c>
      <c r="DG87" s="30">
        <f t="shared" si="138"/>
        <v>1.08627280198686</v>
      </c>
      <c r="DH87" s="30">
        <f t="shared" si="139"/>
        <v>0.82207710472604</v>
      </c>
      <c r="DI87" s="34">
        <f t="shared" si="140"/>
        <v>1.2164309092798</v>
      </c>
      <c r="DJ87" s="32">
        <f t="shared" si="141"/>
        <v>0.0373543759878517</v>
      </c>
      <c r="DK87" s="32">
        <f t="shared" si="142"/>
        <v>0.216430909279798</v>
      </c>
      <c r="DL87" s="32">
        <f t="shared" si="143"/>
        <v>0.000180034401070518</v>
      </c>
      <c r="DM87" s="36"/>
      <c r="DN87" s="30">
        <f t="shared" si="144"/>
        <v>1.05941274041666</v>
      </c>
      <c r="DO87" s="30">
        <f t="shared" si="145"/>
        <v>0.842919823343627</v>
      </c>
      <c r="DP87" s="34">
        <f t="shared" si="146"/>
        <v>1.1863524528742</v>
      </c>
      <c r="DQ87" s="32">
        <f t="shared" si="147"/>
        <v>0.027693200172983</v>
      </c>
      <c r="DR87" s="32">
        <f t="shared" si="148"/>
        <v>0.186352452874201</v>
      </c>
      <c r="DS87" s="32">
        <f t="shared" si="149"/>
        <v>0.00167716340303601</v>
      </c>
      <c r="DT87" s="36"/>
      <c r="DU87" s="30">
        <f t="shared" si="150"/>
        <v>1.02390042470341</v>
      </c>
      <c r="DV87" s="30">
        <f t="shared" si="151"/>
        <v>0.872155122172815</v>
      </c>
      <c r="DW87" s="34">
        <f t="shared" si="152"/>
        <v>1.14658502206429</v>
      </c>
      <c r="DX87" s="32">
        <f t="shared" si="153"/>
        <v>0.0171349211875333</v>
      </c>
      <c r="DY87" s="32">
        <f t="shared" si="154"/>
        <v>0.14658502206429</v>
      </c>
      <c r="DZ87" s="32">
        <f t="shared" si="155"/>
        <v>0.00616667056787632</v>
      </c>
      <c r="EA87" s="36"/>
      <c r="EC87" s="25">
        <v>-0.451107453338476</v>
      </c>
      <c r="ED87" s="22">
        <v>0.0112366319259878</v>
      </c>
      <c r="EE87" s="25">
        <v>4.60517018598809</v>
      </c>
      <c r="EF87" s="25">
        <v>0</v>
      </c>
      <c r="EG87" s="26">
        <f t="shared" si="156"/>
        <v>0.99553536567894</v>
      </c>
      <c r="EH87" s="26">
        <f t="shared" si="157"/>
        <v>0.897004798409133</v>
      </c>
      <c r="EI87" s="26">
        <f t="shared" si="178"/>
        <v>1.11482123816231</v>
      </c>
      <c r="EJ87" s="16">
        <f t="shared" si="158"/>
        <v>0.010513501214914</v>
      </c>
      <c r="EK87" s="16">
        <f t="shared" si="159"/>
        <v>0.114821238162307</v>
      </c>
      <c r="EL87" s="16">
        <f t="shared" si="160"/>
        <v>0.0103639198207692</v>
      </c>
      <c r="EO87" s="25">
        <v>-0.451107453338476</v>
      </c>
      <c r="EP87" s="25">
        <v>4.60517018598809</v>
      </c>
      <c r="EQ87" s="22">
        <v>0</v>
      </c>
      <c r="ER87" s="26">
        <f t="shared" si="161"/>
        <v>1.08035114516769</v>
      </c>
      <c r="ES87" s="26">
        <f t="shared" si="162"/>
        <v>0.826583101239174</v>
      </c>
      <c r="ET87" s="26">
        <f t="shared" si="179"/>
        <v>1.20979971463347</v>
      </c>
      <c r="EU87" s="16">
        <f t="shared" si="163"/>
        <v>0.035100451595644</v>
      </c>
      <c r="EV87" s="16">
        <f t="shared" si="164"/>
        <v>0.209799714633469</v>
      </c>
      <c r="EW87" s="16">
        <f t="shared" si="165"/>
        <v>0.000725012073540713</v>
      </c>
      <c r="EZ87" s="25">
        <v>-0.451107453338476</v>
      </c>
      <c r="FA87" s="25">
        <v>4.60517018598809</v>
      </c>
      <c r="FB87" s="26">
        <f t="shared" si="166"/>
        <v>1.25015809285591</v>
      </c>
      <c r="FC87" s="26">
        <f t="shared" si="167"/>
        <v>0.714309658196907</v>
      </c>
      <c r="FD87" s="26">
        <f t="shared" si="168"/>
        <v>1.39995307150717</v>
      </c>
      <c r="FE87" s="16">
        <f t="shared" si="169"/>
        <v>0.127561903292468</v>
      </c>
      <c r="FF87" s="16">
        <f t="shared" si="170"/>
        <v>0.399953071507174</v>
      </c>
      <c r="FG87" s="16">
        <f t="shared" si="171"/>
        <v>0.0161979427839393</v>
      </c>
    </row>
    <row r="88" s="1" customFormat="1" spans="1:163">
      <c r="A88" s="13" t="s">
        <v>22</v>
      </c>
      <c r="B88" s="13">
        <v>2.08483441570994</v>
      </c>
      <c r="C88" s="14">
        <v>0.0071</v>
      </c>
      <c r="D88" s="14">
        <v>0.0113</v>
      </c>
      <c r="E88" s="13">
        <v>100</v>
      </c>
      <c r="F88" s="13">
        <v>0.5</v>
      </c>
      <c r="G88" s="13">
        <v>0.5</v>
      </c>
      <c r="H88" s="13">
        <v>1</v>
      </c>
      <c r="I88" s="13">
        <v>6.4</v>
      </c>
      <c r="J88" s="13">
        <v>0.757</v>
      </c>
      <c r="K88" s="17">
        <f t="shared" si="98"/>
        <v>1.31707634617921</v>
      </c>
      <c r="L88" s="17">
        <f t="shared" si="94"/>
        <v>0.574757873524969</v>
      </c>
      <c r="M88" s="17">
        <f t="shared" si="95"/>
        <v>1.73986307289196</v>
      </c>
      <c r="N88" s="16">
        <f t="shared" si="99"/>
        <v>0.313685513549457</v>
      </c>
      <c r="O88" s="16">
        <f t="shared" si="96"/>
        <v>0.739863072891958</v>
      </c>
      <c r="P88" s="16">
        <f>(O88-$Q$1)^2</f>
        <v>0.187988869061491</v>
      </c>
      <c r="R88" s="21">
        <f t="shared" si="100"/>
        <v>-0.553806416389669</v>
      </c>
      <c r="S88" s="21">
        <f t="shared" si="181"/>
        <v>1</v>
      </c>
      <c r="T88" s="21">
        <f t="shared" si="101"/>
        <v>0.734689435171386</v>
      </c>
      <c r="U88" s="22">
        <f t="shared" si="102"/>
        <v>0.00707491367196198</v>
      </c>
      <c r="V88" s="21">
        <f t="shared" si="103"/>
        <v>0.0112366319259878</v>
      </c>
      <c r="W88" s="25">
        <f t="shared" si="104"/>
        <v>4.60517018598809</v>
      </c>
      <c r="X88" s="21">
        <f t="shared" si="105"/>
        <v>-0.693147180559945</v>
      </c>
      <c r="Y88" s="21">
        <f t="shared" si="106"/>
        <v>-0.693147180559945</v>
      </c>
      <c r="Z88" s="25">
        <f t="shared" si="107"/>
        <v>0</v>
      </c>
      <c r="AA88" s="21">
        <f t="shared" si="108"/>
        <v>1.85629799036563</v>
      </c>
      <c r="AB88" s="26">
        <f t="shared" si="109"/>
        <v>0.953872634278151</v>
      </c>
      <c r="AC88" s="26">
        <f t="shared" si="110"/>
        <v>0.793607000344301</v>
      </c>
      <c r="AD88" s="26">
        <f t="shared" si="172"/>
        <v>1.26006953009003</v>
      </c>
      <c r="AE88" s="16">
        <f t="shared" si="111"/>
        <v>0.0387588341276188</v>
      </c>
      <c r="AF88" s="16">
        <f t="shared" si="112"/>
        <v>0.260069530090028</v>
      </c>
      <c r="AG88" s="16">
        <f t="shared" si="113"/>
        <v>0.00309721154476754</v>
      </c>
      <c r="AJ88" s="25">
        <v>-0.553806416389669</v>
      </c>
      <c r="AK88" s="22">
        <v>1</v>
      </c>
      <c r="AL88" s="25">
        <v>0.734689435171386</v>
      </c>
      <c r="AM88" s="25">
        <v>0.0112366319259878</v>
      </c>
      <c r="AN88" s="25">
        <v>4.60517018598809</v>
      </c>
      <c r="AO88" s="25">
        <v>-0.693147180559945</v>
      </c>
      <c r="AP88" s="25">
        <v>-0.693147180559945</v>
      </c>
      <c r="AQ88" s="25">
        <v>0</v>
      </c>
      <c r="AR88" s="25">
        <v>1.85629799036563</v>
      </c>
      <c r="AS88" s="26">
        <f t="shared" si="114"/>
        <v>0.9540104024266</v>
      </c>
      <c r="AT88" s="26">
        <f t="shared" si="115"/>
        <v>0.793492395968127</v>
      </c>
      <c r="AU88" s="26">
        <f t="shared" si="173"/>
        <v>1.26025152236011</v>
      </c>
      <c r="AV88" s="16">
        <f t="shared" si="116"/>
        <v>0.0388130986642908</v>
      </c>
      <c r="AW88" s="16">
        <f t="shared" si="117"/>
        <v>0.260251522360105</v>
      </c>
      <c r="AX88" s="16">
        <f t="shared" si="118"/>
        <v>0.00309821574649073</v>
      </c>
      <c r="BA88" s="25">
        <v>-0.553806416389669</v>
      </c>
      <c r="BB88" s="25">
        <v>0.734689435171386</v>
      </c>
      <c r="BC88" s="25">
        <v>0.0112366319259878</v>
      </c>
      <c r="BD88" s="25">
        <v>4.60517018598809</v>
      </c>
      <c r="BE88" s="22">
        <v>-0.693147180559945</v>
      </c>
      <c r="BF88" s="25">
        <v>-0.693147180559945</v>
      </c>
      <c r="BG88" s="25">
        <v>0</v>
      </c>
      <c r="BH88" s="25">
        <v>1.85629799036563</v>
      </c>
      <c r="BI88" s="26">
        <f t="shared" si="119"/>
        <v>0.94904944696966</v>
      </c>
      <c r="BJ88" s="26">
        <f t="shared" si="120"/>
        <v>0.797640209809006</v>
      </c>
      <c r="BK88" s="26">
        <f t="shared" si="174"/>
        <v>1.25369808054116</v>
      </c>
      <c r="BL88" s="16">
        <f t="shared" si="121"/>
        <v>0.0368829900813521</v>
      </c>
      <c r="BM88" s="16">
        <f t="shared" si="122"/>
        <v>0.253698080541162</v>
      </c>
      <c r="BN88" s="16">
        <f t="shared" si="123"/>
        <v>0.0023849096605254</v>
      </c>
      <c r="BQ88" s="25">
        <v>-0.553806416389669</v>
      </c>
      <c r="BR88" s="25">
        <v>0.734689435171386</v>
      </c>
      <c r="BS88" s="25">
        <v>0.0112366319259878</v>
      </c>
      <c r="BT88" s="25">
        <v>4.60517018598809</v>
      </c>
      <c r="BU88" s="22">
        <v>-0.693147180559945</v>
      </c>
      <c r="BV88" s="25">
        <v>0</v>
      </c>
      <c r="BW88" s="25">
        <v>1.85629799036563</v>
      </c>
      <c r="BX88" s="26">
        <f t="shared" si="124"/>
        <v>0.940694963492956</v>
      </c>
      <c r="BY88" s="26">
        <f t="shared" si="125"/>
        <v>0.80472419793674</v>
      </c>
      <c r="BZ88" s="26">
        <f t="shared" si="175"/>
        <v>1.24266177475952</v>
      </c>
      <c r="CA88" s="16">
        <f t="shared" si="126"/>
        <v>0.0337438396126786</v>
      </c>
      <c r="CB88" s="16">
        <f t="shared" si="127"/>
        <v>0.24266177475952</v>
      </c>
      <c r="CC88" s="16">
        <f t="shared" si="128"/>
        <v>0.00129605179882379</v>
      </c>
      <c r="CF88" s="25">
        <v>-0.553806416389669</v>
      </c>
      <c r="CG88" s="25">
        <v>0.734689435171386</v>
      </c>
      <c r="CH88" s="25">
        <v>0.0112366319259878</v>
      </c>
      <c r="CI88" s="25">
        <v>4.60517018598809</v>
      </c>
      <c r="CJ88" s="25">
        <v>0</v>
      </c>
      <c r="CK88" s="22">
        <v>1.85629799036563</v>
      </c>
      <c r="CL88" s="29">
        <f t="shared" si="129"/>
        <v>0.952269943421791</v>
      </c>
      <c r="CM88" s="29">
        <f t="shared" si="130"/>
        <v>0.794942658044916</v>
      </c>
      <c r="CN88" s="29">
        <f t="shared" si="176"/>
        <v>1.25795236911729</v>
      </c>
      <c r="CO88" s="27">
        <f t="shared" si="131"/>
        <v>0.0381303508039493</v>
      </c>
      <c r="CP88" s="27">
        <f t="shared" si="132"/>
        <v>0.257952369117293</v>
      </c>
      <c r="CQ88" s="27">
        <f t="shared" si="133"/>
        <v>0.00253752173664904</v>
      </c>
      <c r="CT88" s="31">
        <v>-0.553806416389669</v>
      </c>
      <c r="CU88" s="31">
        <v>0.734689435171386</v>
      </c>
      <c r="CV88" s="31">
        <v>0.0112366319259878</v>
      </c>
      <c r="CW88" s="31">
        <v>4.60517018598809</v>
      </c>
      <c r="CX88" s="31">
        <v>0</v>
      </c>
      <c r="CY88" s="34">
        <f t="shared" si="134"/>
        <v>0.933757093425063</v>
      </c>
      <c r="CZ88" s="34">
        <f t="shared" si="97"/>
        <v>0.81070334600971</v>
      </c>
      <c r="DA88" s="34">
        <f t="shared" si="177"/>
        <v>1.23349682090497</v>
      </c>
      <c r="DB88" s="32">
        <f t="shared" si="135"/>
        <v>0.0312430700760766</v>
      </c>
      <c r="DC88" s="32">
        <f t="shared" si="136"/>
        <v>0.233496820904971</v>
      </c>
      <c r="DD88" s="32">
        <f>(DC88-$DE$1)^2</f>
        <v>0.000697814062260402</v>
      </c>
      <c r="DE88" s="73"/>
      <c r="DF88" s="30">
        <f t="shared" si="137"/>
        <v>0.933757093425065</v>
      </c>
      <c r="DG88" s="30">
        <f t="shared" si="138"/>
        <v>1.02736126505906</v>
      </c>
      <c r="DH88" s="30">
        <f t="shared" si="139"/>
        <v>0.736839148745291</v>
      </c>
      <c r="DI88" s="34">
        <f t="shared" si="140"/>
        <v>1.35714830258792</v>
      </c>
      <c r="DJ88" s="32">
        <f t="shared" si="141"/>
        <v>0.073095213644333</v>
      </c>
      <c r="DK88" s="32">
        <f t="shared" si="142"/>
        <v>0.357148302587921</v>
      </c>
      <c r="DL88" s="32">
        <f t="shared" si="143"/>
        <v>0.0162052144990107</v>
      </c>
      <c r="DM88" s="36"/>
      <c r="DN88" s="30">
        <f t="shared" si="144"/>
        <v>1.04403758063398</v>
      </c>
      <c r="DO88" s="30">
        <f t="shared" si="145"/>
        <v>0.725069685269685</v>
      </c>
      <c r="DP88" s="34">
        <f t="shared" si="146"/>
        <v>1.37917778155083</v>
      </c>
      <c r="DQ88" s="32">
        <f t="shared" si="147"/>
        <v>0.0823905726962061</v>
      </c>
      <c r="DR88" s="32">
        <f t="shared" si="148"/>
        <v>0.379177781550827</v>
      </c>
      <c r="DS88" s="32">
        <f t="shared" si="149"/>
        <v>0.0230651478714351</v>
      </c>
      <c r="DT88" s="36"/>
      <c r="DU88" s="30">
        <f t="shared" si="150"/>
        <v>0.98885689702551</v>
      </c>
      <c r="DV88" s="30">
        <f t="shared" si="151"/>
        <v>0.765530383897875</v>
      </c>
      <c r="DW88" s="34">
        <f t="shared" si="152"/>
        <v>1.30628387982234</v>
      </c>
      <c r="DX88" s="32">
        <f t="shared" si="153"/>
        <v>0.053757620698298</v>
      </c>
      <c r="DY88" s="32">
        <f t="shared" si="154"/>
        <v>0.306283879822338</v>
      </c>
      <c r="DZ88" s="32">
        <f t="shared" si="155"/>
        <v>0.00658868356490193</v>
      </c>
      <c r="EA88" s="36"/>
      <c r="EC88" s="25">
        <v>-0.553806416389669</v>
      </c>
      <c r="ED88" s="22">
        <v>0.0112366319259878</v>
      </c>
      <c r="EE88" s="25">
        <v>4.60517018598809</v>
      </c>
      <c r="EF88" s="25">
        <v>0</v>
      </c>
      <c r="EG88" s="26">
        <f t="shared" si="156"/>
        <v>0.935196141252496</v>
      </c>
      <c r="EH88" s="26">
        <f t="shared" si="157"/>
        <v>0.809455863436477</v>
      </c>
      <c r="EI88" s="26">
        <f t="shared" si="178"/>
        <v>1.23539780878797</v>
      </c>
      <c r="EJ88" s="16">
        <f t="shared" si="158"/>
        <v>0.0317538647572793</v>
      </c>
      <c r="EK88" s="16">
        <f t="shared" si="159"/>
        <v>0.235397808787973</v>
      </c>
      <c r="EL88" s="16">
        <f t="shared" si="160"/>
        <v>0.000352434227658756</v>
      </c>
      <c r="EO88" s="25">
        <v>-0.553806416389669</v>
      </c>
      <c r="EP88" s="25">
        <v>4.60517018598809</v>
      </c>
      <c r="EQ88" s="22">
        <v>0</v>
      </c>
      <c r="ER88" s="26">
        <f t="shared" si="161"/>
        <v>1.014871251178</v>
      </c>
      <c r="ES88" s="26">
        <f t="shared" si="162"/>
        <v>0.745907423351799</v>
      </c>
      <c r="ET88" s="26">
        <f t="shared" si="179"/>
        <v>1.34064894475298</v>
      </c>
      <c r="EU88" s="16">
        <f t="shared" si="163"/>
        <v>0.0664975821841084</v>
      </c>
      <c r="EV88" s="16">
        <f t="shared" si="164"/>
        <v>0.340648944752975</v>
      </c>
      <c r="EW88" s="16">
        <f t="shared" si="165"/>
        <v>0.0108000277330498</v>
      </c>
      <c r="EZ88" s="25">
        <v>-0.553806416389669</v>
      </c>
      <c r="FA88" s="25">
        <v>4.60517018598809</v>
      </c>
      <c r="FB88" s="26">
        <f t="shared" si="166"/>
        <v>1.17438622946065</v>
      </c>
      <c r="FC88" s="26">
        <f t="shared" si="167"/>
        <v>0.644592026890216</v>
      </c>
      <c r="FD88" s="26">
        <f t="shared" si="168"/>
        <v>1.55136886322411</v>
      </c>
      <c r="FE88" s="16">
        <f t="shared" si="169"/>
        <v>0.174211264543381</v>
      </c>
      <c r="FF88" s="16">
        <f t="shared" si="170"/>
        <v>0.551368863224112</v>
      </c>
      <c r="FG88" s="16">
        <f t="shared" si="171"/>
        <v>0.0776664052683029</v>
      </c>
    </row>
    <row r="89" s="1" customFormat="1" spans="1:163">
      <c r="A89" s="13" t="s">
        <v>22</v>
      </c>
      <c r="B89" s="13">
        <v>2.08483441570994</v>
      </c>
      <c r="C89" s="14">
        <v>0.0071</v>
      </c>
      <c r="D89" s="14">
        <v>0.0113</v>
      </c>
      <c r="E89" s="13">
        <v>100</v>
      </c>
      <c r="F89" s="13">
        <v>0.5</v>
      </c>
      <c r="G89" s="13">
        <v>0.5</v>
      </c>
      <c r="H89" s="13">
        <v>1</v>
      </c>
      <c r="I89" s="13">
        <v>7.4</v>
      </c>
      <c r="J89" s="13">
        <v>0.718</v>
      </c>
      <c r="K89" s="17">
        <f t="shared" si="98"/>
        <v>1.27167634617921</v>
      </c>
      <c r="L89" s="17">
        <f t="shared" si="94"/>
        <v>0.564609070662713</v>
      </c>
      <c r="M89" s="17">
        <f t="shared" si="95"/>
        <v>1.77113697239445</v>
      </c>
      <c r="N89" s="16">
        <f t="shared" si="99"/>
        <v>0.306557496318363</v>
      </c>
      <c r="O89" s="16">
        <f t="shared" si="96"/>
        <v>0.771136972394446</v>
      </c>
      <c r="P89" s="16">
        <f>(O89-$Q$1)^2</f>
        <v>0.21608620237934</v>
      </c>
      <c r="R89" s="21">
        <f t="shared" si="100"/>
        <v>-0.571621697647602</v>
      </c>
      <c r="S89" s="21">
        <f t="shared" si="181"/>
        <v>1</v>
      </c>
      <c r="T89" s="21">
        <f t="shared" si="101"/>
        <v>0.734689435171386</v>
      </c>
      <c r="U89" s="22">
        <f t="shared" si="102"/>
        <v>0.00707491367196198</v>
      </c>
      <c r="V89" s="21">
        <f t="shared" si="103"/>
        <v>0.0112366319259878</v>
      </c>
      <c r="W89" s="25">
        <f t="shared" si="104"/>
        <v>4.60517018598809</v>
      </c>
      <c r="X89" s="21">
        <f t="shared" si="105"/>
        <v>-0.693147180559945</v>
      </c>
      <c r="Y89" s="21">
        <f t="shared" si="106"/>
        <v>-0.693147180559945</v>
      </c>
      <c r="Z89" s="25">
        <f t="shared" si="107"/>
        <v>0</v>
      </c>
      <c r="AA89" s="21">
        <f t="shared" si="108"/>
        <v>2.00148000021012</v>
      </c>
      <c r="AB89" s="26">
        <f t="shared" si="109"/>
        <v>0.928685997854474</v>
      </c>
      <c r="AC89" s="26">
        <f t="shared" si="110"/>
        <v>0.773135378005894</v>
      </c>
      <c r="AD89" s="26">
        <f t="shared" si="172"/>
        <v>1.29343453740177</v>
      </c>
      <c r="AE89" s="16">
        <f t="shared" si="111"/>
        <v>0.0443885896919355</v>
      </c>
      <c r="AF89" s="16">
        <f t="shared" si="112"/>
        <v>0.293434537401775</v>
      </c>
      <c r="AG89" s="16">
        <f t="shared" si="113"/>
        <v>0.00792413386448351</v>
      </c>
      <c r="AJ89" s="25">
        <v>-0.571621697647602</v>
      </c>
      <c r="AK89" s="22">
        <v>1</v>
      </c>
      <c r="AL89" s="25">
        <v>0.734689435171386</v>
      </c>
      <c r="AM89" s="25">
        <v>0.0112366319259878</v>
      </c>
      <c r="AN89" s="25">
        <v>4.60517018598809</v>
      </c>
      <c r="AO89" s="25">
        <v>-0.693147180559945</v>
      </c>
      <c r="AP89" s="25">
        <v>-0.693147180559945</v>
      </c>
      <c r="AQ89" s="25">
        <v>0</v>
      </c>
      <c r="AR89" s="25">
        <v>2.00148000021012</v>
      </c>
      <c r="AS89" s="26">
        <f t="shared" si="114"/>
        <v>0.928874069043906</v>
      </c>
      <c r="AT89" s="26">
        <f t="shared" si="115"/>
        <v>0.772978839574067</v>
      </c>
      <c r="AU89" s="26">
        <f t="shared" si="173"/>
        <v>1.29369647499151</v>
      </c>
      <c r="AV89" s="16">
        <f t="shared" si="116"/>
        <v>0.0444678729951339</v>
      </c>
      <c r="AW89" s="16">
        <f t="shared" si="117"/>
        <v>0.293696474991512</v>
      </c>
      <c r="AX89" s="16">
        <f t="shared" si="118"/>
        <v>0.00793998097469459</v>
      </c>
      <c r="BA89" s="25">
        <v>-0.571621697647602</v>
      </c>
      <c r="BB89" s="25">
        <v>0.734689435171386</v>
      </c>
      <c r="BC89" s="25">
        <v>0.0112366319259878</v>
      </c>
      <c r="BD89" s="25">
        <v>4.60517018598809</v>
      </c>
      <c r="BE89" s="22">
        <v>-0.693147180559945</v>
      </c>
      <c r="BF89" s="25">
        <v>-0.693147180559945</v>
      </c>
      <c r="BG89" s="25">
        <v>0</v>
      </c>
      <c r="BH89" s="25">
        <v>2.00148000021012</v>
      </c>
      <c r="BI89" s="26">
        <f t="shared" si="119"/>
        <v>0.925883571400692</v>
      </c>
      <c r="BJ89" s="26">
        <f t="shared" si="120"/>
        <v>0.775475472487105</v>
      </c>
      <c r="BK89" s="26">
        <f t="shared" si="174"/>
        <v>1.28953143649121</v>
      </c>
      <c r="BL89" s="16">
        <f t="shared" si="121"/>
        <v>0.0432155792583067</v>
      </c>
      <c r="BM89" s="16">
        <f t="shared" si="122"/>
        <v>0.289531436491215</v>
      </c>
      <c r="BN89" s="16">
        <f t="shared" si="123"/>
        <v>0.00716882140988995</v>
      </c>
      <c r="BQ89" s="25">
        <v>-0.571621697647602</v>
      </c>
      <c r="BR89" s="25">
        <v>0.734689435171386</v>
      </c>
      <c r="BS89" s="25">
        <v>0.0112366319259878</v>
      </c>
      <c r="BT89" s="25">
        <v>4.60517018598809</v>
      </c>
      <c r="BU89" s="22">
        <v>-0.693147180559945</v>
      </c>
      <c r="BV89" s="25">
        <v>0</v>
      </c>
      <c r="BW89" s="25">
        <v>2.00148000021012</v>
      </c>
      <c r="BX89" s="26">
        <f t="shared" si="124"/>
        <v>0.917959550260578</v>
      </c>
      <c r="BY89" s="26">
        <f t="shared" si="125"/>
        <v>0.782169540908621</v>
      </c>
      <c r="BZ89" s="26">
        <f t="shared" si="175"/>
        <v>1.27849519534899</v>
      </c>
      <c r="CA89" s="16">
        <f t="shared" si="126"/>
        <v>0.0399838217404125</v>
      </c>
      <c r="CB89" s="16">
        <f t="shared" si="127"/>
        <v>0.278495195348994</v>
      </c>
      <c r="CC89" s="16">
        <f t="shared" si="128"/>
        <v>0.00516014367103292</v>
      </c>
      <c r="CF89" s="25">
        <v>-0.571621697647602</v>
      </c>
      <c r="CG89" s="25">
        <v>0.734689435171386</v>
      </c>
      <c r="CH89" s="25">
        <v>0.0112366319259878</v>
      </c>
      <c r="CI89" s="25">
        <v>4.60517018598809</v>
      </c>
      <c r="CJ89" s="25">
        <v>0</v>
      </c>
      <c r="CK89" s="22">
        <v>2.00148000021012</v>
      </c>
      <c r="CL89" s="29">
        <f t="shared" si="129"/>
        <v>0.92918732440389</v>
      </c>
      <c r="CM89" s="29">
        <f t="shared" si="130"/>
        <v>0.772718246517864</v>
      </c>
      <c r="CN89" s="29">
        <f t="shared" si="176"/>
        <v>1.29413276379372</v>
      </c>
      <c r="CO89" s="27">
        <f t="shared" si="131"/>
        <v>0.044600085988874</v>
      </c>
      <c r="CP89" s="27">
        <f t="shared" si="132"/>
        <v>0.294132763793719</v>
      </c>
      <c r="CQ89" s="27">
        <f t="shared" si="133"/>
        <v>0.00749163207010267</v>
      </c>
      <c r="CT89" s="31">
        <v>-0.571621697647602</v>
      </c>
      <c r="CU89" s="31">
        <v>0.734689435171386</v>
      </c>
      <c r="CV89" s="31">
        <v>0.0112366319259878</v>
      </c>
      <c r="CW89" s="31">
        <v>4.60517018598809</v>
      </c>
      <c r="CX89" s="31">
        <v>0</v>
      </c>
      <c r="CY89" s="34">
        <f t="shared" si="134"/>
        <v>0.901570218180908</v>
      </c>
      <c r="CZ89" s="34">
        <f t="shared" si="97"/>
        <v>0.796388329517698</v>
      </c>
      <c r="DA89" s="34">
        <f t="shared" si="177"/>
        <v>1.25566882755001</v>
      </c>
      <c r="DB89" s="32">
        <f t="shared" si="135"/>
        <v>0.0336980250029862</v>
      </c>
      <c r="DC89" s="32">
        <f t="shared" si="136"/>
        <v>0.255668827550011</v>
      </c>
      <c r="DD89" s="32">
        <f>(DC89-$DE$1)^2</f>
        <v>0.00236081095528949</v>
      </c>
      <c r="DE89" s="73"/>
      <c r="DF89" s="30">
        <f t="shared" si="137"/>
        <v>0.90157021818091</v>
      </c>
      <c r="DG89" s="30">
        <f t="shared" si="138"/>
        <v>0.991951381687044</v>
      </c>
      <c r="DH89" s="30">
        <f t="shared" si="139"/>
        <v>0.72382579756971</v>
      </c>
      <c r="DI89" s="34">
        <f t="shared" si="140"/>
        <v>1.381547885358</v>
      </c>
      <c r="DJ89" s="32">
        <f t="shared" si="141"/>
        <v>0.0750493595282402</v>
      </c>
      <c r="DK89" s="32">
        <f t="shared" si="142"/>
        <v>0.381547885357999</v>
      </c>
      <c r="DL89" s="32">
        <f t="shared" si="143"/>
        <v>0.0230126734403401</v>
      </c>
      <c r="DM89" s="36"/>
      <c r="DN89" s="30">
        <f t="shared" si="144"/>
        <v>1.03598043805862</v>
      </c>
      <c r="DO89" s="30">
        <f t="shared" si="145"/>
        <v>0.69306327959773</v>
      </c>
      <c r="DP89" s="34">
        <f t="shared" si="146"/>
        <v>1.44286969088944</v>
      </c>
      <c r="DQ89" s="32">
        <f t="shared" si="147"/>
        <v>0.101111558987952</v>
      </c>
      <c r="DR89" s="32">
        <f t="shared" si="148"/>
        <v>0.442869690889443</v>
      </c>
      <c r="DS89" s="32">
        <f t="shared" si="149"/>
        <v>0.0464678607344857</v>
      </c>
      <c r="DT89" s="36"/>
      <c r="DU89" s="30">
        <f t="shared" si="150"/>
        <v>0.974953701889456</v>
      </c>
      <c r="DV89" s="30">
        <f t="shared" si="151"/>
        <v>0.736445226689759</v>
      </c>
      <c r="DW89" s="34">
        <f t="shared" si="152"/>
        <v>1.35787423661484</v>
      </c>
      <c r="DX89" s="32">
        <f t="shared" si="153"/>
        <v>0.0660252049146956</v>
      </c>
      <c r="DY89" s="32">
        <f t="shared" si="154"/>
        <v>0.357874236614842</v>
      </c>
      <c r="DZ89" s="32">
        <f t="shared" si="155"/>
        <v>0.0176254998794396</v>
      </c>
      <c r="EA89" s="36"/>
      <c r="EC89" s="25">
        <v>-0.571621697647602</v>
      </c>
      <c r="ED89" s="22">
        <v>0.0112366319259878</v>
      </c>
      <c r="EE89" s="25">
        <v>4.60517018598809</v>
      </c>
      <c r="EF89" s="25">
        <v>0</v>
      </c>
      <c r="EG89" s="26">
        <f t="shared" si="156"/>
        <v>0.902959661616344</v>
      </c>
      <c r="EH89" s="26">
        <f t="shared" si="157"/>
        <v>0.795162874402101</v>
      </c>
      <c r="EI89" s="26">
        <f t="shared" si="178"/>
        <v>1.25760398553808</v>
      </c>
      <c r="EJ89" s="16">
        <f t="shared" si="158"/>
        <v>0.0342100764252324</v>
      </c>
      <c r="EK89" s="16">
        <f t="shared" si="159"/>
        <v>0.257603985538083</v>
      </c>
      <c r="EL89" s="16">
        <f t="shared" si="160"/>
        <v>0.00167931191516787</v>
      </c>
      <c r="EO89" s="25">
        <v>-0.571621697647602</v>
      </c>
      <c r="EP89" s="25">
        <v>4.60517018598809</v>
      </c>
      <c r="EQ89" s="22">
        <v>0</v>
      </c>
      <c r="ER89" s="26">
        <f t="shared" si="161"/>
        <v>0.979888347615013</v>
      </c>
      <c r="ES89" s="26">
        <f t="shared" si="162"/>
        <v>0.732736542635257</v>
      </c>
      <c r="ET89" s="26">
        <f t="shared" si="179"/>
        <v>1.36474700224932</v>
      </c>
      <c r="EU89" s="16">
        <f t="shared" si="163"/>
        <v>0.0685855066165221</v>
      </c>
      <c r="EV89" s="16">
        <f t="shared" si="164"/>
        <v>0.364747002249322</v>
      </c>
      <c r="EW89" s="16">
        <f t="shared" si="165"/>
        <v>0.0163894377326708</v>
      </c>
      <c r="EZ89" s="25">
        <v>-0.571621697647602</v>
      </c>
      <c r="FA89" s="25">
        <v>4.60517018598809</v>
      </c>
      <c r="FB89" s="26">
        <f t="shared" si="166"/>
        <v>1.13390479877352</v>
      </c>
      <c r="FC89" s="26">
        <f t="shared" si="167"/>
        <v>0.633210125556059</v>
      </c>
      <c r="FD89" s="26">
        <f t="shared" si="168"/>
        <v>1.57925459439209</v>
      </c>
      <c r="FE89" s="16">
        <f t="shared" si="169"/>
        <v>0.172976801642843</v>
      </c>
      <c r="FF89" s="16">
        <f t="shared" si="170"/>
        <v>0.579254594392091</v>
      </c>
      <c r="FG89" s="16">
        <f t="shared" si="171"/>
        <v>0.093986796922662</v>
      </c>
    </row>
    <row r="90" s="1" customFormat="1" spans="1:163">
      <c r="A90" s="13" t="s">
        <v>22</v>
      </c>
      <c r="B90" s="13">
        <v>2.08483441570994</v>
      </c>
      <c r="C90" s="14">
        <v>0.0071</v>
      </c>
      <c r="D90" s="14">
        <v>0.0113</v>
      </c>
      <c r="E90" s="13">
        <v>100</v>
      </c>
      <c r="F90" s="13">
        <v>0.5</v>
      </c>
      <c r="G90" s="13">
        <v>0.5</v>
      </c>
      <c r="H90" s="13">
        <v>1</v>
      </c>
      <c r="I90" s="13">
        <v>8.4</v>
      </c>
      <c r="J90" s="13">
        <v>0.644</v>
      </c>
      <c r="K90" s="17">
        <f t="shared" si="98"/>
        <v>1.22627634617921</v>
      </c>
      <c r="L90" s="17">
        <f t="shared" si="94"/>
        <v>0.525167106098517</v>
      </c>
      <c r="M90" s="17">
        <f t="shared" si="95"/>
        <v>1.90415581704847</v>
      </c>
      <c r="N90" s="16">
        <f t="shared" si="99"/>
        <v>0.339045743319813</v>
      </c>
      <c r="O90" s="16">
        <f t="shared" si="96"/>
        <v>0.904155817048466</v>
      </c>
      <c r="P90" s="16">
        <f>(O90-$Q$1)^2</f>
        <v>0.357448029837544</v>
      </c>
      <c r="R90" s="21">
        <f t="shared" si="100"/>
        <v>-0.644038769705853</v>
      </c>
      <c r="S90" s="21">
        <f t="shared" si="181"/>
        <v>1</v>
      </c>
      <c r="T90" s="21">
        <f t="shared" si="101"/>
        <v>0.734689435171386</v>
      </c>
      <c r="U90" s="22">
        <f t="shared" si="102"/>
        <v>0.00707491367196198</v>
      </c>
      <c r="V90" s="21">
        <f t="shared" si="103"/>
        <v>0.0112366319259878</v>
      </c>
      <c r="W90" s="25">
        <f t="shared" si="104"/>
        <v>4.60517018598809</v>
      </c>
      <c r="X90" s="21">
        <f t="shared" si="105"/>
        <v>-0.693147180559945</v>
      </c>
      <c r="Y90" s="21">
        <f t="shared" si="106"/>
        <v>-0.693147180559945</v>
      </c>
      <c r="Z90" s="25">
        <f t="shared" si="107"/>
        <v>0</v>
      </c>
      <c r="AA90" s="21">
        <f t="shared" si="108"/>
        <v>2.12823170584927</v>
      </c>
      <c r="AB90" s="26">
        <f t="shared" si="109"/>
        <v>0.902058869424029</v>
      </c>
      <c r="AC90" s="26">
        <f t="shared" si="110"/>
        <v>0.71392236341648</v>
      </c>
      <c r="AD90" s="26">
        <f t="shared" si="172"/>
        <v>1.40071253016154</v>
      </c>
      <c r="AE90" s="16">
        <f t="shared" si="111"/>
        <v>0.0665943800884079</v>
      </c>
      <c r="AF90" s="16">
        <f t="shared" si="112"/>
        <v>0.400712530161535</v>
      </c>
      <c r="AG90" s="16">
        <f t="shared" si="113"/>
        <v>0.038531961401171</v>
      </c>
      <c r="AJ90" s="25">
        <v>-0.644038769705853</v>
      </c>
      <c r="AK90" s="22">
        <v>1</v>
      </c>
      <c r="AL90" s="25">
        <v>0.734689435171386</v>
      </c>
      <c r="AM90" s="25">
        <v>0.0112366319259878</v>
      </c>
      <c r="AN90" s="25">
        <v>4.60517018598809</v>
      </c>
      <c r="AO90" s="25">
        <v>-0.693147180559945</v>
      </c>
      <c r="AP90" s="25">
        <v>-0.693147180559945</v>
      </c>
      <c r="AQ90" s="25">
        <v>0</v>
      </c>
      <c r="AR90" s="25">
        <v>2.12823170584927</v>
      </c>
      <c r="AS90" s="26">
        <f t="shared" si="114"/>
        <v>0.902287293689719</v>
      </c>
      <c r="AT90" s="26">
        <f t="shared" si="115"/>
        <v>0.713741625870064</v>
      </c>
      <c r="AU90" s="26">
        <f t="shared" si="173"/>
        <v>1.40106722622627</v>
      </c>
      <c r="AV90" s="16">
        <f t="shared" si="116"/>
        <v>0.0667123260815592</v>
      </c>
      <c r="AW90" s="16">
        <f t="shared" si="117"/>
        <v>0.401067226226272</v>
      </c>
      <c r="AX90" s="16">
        <f t="shared" si="118"/>
        <v>0.0386033381069352</v>
      </c>
      <c r="BA90" s="25">
        <v>-0.644038769705853</v>
      </c>
      <c r="BB90" s="25">
        <v>0.734689435171386</v>
      </c>
      <c r="BC90" s="25">
        <v>0.0112366319259878</v>
      </c>
      <c r="BD90" s="25">
        <v>4.60517018598809</v>
      </c>
      <c r="BE90" s="22">
        <v>-0.693147180559945</v>
      </c>
      <c r="BF90" s="25">
        <v>-0.693147180559945</v>
      </c>
      <c r="BG90" s="25">
        <v>0</v>
      </c>
      <c r="BH90" s="25">
        <v>2.12823170584927</v>
      </c>
      <c r="BI90" s="26">
        <f t="shared" si="119"/>
        <v>0.90094552466516</v>
      </c>
      <c r="BJ90" s="26">
        <f t="shared" si="120"/>
        <v>0.714804594028418</v>
      </c>
      <c r="BK90" s="26">
        <f t="shared" si="174"/>
        <v>1.39898373395211</v>
      </c>
      <c r="BL90" s="16">
        <f t="shared" si="121"/>
        <v>0.0660210026454542</v>
      </c>
      <c r="BM90" s="16">
        <f t="shared" si="122"/>
        <v>0.398983733952111</v>
      </c>
      <c r="BN90" s="16">
        <f t="shared" si="123"/>
        <v>0.037683036512691</v>
      </c>
      <c r="BQ90" s="25">
        <v>-0.644038769705853</v>
      </c>
      <c r="BR90" s="25">
        <v>0.734689435171386</v>
      </c>
      <c r="BS90" s="25">
        <v>0.0112366319259878</v>
      </c>
      <c r="BT90" s="25">
        <v>4.60517018598809</v>
      </c>
      <c r="BU90" s="22">
        <v>-0.693147180559945</v>
      </c>
      <c r="BV90" s="25">
        <v>0</v>
      </c>
      <c r="BW90" s="25">
        <v>2.12823170584927</v>
      </c>
      <c r="BX90" s="26">
        <f t="shared" si="124"/>
        <v>0.893427424791328</v>
      </c>
      <c r="BY90" s="26">
        <f t="shared" si="125"/>
        <v>0.720819601156093</v>
      </c>
      <c r="BZ90" s="26">
        <f t="shared" si="175"/>
        <v>1.38730966582504</v>
      </c>
      <c r="CA90" s="16">
        <f t="shared" si="126"/>
        <v>0.0622140402380333</v>
      </c>
      <c r="CB90" s="16">
        <f t="shared" si="127"/>
        <v>0.387309665825043</v>
      </c>
      <c r="CC90" s="16">
        <f t="shared" si="128"/>
        <v>0.0326339204706826</v>
      </c>
      <c r="CF90" s="25">
        <v>-0.644038769705853</v>
      </c>
      <c r="CG90" s="25">
        <v>0.734689435171386</v>
      </c>
      <c r="CH90" s="25">
        <v>0.0112366319259878</v>
      </c>
      <c r="CI90" s="25">
        <v>4.60517018598809</v>
      </c>
      <c r="CJ90" s="25">
        <v>0</v>
      </c>
      <c r="CK90" s="22">
        <v>2.12823170584927</v>
      </c>
      <c r="CL90" s="29">
        <f t="shared" si="129"/>
        <v>0.904297828410055</v>
      </c>
      <c r="CM90" s="29">
        <f t="shared" si="130"/>
        <v>0.71215475672687</v>
      </c>
      <c r="CN90" s="29">
        <f t="shared" si="176"/>
        <v>1.40418917454978</v>
      </c>
      <c r="CO90" s="27">
        <f t="shared" si="131"/>
        <v>0.0677549594749907</v>
      </c>
      <c r="CP90" s="27">
        <f t="shared" si="132"/>
        <v>0.404189174549775</v>
      </c>
      <c r="CQ90" s="27">
        <f t="shared" si="133"/>
        <v>0.0386557380144386</v>
      </c>
      <c r="CT90" s="31">
        <v>-0.644038769705853</v>
      </c>
      <c r="CU90" s="31">
        <v>0.734689435171386</v>
      </c>
      <c r="CV90" s="31">
        <v>0.0112366319259878</v>
      </c>
      <c r="CW90" s="31">
        <v>4.60517018598809</v>
      </c>
      <c r="CX90" s="31">
        <v>0</v>
      </c>
      <c r="CY90" s="34">
        <f t="shared" si="134"/>
        <v>0.869383342936753</v>
      </c>
      <c r="CZ90" s="34">
        <f t="shared" si="97"/>
        <v>0.740754933059317</v>
      </c>
      <c r="DA90" s="34">
        <f t="shared" si="177"/>
        <v>1.34997413499496</v>
      </c>
      <c r="DB90" s="32">
        <f t="shared" si="135"/>
        <v>0.0507976512733461</v>
      </c>
      <c r="DC90" s="32">
        <f t="shared" si="136"/>
        <v>0.349974134994958</v>
      </c>
      <c r="DD90" s="32">
        <f>(DC90-$DE$1)^2</f>
        <v>0.0204185479294805</v>
      </c>
      <c r="DE90" s="73"/>
      <c r="DF90" s="30">
        <f t="shared" si="137"/>
        <v>0.869383342936754</v>
      </c>
      <c r="DG90" s="30">
        <f t="shared" si="138"/>
        <v>0.956541498315032</v>
      </c>
      <c r="DH90" s="30">
        <f t="shared" si="139"/>
        <v>0.673258819543553</v>
      </c>
      <c r="DI90" s="34">
        <f t="shared" si="140"/>
        <v>1.48531288558235</v>
      </c>
      <c r="DJ90" s="32">
        <f t="shared" si="141"/>
        <v>0.0976821881690049</v>
      </c>
      <c r="DK90" s="32">
        <f t="shared" si="142"/>
        <v>0.485312885582347</v>
      </c>
      <c r="DL90" s="32">
        <f t="shared" si="143"/>
        <v>0.0652620016496692</v>
      </c>
      <c r="DM90" s="36"/>
      <c r="DN90" s="30">
        <f t="shared" si="144"/>
        <v>1.02984166276311</v>
      </c>
      <c r="DO90" s="30">
        <f t="shared" si="145"/>
        <v>0.62533884895676</v>
      </c>
      <c r="DP90" s="34">
        <f t="shared" si="146"/>
        <v>1.59913301671291</v>
      </c>
      <c r="DQ90" s="32">
        <f t="shared" si="147"/>
        <v>0.148873788723803</v>
      </c>
      <c r="DR90" s="32">
        <f t="shared" si="148"/>
        <v>0.599133016712906</v>
      </c>
      <c r="DS90" s="32">
        <f t="shared" si="149"/>
        <v>0.138255599278253</v>
      </c>
      <c r="DT90" s="36"/>
      <c r="DU90" s="30">
        <f t="shared" si="150"/>
        <v>0.964360791309606</v>
      </c>
      <c r="DV90" s="30">
        <f t="shared" si="151"/>
        <v>0.667799858521255</v>
      </c>
      <c r="DW90" s="34">
        <f t="shared" si="152"/>
        <v>1.49745464489069</v>
      </c>
      <c r="DX90" s="32">
        <f t="shared" si="153"/>
        <v>0.102631036608517</v>
      </c>
      <c r="DY90" s="32">
        <f t="shared" si="154"/>
        <v>0.497454644890692</v>
      </c>
      <c r="DZ90" s="32">
        <f t="shared" si="155"/>
        <v>0.0741698770393634</v>
      </c>
      <c r="EA90" s="36"/>
      <c r="EC90" s="25">
        <v>-0.644038769705853</v>
      </c>
      <c r="ED90" s="22">
        <v>0.0112366319259878</v>
      </c>
      <c r="EE90" s="25">
        <v>4.60517018598809</v>
      </c>
      <c r="EF90" s="25">
        <v>0</v>
      </c>
      <c r="EG90" s="26">
        <f t="shared" si="156"/>
        <v>0.870723181980192</v>
      </c>
      <c r="EH90" s="26">
        <f t="shared" si="157"/>
        <v>0.739615084710872</v>
      </c>
      <c r="EI90" s="26">
        <f t="shared" si="178"/>
        <v>1.35205463040402</v>
      </c>
      <c r="EJ90" s="16">
        <f t="shared" si="158"/>
        <v>0.0514034012472233</v>
      </c>
      <c r="EK90" s="16">
        <f t="shared" si="159"/>
        <v>0.352054630404025</v>
      </c>
      <c r="EL90" s="16">
        <f t="shared" si="160"/>
        <v>0.0183412993353949</v>
      </c>
      <c r="EO90" s="25">
        <v>-0.644038769705853</v>
      </c>
      <c r="EP90" s="25">
        <v>4.60517018598809</v>
      </c>
      <c r="EQ90" s="22">
        <v>0</v>
      </c>
      <c r="ER90" s="26">
        <f t="shared" si="161"/>
        <v>0.944905444052024</v>
      </c>
      <c r="ES90" s="26">
        <f t="shared" si="162"/>
        <v>0.68154967679977</v>
      </c>
      <c r="ET90" s="26">
        <f t="shared" si="179"/>
        <v>1.46724447834165</v>
      </c>
      <c r="EU90" s="16">
        <f t="shared" si="163"/>
        <v>0.0905440862601459</v>
      </c>
      <c r="EV90" s="16">
        <f t="shared" si="164"/>
        <v>0.467244478341653</v>
      </c>
      <c r="EW90" s="16">
        <f t="shared" si="165"/>
        <v>0.0531388781835164</v>
      </c>
      <c r="EZ90" s="25">
        <v>-0.644038769705853</v>
      </c>
      <c r="FA90" s="25">
        <v>4.60517018598809</v>
      </c>
      <c r="FB90" s="26">
        <f t="shared" si="166"/>
        <v>1.09342336808639</v>
      </c>
      <c r="FC90" s="26">
        <f t="shared" si="167"/>
        <v>0.588975888751189</v>
      </c>
      <c r="FD90" s="26">
        <f t="shared" si="168"/>
        <v>1.69786237280495</v>
      </c>
      <c r="FE90" s="16">
        <f t="shared" si="169"/>
        <v>0.201981363782115</v>
      </c>
      <c r="FF90" s="16">
        <f t="shared" si="170"/>
        <v>0.697862372804954</v>
      </c>
      <c r="FG90" s="16">
        <f t="shared" si="171"/>
        <v>0.180778406683469</v>
      </c>
    </row>
    <row r="91" s="1" customFormat="1" spans="1:163">
      <c r="A91" s="13" t="s">
        <v>22</v>
      </c>
      <c r="B91" s="13">
        <v>2.08483441570994</v>
      </c>
      <c r="C91" s="14">
        <v>0.0071</v>
      </c>
      <c r="D91" s="14">
        <v>0.0113</v>
      </c>
      <c r="E91" s="13">
        <v>100</v>
      </c>
      <c r="F91" s="13">
        <v>0.5</v>
      </c>
      <c r="G91" s="13">
        <v>0.5</v>
      </c>
      <c r="H91" s="13">
        <v>1</v>
      </c>
      <c r="I91" s="13">
        <v>9.4</v>
      </c>
      <c r="J91" s="13">
        <v>0.676</v>
      </c>
      <c r="K91" s="17">
        <f t="shared" si="98"/>
        <v>1.18087634617921</v>
      </c>
      <c r="L91" s="17">
        <f t="shared" si="94"/>
        <v>0.572456212021889</v>
      </c>
      <c r="M91" s="17">
        <f t="shared" si="95"/>
        <v>1.74685850026511</v>
      </c>
      <c r="N91" s="16">
        <f t="shared" si="99"/>
        <v>0.254900124931271</v>
      </c>
      <c r="O91" s="16">
        <f t="shared" si="96"/>
        <v>0.746858500265106</v>
      </c>
      <c r="P91" s="16">
        <f>(O91-$Q$1)^2</f>
        <v>0.1941039155405</v>
      </c>
      <c r="R91" s="21">
        <f t="shared" si="100"/>
        <v>-0.557819032030198</v>
      </c>
      <c r="S91" s="21">
        <f t="shared" si="181"/>
        <v>1</v>
      </c>
      <c r="T91" s="21">
        <f t="shared" si="101"/>
        <v>0.734689435171386</v>
      </c>
      <c r="U91" s="22">
        <f t="shared" si="102"/>
        <v>0.00707491367196198</v>
      </c>
      <c r="V91" s="21">
        <f t="shared" si="103"/>
        <v>0.0112366319259878</v>
      </c>
      <c r="W91" s="25">
        <f t="shared" si="104"/>
        <v>4.60517018598809</v>
      </c>
      <c r="X91" s="21">
        <f t="shared" si="105"/>
        <v>-0.693147180559945</v>
      </c>
      <c r="Y91" s="21">
        <f t="shared" si="106"/>
        <v>-0.693147180559945</v>
      </c>
      <c r="Z91" s="25">
        <f t="shared" si="107"/>
        <v>0</v>
      </c>
      <c r="AA91" s="21">
        <f t="shared" si="108"/>
        <v>2.24070968927596</v>
      </c>
      <c r="AB91" s="26">
        <f t="shared" si="109"/>
        <v>0.874278857842302</v>
      </c>
      <c r="AC91" s="26">
        <f t="shared" si="110"/>
        <v>0.773208678142293</v>
      </c>
      <c r="AD91" s="26">
        <f t="shared" si="172"/>
        <v>1.29331191988506</v>
      </c>
      <c r="AE91" s="16">
        <f t="shared" si="111"/>
        <v>0.0393145054672477</v>
      </c>
      <c r="AF91" s="16">
        <f t="shared" si="112"/>
        <v>0.293311919885062</v>
      </c>
      <c r="AG91" s="16">
        <f t="shared" si="113"/>
        <v>0.00790231866438781</v>
      </c>
      <c r="AJ91" s="25">
        <v>-0.557819032030198</v>
      </c>
      <c r="AK91" s="22">
        <v>1</v>
      </c>
      <c r="AL91" s="25">
        <v>0.734689435171386</v>
      </c>
      <c r="AM91" s="25">
        <v>0.0112366319259878</v>
      </c>
      <c r="AN91" s="25">
        <v>4.60517018598809</v>
      </c>
      <c r="AO91" s="25">
        <v>-0.693147180559945</v>
      </c>
      <c r="AP91" s="25">
        <v>-0.693147180559945</v>
      </c>
      <c r="AQ91" s="25">
        <v>0</v>
      </c>
      <c r="AR91" s="25">
        <v>2.24070968927596</v>
      </c>
      <c r="AS91" s="26">
        <f t="shared" si="114"/>
        <v>0.874539593196816</v>
      </c>
      <c r="AT91" s="26">
        <f t="shared" si="115"/>
        <v>0.77297815360072</v>
      </c>
      <c r="AU91" s="26">
        <f t="shared" si="173"/>
        <v>1.29369762307221</v>
      </c>
      <c r="AV91" s="16">
        <f t="shared" si="116"/>
        <v>0.0394179700667572</v>
      </c>
      <c r="AW91" s="16">
        <f t="shared" si="117"/>
        <v>0.293697623072213</v>
      </c>
      <c r="AX91" s="16">
        <f t="shared" si="118"/>
        <v>0.0079401855790814</v>
      </c>
      <c r="BA91" s="25">
        <v>-0.557819032030198</v>
      </c>
      <c r="BB91" s="25">
        <v>0.734689435171386</v>
      </c>
      <c r="BC91" s="25">
        <v>0.0112366319259878</v>
      </c>
      <c r="BD91" s="25">
        <v>4.60517018598809</v>
      </c>
      <c r="BE91" s="22">
        <v>-0.693147180559945</v>
      </c>
      <c r="BF91" s="25">
        <v>-0.693147180559945</v>
      </c>
      <c r="BG91" s="25">
        <v>0</v>
      </c>
      <c r="BH91" s="25">
        <v>2.24070968927596</v>
      </c>
      <c r="BI91" s="26">
        <f t="shared" si="119"/>
        <v>0.874585740734339</v>
      </c>
      <c r="BJ91" s="26">
        <f t="shared" si="120"/>
        <v>0.772937367389962</v>
      </c>
      <c r="BK91" s="26">
        <f t="shared" si="174"/>
        <v>1.29376588866027</v>
      </c>
      <c r="BL91" s="16">
        <f t="shared" si="121"/>
        <v>0.0394362964230062</v>
      </c>
      <c r="BM91" s="16">
        <f t="shared" si="122"/>
        <v>0.293765888660265</v>
      </c>
      <c r="BN91" s="16">
        <f t="shared" si="123"/>
        <v>0.00790380474869364</v>
      </c>
      <c r="BQ91" s="25">
        <v>-0.557819032030198</v>
      </c>
      <c r="BR91" s="25">
        <v>0.734689435171386</v>
      </c>
      <c r="BS91" s="25">
        <v>0.0112366319259878</v>
      </c>
      <c r="BT91" s="25">
        <v>4.60517018598809</v>
      </c>
      <c r="BU91" s="22">
        <v>-0.693147180559945</v>
      </c>
      <c r="BV91" s="25">
        <v>0</v>
      </c>
      <c r="BW91" s="25">
        <v>2.24070968927596</v>
      </c>
      <c r="BX91" s="26">
        <f t="shared" si="124"/>
        <v>0.867453456906544</v>
      </c>
      <c r="BY91" s="26">
        <f t="shared" si="125"/>
        <v>0.779292531049109</v>
      </c>
      <c r="BZ91" s="26">
        <f t="shared" si="175"/>
        <v>1.28321517293867</v>
      </c>
      <c r="CA91" s="16">
        <f t="shared" si="126"/>
        <v>0.0366544261614659</v>
      </c>
      <c r="CB91" s="16">
        <f t="shared" si="127"/>
        <v>0.283215172938674</v>
      </c>
      <c r="CC91" s="16">
        <f t="shared" si="128"/>
        <v>0.00586053292152606</v>
      </c>
      <c r="CF91" s="25">
        <v>-0.557819032030198</v>
      </c>
      <c r="CG91" s="25">
        <v>0.734689435171386</v>
      </c>
      <c r="CH91" s="25">
        <v>0.0112366319259878</v>
      </c>
      <c r="CI91" s="25">
        <v>4.60517018598809</v>
      </c>
      <c r="CJ91" s="25">
        <v>0</v>
      </c>
      <c r="CK91" s="22">
        <v>2.24070968927596</v>
      </c>
      <c r="CL91" s="29">
        <f t="shared" si="129"/>
        <v>0.877958456273919</v>
      </c>
      <c r="CM91" s="29">
        <f t="shared" si="130"/>
        <v>0.769968094924404</v>
      </c>
      <c r="CN91" s="29">
        <f t="shared" si="176"/>
        <v>1.29875511283124</v>
      </c>
      <c r="CO91" s="27">
        <f t="shared" si="131"/>
        <v>0.0407872180605445</v>
      </c>
      <c r="CP91" s="27">
        <f t="shared" si="132"/>
        <v>0.298755112831241</v>
      </c>
      <c r="CQ91" s="27">
        <f t="shared" si="133"/>
        <v>0.00831316576209823</v>
      </c>
      <c r="CT91" s="31">
        <v>-0.557819032030198</v>
      </c>
      <c r="CU91" s="31">
        <v>0.734689435171386</v>
      </c>
      <c r="CV91" s="31">
        <v>0.0112366319259878</v>
      </c>
      <c r="CW91" s="31">
        <v>4.60517018598809</v>
      </c>
      <c r="CX91" s="31">
        <v>0</v>
      </c>
      <c r="CY91" s="34">
        <f t="shared" si="134"/>
        <v>0.837196467692598</v>
      </c>
      <c r="CZ91" s="34">
        <f t="shared" si="97"/>
        <v>0.807456822964301</v>
      </c>
      <c r="DA91" s="34">
        <f t="shared" si="177"/>
        <v>1.23845631315473</v>
      </c>
      <c r="DB91" s="32">
        <f t="shared" si="135"/>
        <v>0.0259843011965708</v>
      </c>
      <c r="DC91" s="32">
        <f t="shared" si="136"/>
        <v>0.238456313154731</v>
      </c>
      <c r="DD91" s="32">
        <f>(DC91-$DE$1)^2</f>
        <v>0.000984432211056944</v>
      </c>
      <c r="DE91" s="73"/>
      <c r="DF91" s="30">
        <f t="shared" si="137"/>
        <v>0.837196467692599</v>
      </c>
      <c r="DG91" s="30">
        <f t="shared" si="138"/>
        <v>0.921131614943019</v>
      </c>
      <c r="DH91" s="30">
        <f t="shared" si="139"/>
        <v>0.733879924468576</v>
      </c>
      <c r="DI91" s="34">
        <f t="shared" si="140"/>
        <v>1.36262073216423</v>
      </c>
      <c r="DJ91" s="32">
        <f t="shared" si="141"/>
        <v>0.0600895086445727</v>
      </c>
      <c r="DK91" s="32">
        <f t="shared" si="142"/>
        <v>0.36262073216423</v>
      </c>
      <c r="DL91" s="32">
        <f t="shared" si="143"/>
        <v>0.0176284393089324</v>
      </c>
      <c r="DM91" s="36"/>
      <c r="DN91" s="30">
        <f t="shared" si="144"/>
        <v>1.0250090098709</v>
      </c>
      <c r="DO91" s="30">
        <f t="shared" si="145"/>
        <v>0.659506397982922</v>
      </c>
      <c r="DP91" s="34">
        <f t="shared" si="146"/>
        <v>1.51628551756051</v>
      </c>
      <c r="DQ91" s="32">
        <f t="shared" si="147"/>
        <v>0.121807288971068</v>
      </c>
      <c r="DR91" s="32">
        <f t="shared" si="148"/>
        <v>0.516285517560507</v>
      </c>
      <c r="DS91" s="32">
        <f t="shared" si="149"/>
        <v>0.0835093705714372</v>
      </c>
      <c r="DT91" s="36"/>
      <c r="DU91" s="30">
        <f t="shared" si="150"/>
        <v>0.956021691491426</v>
      </c>
      <c r="DV91" s="30">
        <f t="shared" si="151"/>
        <v>0.70709692679192</v>
      </c>
      <c r="DW91" s="34">
        <f t="shared" si="152"/>
        <v>1.41423327143702</v>
      </c>
      <c r="DX91" s="32">
        <f t="shared" si="153"/>
        <v>0.0784121477057192</v>
      </c>
      <c r="DY91" s="32">
        <f t="shared" si="154"/>
        <v>0.41423327143702</v>
      </c>
      <c r="DZ91" s="32">
        <f t="shared" si="155"/>
        <v>0.0357664114437888</v>
      </c>
      <c r="EA91" s="36"/>
      <c r="EC91" s="25">
        <v>-0.557819032030198</v>
      </c>
      <c r="ED91" s="22">
        <v>0.0112366319259878</v>
      </c>
      <c r="EE91" s="25">
        <v>4.60517018598809</v>
      </c>
      <c r="EF91" s="25">
        <v>0</v>
      </c>
      <c r="EG91" s="26">
        <f t="shared" si="156"/>
        <v>0.83848670234404</v>
      </c>
      <c r="EH91" s="26">
        <f t="shared" si="157"/>
        <v>0.806214336029661</v>
      </c>
      <c r="EI91" s="26">
        <f t="shared" si="178"/>
        <v>1.24036494429592</v>
      </c>
      <c r="EJ91" s="16">
        <f t="shared" si="158"/>
        <v>0.0264019284386407</v>
      </c>
      <c r="EK91" s="16">
        <f t="shared" si="159"/>
        <v>0.240364944295917</v>
      </c>
      <c r="EL91" s="16">
        <f t="shared" si="160"/>
        <v>0.000563605034152425</v>
      </c>
      <c r="EO91" s="25">
        <v>-0.557819032030198</v>
      </c>
      <c r="EP91" s="25">
        <v>4.60517018598809</v>
      </c>
      <c r="EQ91" s="22">
        <v>0</v>
      </c>
      <c r="ER91" s="26">
        <f t="shared" si="161"/>
        <v>0.909922540489035</v>
      </c>
      <c r="ES91" s="26">
        <f t="shared" si="162"/>
        <v>0.742920380493801</v>
      </c>
      <c r="ET91" s="26">
        <f t="shared" si="179"/>
        <v>1.34603926107845</v>
      </c>
      <c r="EU91" s="16">
        <f t="shared" si="163"/>
        <v>0.0547197549488443</v>
      </c>
      <c r="EV91" s="16">
        <f t="shared" si="164"/>
        <v>0.346039261078454</v>
      </c>
      <c r="EW91" s="16">
        <f t="shared" si="165"/>
        <v>0.0119494408909566</v>
      </c>
      <c r="EZ91" s="25">
        <v>-0.557819032030198</v>
      </c>
      <c r="FA91" s="25">
        <v>4.60517018598809</v>
      </c>
      <c r="FB91" s="26">
        <f t="shared" si="166"/>
        <v>1.05294193739926</v>
      </c>
      <c r="FC91" s="26">
        <f t="shared" si="167"/>
        <v>0.642010709222679</v>
      </c>
      <c r="FD91" s="26">
        <f t="shared" si="168"/>
        <v>1.55760641627109</v>
      </c>
      <c r="FE91" s="16">
        <f t="shared" si="169"/>
        <v>0.142085224170307</v>
      </c>
      <c r="FF91" s="16">
        <f t="shared" si="170"/>
        <v>0.557606416271093</v>
      </c>
      <c r="FG91" s="16">
        <f t="shared" si="171"/>
        <v>0.0811819613621288</v>
      </c>
    </row>
    <row r="92" s="1" customFormat="1" spans="1:163">
      <c r="A92" s="13" t="s">
        <v>22</v>
      </c>
      <c r="B92" s="13">
        <v>2.08483441570994</v>
      </c>
      <c r="C92" s="14">
        <v>0.0071</v>
      </c>
      <c r="D92" s="14">
        <v>0.0113</v>
      </c>
      <c r="E92" s="13">
        <v>100</v>
      </c>
      <c r="F92" s="13">
        <v>0.5</v>
      </c>
      <c r="G92" s="13">
        <v>0.5</v>
      </c>
      <c r="H92" s="13">
        <v>1</v>
      </c>
      <c r="I92" s="13">
        <v>5.4</v>
      </c>
      <c r="J92" s="13">
        <v>0.719</v>
      </c>
      <c r="K92" s="17">
        <f t="shared" si="98"/>
        <v>1.36247634617921</v>
      </c>
      <c r="L92" s="17">
        <f t="shared" si="94"/>
        <v>0.527715583478781</v>
      </c>
      <c r="M92" s="17">
        <f t="shared" si="95"/>
        <v>1.89496014767623</v>
      </c>
      <c r="N92" s="16">
        <f t="shared" si="99"/>
        <v>0.414061808092149</v>
      </c>
      <c r="O92" s="16">
        <f t="shared" si="96"/>
        <v>0.894960147676234</v>
      </c>
      <c r="P92" s="16">
        <f>(O92-$Q$1)^2</f>
        <v>0.346536968276581</v>
      </c>
      <c r="R92" s="21">
        <f t="shared" si="100"/>
        <v>-0.639197808063242</v>
      </c>
      <c r="S92" s="21">
        <f t="shared" si="181"/>
        <v>1</v>
      </c>
      <c r="T92" s="21">
        <f t="shared" si="101"/>
        <v>0.734689435171386</v>
      </c>
      <c r="U92" s="22">
        <f t="shared" si="102"/>
        <v>0.00707491367196198</v>
      </c>
      <c r="V92" s="21">
        <f t="shared" si="103"/>
        <v>0.0112366319259878</v>
      </c>
      <c r="W92" s="25">
        <f t="shared" si="104"/>
        <v>4.60517018598809</v>
      </c>
      <c r="X92" s="21">
        <f t="shared" si="105"/>
        <v>-0.693147180559945</v>
      </c>
      <c r="Y92" s="21">
        <f t="shared" si="106"/>
        <v>-0.693147180559945</v>
      </c>
      <c r="Z92" s="25">
        <f t="shared" si="107"/>
        <v>0</v>
      </c>
      <c r="AA92" s="21">
        <f t="shared" si="108"/>
        <v>1.68639895357023</v>
      </c>
      <c r="AB92" s="26">
        <f t="shared" si="109"/>
        <v>0.977193254660548</v>
      </c>
      <c r="AC92" s="26">
        <f t="shared" si="110"/>
        <v>0.735780764522123</v>
      </c>
      <c r="AD92" s="26">
        <f t="shared" si="172"/>
        <v>1.35910049326919</v>
      </c>
      <c r="AE92" s="16">
        <f t="shared" si="111"/>
        <v>0.0666637567522067</v>
      </c>
      <c r="AF92" s="16">
        <f t="shared" si="112"/>
        <v>0.359100493269191</v>
      </c>
      <c r="AG92" s="16">
        <f t="shared" si="113"/>
        <v>0.0239270037672513</v>
      </c>
      <c r="AJ92" s="25">
        <v>-0.639197808063242</v>
      </c>
      <c r="AK92" s="22">
        <v>1</v>
      </c>
      <c r="AL92" s="25">
        <v>0.734689435171386</v>
      </c>
      <c r="AM92" s="25">
        <v>0.0112366319259878</v>
      </c>
      <c r="AN92" s="25">
        <v>4.60517018598809</v>
      </c>
      <c r="AO92" s="25">
        <v>-0.693147180559945</v>
      </c>
      <c r="AP92" s="25">
        <v>-0.693147180559945</v>
      </c>
      <c r="AQ92" s="25">
        <v>0</v>
      </c>
      <c r="AR92" s="25">
        <v>1.68639895357023</v>
      </c>
      <c r="AS92" s="26">
        <f t="shared" si="114"/>
        <v>0.977267974002316</v>
      </c>
      <c r="AT92" s="26">
        <f t="shared" si="115"/>
        <v>0.735724508657946</v>
      </c>
      <c r="AU92" s="26">
        <f t="shared" si="173"/>
        <v>1.35920441446775</v>
      </c>
      <c r="AV92" s="16">
        <f t="shared" si="116"/>
        <v>0.0667023463952608</v>
      </c>
      <c r="AW92" s="16">
        <f t="shared" si="117"/>
        <v>0.359204414467755</v>
      </c>
      <c r="AX92" s="16">
        <f t="shared" si="118"/>
        <v>0.0239056468139189</v>
      </c>
      <c r="BA92" s="25">
        <v>-0.639197808063242</v>
      </c>
      <c r="BB92" s="25">
        <v>0.734689435171386</v>
      </c>
      <c r="BC92" s="25">
        <v>0.0112366319259878</v>
      </c>
      <c r="BD92" s="25">
        <v>4.60517018598809</v>
      </c>
      <c r="BE92" s="22">
        <v>-0.693147180559945</v>
      </c>
      <c r="BF92" s="25">
        <v>-0.693147180559945</v>
      </c>
      <c r="BG92" s="25">
        <v>0</v>
      </c>
      <c r="BH92" s="25">
        <v>1.68639895357023</v>
      </c>
      <c r="BI92" s="26">
        <f t="shared" si="119"/>
        <v>0.969925831565949</v>
      </c>
      <c r="BJ92" s="26">
        <f t="shared" si="120"/>
        <v>0.741293794432891</v>
      </c>
      <c r="BK92" s="26">
        <f t="shared" si="174"/>
        <v>1.34899281163553</v>
      </c>
      <c r="BL92" s="16">
        <f t="shared" si="121"/>
        <v>0.0629637729470632</v>
      </c>
      <c r="BM92" s="16">
        <f t="shared" si="122"/>
        <v>0.348992811635535</v>
      </c>
      <c r="BN92" s="16">
        <f t="shared" si="123"/>
        <v>0.0207735341409563</v>
      </c>
      <c r="BQ92" s="25">
        <v>-0.639197808063242</v>
      </c>
      <c r="BR92" s="25">
        <v>0.734689435171386</v>
      </c>
      <c r="BS92" s="25">
        <v>0.0112366319259878</v>
      </c>
      <c r="BT92" s="25">
        <v>4.60517018598809</v>
      </c>
      <c r="BU92" s="22">
        <v>-0.693147180559945</v>
      </c>
      <c r="BV92" s="25">
        <v>0</v>
      </c>
      <c r="BW92" s="25">
        <v>1.68639895357023</v>
      </c>
      <c r="BX92" s="26">
        <f t="shared" si="124"/>
        <v>0.96110993734729</v>
      </c>
      <c r="BY92" s="26">
        <f t="shared" si="125"/>
        <v>0.748093399163549</v>
      </c>
      <c r="BZ92" s="26">
        <f t="shared" si="175"/>
        <v>1.33673148448858</v>
      </c>
      <c r="CA92" s="16">
        <f t="shared" si="126"/>
        <v>0.0586172217623086</v>
      </c>
      <c r="CB92" s="16">
        <f t="shared" si="127"/>
        <v>0.336731484488581</v>
      </c>
      <c r="CC92" s="16">
        <f t="shared" si="128"/>
        <v>0.0169183165392603</v>
      </c>
      <c r="CF92" s="25">
        <v>-0.639197808063242</v>
      </c>
      <c r="CG92" s="25">
        <v>0.734689435171386</v>
      </c>
      <c r="CH92" s="25">
        <v>0.0112366319259878</v>
      </c>
      <c r="CI92" s="25">
        <v>4.60517018598809</v>
      </c>
      <c r="CJ92" s="25">
        <v>0</v>
      </c>
      <c r="CK92" s="22">
        <v>1.68639895357023</v>
      </c>
      <c r="CL92" s="29">
        <f t="shared" si="129"/>
        <v>0.973018771600484</v>
      </c>
      <c r="CM92" s="29">
        <f t="shared" si="130"/>
        <v>0.738937439837201</v>
      </c>
      <c r="CN92" s="29">
        <f t="shared" si="176"/>
        <v>1.35329453630109</v>
      </c>
      <c r="CO92" s="27">
        <f t="shared" si="131"/>
        <v>0.0645255363254188</v>
      </c>
      <c r="CP92" s="27">
        <f t="shared" si="132"/>
        <v>0.35329453630109</v>
      </c>
      <c r="CQ92" s="27">
        <f t="shared" si="133"/>
        <v>0.0212331489072276</v>
      </c>
      <c r="CT92" s="31">
        <v>-0.639197808063242</v>
      </c>
      <c r="CU92" s="31">
        <v>0.734689435171386</v>
      </c>
      <c r="CV92" s="31">
        <v>0.0112366319259878</v>
      </c>
      <c r="CW92" s="31">
        <v>4.60517018598809</v>
      </c>
      <c r="CX92" s="31">
        <v>0</v>
      </c>
      <c r="CY92" s="34">
        <f t="shared" si="134"/>
        <v>0.965943968669218</v>
      </c>
      <c r="CZ92" s="34">
        <f t="shared" si="97"/>
        <v>0.744349593062387</v>
      </c>
      <c r="DA92" s="34">
        <f t="shared" si="177"/>
        <v>1.34345475475552</v>
      </c>
      <c r="DB92" s="32">
        <f t="shared" si="135"/>
        <v>0.0609813236621039</v>
      </c>
      <c r="DC92" s="32">
        <f t="shared" si="136"/>
        <v>0.343454754755519</v>
      </c>
      <c r="DD92" s="32">
        <f>(DC92-$DE$1)^2</f>
        <v>0.0185978963290267</v>
      </c>
      <c r="DE92" s="73"/>
      <c r="DF92" s="30">
        <f t="shared" si="137"/>
        <v>0.96594396866922</v>
      </c>
      <c r="DG92" s="30">
        <f t="shared" si="138"/>
        <v>1.06277114843107</v>
      </c>
      <c r="DH92" s="30">
        <f t="shared" si="139"/>
        <v>0.676533232071114</v>
      </c>
      <c r="DI92" s="34">
        <f t="shared" si="140"/>
        <v>1.47812398947297</v>
      </c>
      <c r="DJ92" s="32">
        <f t="shared" si="141"/>
        <v>0.118178602493615</v>
      </c>
      <c r="DK92" s="32">
        <f t="shared" si="142"/>
        <v>0.478123989472973</v>
      </c>
      <c r="DL92" s="32">
        <f t="shared" si="143"/>
        <v>0.0616406694471009</v>
      </c>
      <c r="DM92" s="36"/>
      <c r="DN92" s="30">
        <f t="shared" si="144"/>
        <v>1.05507885008909</v>
      </c>
      <c r="DO92" s="30">
        <f t="shared" si="145"/>
        <v>0.681465655329255</v>
      </c>
      <c r="DP92" s="34">
        <f t="shared" si="146"/>
        <v>1.46742538259957</v>
      </c>
      <c r="DQ92" s="32">
        <f t="shared" si="147"/>
        <v>0.112948993477206</v>
      </c>
      <c r="DR92" s="32">
        <f t="shared" si="148"/>
        <v>0.467425382599572</v>
      </c>
      <c r="DS92" s="32">
        <f t="shared" si="149"/>
        <v>0.0576574915642859</v>
      </c>
      <c r="DT92" s="36"/>
      <c r="DU92" s="30">
        <f t="shared" si="150"/>
        <v>1.00790942369344</v>
      </c>
      <c r="DV92" s="30">
        <f t="shared" si="151"/>
        <v>0.713357751299972</v>
      </c>
      <c r="DW92" s="34">
        <f t="shared" si="152"/>
        <v>1.4018211734262</v>
      </c>
      <c r="DX92" s="32">
        <f t="shared" si="153"/>
        <v>0.0834686550988731</v>
      </c>
      <c r="DY92" s="32">
        <f t="shared" si="154"/>
        <v>0.401821173426197</v>
      </c>
      <c r="DZ92" s="32">
        <f t="shared" si="155"/>
        <v>0.0312257172379922</v>
      </c>
      <c r="EA92" s="36"/>
      <c r="EC92" s="25">
        <v>-0.639197808063242</v>
      </c>
      <c r="ED92" s="22">
        <v>0.0112366319259878</v>
      </c>
      <c r="EE92" s="25">
        <v>4.60517018598809</v>
      </c>
      <c r="EF92" s="25">
        <v>0</v>
      </c>
      <c r="EG92" s="26">
        <f t="shared" si="156"/>
        <v>0.967432620888647</v>
      </c>
      <c r="EH92" s="26">
        <f t="shared" si="157"/>
        <v>0.743204213374109</v>
      </c>
      <c r="EI92" s="26">
        <f t="shared" si="178"/>
        <v>1.34552520290493</v>
      </c>
      <c r="EJ92" s="16">
        <f t="shared" si="158"/>
        <v>0.0617187671216023</v>
      </c>
      <c r="EK92" s="16">
        <f t="shared" si="159"/>
        <v>0.345525202904934</v>
      </c>
      <c r="EL92" s="16">
        <f t="shared" si="160"/>
        <v>0.0166153713304897</v>
      </c>
      <c r="EO92" s="25">
        <v>-0.639197808063242</v>
      </c>
      <c r="EP92" s="25">
        <v>4.60517018598809</v>
      </c>
      <c r="EQ92" s="22">
        <v>0</v>
      </c>
      <c r="ER92" s="26">
        <f t="shared" si="161"/>
        <v>1.04985415474099</v>
      </c>
      <c r="ES92" s="26">
        <f t="shared" si="162"/>
        <v>0.684857031572527</v>
      </c>
      <c r="ET92" s="26">
        <f t="shared" si="179"/>
        <v>1.46015876876355</v>
      </c>
      <c r="EU92" s="16">
        <f t="shared" si="163"/>
        <v>0.109464471709376</v>
      </c>
      <c r="EV92" s="16">
        <f t="shared" si="164"/>
        <v>0.460158768763549</v>
      </c>
      <c r="EW92" s="16">
        <f t="shared" si="165"/>
        <v>0.0499223081234172</v>
      </c>
      <c r="EZ92" s="25">
        <v>-0.639197808063242</v>
      </c>
      <c r="FA92" s="25">
        <v>4.60517018598809</v>
      </c>
      <c r="FB92" s="26">
        <f t="shared" si="166"/>
        <v>1.21486766014778</v>
      </c>
      <c r="FC92" s="26">
        <f t="shared" si="167"/>
        <v>0.591834010885216</v>
      </c>
      <c r="FD92" s="26">
        <f t="shared" si="168"/>
        <v>1.68966294874518</v>
      </c>
      <c r="FE92" s="16">
        <f t="shared" si="169"/>
        <v>0.245884736380438</v>
      </c>
      <c r="FF92" s="16">
        <f t="shared" si="170"/>
        <v>0.689662948745179</v>
      </c>
      <c r="FG92" s="16">
        <f t="shared" si="171"/>
        <v>0.17387316777701</v>
      </c>
    </row>
    <row r="93" s="1" customFormat="1" spans="1:163">
      <c r="A93" s="13" t="s">
        <v>22</v>
      </c>
      <c r="B93" s="13">
        <v>2.55674945511589</v>
      </c>
      <c r="C93" s="14">
        <v>0.0043</v>
      </c>
      <c r="D93" s="14">
        <v>0.0113</v>
      </c>
      <c r="E93" s="13">
        <v>100</v>
      </c>
      <c r="F93" s="13">
        <v>0.5</v>
      </c>
      <c r="G93" s="13">
        <v>0.5</v>
      </c>
      <c r="H93" s="13">
        <v>1</v>
      </c>
      <c r="I93" s="13">
        <v>5.4</v>
      </c>
      <c r="J93" s="13">
        <v>1.016</v>
      </c>
      <c r="K93" s="17">
        <f t="shared" si="98"/>
        <v>1.40125899993808</v>
      </c>
      <c r="L93" s="17">
        <f t="shared" si="94"/>
        <v>0.725062247625095</v>
      </c>
      <c r="M93" s="17">
        <f t="shared" si="95"/>
        <v>1.37919192907292</v>
      </c>
      <c r="N93" s="16">
        <f t="shared" si="99"/>
        <v>0.148424497033293</v>
      </c>
      <c r="O93" s="16">
        <f t="shared" si="96"/>
        <v>0.379191929072917</v>
      </c>
      <c r="P93" s="16">
        <f>(O93-$Q$1)^2</f>
        <v>0.00531523933791974</v>
      </c>
      <c r="R93" s="21">
        <f t="shared" si="100"/>
        <v>-0.321497769019883</v>
      </c>
      <c r="S93" s="21">
        <f t="shared" ref="S93:S102" si="182">1</f>
        <v>1</v>
      </c>
      <c r="T93" s="21">
        <f t="shared" si="101"/>
        <v>0.93873670758805</v>
      </c>
      <c r="U93" s="22">
        <f t="shared" si="102"/>
        <v>0.00429078141715625</v>
      </c>
      <c r="V93" s="21">
        <f t="shared" si="103"/>
        <v>0.0112366319259878</v>
      </c>
      <c r="W93" s="25">
        <f t="shared" si="104"/>
        <v>4.60517018598809</v>
      </c>
      <c r="X93" s="21">
        <f t="shared" si="105"/>
        <v>-0.693147180559945</v>
      </c>
      <c r="Y93" s="21">
        <f t="shared" si="106"/>
        <v>-0.693147180559945</v>
      </c>
      <c r="Z93" s="25">
        <f t="shared" si="107"/>
        <v>0</v>
      </c>
      <c r="AA93" s="21">
        <f t="shared" si="108"/>
        <v>1.68639895357023</v>
      </c>
      <c r="AB93" s="26">
        <f t="shared" si="109"/>
        <v>1.04135862381149</v>
      </c>
      <c r="AC93" s="26">
        <f t="shared" si="110"/>
        <v>0.975648519893489</v>
      </c>
      <c r="AD93" s="26">
        <f t="shared" si="172"/>
        <v>1.02495927540501</v>
      </c>
      <c r="AE93" s="16">
        <f t="shared" si="111"/>
        <v>0.000643059801612634</v>
      </c>
      <c r="AF93" s="16">
        <f t="shared" si="112"/>
        <v>0.0249592754050092</v>
      </c>
      <c r="AG93" s="16">
        <f t="shared" si="113"/>
        <v>0.0322050509278383</v>
      </c>
      <c r="AJ93" s="25">
        <v>-0.321497769019883</v>
      </c>
      <c r="AK93" s="22">
        <v>1</v>
      </c>
      <c r="AL93" s="25">
        <v>0.93873670758805</v>
      </c>
      <c r="AM93" s="25">
        <v>0.0112366319259878</v>
      </c>
      <c r="AN93" s="25">
        <v>4.60517018598809</v>
      </c>
      <c r="AO93" s="25">
        <v>-0.693147180559945</v>
      </c>
      <c r="AP93" s="25">
        <v>-0.693147180559945</v>
      </c>
      <c r="AQ93" s="25">
        <v>0</v>
      </c>
      <c r="AR93" s="25">
        <v>1.68639895357023</v>
      </c>
      <c r="AS93" s="26">
        <f t="shared" si="114"/>
        <v>1.04073180406253</v>
      </c>
      <c r="AT93" s="26">
        <f t="shared" si="115"/>
        <v>0.976236140794399</v>
      </c>
      <c r="AU93" s="26">
        <f t="shared" si="173"/>
        <v>1.0243423268332</v>
      </c>
      <c r="AV93" s="16">
        <f t="shared" si="116"/>
        <v>0.000611662132187549</v>
      </c>
      <c r="AW93" s="16">
        <f t="shared" si="117"/>
        <v>0.0243423268332024</v>
      </c>
      <c r="AX93" s="16">
        <f t="shared" si="118"/>
        <v>0.0324891891132799</v>
      </c>
      <c r="BA93" s="25">
        <v>-0.321497769019883</v>
      </c>
      <c r="BB93" s="25">
        <v>0.93873670758805</v>
      </c>
      <c r="BC93" s="25">
        <v>0.0112366319259878</v>
      </c>
      <c r="BD93" s="25">
        <v>4.60517018598809</v>
      </c>
      <c r="BE93" s="22">
        <v>-0.693147180559945</v>
      </c>
      <c r="BF93" s="25">
        <v>-0.693147180559945</v>
      </c>
      <c r="BG93" s="25">
        <v>0</v>
      </c>
      <c r="BH93" s="25">
        <v>1.68639895357023</v>
      </c>
      <c r="BI93" s="26">
        <f t="shared" si="119"/>
        <v>1.03567755190926</v>
      </c>
      <c r="BJ93" s="26">
        <f t="shared" si="120"/>
        <v>0.981000310499169</v>
      </c>
      <c r="BK93" s="26">
        <f t="shared" si="174"/>
        <v>1.01936766920202</v>
      </c>
      <c r="BL93" s="16">
        <f t="shared" si="121"/>
        <v>0.0003872060491415</v>
      </c>
      <c r="BM93" s="16">
        <f t="shared" si="122"/>
        <v>0.0193676692020246</v>
      </c>
      <c r="BN93" s="16">
        <f t="shared" si="123"/>
        <v>0.0344083484575714</v>
      </c>
      <c r="BQ93" s="25">
        <v>-0.321497769019883</v>
      </c>
      <c r="BR93" s="25">
        <v>0.93873670758805</v>
      </c>
      <c r="BS93" s="25">
        <v>0.0112366319259878</v>
      </c>
      <c r="BT93" s="25">
        <v>4.60517018598809</v>
      </c>
      <c r="BU93" s="22">
        <v>-0.693147180559945</v>
      </c>
      <c r="BV93" s="25">
        <v>0</v>
      </c>
      <c r="BW93" s="25">
        <v>1.68639895357023</v>
      </c>
      <c r="BX93" s="26">
        <f t="shared" si="124"/>
        <v>1.02775188690903</v>
      </c>
      <c r="BY93" s="26">
        <f t="shared" si="125"/>
        <v>0.988565443606852</v>
      </c>
      <c r="BZ93" s="26">
        <f t="shared" si="175"/>
        <v>1.01156681782384</v>
      </c>
      <c r="CA93" s="16">
        <f t="shared" si="126"/>
        <v>0.000138106845922533</v>
      </c>
      <c r="CB93" s="16">
        <f t="shared" si="127"/>
        <v>0.0115668178238444</v>
      </c>
      <c r="CC93" s="16">
        <f t="shared" si="128"/>
        <v>0.0380617615114638</v>
      </c>
      <c r="CF93" s="25">
        <v>-0.321497769019883</v>
      </c>
      <c r="CG93" s="25">
        <v>0.93873670758805</v>
      </c>
      <c r="CH93" s="25">
        <v>0.0112366319259878</v>
      </c>
      <c r="CI93" s="25">
        <v>4.60517018598809</v>
      </c>
      <c r="CJ93" s="25">
        <v>0</v>
      </c>
      <c r="CK93" s="22">
        <v>1.68639895357023</v>
      </c>
      <c r="CL93" s="29">
        <f t="shared" si="129"/>
        <v>1.03773011008142</v>
      </c>
      <c r="CM93" s="29">
        <f t="shared" si="130"/>
        <v>0.979059959935325</v>
      </c>
      <c r="CN93" s="29">
        <f t="shared" si="176"/>
        <v>1.02138790362345</v>
      </c>
      <c r="CO93" s="27">
        <f t="shared" si="131"/>
        <v>0.000472197684150815</v>
      </c>
      <c r="CP93" s="27">
        <f t="shared" si="132"/>
        <v>0.021387903623449</v>
      </c>
      <c r="CQ93" s="27">
        <f t="shared" si="133"/>
        <v>0.0346669564869465</v>
      </c>
      <c r="CT93" s="31">
        <v>-0.321497769019883</v>
      </c>
      <c r="CU93" s="31">
        <v>0.93873670758805</v>
      </c>
      <c r="CV93" s="31">
        <v>0.0112366319259878</v>
      </c>
      <c r="CW93" s="31">
        <v>4.60517018598809</v>
      </c>
      <c r="CX93" s="31">
        <v>0</v>
      </c>
      <c r="CY93" s="34">
        <f t="shared" si="134"/>
        <v>1.03412316073821</v>
      </c>
      <c r="CZ93" s="34">
        <f t="shared" si="97"/>
        <v>0.982474852680723</v>
      </c>
      <c r="DA93" s="34">
        <f t="shared" si="177"/>
        <v>1.0178377566321</v>
      </c>
      <c r="DB93" s="32">
        <f t="shared" si="135"/>
        <v>0.000328448955143108</v>
      </c>
      <c r="DC93" s="32">
        <f t="shared" si="136"/>
        <v>0.0178377566320995</v>
      </c>
      <c r="DD93" s="32">
        <f>(DC93-$DE$1)^2</f>
        <v>0.0358128728551694</v>
      </c>
      <c r="DE93" s="73"/>
      <c r="DF93" s="30">
        <f t="shared" si="137"/>
        <v>1.03412316073822</v>
      </c>
      <c r="DG93" s="30">
        <f t="shared" si="138"/>
        <v>1.13800417491569</v>
      </c>
      <c r="DH93" s="30">
        <f t="shared" si="139"/>
        <v>0.89279110076663</v>
      </c>
      <c r="DI93" s="34">
        <f t="shared" si="140"/>
        <v>1.12008284932647</v>
      </c>
      <c r="DJ93" s="32">
        <f t="shared" si="141"/>
        <v>0.0148850186968583</v>
      </c>
      <c r="DK93" s="32">
        <f t="shared" si="142"/>
        <v>0.120082849326467</v>
      </c>
      <c r="DL93" s="32">
        <f t="shared" si="143"/>
        <v>0.0120485198311941</v>
      </c>
      <c r="DM93" s="36"/>
      <c r="DN93" s="30">
        <f t="shared" si="144"/>
        <v>1.12999685821355</v>
      </c>
      <c r="DO93" s="30">
        <f t="shared" si="145"/>
        <v>0.899117544102052</v>
      </c>
      <c r="DP93" s="34">
        <f t="shared" si="146"/>
        <v>1.11220163209995</v>
      </c>
      <c r="DQ93" s="32">
        <f t="shared" si="147"/>
        <v>0.0129952836825598</v>
      </c>
      <c r="DR93" s="32">
        <f t="shared" si="148"/>
        <v>0.112201632099949</v>
      </c>
      <c r="DS93" s="32">
        <f t="shared" si="149"/>
        <v>0.0132489322616157</v>
      </c>
      <c r="DT93" s="36"/>
      <c r="DU93" s="30">
        <f t="shared" si="150"/>
        <v>1.08165253988123</v>
      </c>
      <c r="DV93" s="30">
        <f t="shared" si="151"/>
        <v>0.939303484750806</v>
      </c>
      <c r="DW93" s="34">
        <f t="shared" si="152"/>
        <v>1.06461864161538</v>
      </c>
      <c r="DX93" s="32">
        <f t="shared" si="153"/>
        <v>0.00431025599285658</v>
      </c>
      <c r="DY93" s="32">
        <f t="shared" si="154"/>
        <v>0.0646186416153844</v>
      </c>
      <c r="DZ93" s="32">
        <f t="shared" si="155"/>
        <v>0.0257584947647934</v>
      </c>
      <c r="EA93" s="36"/>
      <c r="EC93" s="25">
        <v>-0.321497769019883</v>
      </c>
      <c r="ED93" s="22">
        <v>0.0112366319259878</v>
      </c>
      <c r="EE93" s="25">
        <v>4.60517018598809</v>
      </c>
      <c r="EF93" s="25">
        <v>0</v>
      </c>
      <c r="EG93" s="26">
        <f t="shared" si="156"/>
        <v>0.994970423270448</v>
      </c>
      <c r="EH93" s="26">
        <f t="shared" si="157"/>
        <v>1.02113588126613</v>
      </c>
      <c r="EI93" s="26">
        <f t="shared" si="178"/>
        <v>0.979301597707133</v>
      </c>
      <c r="EJ93" s="16">
        <f t="shared" si="158"/>
        <v>0.000442243097424128</v>
      </c>
      <c r="EK93" s="16">
        <f t="shared" si="159"/>
        <v>0.0206984022928665</v>
      </c>
      <c r="EL93" s="16">
        <f t="shared" si="160"/>
        <v>0.0383870659782244</v>
      </c>
      <c r="EO93" s="25">
        <v>-0.321497769019883</v>
      </c>
      <c r="EP93" s="25">
        <v>4.60517018598809</v>
      </c>
      <c r="EQ93" s="22">
        <v>0</v>
      </c>
      <c r="ER93" s="26">
        <f t="shared" si="161"/>
        <v>1.07973807184151</v>
      </c>
      <c r="ES93" s="26">
        <f t="shared" si="162"/>
        <v>0.940968950244757</v>
      </c>
      <c r="ET93" s="26">
        <f t="shared" si="179"/>
        <v>1.06273432267865</v>
      </c>
      <c r="EU93" s="16">
        <f t="shared" si="163"/>
        <v>0.00406254180207294</v>
      </c>
      <c r="EV93" s="16">
        <f t="shared" si="164"/>
        <v>0.0627343226786474</v>
      </c>
      <c r="EW93" s="16">
        <f t="shared" si="165"/>
        <v>0.0302730212592453</v>
      </c>
      <c r="EZ93" s="25">
        <v>-0.321497769019883</v>
      </c>
      <c r="FA93" s="25">
        <v>4.60517018598809</v>
      </c>
      <c r="FB93" s="26">
        <f t="shared" si="166"/>
        <v>1.24944865816546</v>
      </c>
      <c r="FC93" s="26">
        <f t="shared" si="167"/>
        <v>0.813158662711094</v>
      </c>
      <c r="FD93" s="26">
        <f t="shared" si="168"/>
        <v>1.22977230134396</v>
      </c>
      <c r="FE93" s="16">
        <f t="shared" si="169"/>
        <v>0.0544982759992559</v>
      </c>
      <c r="FF93" s="16">
        <f t="shared" si="170"/>
        <v>0.229772301343961</v>
      </c>
      <c r="FG93" s="16">
        <f t="shared" si="171"/>
        <v>0.00184123645951567</v>
      </c>
    </row>
    <row r="94" s="1" customFormat="1" spans="1:163">
      <c r="A94" s="13" t="s">
        <v>22</v>
      </c>
      <c r="B94" s="13">
        <v>2.55674945511589</v>
      </c>
      <c r="C94" s="14">
        <v>0.0057</v>
      </c>
      <c r="D94" s="14">
        <v>0.0113</v>
      </c>
      <c r="E94" s="13">
        <v>100</v>
      </c>
      <c r="F94" s="13">
        <v>0.5</v>
      </c>
      <c r="G94" s="13">
        <v>0.5</v>
      </c>
      <c r="H94" s="13">
        <v>1</v>
      </c>
      <c r="I94" s="13">
        <v>5.4</v>
      </c>
      <c r="J94" s="13">
        <v>1.054</v>
      </c>
      <c r="K94" s="17">
        <f t="shared" si="98"/>
        <v>1.40138135993808</v>
      </c>
      <c r="L94" s="17">
        <f t="shared" si="94"/>
        <v>0.752115041723238</v>
      </c>
      <c r="M94" s="17">
        <f t="shared" si="95"/>
        <v>1.32958383295833</v>
      </c>
      <c r="N94" s="16">
        <f t="shared" si="99"/>
        <v>0.120673809232433</v>
      </c>
      <c r="O94" s="16">
        <f t="shared" si="96"/>
        <v>0.329583832958334</v>
      </c>
      <c r="P94" s="16">
        <f>(O94-$Q$1)^2</f>
        <v>0.000542777786114809</v>
      </c>
      <c r="R94" s="21">
        <f t="shared" si="100"/>
        <v>-0.284865985717755</v>
      </c>
      <c r="S94" s="21">
        <f t="shared" si="182"/>
        <v>1</v>
      </c>
      <c r="T94" s="21">
        <f t="shared" si="101"/>
        <v>0.93873670758805</v>
      </c>
      <c r="U94" s="22">
        <f t="shared" si="102"/>
        <v>0.00568381646829771</v>
      </c>
      <c r="V94" s="21">
        <f t="shared" si="103"/>
        <v>0.0112366319259878</v>
      </c>
      <c r="W94" s="25">
        <f t="shared" si="104"/>
        <v>4.60517018598809</v>
      </c>
      <c r="X94" s="21">
        <f t="shared" si="105"/>
        <v>-0.693147180559945</v>
      </c>
      <c r="Y94" s="21">
        <f t="shared" si="106"/>
        <v>-0.693147180559945</v>
      </c>
      <c r="Z94" s="25">
        <f t="shared" si="107"/>
        <v>0</v>
      </c>
      <c r="AA94" s="21">
        <f t="shared" si="108"/>
        <v>1.68639895357023</v>
      </c>
      <c r="AB94" s="26">
        <f t="shared" si="109"/>
        <v>1.04103225222953</v>
      </c>
      <c r="AC94" s="26">
        <f t="shared" si="110"/>
        <v>1.01245662441553</v>
      </c>
      <c r="AD94" s="26">
        <f t="shared" si="172"/>
        <v>0.987696633993857</v>
      </c>
      <c r="AE94" s="16">
        <f t="shared" si="111"/>
        <v>0.000168162482238643</v>
      </c>
      <c r="AF94" s="16">
        <f t="shared" si="112"/>
        <v>0.0123033660061427</v>
      </c>
      <c r="AG94" s="16">
        <f t="shared" si="113"/>
        <v>0.0369076226855761</v>
      </c>
      <c r="AJ94" s="25">
        <v>-0.284865985717755</v>
      </c>
      <c r="AK94" s="22">
        <v>1</v>
      </c>
      <c r="AL94" s="25">
        <v>0.93873670758805</v>
      </c>
      <c r="AM94" s="25">
        <v>0.0112366319259878</v>
      </c>
      <c r="AN94" s="25">
        <v>4.60517018598809</v>
      </c>
      <c r="AO94" s="25">
        <v>-0.693147180559945</v>
      </c>
      <c r="AP94" s="25">
        <v>-0.693147180559945</v>
      </c>
      <c r="AQ94" s="25">
        <v>0</v>
      </c>
      <c r="AR94" s="25">
        <v>1.68639895357023</v>
      </c>
      <c r="AS94" s="26">
        <f t="shared" si="114"/>
        <v>1.04082268229671</v>
      </c>
      <c r="AT94" s="26">
        <f t="shared" si="115"/>
        <v>1.0126604828348</v>
      </c>
      <c r="AU94" s="26">
        <f t="shared" si="173"/>
        <v>0.987497801040526</v>
      </c>
      <c r="AV94" s="16">
        <f t="shared" si="116"/>
        <v>0.000173641701853314</v>
      </c>
      <c r="AW94" s="16">
        <f t="shared" si="117"/>
        <v>0.0125021989594737</v>
      </c>
      <c r="AX94" s="16">
        <f t="shared" si="118"/>
        <v>0.0368976864690629</v>
      </c>
      <c r="BA94" s="25">
        <v>-0.284865985717755</v>
      </c>
      <c r="BB94" s="25">
        <v>0.93873670758805</v>
      </c>
      <c r="BC94" s="25">
        <v>0.0112366319259878</v>
      </c>
      <c r="BD94" s="25">
        <v>4.60517018598809</v>
      </c>
      <c r="BE94" s="22">
        <v>-0.693147180559945</v>
      </c>
      <c r="BF94" s="25">
        <v>-0.693147180559945</v>
      </c>
      <c r="BG94" s="25">
        <v>0</v>
      </c>
      <c r="BH94" s="25">
        <v>1.68639895357023</v>
      </c>
      <c r="BI94" s="26">
        <f t="shared" si="119"/>
        <v>1.0357679887987</v>
      </c>
      <c r="BJ94" s="26">
        <f t="shared" si="120"/>
        <v>1.01760240845293</v>
      </c>
      <c r="BK94" s="26">
        <f t="shared" si="174"/>
        <v>0.982702076659103</v>
      </c>
      <c r="BL94" s="16">
        <f t="shared" si="121"/>
        <v>0.000332406232444512</v>
      </c>
      <c r="BM94" s="16">
        <f t="shared" si="122"/>
        <v>0.0172979233408966</v>
      </c>
      <c r="BN94" s="16">
        <f t="shared" si="123"/>
        <v>0.0351804868029232</v>
      </c>
      <c r="BQ94" s="25">
        <v>-0.284865985717755</v>
      </c>
      <c r="BR94" s="25">
        <v>0.93873670758805</v>
      </c>
      <c r="BS94" s="25">
        <v>0.0112366319259878</v>
      </c>
      <c r="BT94" s="25">
        <v>4.60517018598809</v>
      </c>
      <c r="BU94" s="22">
        <v>-0.693147180559945</v>
      </c>
      <c r="BV94" s="25">
        <v>0</v>
      </c>
      <c r="BW94" s="25">
        <v>1.68639895357023</v>
      </c>
      <c r="BX94" s="26">
        <f t="shared" si="124"/>
        <v>1.02784163171772</v>
      </c>
      <c r="BY94" s="26">
        <f t="shared" si="125"/>
        <v>1.02544980420628</v>
      </c>
      <c r="BZ94" s="26">
        <f t="shared" si="175"/>
        <v>0.975181813773929</v>
      </c>
      <c r="CA94" s="16">
        <f t="shared" si="126"/>
        <v>0.000684260231191341</v>
      </c>
      <c r="CB94" s="16">
        <f t="shared" si="127"/>
        <v>0.0248181862260711</v>
      </c>
      <c r="CC94" s="16">
        <f t="shared" si="128"/>
        <v>0.0330668290470762</v>
      </c>
      <c r="CF94" s="25">
        <v>-0.284865985717755</v>
      </c>
      <c r="CG94" s="25">
        <v>0.93873670758805</v>
      </c>
      <c r="CH94" s="25">
        <v>0.0112366319259878</v>
      </c>
      <c r="CI94" s="25">
        <v>4.60517018598809</v>
      </c>
      <c r="CJ94" s="25">
        <v>0</v>
      </c>
      <c r="CK94" s="22">
        <v>1.68639895357023</v>
      </c>
      <c r="CL94" s="29">
        <f t="shared" si="129"/>
        <v>1.03782072620327</v>
      </c>
      <c r="CM94" s="29">
        <f t="shared" si="130"/>
        <v>1.01558966147836</v>
      </c>
      <c r="CN94" s="29">
        <f t="shared" si="176"/>
        <v>0.984649645354142</v>
      </c>
      <c r="CO94" s="27">
        <f t="shared" si="131"/>
        <v>0.000261768900589702</v>
      </c>
      <c r="CP94" s="27">
        <f t="shared" si="132"/>
        <v>0.0153503546458582</v>
      </c>
      <c r="CQ94" s="27">
        <f t="shared" si="133"/>
        <v>0.0369516787678484</v>
      </c>
      <c r="CT94" s="31">
        <v>-0.284865985717755</v>
      </c>
      <c r="CU94" s="31">
        <v>0.93873670758805</v>
      </c>
      <c r="CV94" s="31">
        <v>0.0112366319259878</v>
      </c>
      <c r="CW94" s="31">
        <v>4.60517018598809</v>
      </c>
      <c r="CX94" s="31">
        <v>0</v>
      </c>
      <c r="CY94" s="34">
        <f t="shared" si="134"/>
        <v>1.03421346189592</v>
      </c>
      <c r="CZ94" s="34">
        <f t="shared" si="97"/>
        <v>1.01913196727086</v>
      </c>
      <c r="DA94" s="34">
        <f t="shared" si="177"/>
        <v>0.981227193449644</v>
      </c>
      <c r="DB94" s="32">
        <f t="shared" si="135"/>
        <v>0.000391507090144036</v>
      </c>
      <c r="DC94" s="32">
        <f t="shared" si="136"/>
        <v>0.0187728065503564</v>
      </c>
      <c r="DD94" s="32">
        <f>(DC94-$DE$1)^2</f>
        <v>0.0354598440687555</v>
      </c>
      <c r="DE94" s="73"/>
      <c r="DF94" s="30">
        <f t="shared" si="137"/>
        <v>1.03421346189593</v>
      </c>
      <c r="DG94" s="30">
        <f t="shared" si="138"/>
        <v>1.13800417491569</v>
      </c>
      <c r="DH94" s="30">
        <f t="shared" si="139"/>
        <v>0.92618289390554</v>
      </c>
      <c r="DI94" s="34">
        <f t="shared" si="140"/>
        <v>1.07970035570749</v>
      </c>
      <c r="DJ94" s="32">
        <f t="shared" si="141"/>
        <v>0.00705670140326586</v>
      </c>
      <c r="DK94" s="32">
        <f t="shared" si="142"/>
        <v>0.0797003557074858</v>
      </c>
      <c r="DL94" s="32">
        <f t="shared" si="143"/>
        <v>0.0225444950045932</v>
      </c>
      <c r="DM94" s="36"/>
      <c r="DN94" s="30">
        <f t="shared" si="144"/>
        <v>1.12999685821355</v>
      </c>
      <c r="DO94" s="30">
        <f t="shared" si="145"/>
        <v>0.932745956184609</v>
      </c>
      <c r="DP94" s="34">
        <f t="shared" si="146"/>
        <v>1.07210328103752</v>
      </c>
      <c r="DQ94" s="32">
        <f t="shared" si="147"/>
        <v>0.00577552245833015</v>
      </c>
      <c r="DR94" s="32">
        <f t="shared" si="148"/>
        <v>0.0721032810375219</v>
      </c>
      <c r="DS94" s="32">
        <f t="shared" si="149"/>
        <v>0.0240877717245243</v>
      </c>
      <c r="DT94" s="36"/>
      <c r="DU94" s="30">
        <f t="shared" si="150"/>
        <v>1.08165253988123</v>
      </c>
      <c r="DV94" s="30">
        <f t="shared" si="151"/>
        <v>0.974434914298572</v>
      </c>
      <c r="DW94" s="34">
        <f t="shared" si="152"/>
        <v>1.02623580633893</v>
      </c>
      <c r="DX94" s="32">
        <f t="shared" si="153"/>
        <v>0.00076466296188305</v>
      </c>
      <c r="DY94" s="32">
        <f t="shared" si="154"/>
        <v>0.0262358063389285</v>
      </c>
      <c r="DZ94" s="32">
        <f t="shared" si="155"/>
        <v>0.0395522071688348</v>
      </c>
      <c r="EA94" s="36"/>
      <c r="EC94" s="25">
        <v>-0.284865985717755</v>
      </c>
      <c r="ED94" s="22">
        <v>0.0112366319259878</v>
      </c>
      <c r="EE94" s="25">
        <v>4.60517018598809</v>
      </c>
      <c r="EF94" s="25">
        <v>0</v>
      </c>
      <c r="EG94" s="26">
        <f t="shared" si="156"/>
        <v>0.995057305553449</v>
      </c>
      <c r="EH94" s="26">
        <f t="shared" si="157"/>
        <v>1.0592354773113</v>
      </c>
      <c r="EI94" s="26">
        <f t="shared" si="178"/>
        <v>0.944077139993785</v>
      </c>
      <c r="EJ94" s="16">
        <f t="shared" si="158"/>
        <v>0.00347424122861943</v>
      </c>
      <c r="EK94" s="16">
        <f t="shared" si="159"/>
        <v>0.055922860006215</v>
      </c>
      <c r="EL94" s="16">
        <f t="shared" si="160"/>
        <v>0.0258250418799002</v>
      </c>
      <c r="EO94" s="25">
        <v>-0.284865985717755</v>
      </c>
      <c r="EP94" s="25">
        <v>4.60517018598809</v>
      </c>
      <c r="EQ94" s="22">
        <v>0</v>
      </c>
      <c r="ER94" s="26">
        <f t="shared" si="161"/>
        <v>1.07983235616045</v>
      </c>
      <c r="ES94" s="26">
        <f t="shared" si="162"/>
        <v>0.976077438305054</v>
      </c>
      <c r="ET94" s="26">
        <f t="shared" si="179"/>
        <v>1.02450887681257</v>
      </c>
      <c r="EU94" s="16">
        <f t="shared" si="163"/>
        <v>0.000667310624800218</v>
      </c>
      <c r="EV94" s="16">
        <f t="shared" si="164"/>
        <v>0.024508876812569</v>
      </c>
      <c r="EW94" s="16">
        <f t="shared" si="165"/>
        <v>0.0450360067271617</v>
      </c>
      <c r="EZ94" s="25">
        <v>-0.284865985717755</v>
      </c>
      <c r="FA94" s="25">
        <v>4.60517018598809</v>
      </c>
      <c r="FB94" s="26">
        <f t="shared" si="166"/>
        <v>1.2495577618628</v>
      </c>
      <c r="FC94" s="26">
        <f t="shared" si="167"/>
        <v>0.84349842173661</v>
      </c>
      <c r="FD94" s="26">
        <f t="shared" si="168"/>
        <v>1.18553867349411</v>
      </c>
      <c r="FE94" s="16">
        <f t="shared" si="169"/>
        <v>0.0382428382247863</v>
      </c>
      <c r="FF94" s="16">
        <f t="shared" si="170"/>
        <v>0.185538673494114</v>
      </c>
      <c r="FG94" s="16">
        <f t="shared" si="171"/>
        <v>0.00759394761772222</v>
      </c>
    </row>
    <row r="95" s="1" customFormat="1" spans="1:163">
      <c r="A95" s="13" t="s">
        <v>22</v>
      </c>
      <c r="B95" s="13">
        <v>2.55674945511589</v>
      </c>
      <c r="C95" s="14">
        <v>0.0085</v>
      </c>
      <c r="D95" s="14">
        <v>0.0113</v>
      </c>
      <c r="E95" s="13">
        <v>100</v>
      </c>
      <c r="F95" s="13">
        <v>0.5</v>
      </c>
      <c r="G95" s="13">
        <v>0.5</v>
      </c>
      <c r="H95" s="13">
        <v>1</v>
      </c>
      <c r="I95" s="13">
        <v>5.4</v>
      </c>
      <c r="J95" s="13">
        <v>1.083</v>
      </c>
      <c r="K95" s="17">
        <f t="shared" si="98"/>
        <v>1.40162607993808</v>
      </c>
      <c r="L95" s="17">
        <f t="shared" si="94"/>
        <v>0.772673978817404</v>
      </c>
      <c r="M95" s="17">
        <f t="shared" si="95"/>
        <v>1.29420690668337</v>
      </c>
      <c r="N95" s="16">
        <f t="shared" si="99"/>
        <v>0.10152257881671</v>
      </c>
      <c r="O95" s="16">
        <f t="shared" si="96"/>
        <v>0.294206906683365</v>
      </c>
      <c r="P95" s="16">
        <f>(O95-$Q$1)^2</f>
        <v>0.000145910320095473</v>
      </c>
      <c r="R95" s="21">
        <f t="shared" si="100"/>
        <v>-0.257898080269785</v>
      </c>
      <c r="S95" s="21">
        <f t="shared" si="182"/>
        <v>1</v>
      </c>
      <c r="T95" s="21">
        <f t="shared" si="101"/>
        <v>0.93873670758805</v>
      </c>
      <c r="U95" s="22">
        <f t="shared" si="102"/>
        <v>0.00846407841212936</v>
      </c>
      <c r="V95" s="21">
        <f t="shared" si="103"/>
        <v>0.0112366319259878</v>
      </c>
      <c r="W95" s="25">
        <f t="shared" si="104"/>
        <v>4.60517018598809</v>
      </c>
      <c r="X95" s="21">
        <f t="shared" si="105"/>
        <v>-0.693147180559945</v>
      </c>
      <c r="Y95" s="21">
        <f t="shared" si="106"/>
        <v>-0.693147180559945</v>
      </c>
      <c r="Z95" s="25">
        <f t="shared" si="107"/>
        <v>0</v>
      </c>
      <c r="AA95" s="21">
        <f t="shared" si="108"/>
        <v>1.68639895357023</v>
      </c>
      <c r="AB95" s="26">
        <f t="shared" si="109"/>
        <v>1.0403815305876</v>
      </c>
      <c r="AC95" s="26">
        <f t="shared" si="110"/>
        <v>1.04096426951018</v>
      </c>
      <c r="AD95" s="26">
        <f t="shared" si="172"/>
        <v>0.960647766008861</v>
      </c>
      <c r="AE95" s="16">
        <f t="shared" si="111"/>
        <v>0.00181633393505595</v>
      </c>
      <c r="AF95" s="16">
        <f t="shared" si="112"/>
        <v>0.0393522339911387</v>
      </c>
      <c r="AG95" s="16">
        <f t="shared" si="113"/>
        <v>0.0272463549125629</v>
      </c>
      <c r="AJ95" s="25">
        <v>-0.257898080269785</v>
      </c>
      <c r="AK95" s="22">
        <v>1</v>
      </c>
      <c r="AL95" s="25">
        <v>0.93873670758805</v>
      </c>
      <c r="AM95" s="25">
        <v>0.0112366319259878</v>
      </c>
      <c r="AN95" s="25">
        <v>4.60517018598809</v>
      </c>
      <c r="AO95" s="25">
        <v>-0.693147180559945</v>
      </c>
      <c r="AP95" s="25">
        <v>-0.693147180559945</v>
      </c>
      <c r="AQ95" s="25">
        <v>0</v>
      </c>
      <c r="AR95" s="25">
        <v>1.68639895357023</v>
      </c>
      <c r="AS95" s="26">
        <f t="shared" si="114"/>
        <v>1.04100443876508</v>
      </c>
      <c r="AT95" s="26">
        <f t="shared" si="115"/>
        <v>1.04034138536887</v>
      </c>
      <c r="AU95" s="26">
        <f t="shared" si="173"/>
        <v>0.961222935147809</v>
      </c>
      <c r="AV95" s="16">
        <f t="shared" si="116"/>
        <v>0.00176362716343613</v>
      </c>
      <c r="AW95" s="16">
        <f t="shared" si="117"/>
        <v>0.0387770648521907</v>
      </c>
      <c r="AX95" s="16">
        <f t="shared" si="118"/>
        <v>0.027493897661931</v>
      </c>
      <c r="BA95" s="25">
        <v>-0.257898080269785</v>
      </c>
      <c r="BB95" s="25">
        <v>0.93873670758805</v>
      </c>
      <c r="BC95" s="25">
        <v>0.0112366319259878</v>
      </c>
      <c r="BD95" s="25">
        <v>4.60517018598809</v>
      </c>
      <c r="BE95" s="22">
        <v>-0.693147180559945</v>
      </c>
      <c r="BF95" s="25">
        <v>-0.693147180559945</v>
      </c>
      <c r="BG95" s="25">
        <v>0</v>
      </c>
      <c r="BH95" s="25">
        <v>1.68639895357023</v>
      </c>
      <c r="BI95" s="26">
        <f t="shared" si="119"/>
        <v>1.03594886257757</v>
      </c>
      <c r="BJ95" s="26">
        <f t="shared" si="120"/>
        <v>1.04541839768554</v>
      </c>
      <c r="BK95" s="26">
        <f t="shared" si="174"/>
        <v>0.956554813091017</v>
      </c>
      <c r="BL95" s="16">
        <f t="shared" si="121"/>
        <v>0.00221380953274427</v>
      </c>
      <c r="BM95" s="16">
        <f t="shared" si="122"/>
        <v>0.0434451869089831</v>
      </c>
      <c r="BN95" s="16">
        <f t="shared" si="123"/>
        <v>0.026055563066917</v>
      </c>
      <c r="BQ95" s="25">
        <v>-0.257898080269785</v>
      </c>
      <c r="BR95" s="25">
        <v>0.93873670758805</v>
      </c>
      <c r="BS95" s="25">
        <v>0.0112366319259878</v>
      </c>
      <c r="BT95" s="25">
        <v>4.60517018598809</v>
      </c>
      <c r="BU95" s="22">
        <v>-0.693147180559945</v>
      </c>
      <c r="BV95" s="25">
        <v>0</v>
      </c>
      <c r="BW95" s="25">
        <v>1.68639895357023</v>
      </c>
      <c r="BX95" s="26">
        <f t="shared" si="124"/>
        <v>1.02802112133511</v>
      </c>
      <c r="BY95" s="26">
        <f t="shared" si="125"/>
        <v>1.05348030067075</v>
      </c>
      <c r="BZ95" s="26">
        <f t="shared" si="175"/>
        <v>0.949234645738792</v>
      </c>
      <c r="CA95" s="16">
        <f t="shared" si="126"/>
        <v>0.00302267709924847</v>
      </c>
      <c r="CB95" s="16">
        <f t="shared" si="127"/>
        <v>0.0507653542612077</v>
      </c>
      <c r="CC95" s="16">
        <f t="shared" si="128"/>
        <v>0.0243034696144116</v>
      </c>
      <c r="CF95" s="25">
        <v>-0.257898080269785</v>
      </c>
      <c r="CG95" s="25">
        <v>0.93873670758805</v>
      </c>
      <c r="CH95" s="25">
        <v>0.0112366319259878</v>
      </c>
      <c r="CI95" s="25">
        <v>4.60517018598809</v>
      </c>
      <c r="CJ95" s="25">
        <v>0</v>
      </c>
      <c r="CK95" s="22">
        <v>1.68639895357023</v>
      </c>
      <c r="CL95" s="29">
        <f t="shared" si="129"/>
        <v>1.03800195844695</v>
      </c>
      <c r="CM95" s="29">
        <f t="shared" si="130"/>
        <v>1.04335063261381</v>
      </c>
      <c r="CN95" s="29">
        <f t="shared" si="176"/>
        <v>0.958450561816203</v>
      </c>
      <c r="CO95" s="27">
        <f t="shared" si="131"/>
        <v>0.00202482374361019</v>
      </c>
      <c r="CP95" s="27">
        <f t="shared" si="132"/>
        <v>0.0415494381837969</v>
      </c>
      <c r="CQ95" s="27">
        <f t="shared" si="133"/>
        <v>0.0275656656930009</v>
      </c>
      <c r="CT95" s="31">
        <v>-0.257898080269785</v>
      </c>
      <c r="CU95" s="31">
        <v>0.93873670758805</v>
      </c>
      <c r="CV95" s="31">
        <v>0.0112366319259878</v>
      </c>
      <c r="CW95" s="31">
        <v>4.60517018598809</v>
      </c>
      <c r="CX95" s="31">
        <v>0</v>
      </c>
      <c r="CY95" s="34">
        <f t="shared" si="134"/>
        <v>1.03439406421135</v>
      </c>
      <c r="CZ95" s="34">
        <f t="shared" si="97"/>
        <v>1.04698976673432</v>
      </c>
      <c r="DA95" s="34">
        <f t="shared" si="177"/>
        <v>0.955119172863663</v>
      </c>
      <c r="DB95" s="32">
        <f t="shared" si="135"/>
        <v>0.00236253699389062</v>
      </c>
      <c r="DC95" s="32">
        <f t="shared" si="136"/>
        <v>0.0448808271363367</v>
      </c>
      <c r="DD95" s="32">
        <f>(DC95-$DE$1)^2</f>
        <v>0.026308782678352</v>
      </c>
      <c r="DE95" s="73"/>
      <c r="DF95" s="30">
        <f t="shared" si="137"/>
        <v>1.03439406421135</v>
      </c>
      <c r="DG95" s="30">
        <f t="shared" si="138"/>
        <v>1.13800417491569</v>
      </c>
      <c r="DH95" s="30">
        <f t="shared" si="139"/>
        <v>0.951666104458918</v>
      </c>
      <c r="DI95" s="34">
        <f t="shared" si="140"/>
        <v>1.05078871183351</v>
      </c>
      <c r="DJ95" s="32">
        <f t="shared" si="141"/>
        <v>0.00302545925815584</v>
      </c>
      <c r="DK95" s="32">
        <f t="shared" si="142"/>
        <v>0.0507887118335089</v>
      </c>
      <c r="DL95" s="32">
        <f t="shared" si="143"/>
        <v>0.0320624432406912</v>
      </c>
      <c r="DM95" s="36"/>
      <c r="DN95" s="30">
        <f t="shared" si="144"/>
        <v>1.12999685821355</v>
      </c>
      <c r="DO95" s="30">
        <f t="shared" si="145"/>
        <v>0.958409744352876</v>
      </c>
      <c r="DP95" s="34">
        <f t="shared" si="146"/>
        <v>1.04339506760254</v>
      </c>
      <c r="DQ95" s="32">
        <f t="shared" si="147"/>
        <v>0.00220870468194436</v>
      </c>
      <c r="DR95" s="32">
        <f t="shared" si="148"/>
        <v>0.0433950676025376</v>
      </c>
      <c r="DS95" s="32">
        <f t="shared" si="149"/>
        <v>0.0338230980435285</v>
      </c>
      <c r="DT95" s="36"/>
      <c r="DU95" s="30">
        <f t="shared" si="150"/>
        <v>1.08165253988123</v>
      </c>
      <c r="DV95" s="30">
        <f t="shared" si="151"/>
        <v>1.00124574211134</v>
      </c>
      <c r="DW95" s="34">
        <f t="shared" si="152"/>
        <v>0.998755807831238</v>
      </c>
      <c r="DX95" s="32">
        <f t="shared" si="153"/>
        <v>1.81564877167376e-6</v>
      </c>
      <c r="DY95" s="32">
        <f t="shared" si="154"/>
        <v>0.00124419216876204</v>
      </c>
      <c r="DZ95" s="32">
        <f t="shared" si="155"/>
        <v>0.0501173208021907</v>
      </c>
      <c r="EA95" s="36"/>
      <c r="EC95" s="25">
        <v>-0.257898080269785</v>
      </c>
      <c r="ED95" s="22">
        <v>0.0112366319259878</v>
      </c>
      <c r="EE95" s="25">
        <v>4.60517018598809</v>
      </c>
      <c r="EF95" s="25">
        <v>0</v>
      </c>
      <c r="EG95" s="26">
        <f t="shared" si="156"/>
        <v>0.995231070119453</v>
      </c>
      <c r="EH95" s="26">
        <f t="shared" si="157"/>
        <v>1.08818949941948</v>
      </c>
      <c r="EI95" s="26">
        <f t="shared" si="178"/>
        <v>0.918957590137999</v>
      </c>
      <c r="EJ95" s="16">
        <f t="shared" si="158"/>
        <v>0.00770338505237637</v>
      </c>
      <c r="EK95" s="16">
        <f t="shared" si="159"/>
        <v>0.0810424098620008</v>
      </c>
      <c r="EL95" s="16">
        <f t="shared" si="160"/>
        <v>0.0183825240754917</v>
      </c>
      <c r="EO95" s="25">
        <v>-0.257898080269785</v>
      </c>
      <c r="EP95" s="25">
        <v>4.60517018598809</v>
      </c>
      <c r="EQ95" s="22">
        <v>0</v>
      </c>
      <c r="ER95" s="26">
        <f t="shared" si="161"/>
        <v>1.08002092479833</v>
      </c>
      <c r="ES95" s="26">
        <f t="shared" si="162"/>
        <v>1.002758349522</v>
      </c>
      <c r="ET95" s="26">
        <f t="shared" si="179"/>
        <v>0.997249238040934</v>
      </c>
      <c r="EU95" s="16">
        <f t="shared" si="163"/>
        <v>8.87488905719497e-6</v>
      </c>
      <c r="EV95" s="16">
        <f t="shared" si="164"/>
        <v>0.00275076195906587</v>
      </c>
      <c r="EW95" s="16">
        <f t="shared" si="165"/>
        <v>0.0547443010504436</v>
      </c>
      <c r="EZ95" s="25">
        <v>-0.257898080269785</v>
      </c>
      <c r="FA95" s="25">
        <v>4.60517018598809</v>
      </c>
      <c r="FB95" s="26">
        <f t="shared" si="166"/>
        <v>1.24977596925746</v>
      </c>
      <c r="FC95" s="26">
        <f t="shared" si="167"/>
        <v>0.866555308023286</v>
      </c>
      <c r="FD95" s="26">
        <f t="shared" si="168"/>
        <v>1.15399443144733</v>
      </c>
      <c r="FE95" s="16">
        <f t="shared" si="169"/>
        <v>0.0278142239217655</v>
      </c>
      <c r="FF95" s="16">
        <f t="shared" si="170"/>
        <v>0.153994431447332</v>
      </c>
      <c r="FG95" s="16">
        <f t="shared" si="171"/>
        <v>0.0140867229436569</v>
      </c>
    </row>
    <row r="96" s="1" customFormat="1" spans="1:163">
      <c r="A96" s="13" t="s">
        <v>22</v>
      </c>
      <c r="B96" s="13">
        <v>2.55674945511589</v>
      </c>
      <c r="C96" s="14">
        <v>0.01</v>
      </c>
      <c r="D96" s="14">
        <v>0.0113</v>
      </c>
      <c r="E96" s="13">
        <v>100</v>
      </c>
      <c r="F96" s="13">
        <v>0.5</v>
      </c>
      <c r="G96" s="13">
        <v>0.5</v>
      </c>
      <c r="H96" s="13">
        <v>1</v>
      </c>
      <c r="I96" s="13">
        <v>5.4</v>
      </c>
      <c r="J96" s="13">
        <v>1.108</v>
      </c>
      <c r="K96" s="17">
        <f t="shared" si="98"/>
        <v>1.40175717993808</v>
      </c>
      <c r="L96" s="17">
        <f t="shared" si="94"/>
        <v>0.790436472063543</v>
      </c>
      <c r="M96" s="17">
        <f t="shared" si="95"/>
        <v>1.26512380860838</v>
      </c>
      <c r="N96" s="16">
        <f t="shared" si="99"/>
        <v>0.0862932807651759</v>
      </c>
      <c r="O96" s="16">
        <f t="shared" si="96"/>
        <v>0.265123808608379</v>
      </c>
      <c r="P96" s="16">
        <f>(O96-$Q$1)^2</f>
        <v>0.00169434584912671</v>
      </c>
      <c r="R96" s="21">
        <f t="shared" si="100"/>
        <v>-0.235169989807982</v>
      </c>
      <c r="S96" s="21">
        <f t="shared" si="182"/>
        <v>1</v>
      </c>
      <c r="T96" s="21">
        <f t="shared" si="101"/>
        <v>0.93873670758805</v>
      </c>
      <c r="U96" s="22">
        <f t="shared" si="102"/>
        <v>0.00995033085316809</v>
      </c>
      <c r="V96" s="21">
        <f t="shared" si="103"/>
        <v>0.0112366319259878</v>
      </c>
      <c r="W96" s="25">
        <f t="shared" si="104"/>
        <v>4.60517018598809</v>
      </c>
      <c r="X96" s="21">
        <f t="shared" si="105"/>
        <v>-0.693147180559945</v>
      </c>
      <c r="Y96" s="21">
        <f t="shared" si="106"/>
        <v>-0.693147180559945</v>
      </c>
      <c r="Z96" s="25">
        <f t="shared" si="107"/>
        <v>0</v>
      </c>
      <c r="AA96" s="21">
        <f t="shared" si="108"/>
        <v>1.68639895357023</v>
      </c>
      <c r="AB96" s="26">
        <f t="shared" si="109"/>
        <v>1.04003403359594</v>
      </c>
      <c r="AC96" s="26">
        <f t="shared" si="110"/>
        <v>1.06534975222788</v>
      </c>
      <c r="AD96" s="26">
        <f t="shared" si="172"/>
        <v>0.938658875086591</v>
      </c>
      <c r="AE96" s="16">
        <f t="shared" si="111"/>
        <v>0.00461937258923744</v>
      </c>
      <c r="AF96" s="16">
        <f t="shared" si="112"/>
        <v>0.061341124913409</v>
      </c>
      <c r="AG96" s="16">
        <f t="shared" si="113"/>
        <v>0.0204706869061574</v>
      </c>
      <c r="AJ96" s="25">
        <v>-0.235169989807982</v>
      </c>
      <c r="AK96" s="22">
        <v>1</v>
      </c>
      <c r="AL96" s="25">
        <v>0.93873670758805</v>
      </c>
      <c r="AM96" s="25">
        <v>0.0112366319259878</v>
      </c>
      <c r="AN96" s="25">
        <v>4.60517018598809</v>
      </c>
      <c r="AO96" s="25">
        <v>-0.693147180559945</v>
      </c>
      <c r="AP96" s="25">
        <v>-0.693147180559945</v>
      </c>
      <c r="AQ96" s="25">
        <v>0</v>
      </c>
      <c r="AR96" s="25">
        <v>1.68639895357023</v>
      </c>
      <c r="AS96" s="26">
        <f t="shared" si="114"/>
        <v>1.0411018083017</v>
      </c>
      <c r="AT96" s="26">
        <f t="shared" si="115"/>
        <v>1.06425710834892</v>
      </c>
      <c r="AU96" s="26">
        <f t="shared" si="173"/>
        <v>0.939622570669404</v>
      </c>
      <c r="AV96" s="16">
        <f t="shared" si="116"/>
        <v>0.00447536805250247</v>
      </c>
      <c r="AW96" s="16">
        <f t="shared" si="117"/>
        <v>0.0603774293305955</v>
      </c>
      <c r="AX96" s="16">
        <f t="shared" si="118"/>
        <v>0.0207972378813002</v>
      </c>
      <c r="BA96" s="25">
        <v>-0.235169989807982</v>
      </c>
      <c r="BB96" s="25">
        <v>0.93873670758805</v>
      </c>
      <c r="BC96" s="25">
        <v>0.0112366319259878</v>
      </c>
      <c r="BD96" s="25">
        <v>4.60517018598809</v>
      </c>
      <c r="BE96" s="22">
        <v>-0.693147180559945</v>
      </c>
      <c r="BF96" s="25">
        <v>-0.693147180559945</v>
      </c>
      <c r="BG96" s="25">
        <v>0</v>
      </c>
      <c r="BH96" s="25">
        <v>1.68639895357023</v>
      </c>
      <c r="BI96" s="26">
        <f t="shared" si="119"/>
        <v>1.03604575924483</v>
      </c>
      <c r="BJ96" s="26">
        <f t="shared" si="120"/>
        <v>1.06945083275822</v>
      </c>
      <c r="BK96" s="26">
        <f t="shared" si="174"/>
        <v>0.935059349498941</v>
      </c>
      <c r="BL96" s="16">
        <f t="shared" si="121"/>
        <v>0.00517741276265352</v>
      </c>
      <c r="BM96" s="16">
        <f t="shared" si="122"/>
        <v>0.0649406505010595</v>
      </c>
      <c r="BN96" s="16">
        <f t="shared" si="123"/>
        <v>0.0195781361907574</v>
      </c>
      <c r="BQ96" s="25">
        <v>-0.235169989807982</v>
      </c>
      <c r="BR96" s="25">
        <v>0.93873670758805</v>
      </c>
      <c r="BS96" s="25">
        <v>0.0112366319259878</v>
      </c>
      <c r="BT96" s="25">
        <v>4.60517018598809</v>
      </c>
      <c r="BU96" s="22">
        <v>-0.693147180559945</v>
      </c>
      <c r="BV96" s="25">
        <v>0</v>
      </c>
      <c r="BW96" s="25">
        <v>1.68639895357023</v>
      </c>
      <c r="BX96" s="26">
        <f t="shared" si="124"/>
        <v>1.02811727648729</v>
      </c>
      <c r="BY96" s="26">
        <f t="shared" si="125"/>
        <v>1.07769806552191</v>
      </c>
      <c r="BZ96" s="26">
        <f t="shared" si="175"/>
        <v>0.927903679140149</v>
      </c>
      <c r="CA96" s="16">
        <f t="shared" si="126"/>
        <v>0.00638124951580878</v>
      </c>
      <c r="CB96" s="16">
        <f t="shared" si="127"/>
        <v>0.0720963208598505</v>
      </c>
      <c r="CC96" s="16">
        <f t="shared" si="128"/>
        <v>0.0181076677653363</v>
      </c>
      <c r="CF96" s="25">
        <v>-0.235169989807982</v>
      </c>
      <c r="CG96" s="25">
        <v>0.93873670758805</v>
      </c>
      <c r="CH96" s="25">
        <v>0.0112366319259878</v>
      </c>
      <c r="CI96" s="25">
        <v>4.60517018598809</v>
      </c>
      <c r="CJ96" s="25">
        <v>0</v>
      </c>
      <c r="CK96" s="22">
        <v>1.68639895357023</v>
      </c>
      <c r="CL96" s="29">
        <f t="shared" si="129"/>
        <v>1.03809904714892</v>
      </c>
      <c r="CM96" s="29">
        <f t="shared" si="130"/>
        <v>1.06733553319701</v>
      </c>
      <c r="CN96" s="29">
        <f t="shared" si="176"/>
        <v>0.936912497426824</v>
      </c>
      <c r="CO96" s="27">
        <f t="shared" si="131"/>
        <v>0.00488614320948883</v>
      </c>
      <c r="CP96" s="27">
        <f t="shared" si="132"/>
        <v>0.0630875025731764</v>
      </c>
      <c r="CQ96" s="27">
        <f t="shared" si="133"/>
        <v>0.0208776625450197</v>
      </c>
      <c r="CT96" s="31">
        <v>-0.235169989807982</v>
      </c>
      <c r="CU96" s="31">
        <v>0.93873670758805</v>
      </c>
      <c r="CV96" s="31">
        <v>0.0112366319259878</v>
      </c>
      <c r="CW96" s="31">
        <v>4.60517018598809</v>
      </c>
      <c r="CX96" s="31">
        <v>0</v>
      </c>
      <c r="CY96" s="34">
        <f t="shared" si="134"/>
        <v>1.03449081545175</v>
      </c>
      <c r="CZ96" s="34">
        <f t="shared" si="97"/>
        <v>1.07105832497522</v>
      </c>
      <c r="DA96" s="34">
        <f t="shared" si="177"/>
        <v>0.933655970624325</v>
      </c>
      <c r="DB96" s="32">
        <f t="shared" si="135"/>
        <v>0.00540360021294833</v>
      </c>
      <c r="DC96" s="32">
        <f t="shared" si="136"/>
        <v>0.0663440293756747</v>
      </c>
      <c r="DD96" s="32">
        <f>(DC96-$DE$1)^2</f>
        <v>0.0198067965073995</v>
      </c>
      <c r="DE96" s="73"/>
      <c r="DF96" s="30">
        <f t="shared" si="137"/>
        <v>1.03449081545176</v>
      </c>
      <c r="DG96" s="30">
        <f t="shared" si="138"/>
        <v>1.13800417491569</v>
      </c>
      <c r="DH96" s="30">
        <f t="shared" si="139"/>
        <v>0.973634389418727</v>
      </c>
      <c r="DI96" s="34">
        <f t="shared" si="140"/>
        <v>1.02707958024882</v>
      </c>
      <c r="DJ96" s="32">
        <f t="shared" si="141"/>
        <v>0.000900250512371325</v>
      </c>
      <c r="DK96" s="32">
        <f t="shared" si="142"/>
        <v>0.0270795802488177</v>
      </c>
      <c r="DL96" s="32">
        <f t="shared" si="143"/>
        <v>0.0411152750203689</v>
      </c>
      <c r="DM96" s="36"/>
      <c r="DN96" s="30">
        <f t="shared" si="144"/>
        <v>1.12999685821355</v>
      </c>
      <c r="DO96" s="30">
        <f t="shared" si="145"/>
        <v>0.980533699670348</v>
      </c>
      <c r="DP96" s="34">
        <f t="shared" si="146"/>
        <v>1.01985276012053</v>
      </c>
      <c r="DQ96" s="32">
        <f t="shared" si="147"/>
        <v>0.00048386177126694</v>
      </c>
      <c r="DR96" s="32">
        <f t="shared" si="148"/>
        <v>0.0198527601205307</v>
      </c>
      <c r="DS96" s="32">
        <f t="shared" si="149"/>
        <v>0.0430366966979538</v>
      </c>
      <c r="DT96" s="36"/>
      <c r="DU96" s="30">
        <f t="shared" si="150"/>
        <v>1.08165253988123</v>
      </c>
      <c r="DV96" s="30">
        <f t="shared" si="151"/>
        <v>1.02435852470856</v>
      </c>
      <c r="DW96" s="34">
        <f t="shared" si="152"/>
        <v>0.976220703863927</v>
      </c>
      <c r="DX96" s="32">
        <f t="shared" si="153"/>
        <v>0.000694188654710146</v>
      </c>
      <c r="DY96" s="32">
        <f t="shared" si="154"/>
        <v>0.0237792961360734</v>
      </c>
      <c r="DZ96" s="32">
        <f t="shared" si="155"/>
        <v>0.0405353301743068</v>
      </c>
      <c r="EA96" s="36"/>
      <c r="EC96" s="25">
        <v>-0.235169989807982</v>
      </c>
      <c r="ED96" s="22">
        <v>0.0112366319259878</v>
      </c>
      <c r="EE96" s="25">
        <v>4.60517018598809</v>
      </c>
      <c r="EF96" s="25">
        <v>0</v>
      </c>
      <c r="EG96" s="26">
        <f t="shared" si="156"/>
        <v>0.995324158279812</v>
      </c>
      <c r="EH96" s="26">
        <f t="shared" si="157"/>
        <v>1.11320517118254</v>
      </c>
      <c r="EI96" s="26">
        <f t="shared" si="178"/>
        <v>0.898307002057592</v>
      </c>
      <c r="EJ96" s="16">
        <f t="shared" si="158"/>
        <v>0.0126958453073529</v>
      </c>
      <c r="EK96" s="16">
        <f t="shared" si="159"/>
        <v>0.101692997942408</v>
      </c>
      <c r="EL96" s="16">
        <f t="shared" si="160"/>
        <v>0.01320926788981</v>
      </c>
      <c r="EO96" s="25">
        <v>-0.235169989807982</v>
      </c>
      <c r="EP96" s="25">
        <v>4.60517018598809</v>
      </c>
      <c r="EQ96" s="22">
        <v>0</v>
      </c>
      <c r="ER96" s="26">
        <f t="shared" si="161"/>
        <v>1.08012194371148</v>
      </c>
      <c r="ES96" s="26">
        <f t="shared" si="162"/>
        <v>1.02581010084169</v>
      </c>
      <c r="ET96" s="26">
        <f t="shared" si="179"/>
        <v>0.974839299378595</v>
      </c>
      <c r="EU96" s="16">
        <f t="shared" si="163"/>
        <v>0.000777186022425687</v>
      </c>
      <c r="EV96" s="16">
        <f t="shared" si="164"/>
        <v>0.0251607006214046</v>
      </c>
      <c r="EW96" s="16">
        <f t="shared" si="165"/>
        <v>0.0447597755635033</v>
      </c>
      <c r="EZ96" s="25">
        <v>-0.235169989807982</v>
      </c>
      <c r="FA96" s="25">
        <v>4.60517018598809</v>
      </c>
      <c r="FB96" s="26">
        <f t="shared" si="166"/>
        <v>1.24989286607603</v>
      </c>
      <c r="FC96" s="26">
        <f t="shared" si="167"/>
        <v>0.886475977319964</v>
      </c>
      <c r="FD96" s="26">
        <f t="shared" si="168"/>
        <v>1.12806215349822</v>
      </c>
      <c r="FE96" s="16">
        <f t="shared" si="169"/>
        <v>0.0201335854432703</v>
      </c>
      <c r="FF96" s="16">
        <f t="shared" si="170"/>
        <v>0.128062153498222</v>
      </c>
      <c r="FG96" s="16">
        <f t="shared" si="171"/>
        <v>0.0209148805242529</v>
      </c>
    </row>
    <row r="97" s="1" customFormat="1" spans="1:163">
      <c r="A97" s="13" t="s">
        <v>22</v>
      </c>
      <c r="B97" s="13">
        <v>2.55674945511589</v>
      </c>
      <c r="C97" s="14">
        <v>0.0113</v>
      </c>
      <c r="D97" s="14">
        <v>0.0113</v>
      </c>
      <c r="E97" s="13">
        <v>100</v>
      </c>
      <c r="F97" s="13">
        <v>0.5</v>
      </c>
      <c r="G97" s="13">
        <v>0.5</v>
      </c>
      <c r="H97" s="13">
        <v>1</v>
      </c>
      <c r="I97" s="13">
        <v>5.4</v>
      </c>
      <c r="J97" s="13">
        <v>1.064</v>
      </c>
      <c r="K97" s="17">
        <f t="shared" si="98"/>
        <v>1.40187079993808</v>
      </c>
      <c r="L97" s="17">
        <f t="shared" si="94"/>
        <v>0.758985778180838</v>
      </c>
      <c r="M97" s="17">
        <f t="shared" si="95"/>
        <v>1.31754774430271</v>
      </c>
      <c r="N97" s="16">
        <f t="shared" si="99"/>
        <v>0.114156677450801</v>
      </c>
      <c r="O97" s="16">
        <f t="shared" si="96"/>
        <v>0.317547744302711</v>
      </c>
      <c r="P97" s="16">
        <f>(O97-$Q$1)^2</f>
        <v>0.000126821454248014</v>
      </c>
      <c r="R97" s="21">
        <f t="shared" si="100"/>
        <v>-0.275772239336712</v>
      </c>
      <c r="S97" s="21">
        <f t="shared" si="182"/>
        <v>1</v>
      </c>
      <c r="T97" s="21">
        <f t="shared" si="101"/>
        <v>0.93873670758805</v>
      </c>
      <c r="U97" s="22">
        <f t="shared" si="102"/>
        <v>0.0112366319259878</v>
      </c>
      <c r="V97" s="21">
        <f t="shared" si="103"/>
        <v>0.0112366319259878</v>
      </c>
      <c r="W97" s="25">
        <f t="shared" si="104"/>
        <v>4.60517018598809</v>
      </c>
      <c r="X97" s="21">
        <f t="shared" si="105"/>
        <v>-0.693147180559945</v>
      </c>
      <c r="Y97" s="21">
        <f t="shared" si="106"/>
        <v>-0.693147180559945</v>
      </c>
      <c r="Z97" s="25">
        <f t="shared" si="107"/>
        <v>0</v>
      </c>
      <c r="AA97" s="21">
        <f t="shared" si="108"/>
        <v>1.68639895357023</v>
      </c>
      <c r="AB97" s="26">
        <f t="shared" si="109"/>
        <v>1.03973348982946</v>
      </c>
      <c r="AC97" s="26">
        <f t="shared" si="110"/>
        <v>1.02333916374524</v>
      </c>
      <c r="AD97" s="26">
        <f t="shared" si="172"/>
        <v>0.977193129538964</v>
      </c>
      <c r="AE97" s="16">
        <f t="shared" si="111"/>
        <v>0.000588863515857015</v>
      </c>
      <c r="AF97" s="16">
        <f t="shared" si="112"/>
        <v>0.0228068704610357</v>
      </c>
      <c r="AG97" s="16">
        <f t="shared" si="113"/>
        <v>0.0329822148744638</v>
      </c>
      <c r="AJ97" s="25">
        <v>-0.275772239336712</v>
      </c>
      <c r="AK97" s="22">
        <v>1</v>
      </c>
      <c r="AL97" s="25">
        <v>0.93873670758805</v>
      </c>
      <c r="AM97" s="25">
        <v>0.0112366319259878</v>
      </c>
      <c r="AN97" s="25">
        <v>4.60517018598809</v>
      </c>
      <c r="AO97" s="25">
        <v>-0.693147180559945</v>
      </c>
      <c r="AP97" s="25">
        <v>-0.693147180559945</v>
      </c>
      <c r="AQ97" s="25">
        <v>0</v>
      </c>
      <c r="AR97" s="25">
        <v>1.68639895357023</v>
      </c>
      <c r="AS97" s="26">
        <f t="shared" si="114"/>
        <v>1.04118619523344</v>
      </c>
      <c r="AT97" s="26">
        <f t="shared" si="115"/>
        <v>1.02191135924679</v>
      </c>
      <c r="AU97" s="26">
        <f t="shared" si="173"/>
        <v>0.978558454166767</v>
      </c>
      <c r="AV97" s="16">
        <f t="shared" si="116"/>
        <v>0.000520469687926717</v>
      </c>
      <c r="AW97" s="16">
        <f t="shared" si="117"/>
        <v>0.0214415458332331</v>
      </c>
      <c r="AX97" s="16">
        <f t="shared" si="118"/>
        <v>0.0335433211385857</v>
      </c>
      <c r="BA97" s="25">
        <v>-0.275772239336712</v>
      </c>
      <c r="BB97" s="25">
        <v>0.93873670758805</v>
      </c>
      <c r="BC97" s="25">
        <v>0.0112366319259878</v>
      </c>
      <c r="BD97" s="25">
        <v>4.60517018598809</v>
      </c>
      <c r="BE97" s="22">
        <v>-0.693147180559945</v>
      </c>
      <c r="BF97" s="25">
        <v>-0.693147180559945</v>
      </c>
      <c r="BG97" s="25">
        <v>0</v>
      </c>
      <c r="BH97" s="25">
        <v>1.68639895357023</v>
      </c>
      <c r="BI97" s="26">
        <f t="shared" si="119"/>
        <v>1.03612973635645</v>
      </c>
      <c r="BJ97" s="26">
        <f t="shared" si="120"/>
        <v>1.02689843044324</v>
      </c>
      <c r="BK97" s="26">
        <f t="shared" si="174"/>
        <v>0.97380614319215</v>
      </c>
      <c r="BL97" s="16">
        <f t="shared" si="121"/>
        <v>0.000776751595561118</v>
      </c>
      <c r="BM97" s="16">
        <f t="shared" si="122"/>
        <v>0.02619385680785</v>
      </c>
      <c r="BN97" s="16">
        <f t="shared" si="123"/>
        <v>0.031922499668591</v>
      </c>
      <c r="BQ97" s="25">
        <v>-0.275772239336712</v>
      </c>
      <c r="BR97" s="25">
        <v>0.93873670758805</v>
      </c>
      <c r="BS97" s="25">
        <v>0.0112366319259878</v>
      </c>
      <c r="BT97" s="25">
        <v>4.60517018598809</v>
      </c>
      <c r="BU97" s="22">
        <v>-0.693147180559945</v>
      </c>
      <c r="BV97" s="25">
        <v>0</v>
      </c>
      <c r="BW97" s="25">
        <v>1.68639895357023</v>
      </c>
      <c r="BX97" s="26">
        <f t="shared" si="124"/>
        <v>1.0282006109525</v>
      </c>
      <c r="BY97" s="26">
        <f t="shared" si="125"/>
        <v>1.03481751388412</v>
      </c>
      <c r="BZ97" s="26">
        <f t="shared" si="175"/>
        <v>0.966353957662127</v>
      </c>
      <c r="CA97" s="16">
        <f t="shared" si="126"/>
        <v>0.00128159625617407</v>
      </c>
      <c r="CB97" s="16">
        <f t="shared" si="127"/>
        <v>0.0336460423378734</v>
      </c>
      <c r="CC97" s="16">
        <f t="shared" si="128"/>
        <v>0.0299341947236415</v>
      </c>
      <c r="CF97" s="25">
        <v>-0.275772239336712</v>
      </c>
      <c r="CG97" s="25">
        <v>0.93873670758805</v>
      </c>
      <c r="CH97" s="25">
        <v>0.0112366319259878</v>
      </c>
      <c r="CI97" s="25">
        <v>4.60517018598809</v>
      </c>
      <c r="CJ97" s="25">
        <v>0</v>
      </c>
      <c r="CK97" s="22">
        <v>1.68639895357023</v>
      </c>
      <c r="CL97" s="29">
        <f t="shared" si="129"/>
        <v>1.03818319069063</v>
      </c>
      <c r="CM97" s="29">
        <f t="shared" si="130"/>
        <v>1.02486729658202</v>
      </c>
      <c r="CN97" s="29">
        <f t="shared" si="176"/>
        <v>0.975736081476156</v>
      </c>
      <c r="CO97" s="27">
        <f t="shared" si="131"/>
        <v>0.000666507642916352</v>
      </c>
      <c r="CP97" s="27">
        <f t="shared" si="132"/>
        <v>0.0242639185238436</v>
      </c>
      <c r="CQ97" s="27">
        <f t="shared" si="133"/>
        <v>0.0336042538068742</v>
      </c>
      <c r="CT97" s="31">
        <v>-0.275772239336712</v>
      </c>
      <c r="CU97" s="31">
        <v>0.93873670758805</v>
      </c>
      <c r="CV97" s="31">
        <v>0.0112366319259878</v>
      </c>
      <c r="CW97" s="31">
        <v>4.60517018598809</v>
      </c>
      <c r="CX97" s="31">
        <v>0</v>
      </c>
      <c r="CY97" s="34">
        <f t="shared" si="134"/>
        <v>1.03457466652677</v>
      </c>
      <c r="CZ97" s="34">
        <f t="shared" si="97"/>
        <v>1.02844196211765</v>
      </c>
      <c r="DA97" s="34">
        <f t="shared" si="177"/>
        <v>0.97234461139734</v>
      </c>
      <c r="DB97" s="32">
        <f t="shared" si="135"/>
        <v>0.000865850250010787</v>
      </c>
      <c r="DC97" s="32">
        <f t="shared" si="136"/>
        <v>0.0276553886026597</v>
      </c>
      <c r="DD97" s="32">
        <f>(DC97-$DE$1)^2</f>
        <v>0.0321934245838632</v>
      </c>
      <c r="DE97" s="73"/>
      <c r="DF97" s="30">
        <f t="shared" si="137"/>
        <v>1.03457466652677</v>
      </c>
      <c r="DG97" s="30">
        <f t="shared" si="138"/>
        <v>1.13800417491569</v>
      </c>
      <c r="DH97" s="30">
        <f t="shared" si="139"/>
        <v>0.934970207889463</v>
      </c>
      <c r="DI97" s="34">
        <f t="shared" si="140"/>
        <v>1.06955279597339</v>
      </c>
      <c r="DJ97" s="32">
        <f t="shared" si="141"/>
        <v>0.00547661790495206</v>
      </c>
      <c r="DK97" s="32">
        <f t="shared" si="142"/>
        <v>0.069552795973393</v>
      </c>
      <c r="DL97" s="32">
        <f t="shared" si="143"/>
        <v>0.025694744511465</v>
      </c>
      <c r="DM97" s="36"/>
      <c r="DN97" s="30">
        <f t="shared" si="144"/>
        <v>1.12999685821355</v>
      </c>
      <c r="DO97" s="30">
        <f t="shared" si="145"/>
        <v>0.941595538311598</v>
      </c>
      <c r="DP97" s="34">
        <f t="shared" si="146"/>
        <v>1.06202712238115</v>
      </c>
      <c r="DQ97" s="32">
        <f t="shared" si="147"/>
        <v>0.00435558529405918</v>
      </c>
      <c r="DR97" s="32">
        <f t="shared" si="148"/>
        <v>0.0620271223811544</v>
      </c>
      <c r="DS97" s="32">
        <f t="shared" si="149"/>
        <v>0.0273169878506337</v>
      </c>
      <c r="DT97" s="36"/>
      <c r="DU97" s="30">
        <f t="shared" si="150"/>
        <v>1.08165253988123</v>
      </c>
      <c r="DV97" s="30">
        <f t="shared" si="151"/>
        <v>0.983680027337458</v>
      </c>
      <c r="DW97" s="34">
        <f t="shared" si="152"/>
        <v>1.01659073297108</v>
      </c>
      <c r="DX97" s="32">
        <f t="shared" si="153"/>
        <v>0.000311612164258437</v>
      </c>
      <c r="DY97" s="32">
        <f t="shared" si="154"/>
        <v>0.0165907329710815</v>
      </c>
      <c r="DZ97" s="32">
        <f t="shared" si="155"/>
        <v>0.0434816082040474</v>
      </c>
      <c r="EA97" s="36"/>
      <c r="EC97" s="25">
        <v>-0.275772239336712</v>
      </c>
      <c r="ED97" s="22">
        <v>0.0112366319259878</v>
      </c>
      <c r="EE97" s="25">
        <v>4.60517018598809</v>
      </c>
      <c r="EF97" s="25">
        <v>0</v>
      </c>
      <c r="EG97" s="26">
        <f t="shared" si="156"/>
        <v>0.995404834685456</v>
      </c>
      <c r="EH97" s="26">
        <f t="shared" si="157"/>
        <v>1.06891182654967</v>
      </c>
      <c r="EI97" s="26">
        <f t="shared" si="178"/>
        <v>0.935530859666782</v>
      </c>
      <c r="EJ97" s="16">
        <f t="shared" si="158"/>
        <v>0.00470529670452956</v>
      </c>
      <c r="EK97" s="16">
        <f t="shared" si="159"/>
        <v>0.0644691403332176</v>
      </c>
      <c r="EL97" s="16">
        <f t="shared" si="160"/>
        <v>0.0231512769405396</v>
      </c>
      <c r="EO97" s="25">
        <v>-0.275772239336712</v>
      </c>
      <c r="EP97" s="25">
        <v>4.60517018598809</v>
      </c>
      <c r="EQ97" s="22">
        <v>0</v>
      </c>
      <c r="ER97" s="26">
        <f t="shared" si="161"/>
        <v>1.08020949343622</v>
      </c>
      <c r="ES97" s="26">
        <f t="shared" si="162"/>
        <v>0.984994120552809</v>
      </c>
      <c r="ET97" s="26">
        <f t="shared" si="179"/>
        <v>1.01523448631223</v>
      </c>
      <c r="EU97" s="16">
        <f t="shared" si="163"/>
        <v>0.000262747677458716</v>
      </c>
      <c r="EV97" s="16">
        <f t="shared" si="164"/>
        <v>0.0152344863122327</v>
      </c>
      <c r="EW97" s="16">
        <f t="shared" si="165"/>
        <v>0.0490583855904056</v>
      </c>
      <c r="EZ97" s="25">
        <v>-0.275772239336712</v>
      </c>
      <c r="FA97" s="25">
        <v>4.60517018598809</v>
      </c>
      <c r="FB97" s="26">
        <f t="shared" si="166"/>
        <v>1.24999417665212</v>
      </c>
      <c r="FC97" s="26">
        <f t="shared" si="167"/>
        <v>0.851203965485443</v>
      </c>
      <c r="FD97" s="26">
        <f t="shared" si="168"/>
        <v>1.17480655700388</v>
      </c>
      <c r="FE97" s="16">
        <f t="shared" si="169"/>
        <v>0.0345938337485018</v>
      </c>
      <c r="FF97" s="16">
        <f t="shared" si="170"/>
        <v>0.174806557003877</v>
      </c>
      <c r="FG97" s="16">
        <f t="shared" si="171"/>
        <v>0.00957958915945606</v>
      </c>
    </row>
    <row r="98" s="1" customFormat="1" spans="1:163">
      <c r="A98" s="13" t="s">
        <v>22</v>
      </c>
      <c r="B98" s="13">
        <v>2.55674945511589</v>
      </c>
      <c r="C98" s="14">
        <v>0.0071</v>
      </c>
      <c r="D98" s="14">
        <v>0.0113</v>
      </c>
      <c r="E98" s="13">
        <v>100</v>
      </c>
      <c r="F98" s="13">
        <v>0.5</v>
      </c>
      <c r="G98" s="13">
        <v>0.5</v>
      </c>
      <c r="H98" s="13">
        <v>1</v>
      </c>
      <c r="I98" s="13">
        <v>5.4</v>
      </c>
      <c r="J98" s="13">
        <v>1.28</v>
      </c>
      <c r="K98" s="17">
        <f t="shared" si="98"/>
        <v>1.40150371993808</v>
      </c>
      <c r="L98" s="17">
        <f t="shared" si="94"/>
        <v>0.913304746744838</v>
      </c>
      <c r="M98" s="17">
        <f t="shared" si="95"/>
        <v>1.09492478120163</v>
      </c>
      <c r="N98" s="16">
        <f t="shared" si="99"/>
        <v>0.0147631539587923</v>
      </c>
      <c r="O98" s="16">
        <f t="shared" si="96"/>
        <v>0.0949247812016281</v>
      </c>
      <c r="P98" s="16">
        <f>(O98-$Q$1)^2</f>
        <v>0.0446736667329357</v>
      </c>
      <c r="R98" s="21">
        <f t="shared" si="100"/>
        <v>-0.0906856679424446</v>
      </c>
      <c r="S98" s="21">
        <f t="shared" si="182"/>
        <v>1</v>
      </c>
      <c r="T98" s="21">
        <f t="shared" si="101"/>
        <v>0.93873670758805</v>
      </c>
      <c r="U98" s="22">
        <f t="shared" si="102"/>
        <v>0.00707491367196198</v>
      </c>
      <c r="V98" s="21">
        <f t="shared" si="103"/>
        <v>0.0112366319259878</v>
      </c>
      <c r="W98" s="25">
        <f t="shared" si="104"/>
        <v>4.60517018598809</v>
      </c>
      <c r="X98" s="21">
        <f t="shared" si="105"/>
        <v>-0.693147180559945</v>
      </c>
      <c r="Y98" s="21">
        <f t="shared" si="106"/>
        <v>-0.693147180559945</v>
      </c>
      <c r="Z98" s="25">
        <f t="shared" si="107"/>
        <v>0</v>
      </c>
      <c r="AA98" s="21">
        <f t="shared" si="108"/>
        <v>1.68639895357023</v>
      </c>
      <c r="AB98" s="26">
        <f t="shared" si="109"/>
        <v>1.04070655521467</v>
      </c>
      <c r="AC98" s="26">
        <f t="shared" si="110"/>
        <v>1.2299336384366</v>
      </c>
      <c r="AD98" s="26">
        <f t="shared" si="172"/>
        <v>0.813051996261461</v>
      </c>
      <c r="AE98" s="16">
        <f t="shared" si="111"/>
        <v>0.05726135271723</v>
      </c>
      <c r="AF98" s="16">
        <f t="shared" si="112"/>
        <v>0.186948003738539</v>
      </c>
      <c r="AG98" s="16">
        <f t="shared" si="113"/>
        <v>0.000305163495222581</v>
      </c>
      <c r="AJ98" s="25">
        <v>-0.0906856679424446</v>
      </c>
      <c r="AK98" s="22">
        <v>1</v>
      </c>
      <c r="AL98" s="25">
        <v>0.93873670758805</v>
      </c>
      <c r="AM98" s="25">
        <v>0.0112366319259878</v>
      </c>
      <c r="AN98" s="25">
        <v>4.60517018598809</v>
      </c>
      <c r="AO98" s="25">
        <v>-0.693147180559945</v>
      </c>
      <c r="AP98" s="25">
        <v>-0.693147180559945</v>
      </c>
      <c r="AQ98" s="25">
        <v>0</v>
      </c>
      <c r="AR98" s="25">
        <v>1.68639895357023</v>
      </c>
      <c r="AS98" s="26">
        <f t="shared" si="114"/>
        <v>1.0409135605309</v>
      </c>
      <c r="AT98" s="26">
        <f t="shared" si="115"/>
        <v>1.22968904290877</v>
      </c>
      <c r="AU98" s="26">
        <f t="shared" si="173"/>
        <v>0.813213719164763</v>
      </c>
      <c r="AV98" s="16">
        <f t="shared" si="116"/>
        <v>0.0571623255380134</v>
      </c>
      <c r="AW98" s="16">
        <f t="shared" si="117"/>
        <v>0.186786280835237</v>
      </c>
      <c r="AX98" s="16">
        <f t="shared" si="118"/>
        <v>0.000316969001623228</v>
      </c>
      <c r="BA98" s="25">
        <v>-0.0906856679424446</v>
      </c>
      <c r="BB98" s="25">
        <v>0.93873670758805</v>
      </c>
      <c r="BC98" s="25">
        <v>0.0112366319259878</v>
      </c>
      <c r="BD98" s="25">
        <v>4.60517018598809</v>
      </c>
      <c r="BE98" s="22">
        <v>-0.693147180559945</v>
      </c>
      <c r="BF98" s="25">
        <v>-0.693147180559945</v>
      </c>
      <c r="BG98" s="25">
        <v>0</v>
      </c>
      <c r="BH98" s="25">
        <v>1.68639895357023</v>
      </c>
      <c r="BI98" s="26">
        <f t="shared" si="119"/>
        <v>1.03585842568813</v>
      </c>
      <c r="BJ98" s="26">
        <f t="shared" si="120"/>
        <v>1.23569009843182</v>
      </c>
      <c r="BK98" s="26">
        <f t="shared" si="174"/>
        <v>0.809264395068854</v>
      </c>
      <c r="BL98" s="16">
        <f t="shared" si="121"/>
        <v>0.0596051083074768</v>
      </c>
      <c r="BM98" s="16">
        <f t="shared" si="122"/>
        <v>0.190735604931146</v>
      </c>
      <c r="BN98" s="16">
        <f t="shared" si="123"/>
        <v>0.000199570398411705</v>
      </c>
      <c r="BQ98" s="25">
        <v>-0.0906856679424446</v>
      </c>
      <c r="BR98" s="25">
        <v>0.93873670758805</v>
      </c>
      <c r="BS98" s="25">
        <v>0.0112366319259878</v>
      </c>
      <c r="BT98" s="25">
        <v>4.60517018598809</v>
      </c>
      <c r="BU98" s="22">
        <v>-0.693147180559945</v>
      </c>
      <c r="BV98" s="25">
        <v>0</v>
      </c>
      <c r="BW98" s="25">
        <v>1.68639895357023</v>
      </c>
      <c r="BX98" s="26">
        <f t="shared" si="124"/>
        <v>1.02793137652642</v>
      </c>
      <c r="BY98" s="26">
        <f t="shared" si="125"/>
        <v>1.24521931057827</v>
      </c>
      <c r="BZ98" s="26">
        <f t="shared" si="175"/>
        <v>0.803071387911263</v>
      </c>
      <c r="CA98" s="16">
        <f t="shared" si="126"/>
        <v>0.0635385909398671</v>
      </c>
      <c r="CB98" s="16">
        <f t="shared" si="127"/>
        <v>0.196928612088737</v>
      </c>
      <c r="CC98" s="16">
        <f t="shared" si="128"/>
        <v>9.47204516118001e-5</v>
      </c>
      <c r="CF98" s="25">
        <v>-0.0906856679424446</v>
      </c>
      <c r="CG98" s="25">
        <v>0.93873670758805</v>
      </c>
      <c r="CH98" s="25">
        <v>0.0112366319259878</v>
      </c>
      <c r="CI98" s="25">
        <v>4.60517018598809</v>
      </c>
      <c r="CJ98" s="25">
        <v>0</v>
      </c>
      <c r="CK98" s="22">
        <v>1.68639895357023</v>
      </c>
      <c r="CL98" s="29">
        <f t="shared" si="129"/>
        <v>1.03791134232511</v>
      </c>
      <c r="CM98" s="29">
        <f t="shared" si="130"/>
        <v>1.23324598913484</v>
      </c>
      <c r="CN98" s="29">
        <f t="shared" si="176"/>
        <v>0.81086823619149</v>
      </c>
      <c r="CO98" s="27">
        <f t="shared" si="131"/>
        <v>0.0586069181748317</v>
      </c>
      <c r="CP98" s="27">
        <f t="shared" si="132"/>
        <v>0.18913176380851</v>
      </c>
      <c r="CQ98" s="27">
        <f t="shared" si="133"/>
        <v>0.000340283889965314</v>
      </c>
      <c r="CT98" s="31">
        <v>-0.0906856679424446</v>
      </c>
      <c r="CU98" s="31">
        <v>0.93873670758805</v>
      </c>
      <c r="CV98" s="31">
        <v>0.0112366319259878</v>
      </c>
      <c r="CW98" s="31">
        <v>4.60517018598809</v>
      </c>
      <c r="CX98" s="31">
        <v>0</v>
      </c>
      <c r="CY98" s="34">
        <f t="shared" si="134"/>
        <v>1.03430376305364</v>
      </c>
      <c r="CZ98" s="34">
        <f t="shared" si="97"/>
        <v>1.23754746499324</v>
      </c>
      <c r="DA98" s="34">
        <f t="shared" si="177"/>
        <v>0.808049814885653</v>
      </c>
      <c r="DB98" s="32">
        <f t="shared" si="135"/>
        <v>0.0603666408496038</v>
      </c>
      <c r="DC98" s="32">
        <f t="shared" si="136"/>
        <v>0.191950185114347</v>
      </c>
      <c r="DD98" s="32">
        <f>(DC98-$DE$1)^2</f>
        <v>0.000228930980841354</v>
      </c>
      <c r="DE98" s="73"/>
      <c r="DF98" s="30">
        <f t="shared" si="137"/>
        <v>1.03430376305364</v>
      </c>
      <c r="DG98" s="30">
        <f t="shared" si="138"/>
        <v>1.13800417491569</v>
      </c>
      <c r="DH98" s="30">
        <f t="shared" si="139"/>
        <v>1.12477618994221</v>
      </c>
      <c r="DI98" s="34">
        <f t="shared" si="140"/>
        <v>0.889065761652883</v>
      </c>
      <c r="DJ98" s="32">
        <f t="shared" si="141"/>
        <v>0.0201628143413739</v>
      </c>
      <c r="DK98" s="32">
        <f t="shared" si="142"/>
        <v>0.110934238347117</v>
      </c>
      <c r="DL98" s="32">
        <f t="shared" si="143"/>
        <v>0.0141406252017691</v>
      </c>
      <c r="DM98" s="36"/>
      <c r="DN98" s="30">
        <f t="shared" si="144"/>
        <v>1.12999685821355</v>
      </c>
      <c r="DO98" s="30">
        <f t="shared" si="145"/>
        <v>1.13274651225455</v>
      </c>
      <c r="DP98" s="34">
        <f t="shared" si="146"/>
        <v>0.882810045479335</v>
      </c>
      <c r="DQ98" s="32">
        <f t="shared" si="147"/>
        <v>0.0225009425458064</v>
      </c>
      <c r="DR98" s="32">
        <f t="shared" si="148"/>
        <v>0.117189954520665</v>
      </c>
      <c r="DS98" s="32">
        <f t="shared" si="149"/>
        <v>0.012125463831711</v>
      </c>
      <c r="DT98" s="36"/>
      <c r="DU98" s="30">
        <f t="shared" si="150"/>
        <v>1.08165253988123</v>
      </c>
      <c r="DV98" s="30">
        <f t="shared" si="151"/>
        <v>1.18337446897739</v>
      </c>
      <c r="DW98" s="34">
        <f t="shared" si="152"/>
        <v>0.845041046782211</v>
      </c>
      <c r="DX98" s="32">
        <f t="shared" si="153"/>
        <v>0.0393417149355668</v>
      </c>
      <c r="DY98" s="32">
        <f t="shared" si="154"/>
        <v>0.154958953217789</v>
      </c>
      <c r="DZ98" s="32">
        <f t="shared" si="155"/>
        <v>0.00492161462337513</v>
      </c>
      <c r="EA98" s="36"/>
      <c r="EC98" s="25">
        <v>-0.0906856679424446</v>
      </c>
      <c r="ED98" s="22">
        <v>0.0112366319259878</v>
      </c>
      <c r="EE98" s="25">
        <v>4.60517018598809</v>
      </c>
      <c r="EF98" s="25">
        <v>0</v>
      </c>
      <c r="EG98" s="26">
        <f t="shared" si="156"/>
        <v>0.995144187836451</v>
      </c>
      <c r="EH98" s="26">
        <f t="shared" si="157"/>
        <v>1.28624576784481</v>
      </c>
      <c r="EI98" s="26">
        <f t="shared" si="178"/>
        <v>0.777456396747227</v>
      </c>
      <c r="EJ98" s="16">
        <f t="shared" si="158"/>
        <v>0.081142833723355</v>
      </c>
      <c r="EK98" s="16">
        <f t="shared" si="159"/>
        <v>0.222543603252773</v>
      </c>
      <c r="EL98" s="16">
        <f t="shared" si="160"/>
        <v>3.50348704863638e-5</v>
      </c>
      <c r="EO98" s="25">
        <v>-0.0906856679424446</v>
      </c>
      <c r="EP98" s="25">
        <v>4.60517018598809</v>
      </c>
      <c r="EQ98" s="22">
        <v>0</v>
      </c>
      <c r="ER98" s="26">
        <f t="shared" si="161"/>
        <v>1.07992664047939</v>
      </c>
      <c r="ES98" s="26">
        <f t="shared" si="162"/>
        <v>1.18526569492887</v>
      </c>
      <c r="ET98" s="26">
        <f t="shared" si="179"/>
        <v>0.843692687874523</v>
      </c>
      <c r="EU98" s="16">
        <f t="shared" si="163"/>
        <v>0.0400293491898634</v>
      </c>
      <c r="EV98" s="16">
        <f t="shared" si="164"/>
        <v>0.156307312125477</v>
      </c>
      <c r="EW98" s="16">
        <f t="shared" si="165"/>
        <v>0.00646712721986472</v>
      </c>
      <c r="EZ98" s="25">
        <v>-0.0906856679424446</v>
      </c>
      <c r="FA98" s="25">
        <v>4.60517018598809</v>
      </c>
      <c r="FB98" s="26">
        <f t="shared" si="166"/>
        <v>1.24966686556013</v>
      </c>
      <c r="FC98" s="26">
        <f t="shared" si="167"/>
        <v>1.02427297648344</v>
      </c>
      <c r="FD98" s="26">
        <f t="shared" si="168"/>
        <v>0.97630223871885</v>
      </c>
      <c r="FE98" s="16">
        <f t="shared" si="169"/>
        <v>0.000920099044947312</v>
      </c>
      <c r="FF98" s="16">
        <f t="shared" si="170"/>
        <v>0.0236977612811495</v>
      </c>
      <c r="FG98" s="16">
        <f t="shared" si="171"/>
        <v>0.0619931175962686</v>
      </c>
    </row>
    <row r="99" s="1" customFormat="1" spans="1:163">
      <c r="A99" s="13" t="s">
        <v>22</v>
      </c>
      <c r="B99" s="13">
        <v>2.64100994417045</v>
      </c>
      <c r="C99" s="14">
        <v>0.0071</v>
      </c>
      <c r="D99" s="14">
        <v>0.0113</v>
      </c>
      <c r="E99" s="13">
        <v>100</v>
      </c>
      <c r="F99" s="13">
        <v>0.5</v>
      </c>
      <c r="G99" s="13">
        <v>0.5</v>
      </c>
      <c r="H99" s="13">
        <v>1</v>
      </c>
      <c r="I99" s="13">
        <v>5.4</v>
      </c>
      <c r="J99" s="13">
        <v>1.09</v>
      </c>
      <c r="K99" s="17">
        <f t="shared" si="98"/>
        <v>1.4084720623829</v>
      </c>
      <c r="L99" s="17">
        <f t="shared" si="94"/>
        <v>0.773888264532493</v>
      </c>
      <c r="M99" s="17">
        <f t="shared" si="95"/>
        <v>1.29217620402101</v>
      </c>
      <c r="N99" s="16">
        <f t="shared" si="99"/>
        <v>0.101424454518415</v>
      </c>
      <c r="O99" s="16">
        <f t="shared" si="96"/>
        <v>0.292176204021006</v>
      </c>
      <c r="P99" s="16">
        <f>(O99-$Q$1)^2</f>
        <v>0.000199093146541807</v>
      </c>
      <c r="R99" s="21">
        <f t="shared" si="100"/>
        <v>-0.256327776882603</v>
      </c>
      <c r="S99" s="21">
        <f t="shared" si="182"/>
        <v>1</v>
      </c>
      <c r="T99" s="21">
        <f t="shared" si="101"/>
        <v>0.971161398612886</v>
      </c>
      <c r="U99" s="22">
        <f t="shared" si="102"/>
        <v>0.00707491367196198</v>
      </c>
      <c r="V99" s="21">
        <f t="shared" si="103"/>
        <v>0.0112366319259878</v>
      </c>
      <c r="W99" s="25">
        <f t="shared" si="104"/>
        <v>4.60517018598809</v>
      </c>
      <c r="X99" s="21">
        <f t="shared" si="105"/>
        <v>-0.693147180559945</v>
      </c>
      <c r="Y99" s="21">
        <f t="shared" si="106"/>
        <v>-0.693147180559945</v>
      </c>
      <c r="Z99" s="25">
        <f t="shared" si="107"/>
        <v>0</v>
      </c>
      <c r="AA99" s="21">
        <f t="shared" si="108"/>
        <v>1.68639895357023</v>
      </c>
      <c r="AB99" s="26">
        <f t="shared" si="109"/>
        <v>1.05166883818211</v>
      </c>
      <c r="AC99" s="26">
        <f t="shared" si="110"/>
        <v>1.03644793914798</v>
      </c>
      <c r="AD99" s="26">
        <f t="shared" si="172"/>
        <v>0.964833796497353</v>
      </c>
      <c r="AE99" s="16">
        <f t="shared" si="111"/>
        <v>0.00146927796630892</v>
      </c>
      <c r="AF99" s="16">
        <f t="shared" si="112"/>
        <v>0.0351662035026472</v>
      </c>
      <c r="AG99" s="16">
        <f t="shared" si="113"/>
        <v>0.0286458094904242</v>
      </c>
      <c r="AJ99" s="25">
        <v>-0.256327776882603</v>
      </c>
      <c r="AK99" s="22">
        <v>1</v>
      </c>
      <c r="AL99" s="25">
        <v>0.971161398612886</v>
      </c>
      <c r="AM99" s="25">
        <v>0.0112366319259878</v>
      </c>
      <c r="AN99" s="25">
        <v>4.60517018598809</v>
      </c>
      <c r="AO99" s="25">
        <v>-0.693147180559945</v>
      </c>
      <c r="AP99" s="25">
        <v>-0.693147180559945</v>
      </c>
      <c r="AQ99" s="25">
        <v>0</v>
      </c>
      <c r="AR99" s="25">
        <v>1.68639895357023</v>
      </c>
      <c r="AS99" s="26">
        <f t="shared" si="114"/>
        <v>1.05189848827995</v>
      </c>
      <c r="AT99" s="26">
        <f t="shared" si="115"/>
        <v>1.03622166220844</v>
      </c>
      <c r="AU99" s="26">
        <f t="shared" si="173"/>
        <v>0.965044484660505</v>
      </c>
      <c r="AV99" s="16">
        <f t="shared" si="116"/>
        <v>0.00145172519535306</v>
      </c>
      <c r="AW99" s="16">
        <f t="shared" si="117"/>
        <v>0.0349555153394948</v>
      </c>
      <c r="AX99" s="16">
        <f t="shared" si="118"/>
        <v>0.0287758258527192</v>
      </c>
      <c r="BA99" s="25">
        <v>-0.256327776882603</v>
      </c>
      <c r="BB99" s="25">
        <v>0.971161398612886</v>
      </c>
      <c r="BC99" s="25">
        <v>0.0112366319259878</v>
      </c>
      <c r="BD99" s="25">
        <v>4.60517018598809</v>
      </c>
      <c r="BE99" s="22">
        <v>-0.693147180559945</v>
      </c>
      <c r="BF99" s="25">
        <v>-0.693147180559945</v>
      </c>
      <c r="BG99" s="25">
        <v>0</v>
      </c>
      <c r="BH99" s="25">
        <v>1.68639895357023</v>
      </c>
      <c r="BI99" s="26">
        <f t="shared" si="119"/>
        <v>1.04723473837164</v>
      </c>
      <c r="BJ99" s="26">
        <f t="shared" si="120"/>
        <v>1.04083636653884</v>
      </c>
      <c r="BK99" s="26">
        <f t="shared" si="174"/>
        <v>0.960765815019857</v>
      </c>
      <c r="BL99" s="16">
        <f t="shared" si="121"/>
        <v>0.00182886760214168</v>
      </c>
      <c r="BM99" s="16">
        <f t="shared" si="122"/>
        <v>0.0392341849801425</v>
      </c>
      <c r="BN99" s="16">
        <f t="shared" si="123"/>
        <v>0.0274327532055833</v>
      </c>
      <c r="BQ99" s="25">
        <v>-0.256327776882603</v>
      </c>
      <c r="BR99" s="25">
        <v>0.971161398612886</v>
      </c>
      <c r="BS99" s="25">
        <v>0.0112366319259878</v>
      </c>
      <c r="BT99" s="25">
        <v>4.60517018598809</v>
      </c>
      <c r="BU99" s="22">
        <v>-0.693147180559945</v>
      </c>
      <c r="BV99" s="25">
        <v>0</v>
      </c>
      <c r="BW99" s="25">
        <v>1.68639895357023</v>
      </c>
      <c r="BX99" s="26">
        <f t="shared" si="124"/>
        <v>1.03945990244817</v>
      </c>
      <c r="BY99" s="26">
        <f t="shared" si="125"/>
        <v>1.04862149798448</v>
      </c>
      <c r="BZ99" s="26">
        <f t="shared" si="175"/>
        <v>0.953632938025841</v>
      </c>
      <c r="CA99" s="16">
        <f t="shared" si="126"/>
        <v>0.0025543014605488</v>
      </c>
      <c r="CB99" s="16">
        <f t="shared" si="127"/>
        <v>0.0463670619741587</v>
      </c>
      <c r="CC99" s="16">
        <f t="shared" si="128"/>
        <v>0.0256941643087195</v>
      </c>
      <c r="CF99" s="25">
        <v>-0.256327776882603</v>
      </c>
      <c r="CG99" s="25">
        <v>0.971161398612886</v>
      </c>
      <c r="CH99" s="25">
        <v>0.0112366319259878</v>
      </c>
      <c r="CI99" s="25">
        <v>4.60517018598809</v>
      </c>
      <c r="CJ99" s="25">
        <v>0</v>
      </c>
      <c r="CK99" s="22">
        <v>1.68639895357023</v>
      </c>
      <c r="CL99" s="29">
        <f t="shared" si="129"/>
        <v>1.04910948136224</v>
      </c>
      <c r="CM99" s="29">
        <f t="shared" si="130"/>
        <v>1.038976407481</v>
      </c>
      <c r="CN99" s="29">
        <f t="shared" si="176"/>
        <v>0.962485762717653</v>
      </c>
      <c r="CO99" s="27">
        <f t="shared" si="131"/>
        <v>0.00167203451446488</v>
      </c>
      <c r="CP99" s="27">
        <f t="shared" si="132"/>
        <v>0.0375142372823474</v>
      </c>
      <c r="CQ99" s="27">
        <f t="shared" si="133"/>
        <v>0.0289218701759073</v>
      </c>
      <c r="CT99" s="31">
        <v>-0.256327776882603</v>
      </c>
      <c r="CU99" s="31">
        <v>0.971161398612886</v>
      </c>
      <c r="CV99" s="31">
        <v>0.0112366319259878</v>
      </c>
      <c r="CW99" s="31">
        <v>4.60517018598809</v>
      </c>
      <c r="CX99" s="31">
        <v>0</v>
      </c>
      <c r="CY99" s="34">
        <f t="shared" si="134"/>
        <v>1.04609707956797</v>
      </c>
      <c r="CZ99" s="34">
        <f t="shared" si="97"/>
        <v>1.04196830417513</v>
      </c>
      <c r="DA99" s="34">
        <f t="shared" si="177"/>
        <v>0.959722091346765</v>
      </c>
      <c r="DB99" s="32">
        <f t="shared" si="135"/>
        <v>0.00192746642246079</v>
      </c>
      <c r="DC99" s="32">
        <f t="shared" si="136"/>
        <v>0.0402779086532347</v>
      </c>
      <c r="DD99" s="32">
        <f>(DC99-$DE$1)^2</f>
        <v>0.0278231546661554</v>
      </c>
      <c r="DE99" s="73"/>
      <c r="DF99" s="30">
        <f t="shared" si="137"/>
        <v>1.04609707956797</v>
      </c>
      <c r="DG99" s="30">
        <f t="shared" si="138"/>
        <v>1.15098353186688</v>
      </c>
      <c r="DH99" s="30">
        <f t="shared" si="139"/>
        <v>0.947016156027913</v>
      </c>
      <c r="DI99" s="34">
        <f t="shared" si="140"/>
        <v>1.05594819437328</v>
      </c>
      <c r="DJ99" s="32">
        <f t="shared" si="141"/>
        <v>0.00371899115895832</v>
      </c>
      <c r="DK99" s="32">
        <f t="shared" si="142"/>
        <v>0.0559481943732811</v>
      </c>
      <c r="DL99" s="32">
        <f t="shared" si="143"/>
        <v>0.0302413507765504</v>
      </c>
      <c r="DM99" s="36"/>
      <c r="DN99" s="30">
        <f t="shared" si="144"/>
        <v>1.14292498179756</v>
      </c>
      <c r="DO99" s="30">
        <f t="shared" si="145"/>
        <v>0.953693389644593</v>
      </c>
      <c r="DP99" s="34">
        <f t="shared" si="146"/>
        <v>1.04855502917207</v>
      </c>
      <c r="DQ99" s="32">
        <f t="shared" si="147"/>
        <v>0.00280105369827207</v>
      </c>
      <c r="DR99" s="32">
        <f t="shared" si="148"/>
        <v>0.0485550291720735</v>
      </c>
      <c r="DS99" s="32">
        <f t="shared" si="149"/>
        <v>0.0319517802920459</v>
      </c>
      <c r="DT99" s="36"/>
      <c r="DU99" s="30">
        <f t="shared" si="150"/>
        <v>1.09440733438735</v>
      </c>
      <c r="DV99" s="30">
        <f t="shared" si="151"/>
        <v>0.995972857409787</v>
      </c>
      <c r="DW99" s="34">
        <f t="shared" si="152"/>
        <v>1.00404342604344</v>
      </c>
      <c r="DX99" s="32">
        <f t="shared" si="153"/>
        <v>1.94245964019459e-5</v>
      </c>
      <c r="DY99" s="32">
        <f t="shared" si="154"/>
        <v>0.00404342604344321</v>
      </c>
      <c r="DZ99" s="32">
        <f t="shared" si="155"/>
        <v>0.0488718332404115</v>
      </c>
      <c r="EA99" s="36"/>
      <c r="EC99" s="25">
        <v>-0.256327776882603</v>
      </c>
      <c r="ED99" s="22">
        <v>0.0112366319259878</v>
      </c>
      <c r="EE99" s="25">
        <v>4.60517018598809</v>
      </c>
      <c r="EF99" s="25">
        <v>0</v>
      </c>
      <c r="EG99" s="26">
        <f t="shared" si="156"/>
        <v>1.00009209156597</v>
      </c>
      <c r="EH99" s="26">
        <f t="shared" si="157"/>
        <v>1.08989962943637</v>
      </c>
      <c r="EI99" s="26">
        <f t="shared" si="178"/>
        <v>0.917515680335753</v>
      </c>
      <c r="EJ99" s="16">
        <f t="shared" si="158"/>
        <v>0.00808343199898187</v>
      </c>
      <c r="EK99" s="16">
        <f t="shared" si="159"/>
        <v>0.0824843196642474</v>
      </c>
      <c r="EL99" s="16">
        <f t="shared" si="160"/>
        <v>0.0179936086674419</v>
      </c>
      <c r="EO99" s="25">
        <v>-0.256327776882603</v>
      </c>
      <c r="EP99" s="25">
        <v>4.60517018598809</v>
      </c>
      <c r="EQ99" s="22">
        <v>0</v>
      </c>
      <c r="ER99" s="26">
        <f t="shared" si="161"/>
        <v>1.08529608655298</v>
      </c>
      <c r="ES99" s="26">
        <f t="shared" si="162"/>
        <v>1.00433422132937</v>
      </c>
      <c r="ET99" s="26">
        <f t="shared" si="179"/>
        <v>0.995684483076129</v>
      </c>
      <c r="EU99" s="16">
        <f t="shared" si="163"/>
        <v>2.21268017170528e-5</v>
      </c>
      <c r="EV99" s="16">
        <f t="shared" si="164"/>
        <v>0.00431551692387133</v>
      </c>
      <c r="EW99" s="16">
        <f t="shared" si="165"/>
        <v>0.0540145224199176</v>
      </c>
      <c r="EZ99" s="25">
        <v>-0.256327776882603</v>
      </c>
      <c r="FA99" s="25">
        <v>4.60517018598809</v>
      </c>
      <c r="FB99" s="26">
        <f t="shared" si="166"/>
        <v>1.25588026802013</v>
      </c>
      <c r="FC99" s="26">
        <f t="shared" si="167"/>
        <v>0.867917131716992</v>
      </c>
      <c r="FD99" s="26">
        <f t="shared" si="168"/>
        <v>1.15218373212856</v>
      </c>
      <c r="FE99" s="16">
        <f t="shared" si="169"/>
        <v>0.0275162633184309</v>
      </c>
      <c r="FF99" s="16">
        <f t="shared" si="170"/>
        <v>0.152183732128562</v>
      </c>
      <c r="FG99" s="16">
        <f t="shared" si="171"/>
        <v>0.0145198163308577</v>
      </c>
    </row>
    <row r="100" s="1" customFormat="1" spans="1:163">
      <c r="A100" s="13" t="s">
        <v>22</v>
      </c>
      <c r="B100" s="13">
        <v>2.64100994417045</v>
      </c>
      <c r="C100" s="14">
        <v>0.0071</v>
      </c>
      <c r="D100" s="14">
        <v>0.0113</v>
      </c>
      <c r="E100" s="13">
        <v>100</v>
      </c>
      <c r="F100" s="13">
        <v>0.5</v>
      </c>
      <c r="G100" s="13">
        <v>0.5</v>
      </c>
      <c r="H100" s="13">
        <v>1</v>
      </c>
      <c r="I100" s="13">
        <v>5.4</v>
      </c>
      <c r="J100" s="13">
        <v>1.54</v>
      </c>
      <c r="K100" s="17">
        <f t="shared" si="98"/>
        <v>1.4084720623829</v>
      </c>
      <c r="L100" s="17">
        <f t="shared" si="94"/>
        <v>1.09338341961471</v>
      </c>
      <c r="M100" s="17">
        <f t="shared" si="95"/>
        <v>0.914592248300582</v>
      </c>
      <c r="N100" s="16">
        <f t="shared" si="99"/>
        <v>0.0172995983738088</v>
      </c>
      <c r="O100" s="16">
        <f t="shared" si="96"/>
        <v>0.0854077516994182</v>
      </c>
      <c r="P100" s="16">
        <f>(O100-$Q$1)^2</f>
        <v>0.0487873070825631</v>
      </c>
      <c r="R100" s="21">
        <f t="shared" si="100"/>
        <v>0.0892769433018824</v>
      </c>
      <c r="S100" s="21">
        <f t="shared" si="182"/>
        <v>1</v>
      </c>
      <c r="T100" s="21">
        <f t="shared" si="101"/>
        <v>0.971161398612886</v>
      </c>
      <c r="U100" s="22">
        <f t="shared" si="102"/>
        <v>0.00707491367196198</v>
      </c>
      <c r="V100" s="21">
        <f t="shared" si="103"/>
        <v>0.0112366319259878</v>
      </c>
      <c r="W100" s="25">
        <f t="shared" si="104"/>
        <v>4.60517018598809</v>
      </c>
      <c r="X100" s="21">
        <f t="shared" si="105"/>
        <v>-0.693147180559945</v>
      </c>
      <c r="Y100" s="21">
        <f t="shared" si="106"/>
        <v>-0.693147180559945</v>
      </c>
      <c r="Z100" s="25">
        <f t="shared" si="107"/>
        <v>0</v>
      </c>
      <c r="AA100" s="21">
        <f t="shared" si="108"/>
        <v>1.68639895357023</v>
      </c>
      <c r="AB100" s="26">
        <f t="shared" si="109"/>
        <v>1.05166883818211</v>
      </c>
      <c r="AC100" s="26">
        <f t="shared" si="110"/>
        <v>1.46433929017237</v>
      </c>
      <c r="AD100" s="26">
        <f t="shared" si="172"/>
        <v>0.682901842975399</v>
      </c>
      <c r="AE100" s="16">
        <f t="shared" si="111"/>
        <v>0.238467323602406</v>
      </c>
      <c r="AF100" s="16">
        <f t="shared" si="112"/>
        <v>0.317098157024601</v>
      </c>
      <c r="AG100" s="16">
        <f t="shared" si="113"/>
        <v>0.0126970582110398</v>
      </c>
      <c r="AJ100" s="25">
        <v>0.0892769433018824</v>
      </c>
      <c r="AK100" s="22">
        <v>1</v>
      </c>
      <c r="AL100" s="25">
        <v>0.971161398612886</v>
      </c>
      <c r="AM100" s="25">
        <v>0.0112366319259878</v>
      </c>
      <c r="AN100" s="25">
        <v>4.60517018598809</v>
      </c>
      <c r="AO100" s="25">
        <v>-0.693147180559945</v>
      </c>
      <c r="AP100" s="25">
        <v>-0.693147180559945</v>
      </c>
      <c r="AQ100" s="25">
        <v>0</v>
      </c>
      <c r="AR100" s="25">
        <v>1.68639895357023</v>
      </c>
      <c r="AS100" s="26">
        <f t="shared" si="114"/>
        <v>1.05189848827995</v>
      </c>
      <c r="AT100" s="26">
        <f t="shared" si="115"/>
        <v>1.46401959614771</v>
      </c>
      <c r="AU100" s="26">
        <f t="shared" si="173"/>
        <v>0.683050966415552</v>
      </c>
      <c r="AV100" s="16">
        <f t="shared" si="116"/>
        <v>0.238243085743397</v>
      </c>
      <c r="AW100" s="16">
        <f t="shared" si="117"/>
        <v>0.316949033584448</v>
      </c>
      <c r="AX100" s="16">
        <f t="shared" si="118"/>
        <v>0.0126245739768012</v>
      </c>
      <c r="BA100" s="25">
        <v>0.0892769433018824</v>
      </c>
      <c r="BB100" s="25">
        <v>0.971161398612886</v>
      </c>
      <c r="BC100" s="25">
        <v>0.0112366319259878</v>
      </c>
      <c r="BD100" s="25">
        <v>4.60517018598809</v>
      </c>
      <c r="BE100" s="22">
        <v>-0.693147180559945</v>
      </c>
      <c r="BF100" s="25">
        <v>-0.693147180559945</v>
      </c>
      <c r="BG100" s="25">
        <v>0</v>
      </c>
      <c r="BH100" s="25">
        <v>1.68639895357023</v>
      </c>
      <c r="BI100" s="26">
        <f t="shared" si="119"/>
        <v>1.04723473837164</v>
      </c>
      <c r="BJ100" s="26">
        <f t="shared" si="120"/>
        <v>1.47053945364204</v>
      </c>
      <c r="BK100" s="26">
        <f t="shared" si="174"/>
        <v>0.680022557384185</v>
      </c>
      <c r="BL100" s="16">
        <f t="shared" si="121"/>
        <v>0.242817603067661</v>
      </c>
      <c r="BM100" s="16">
        <f t="shared" si="122"/>
        <v>0.319977442615815</v>
      </c>
      <c r="BN100" s="16">
        <f t="shared" si="123"/>
        <v>0.0132514399570206</v>
      </c>
      <c r="BQ100" s="25">
        <v>0.0892769433018824</v>
      </c>
      <c r="BR100" s="25">
        <v>0.971161398612886</v>
      </c>
      <c r="BS100" s="25">
        <v>0.0112366319259878</v>
      </c>
      <c r="BT100" s="25">
        <v>4.60517018598809</v>
      </c>
      <c r="BU100" s="22">
        <v>-0.693147180559945</v>
      </c>
      <c r="BV100" s="25">
        <v>0</v>
      </c>
      <c r="BW100" s="25">
        <v>1.68639895357023</v>
      </c>
      <c r="BX100" s="26">
        <f t="shared" si="124"/>
        <v>1.03945990244817</v>
      </c>
      <c r="BY100" s="26">
        <f t="shared" si="125"/>
        <v>1.48153863017991</v>
      </c>
      <c r="BZ100" s="26">
        <f t="shared" si="175"/>
        <v>0.67497396262868</v>
      </c>
      <c r="CA100" s="16">
        <f t="shared" si="126"/>
        <v>0.250540389257199</v>
      </c>
      <c r="CB100" s="16">
        <f t="shared" si="127"/>
        <v>0.32502603737132</v>
      </c>
      <c r="CC100" s="16">
        <f t="shared" si="128"/>
        <v>0.0140102689716062</v>
      </c>
      <c r="CF100" s="25">
        <v>0.0892769433018824</v>
      </c>
      <c r="CG100" s="25">
        <v>0.971161398612886</v>
      </c>
      <c r="CH100" s="25">
        <v>0.0112366319259878</v>
      </c>
      <c r="CI100" s="25">
        <v>4.60517018598809</v>
      </c>
      <c r="CJ100" s="25">
        <v>0</v>
      </c>
      <c r="CK100" s="22">
        <v>1.68639895357023</v>
      </c>
      <c r="CL100" s="29">
        <f t="shared" si="129"/>
        <v>1.04910948136224</v>
      </c>
      <c r="CM100" s="29">
        <f t="shared" si="130"/>
        <v>1.46791162157866</v>
      </c>
      <c r="CN100" s="29">
        <f t="shared" si="176"/>
        <v>0.681239922962494</v>
      </c>
      <c r="CO100" s="27">
        <f t="shared" si="131"/>
        <v>0.240973501288448</v>
      </c>
      <c r="CP100" s="27">
        <f t="shared" si="132"/>
        <v>0.318760077037506</v>
      </c>
      <c r="CQ100" s="27">
        <f t="shared" si="133"/>
        <v>0.0123613321402039</v>
      </c>
      <c r="CT100" s="31">
        <v>0.0892769433018824</v>
      </c>
      <c r="CU100" s="31">
        <v>0.971161398612886</v>
      </c>
      <c r="CV100" s="31">
        <v>0.0112366319259878</v>
      </c>
      <c r="CW100" s="31">
        <v>4.60517018598809</v>
      </c>
      <c r="CX100" s="31">
        <v>0</v>
      </c>
      <c r="CY100" s="34">
        <f t="shared" si="134"/>
        <v>1.04609707956797</v>
      </c>
      <c r="CZ100" s="34">
        <f t="shared" si="97"/>
        <v>1.47213870498138</v>
      </c>
      <c r="DA100" s="34">
        <f t="shared" si="177"/>
        <v>0.679283817901282</v>
      </c>
      <c r="DB100" s="32">
        <f t="shared" si="135"/>
        <v>0.243940094811284</v>
      </c>
      <c r="DC100" s="32">
        <f t="shared" si="136"/>
        <v>0.320716182098718</v>
      </c>
      <c r="DD100" s="32">
        <f>(DC100-$DE$1)^2</f>
        <v>0.0129130340563316</v>
      </c>
      <c r="DE100" s="73"/>
      <c r="DF100" s="30">
        <f t="shared" si="137"/>
        <v>1.04609707956797</v>
      </c>
      <c r="DG100" s="30">
        <f t="shared" si="138"/>
        <v>1.15098353186688</v>
      </c>
      <c r="DH100" s="30">
        <f t="shared" si="139"/>
        <v>1.33798612869999</v>
      </c>
      <c r="DI100" s="34">
        <f t="shared" si="140"/>
        <v>0.74739190380966</v>
      </c>
      <c r="DJ100" s="32">
        <f t="shared" si="141"/>
        <v>0.15133381247877</v>
      </c>
      <c r="DK100" s="32">
        <f t="shared" si="142"/>
        <v>0.25260809619034</v>
      </c>
      <c r="DL100" s="32">
        <f t="shared" si="143"/>
        <v>0.000517994706177908</v>
      </c>
      <c r="DM100" s="36"/>
      <c r="DN100" s="30">
        <f t="shared" si="144"/>
        <v>1.14292498179756</v>
      </c>
      <c r="DO100" s="30">
        <f t="shared" si="145"/>
        <v>1.34742001839695</v>
      </c>
      <c r="DP100" s="34">
        <f t="shared" si="146"/>
        <v>0.742159079089325</v>
      </c>
      <c r="DQ100" s="32">
        <f t="shared" si="147"/>
        <v>0.157668570080468</v>
      </c>
      <c r="DR100" s="32">
        <f t="shared" si="148"/>
        <v>0.257840920910675</v>
      </c>
      <c r="DS100" s="32">
        <f t="shared" si="149"/>
        <v>0.000932403479255306</v>
      </c>
      <c r="DT100" s="36"/>
      <c r="DU100" s="30">
        <f t="shared" si="150"/>
        <v>1.09440733438735</v>
      </c>
      <c r="DV100" s="30">
        <f t="shared" si="151"/>
        <v>1.40715431230374</v>
      </c>
      <c r="DW100" s="34">
        <f t="shared" si="152"/>
        <v>0.710654113238541</v>
      </c>
      <c r="DX100" s="32">
        <f t="shared" si="153"/>
        <v>0.198552823647784</v>
      </c>
      <c r="DY100" s="32">
        <f t="shared" si="154"/>
        <v>0.289345886761459</v>
      </c>
      <c r="DZ100" s="32">
        <f t="shared" si="155"/>
        <v>0.00412584145295619</v>
      </c>
      <c r="EA100" s="36"/>
      <c r="EC100" s="25">
        <v>0.0892769433018824</v>
      </c>
      <c r="ED100" s="22">
        <v>0.0112366319259878</v>
      </c>
      <c r="EE100" s="25">
        <v>4.60517018598809</v>
      </c>
      <c r="EF100" s="25">
        <v>0</v>
      </c>
      <c r="EG100" s="26">
        <f t="shared" si="156"/>
        <v>1.00009209156597</v>
      </c>
      <c r="EH100" s="26">
        <f t="shared" si="157"/>
        <v>1.53985819204772</v>
      </c>
      <c r="EI100" s="26">
        <f t="shared" si="178"/>
        <v>0.649410449068812</v>
      </c>
      <c r="EJ100" s="16">
        <f t="shared" si="158"/>
        <v>0.291500549589609</v>
      </c>
      <c r="EK100" s="16">
        <f t="shared" si="159"/>
        <v>0.350589550931188</v>
      </c>
      <c r="EL100" s="16">
        <f t="shared" si="160"/>
        <v>0.0179466142110823</v>
      </c>
      <c r="EO100" s="25">
        <v>0.0892769433018824</v>
      </c>
      <c r="EP100" s="25">
        <v>4.60517018598809</v>
      </c>
      <c r="EQ100" s="22">
        <v>0</v>
      </c>
      <c r="ER100" s="26">
        <f t="shared" si="161"/>
        <v>1.08529608655298</v>
      </c>
      <c r="ES100" s="26">
        <f t="shared" si="162"/>
        <v>1.41896761545617</v>
      </c>
      <c r="ET100" s="26">
        <f t="shared" si="179"/>
        <v>0.704737718540896</v>
      </c>
      <c r="EU100" s="16">
        <f t="shared" si="163"/>
        <v>0.206755648904035</v>
      </c>
      <c r="EV100" s="16">
        <f t="shared" si="164"/>
        <v>0.295262281459104</v>
      </c>
      <c r="EW100" s="16">
        <f t="shared" si="165"/>
        <v>0.00342652400873963</v>
      </c>
      <c r="EZ100" s="25">
        <v>0.0892769433018824</v>
      </c>
      <c r="FA100" s="25">
        <v>4.60517018598809</v>
      </c>
      <c r="FB100" s="26">
        <f t="shared" si="166"/>
        <v>1.25588026802013</v>
      </c>
      <c r="FC100" s="26">
        <f t="shared" si="167"/>
        <v>1.22623154389373</v>
      </c>
      <c r="FD100" s="26">
        <f t="shared" si="168"/>
        <v>0.815506667545541</v>
      </c>
      <c r="FE100" s="16">
        <f t="shared" si="169"/>
        <v>0.0807240221003118</v>
      </c>
      <c r="FF100" s="16">
        <f t="shared" si="170"/>
        <v>0.18449333245446</v>
      </c>
      <c r="FG100" s="16">
        <f t="shared" si="171"/>
        <v>0.00777722920587822</v>
      </c>
    </row>
    <row r="101" s="1" customFormat="1" spans="1:163">
      <c r="A101" s="13" t="s">
        <v>22</v>
      </c>
      <c r="B101" s="13">
        <v>2.64100994417045</v>
      </c>
      <c r="C101" s="14">
        <v>0.0071</v>
      </c>
      <c r="D101" s="14">
        <v>0.017</v>
      </c>
      <c r="E101" s="13">
        <v>100</v>
      </c>
      <c r="F101" s="13">
        <v>0.5</v>
      </c>
      <c r="G101" s="13">
        <v>0.5</v>
      </c>
      <c r="H101" s="13">
        <v>1</v>
      </c>
      <c r="I101" s="13">
        <v>5.4</v>
      </c>
      <c r="J101" s="13">
        <v>1.175</v>
      </c>
      <c r="K101" s="17">
        <f t="shared" si="98"/>
        <v>1.4084720623829</v>
      </c>
      <c r="L101" s="17">
        <f t="shared" si="94"/>
        <v>0.834237349381357</v>
      </c>
      <c r="M101" s="17">
        <f t="shared" si="95"/>
        <v>1.19869962755991</v>
      </c>
      <c r="N101" s="16">
        <f t="shared" si="99"/>
        <v>0.0545092039133229</v>
      </c>
      <c r="O101" s="16">
        <f t="shared" si="96"/>
        <v>0.198699627559912</v>
      </c>
      <c r="P101" s="16">
        <f>(O101-$Q$1)^2</f>
        <v>0.0115748794143298</v>
      </c>
      <c r="R101" s="21">
        <f t="shared" si="100"/>
        <v>-0.181237325527533</v>
      </c>
      <c r="S101" s="21">
        <f t="shared" si="182"/>
        <v>1</v>
      </c>
      <c r="T101" s="21">
        <f t="shared" si="101"/>
        <v>0.971161398612886</v>
      </c>
      <c r="U101" s="22">
        <f t="shared" si="102"/>
        <v>0.00707491367196198</v>
      </c>
      <c r="V101" s="21">
        <f t="shared" si="103"/>
        <v>0.0168571170664228</v>
      </c>
      <c r="W101" s="25">
        <f t="shared" si="104"/>
        <v>4.60517018598809</v>
      </c>
      <c r="X101" s="21">
        <f t="shared" si="105"/>
        <v>-0.693147180559945</v>
      </c>
      <c r="Y101" s="21">
        <f t="shared" si="106"/>
        <v>-0.693147180559945</v>
      </c>
      <c r="Z101" s="25">
        <f t="shared" si="107"/>
        <v>0</v>
      </c>
      <c r="AA101" s="21">
        <f t="shared" si="108"/>
        <v>1.68639895357023</v>
      </c>
      <c r="AB101" s="26">
        <f t="shared" si="109"/>
        <v>1.06700844827438</v>
      </c>
      <c r="AC101" s="26">
        <f t="shared" si="110"/>
        <v>1.10120965012065</v>
      </c>
      <c r="AD101" s="26">
        <f t="shared" si="172"/>
        <v>0.908092296403724</v>
      </c>
      <c r="AE101" s="16">
        <f t="shared" si="111"/>
        <v>0.0116621752441083</v>
      </c>
      <c r="AF101" s="16">
        <f t="shared" si="112"/>
        <v>0.0919077035962763</v>
      </c>
      <c r="AG101" s="16">
        <f t="shared" si="113"/>
        <v>0.0126583267376063</v>
      </c>
      <c r="AJ101" s="25">
        <v>-0.181237325527533</v>
      </c>
      <c r="AK101" s="22">
        <v>1</v>
      </c>
      <c r="AL101" s="25">
        <v>0.971161398612886</v>
      </c>
      <c r="AM101" s="25">
        <v>0.0168571170664228</v>
      </c>
      <c r="AN101" s="25">
        <v>4.60517018598809</v>
      </c>
      <c r="AO101" s="25">
        <v>-0.693147180559945</v>
      </c>
      <c r="AP101" s="25">
        <v>-0.693147180559945</v>
      </c>
      <c r="AQ101" s="25">
        <v>0</v>
      </c>
      <c r="AR101" s="25">
        <v>1.68639895357023</v>
      </c>
      <c r="AS101" s="26">
        <f t="shared" si="114"/>
        <v>1.06724444725321</v>
      </c>
      <c r="AT101" s="26">
        <f t="shared" si="115"/>
        <v>1.10096614044151</v>
      </c>
      <c r="AU101" s="26">
        <f t="shared" si="173"/>
        <v>0.908293146598473</v>
      </c>
      <c r="AV101" s="16">
        <f t="shared" si="116"/>
        <v>0.0116112591477671</v>
      </c>
      <c r="AW101" s="16">
        <f t="shared" si="117"/>
        <v>0.0917068534015267</v>
      </c>
      <c r="AX101" s="16">
        <f t="shared" si="118"/>
        <v>0.0127425831367036</v>
      </c>
      <c r="BA101" s="25">
        <v>-0.181237325527533</v>
      </c>
      <c r="BB101" s="25">
        <v>0.971161398612886</v>
      </c>
      <c r="BC101" s="25">
        <v>0.0168571170664228</v>
      </c>
      <c r="BD101" s="25">
        <v>4.60517018598809</v>
      </c>
      <c r="BE101" s="22">
        <v>-0.693147180559945</v>
      </c>
      <c r="BF101" s="25">
        <v>-0.693147180559945</v>
      </c>
      <c r="BG101" s="25">
        <v>0</v>
      </c>
      <c r="BH101" s="25">
        <v>1.68639895357023</v>
      </c>
      <c r="BI101" s="26">
        <f t="shared" si="119"/>
        <v>1.06253654634629</v>
      </c>
      <c r="BJ101" s="26">
        <f t="shared" si="120"/>
        <v>1.10584431569947</v>
      </c>
      <c r="BK101" s="26">
        <f t="shared" si="174"/>
        <v>0.904286422422377</v>
      </c>
      <c r="BL101" s="16">
        <f t="shared" si="121"/>
        <v>0.0126480284077195</v>
      </c>
      <c r="BM101" s="16">
        <f t="shared" si="122"/>
        <v>0.0957135775776228</v>
      </c>
      <c r="BN101" s="16">
        <f t="shared" si="123"/>
        <v>0.0119134968012012</v>
      </c>
      <c r="BQ101" s="25">
        <v>-0.181237325527533</v>
      </c>
      <c r="BR101" s="25">
        <v>0.971161398612886</v>
      </c>
      <c r="BS101" s="25">
        <v>0.0168571170664228</v>
      </c>
      <c r="BT101" s="25">
        <v>4.60517018598809</v>
      </c>
      <c r="BU101" s="22">
        <v>-0.693147180559945</v>
      </c>
      <c r="BV101" s="25">
        <v>0</v>
      </c>
      <c r="BW101" s="25">
        <v>1.68639895357023</v>
      </c>
      <c r="BX101" s="26">
        <f t="shared" si="124"/>
        <v>1.05481883706348</v>
      </c>
      <c r="BY101" s="26">
        <f t="shared" si="125"/>
        <v>1.11393535905283</v>
      </c>
      <c r="BZ101" s="26">
        <f t="shared" si="175"/>
        <v>0.897718159202965</v>
      </c>
      <c r="CA101" s="16">
        <f t="shared" si="126"/>
        <v>0.0144435119247734</v>
      </c>
      <c r="CB101" s="16">
        <f t="shared" si="127"/>
        <v>0.102281840797035</v>
      </c>
      <c r="CC101" s="16">
        <f t="shared" si="128"/>
        <v>0.010895020428314</v>
      </c>
      <c r="CF101" s="25">
        <v>-0.181237325527533</v>
      </c>
      <c r="CG101" s="25">
        <v>0.971161398612886</v>
      </c>
      <c r="CH101" s="25">
        <v>0.0168571170664228</v>
      </c>
      <c r="CI101" s="25">
        <v>4.60517018598809</v>
      </c>
      <c r="CJ101" s="25">
        <v>0</v>
      </c>
      <c r="CK101" s="22">
        <v>1.68639895357023</v>
      </c>
      <c r="CL101" s="29">
        <f t="shared" si="129"/>
        <v>1.06349623235847</v>
      </c>
      <c r="CM101" s="29">
        <f t="shared" si="130"/>
        <v>1.10484641529407</v>
      </c>
      <c r="CN101" s="29">
        <f t="shared" si="176"/>
        <v>0.905103176475292</v>
      </c>
      <c r="CO101" s="27">
        <f t="shared" si="131"/>
        <v>0.0124330901982567</v>
      </c>
      <c r="CP101" s="27">
        <f t="shared" si="132"/>
        <v>0.0948968235247077</v>
      </c>
      <c r="CQ101" s="27">
        <f t="shared" si="133"/>
        <v>0.0126971712931331</v>
      </c>
      <c r="CT101" s="31">
        <v>-0.181237325527533</v>
      </c>
      <c r="CU101" s="31">
        <v>0.971161398612886</v>
      </c>
      <c r="CV101" s="31">
        <v>0.0168571170664228</v>
      </c>
      <c r="CW101" s="31">
        <v>4.60517018598809</v>
      </c>
      <c r="CX101" s="31">
        <v>0</v>
      </c>
      <c r="CY101" s="34">
        <f t="shared" si="134"/>
        <v>1.06121941929267</v>
      </c>
      <c r="CZ101" s="34">
        <f t="shared" si="97"/>
        <v>1.107216828715</v>
      </c>
      <c r="DA101" s="34">
        <f t="shared" si="177"/>
        <v>0.903165463227801</v>
      </c>
      <c r="DB101" s="32">
        <f t="shared" si="135"/>
        <v>0.0129460205460981</v>
      </c>
      <c r="DC101" s="32">
        <f t="shared" si="136"/>
        <v>0.0968345367721991</v>
      </c>
      <c r="DD101" s="32">
        <f>(DC101-$DE$1)^2</f>
        <v>0.0121542055779106</v>
      </c>
      <c r="DE101" s="73"/>
      <c r="DF101" s="30">
        <f t="shared" si="137"/>
        <v>1.06121941929266</v>
      </c>
      <c r="DG101" s="30">
        <f t="shared" si="138"/>
        <v>1.15098353186688</v>
      </c>
      <c r="DH101" s="30">
        <f t="shared" si="139"/>
        <v>1.02086603975486</v>
      </c>
      <c r="DI101" s="34">
        <f t="shared" si="140"/>
        <v>0.979560452652661</v>
      </c>
      <c r="DJ101" s="32">
        <f t="shared" si="141"/>
        <v>0.000576790741589343</v>
      </c>
      <c r="DK101" s="32">
        <f t="shared" si="142"/>
        <v>0.0204395473473392</v>
      </c>
      <c r="DL101" s="32">
        <f t="shared" si="143"/>
        <v>0.0438521509709211</v>
      </c>
      <c r="DM101" s="36"/>
      <c r="DN101" s="30">
        <f t="shared" si="144"/>
        <v>1.14292498179756</v>
      </c>
      <c r="DO101" s="30">
        <f t="shared" si="145"/>
        <v>1.02806397507559</v>
      </c>
      <c r="DP101" s="34">
        <f t="shared" si="146"/>
        <v>0.972702112168136</v>
      </c>
      <c r="DQ101" s="32">
        <f t="shared" si="147"/>
        <v>0.00102880679268685</v>
      </c>
      <c r="DR101" s="32">
        <f t="shared" si="148"/>
        <v>0.0272978878318637</v>
      </c>
      <c r="DS101" s="32">
        <f t="shared" si="149"/>
        <v>0.0400031002791477</v>
      </c>
      <c r="DT101" s="36"/>
      <c r="DU101" s="30">
        <f t="shared" si="150"/>
        <v>1.09440733438735</v>
      </c>
      <c r="DV101" s="30">
        <f t="shared" si="151"/>
        <v>1.07364046555642</v>
      </c>
      <c r="DW101" s="34">
        <f t="shared" si="152"/>
        <v>0.931410497350939</v>
      </c>
      <c r="DX101" s="32">
        <f t="shared" si="153"/>
        <v>0.0064951777505519</v>
      </c>
      <c r="DY101" s="32">
        <f t="shared" si="154"/>
        <v>0.0685895026490611</v>
      </c>
      <c r="DZ101" s="32">
        <f t="shared" si="155"/>
        <v>0.0244996595365863</v>
      </c>
      <c r="EA101" s="36"/>
      <c r="EC101" s="25">
        <v>-0.181237325527533</v>
      </c>
      <c r="ED101" s="22">
        <v>0.0168571170664228</v>
      </c>
      <c r="EE101" s="25">
        <v>4.60517018598809</v>
      </c>
      <c r="EF101" s="25">
        <v>0</v>
      </c>
      <c r="EG101" s="26">
        <f t="shared" si="156"/>
        <v>1.0157538463558</v>
      </c>
      <c r="EH101" s="26">
        <f t="shared" si="157"/>
        <v>1.15677632353107</v>
      </c>
      <c r="EI101" s="26">
        <f t="shared" si="178"/>
        <v>0.864471358600677</v>
      </c>
      <c r="EJ101" s="16">
        <f t="shared" si="158"/>
        <v>0.0253593374504736</v>
      </c>
      <c r="EK101" s="16">
        <f t="shared" si="159"/>
        <v>0.135528641399323</v>
      </c>
      <c r="EL101" s="16">
        <f t="shared" si="160"/>
        <v>0.00657655078868697</v>
      </c>
      <c r="EO101" s="25">
        <v>-0.181237325527533</v>
      </c>
      <c r="EP101" s="25">
        <v>4.60517018598809</v>
      </c>
      <c r="EQ101" s="22">
        <v>0</v>
      </c>
      <c r="ER101" s="26">
        <f t="shared" si="161"/>
        <v>1.08529608655298</v>
      </c>
      <c r="ES101" s="26">
        <f t="shared" si="162"/>
        <v>1.08265386244221</v>
      </c>
      <c r="ET101" s="26">
        <f t="shared" si="179"/>
        <v>0.923656243874877</v>
      </c>
      <c r="EU101" s="16">
        <f t="shared" si="163"/>
        <v>0.0080467920877104</v>
      </c>
      <c r="EV101" s="16">
        <f t="shared" si="164"/>
        <v>0.0763437561251231</v>
      </c>
      <c r="EW101" s="16">
        <f t="shared" si="165"/>
        <v>0.0257223880869462</v>
      </c>
      <c r="EZ101" s="25">
        <v>-0.181237325527533</v>
      </c>
      <c r="FA101" s="25">
        <v>4.60517018598809</v>
      </c>
      <c r="FB101" s="26">
        <f t="shared" si="166"/>
        <v>1.25588026802013</v>
      </c>
      <c r="FC101" s="26">
        <f t="shared" si="167"/>
        <v>0.935598742905931</v>
      </c>
      <c r="FD101" s="26">
        <f t="shared" si="168"/>
        <v>1.06883427065543</v>
      </c>
      <c r="FE101" s="16">
        <f t="shared" si="169"/>
        <v>0.00654161775500845</v>
      </c>
      <c r="FF101" s="16">
        <f t="shared" si="170"/>
        <v>0.0688342706554319</v>
      </c>
      <c r="FG101" s="16">
        <f t="shared" si="171"/>
        <v>0.0415538693039556</v>
      </c>
    </row>
    <row r="102" s="1" customFormat="1" spans="1:163">
      <c r="A102" s="13" t="s">
        <v>22</v>
      </c>
      <c r="B102" s="13">
        <v>2.64100994417045</v>
      </c>
      <c r="C102" s="14">
        <v>0.0071</v>
      </c>
      <c r="D102" s="14">
        <v>0.0226</v>
      </c>
      <c r="E102" s="13">
        <v>100</v>
      </c>
      <c r="F102" s="13">
        <v>0.5</v>
      </c>
      <c r="G102" s="13">
        <v>0.5</v>
      </c>
      <c r="H102" s="13">
        <v>1</v>
      </c>
      <c r="I102" s="13">
        <v>5.4</v>
      </c>
      <c r="J102" s="13">
        <v>1.126</v>
      </c>
      <c r="K102" s="17">
        <f t="shared" si="98"/>
        <v>1.4084720623829</v>
      </c>
      <c r="L102" s="17">
        <f t="shared" si="94"/>
        <v>0.79944787693907</v>
      </c>
      <c r="M102" s="17">
        <f t="shared" si="95"/>
        <v>1.25086328808428</v>
      </c>
      <c r="N102" s="16">
        <f t="shared" si="99"/>
        <v>0.0797904660268468</v>
      </c>
      <c r="O102" s="16">
        <f t="shared" si="96"/>
        <v>0.250863288084277</v>
      </c>
      <c r="P102" s="16">
        <f>(O102-$Q$1)^2</f>
        <v>0.0030717037216555</v>
      </c>
      <c r="R102" s="21">
        <f t="shared" si="100"/>
        <v>-0.223833943406157</v>
      </c>
      <c r="S102" s="21">
        <f t="shared" si="182"/>
        <v>1</v>
      </c>
      <c r="T102" s="21">
        <f t="shared" si="101"/>
        <v>0.971161398612886</v>
      </c>
      <c r="U102" s="22">
        <f t="shared" si="102"/>
        <v>0.00707491367196198</v>
      </c>
      <c r="V102" s="21">
        <f t="shared" si="103"/>
        <v>0.0223484036637618</v>
      </c>
      <c r="W102" s="25">
        <f t="shared" si="104"/>
        <v>4.60517018598809</v>
      </c>
      <c r="X102" s="21">
        <f t="shared" si="105"/>
        <v>-0.693147180559945</v>
      </c>
      <c r="Y102" s="21">
        <f t="shared" si="106"/>
        <v>-0.693147180559945</v>
      </c>
      <c r="Z102" s="25">
        <f t="shared" si="107"/>
        <v>0</v>
      </c>
      <c r="AA102" s="21">
        <f t="shared" si="108"/>
        <v>1.68639895357023</v>
      </c>
      <c r="AB102" s="26">
        <f t="shared" si="109"/>
        <v>1.08221150886219</v>
      </c>
      <c r="AC102" s="26">
        <f t="shared" si="110"/>
        <v>1.04046204533885</v>
      </c>
      <c r="AD102" s="26">
        <f t="shared" si="172"/>
        <v>0.961111464353636</v>
      </c>
      <c r="AE102" s="16">
        <f t="shared" si="111"/>
        <v>0.00191743195612569</v>
      </c>
      <c r="AF102" s="16">
        <f t="shared" si="112"/>
        <v>0.0388885356463639</v>
      </c>
      <c r="AG102" s="16">
        <f t="shared" si="113"/>
        <v>0.0273996503842909</v>
      </c>
      <c r="AJ102" s="25">
        <v>-0.223833943406157</v>
      </c>
      <c r="AK102" s="22">
        <v>1</v>
      </c>
      <c r="AL102" s="25">
        <v>0.971161398612886</v>
      </c>
      <c r="AM102" s="25">
        <v>0.0223484036637618</v>
      </c>
      <c r="AN102" s="25">
        <v>4.60517018598809</v>
      </c>
      <c r="AO102" s="25">
        <v>-0.693147180559945</v>
      </c>
      <c r="AP102" s="25">
        <v>-0.693147180559945</v>
      </c>
      <c r="AQ102" s="25">
        <v>0</v>
      </c>
      <c r="AR102" s="25">
        <v>1.68639895357023</v>
      </c>
      <c r="AS102" s="26">
        <f t="shared" si="114"/>
        <v>1.08245384245424</v>
      </c>
      <c r="AT102" s="26">
        <f t="shared" si="115"/>
        <v>1.04022911263082</v>
      </c>
      <c r="AU102" s="26">
        <f t="shared" si="173"/>
        <v>0.961326680687606</v>
      </c>
      <c r="AV102" s="16">
        <f t="shared" si="116"/>
        <v>0.00189626783699981</v>
      </c>
      <c r="AW102" s="16">
        <f t="shared" si="117"/>
        <v>0.0386733193123944</v>
      </c>
      <c r="AX102" s="16">
        <f t="shared" si="118"/>
        <v>0.0275283131100955</v>
      </c>
      <c r="BA102" s="25">
        <v>-0.223833943406157</v>
      </c>
      <c r="BB102" s="25">
        <v>0.971161398612886</v>
      </c>
      <c r="BC102" s="25">
        <v>0.0223484036637618</v>
      </c>
      <c r="BD102" s="25">
        <v>4.60517018598809</v>
      </c>
      <c r="BE102" s="22">
        <v>-0.693147180559945</v>
      </c>
      <c r="BF102" s="25">
        <v>-0.693147180559945</v>
      </c>
      <c r="BG102" s="25">
        <v>0</v>
      </c>
      <c r="BH102" s="25">
        <v>1.68639895357023</v>
      </c>
      <c r="BI102" s="26">
        <f t="shared" si="119"/>
        <v>1.07770252046792</v>
      </c>
      <c r="BJ102" s="26">
        <f t="shared" si="120"/>
        <v>1.04481522369559</v>
      </c>
      <c r="BK102" s="26">
        <f t="shared" si="174"/>
        <v>0.957107034163343</v>
      </c>
      <c r="BL102" s="16">
        <f t="shared" si="121"/>
        <v>0.00233264652915127</v>
      </c>
      <c r="BM102" s="16">
        <f t="shared" si="122"/>
        <v>0.0428929658366569</v>
      </c>
      <c r="BN102" s="16">
        <f t="shared" si="123"/>
        <v>0.0262341441467259</v>
      </c>
      <c r="BQ102" s="25">
        <v>-0.223833943406157</v>
      </c>
      <c r="BR102" s="25">
        <v>0.971161398612886</v>
      </c>
      <c r="BS102" s="25">
        <v>0.0223484036637618</v>
      </c>
      <c r="BT102" s="25">
        <v>4.60517018598809</v>
      </c>
      <c r="BU102" s="22">
        <v>-0.693147180559945</v>
      </c>
      <c r="BV102" s="25">
        <v>0</v>
      </c>
      <c r="BW102" s="25">
        <v>1.68639895357023</v>
      </c>
      <c r="BX102" s="26">
        <f t="shared" si="124"/>
        <v>1.07004386653224</v>
      </c>
      <c r="BY102" s="26">
        <f t="shared" si="125"/>
        <v>1.05229330798288</v>
      </c>
      <c r="BZ102" s="26">
        <f t="shared" si="175"/>
        <v>0.950305387684047</v>
      </c>
      <c r="CA102" s="16">
        <f t="shared" si="126"/>
        <v>0.00313108887266208</v>
      </c>
      <c r="CB102" s="16">
        <f t="shared" si="127"/>
        <v>0.0496946123159527</v>
      </c>
      <c r="CC102" s="16">
        <f t="shared" si="128"/>
        <v>0.0246384642351819</v>
      </c>
      <c r="CF102" s="25">
        <v>-0.223833943406157</v>
      </c>
      <c r="CG102" s="25">
        <v>0.971161398612886</v>
      </c>
      <c r="CH102" s="25">
        <v>0.0223484036637618</v>
      </c>
      <c r="CI102" s="25">
        <v>4.60517018598809</v>
      </c>
      <c r="CJ102" s="25">
        <v>0</v>
      </c>
      <c r="CK102" s="22">
        <v>1.68639895357023</v>
      </c>
      <c r="CL102" s="29">
        <f t="shared" si="129"/>
        <v>1.07774279325732</v>
      </c>
      <c r="CM102" s="29">
        <f t="shared" si="130"/>
        <v>1.04477618133435</v>
      </c>
      <c r="CN102" s="29">
        <f t="shared" si="176"/>
        <v>0.957142800406144</v>
      </c>
      <c r="CO102" s="27">
        <f t="shared" si="131"/>
        <v>0.00232875800260598</v>
      </c>
      <c r="CP102" s="27">
        <f t="shared" si="132"/>
        <v>0.0428571995938564</v>
      </c>
      <c r="CQ102" s="27">
        <f t="shared" si="133"/>
        <v>0.0271331230043328</v>
      </c>
      <c r="CT102" s="31">
        <v>-0.223833943406157</v>
      </c>
      <c r="CU102" s="31">
        <v>0.971161398612886</v>
      </c>
      <c r="CV102" s="31">
        <v>0.0223484036637618</v>
      </c>
      <c r="CW102" s="31">
        <v>4.60517018598809</v>
      </c>
      <c r="CX102" s="31">
        <v>0</v>
      </c>
      <c r="CY102" s="34">
        <f t="shared" si="134"/>
        <v>1.07620524526839</v>
      </c>
      <c r="CZ102" s="34">
        <f t="shared" si="97"/>
        <v>1.04626882739192</v>
      </c>
      <c r="DA102" s="34">
        <f t="shared" si="177"/>
        <v>0.955777304856478</v>
      </c>
      <c r="DB102" s="32">
        <f t="shared" si="135"/>
        <v>0.00247951759878078</v>
      </c>
      <c r="DC102" s="32">
        <f t="shared" si="136"/>
        <v>0.044222695143522</v>
      </c>
      <c r="DD102" s="32">
        <f>(DC102-$DE$1)^2</f>
        <v>0.0265227136019564</v>
      </c>
      <c r="DE102" s="73"/>
      <c r="DF102" s="30">
        <f t="shared" si="137"/>
        <v>1.07620524526839</v>
      </c>
      <c r="DG102" s="30">
        <f t="shared" si="138"/>
        <v>1.15098353186688</v>
      </c>
      <c r="DH102" s="30">
        <f t="shared" si="139"/>
        <v>0.978293753841679</v>
      </c>
      <c r="DI102" s="34">
        <f t="shared" si="140"/>
        <v>1.02218786133826</v>
      </c>
      <c r="DJ102" s="32">
        <f t="shared" si="141"/>
        <v>0.000624176864543234</v>
      </c>
      <c r="DK102" s="32">
        <f t="shared" si="142"/>
        <v>0.0221878613382562</v>
      </c>
      <c r="DL102" s="32">
        <f t="shared" si="143"/>
        <v>0.0431229820225993</v>
      </c>
      <c r="DM102" s="36"/>
      <c r="DN102" s="30">
        <f t="shared" si="144"/>
        <v>1.14292498179756</v>
      </c>
      <c r="DO102" s="30">
        <f t="shared" si="145"/>
        <v>0.985191519944781</v>
      </c>
      <c r="DP102" s="34">
        <f t="shared" si="146"/>
        <v>1.01503106731577</v>
      </c>
      <c r="DQ102" s="32">
        <f t="shared" si="147"/>
        <v>0.000286455008847748</v>
      </c>
      <c r="DR102" s="32">
        <f t="shared" si="148"/>
        <v>0.015031067315773</v>
      </c>
      <c r="DS102" s="32">
        <f t="shared" si="149"/>
        <v>0.0450604935203129</v>
      </c>
      <c r="DT102" s="36"/>
      <c r="DU102" s="30">
        <f t="shared" si="150"/>
        <v>1.09440733438735</v>
      </c>
      <c r="DV102" s="30">
        <f t="shared" si="151"/>
        <v>1.0288673738013</v>
      </c>
      <c r="DW102" s="34">
        <f t="shared" si="152"/>
        <v>0.971942570503866</v>
      </c>
      <c r="DX102" s="32">
        <f t="shared" si="153"/>
        <v>0.000998096520512504</v>
      </c>
      <c r="DY102" s="32">
        <f t="shared" si="154"/>
        <v>0.0280574294961338</v>
      </c>
      <c r="DZ102" s="32">
        <f t="shared" si="155"/>
        <v>0.0388309662448332</v>
      </c>
      <c r="EA102" s="36"/>
      <c r="EC102" s="25">
        <v>-0.223833943406157</v>
      </c>
      <c r="ED102" s="22">
        <v>0.0223484036637618</v>
      </c>
      <c r="EE102" s="25">
        <v>4.60517018598809</v>
      </c>
      <c r="EF102" s="25">
        <v>0</v>
      </c>
      <c r="EG102" s="26">
        <f t="shared" si="156"/>
        <v>1.0312924306048</v>
      </c>
      <c r="EH102" s="26">
        <f t="shared" si="157"/>
        <v>1.09183386456125</v>
      </c>
      <c r="EI102" s="26">
        <f t="shared" si="178"/>
        <v>0.915890258085969</v>
      </c>
      <c r="EJ102" s="16">
        <f t="shared" si="158"/>
        <v>0.00896952370074645</v>
      </c>
      <c r="EK102" s="16">
        <f t="shared" si="159"/>
        <v>0.0841097419140312</v>
      </c>
      <c r="EL102" s="16">
        <f t="shared" si="160"/>
        <v>0.017560181546846</v>
      </c>
      <c r="EO102" s="25">
        <v>-0.223833943406157</v>
      </c>
      <c r="EP102" s="25">
        <v>4.60517018598809</v>
      </c>
      <c r="EQ102" s="22">
        <v>0</v>
      </c>
      <c r="ER102" s="26">
        <f t="shared" si="161"/>
        <v>1.08529608655298</v>
      </c>
      <c r="ES102" s="26">
        <f t="shared" si="162"/>
        <v>1.03750489285951</v>
      </c>
      <c r="ET102" s="26">
        <f t="shared" si="179"/>
        <v>0.963850876157176</v>
      </c>
      <c r="EU102" s="16">
        <f t="shared" si="163"/>
        <v>0.00165680856990246</v>
      </c>
      <c r="EV102" s="16">
        <f t="shared" si="164"/>
        <v>0.0361491238428238</v>
      </c>
      <c r="EW102" s="16">
        <f t="shared" si="165"/>
        <v>0.0402309881227284</v>
      </c>
      <c r="EZ102" s="25">
        <v>-0.223833943406157</v>
      </c>
      <c r="FA102" s="25">
        <v>4.60517018598809</v>
      </c>
      <c r="FB102" s="26">
        <f t="shared" si="166"/>
        <v>1.25588026802013</v>
      </c>
      <c r="FC102" s="26">
        <f t="shared" si="167"/>
        <v>0.896582284691131</v>
      </c>
      <c r="FD102" s="26">
        <f t="shared" si="168"/>
        <v>1.11534659682072</v>
      </c>
      <c r="FE102" s="16">
        <f t="shared" si="169"/>
        <v>0.0168688840209815</v>
      </c>
      <c r="FF102" s="16">
        <f t="shared" si="170"/>
        <v>0.115346596820722</v>
      </c>
      <c r="FG102" s="16">
        <f t="shared" si="171"/>
        <v>0.0247544079030618</v>
      </c>
    </row>
    <row r="103" s="1" customFormat="1" spans="1:163">
      <c r="A103" s="13" t="s">
        <v>22</v>
      </c>
      <c r="B103" s="13">
        <v>2.55674945511589</v>
      </c>
      <c r="C103" s="14">
        <v>0</v>
      </c>
      <c r="D103" s="14">
        <v>0</v>
      </c>
      <c r="E103" s="13">
        <v>100</v>
      </c>
      <c r="F103" s="13">
        <v>0.5</v>
      </c>
      <c r="G103" s="13">
        <v>0.5</v>
      </c>
      <c r="H103" s="13">
        <v>1</v>
      </c>
      <c r="I103" s="13">
        <v>5.4</v>
      </c>
      <c r="J103" s="13">
        <v>1.003</v>
      </c>
      <c r="K103" s="17">
        <f t="shared" si="98"/>
        <v>1.40088317993808</v>
      </c>
      <c r="L103" s="17">
        <f t="shared" si="94"/>
        <v>0.715976902545386</v>
      </c>
      <c r="M103" s="17">
        <f t="shared" si="95"/>
        <v>1.39669310063618</v>
      </c>
      <c r="N103" s="16">
        <f t="shared" si="99"/>
        <v>0.158311024877642</v>
      </c>
      <c r="O103" s="16">
        <f t="shared" si="96"/>
        <v>0.396693100636176</v>
      </c>
      <c r="P103" s="16">
        <f>(O103-$Q$1)^2</f>
        <v>0.00817340025009682</v>
      </c>
      <c r="R103" s="21">
        <f t="shared" si="100"/>
        <v>-0.334107371556649</v>
      </c>
      <c r="S103" s="21">
        <f t="shared" ref="S103:S112" si="183">1</f>
        <v>1</v>
      </c>
      <c r="T103" s="21">
        <f t="shared" si="101"/>
        <v>0.93873670758805</v>
      </c>
      <c r="U103" s="22">
        <f t="shared" si="102"/>
        <v>0</v>
      </c>
      <c r="V103" s="21">
        <f t="shared" si="103"/>
        <v>0</v>
      </c>
      <c r="W103" s="25">
        <f t="shared" si="104"/>
        <v>4.60517018598809</v>
      </c>
      <c r="X103" s="21">
        <f t="shared" si="105"/>
        <v>-0.693147180559945</v>
      </c>
      <c r="Y103" s="21">
        <f t="shared" si="106"/>
        <v>-0.693147180559945</v>
      </c>
      <c r="Z103" s="25">
        <f t="shared" si="107"/>
        <v>0</v>
      </c>
      <c r="AA103" s="21">
        <f t="shared" si="108"/>
        <v>1.68639895357023</v>
      </c>
      <c r="AB103" s="26">
        <f t="shared" si="109"/>
        <v>1.01262137699273</v>
      </c>
      <c r="AC103" s="26">
        <f t="shared" si="110"/>
        <v>0.990498544459624</v>
      </c>
      <c r="AD103" s="26">
        <f t="shared" si="172"/>
        <v>1.00959259919515</v>
      </c>
      <c r="AE103" s="16">
        <f t="shared" si="111"/>
        <v>9.25708952362432e-5</v>
      </c>
      <c r="AF103" s="16">
        <f t="shared" si="112"/>
        <v>0.0095925991951451</v>
      </c>
      <c r="AG103" s="16">
        <f t="shared" si="113"/>
        <v>0.0379565211058599</v>
      </c>
      <c r="AJ103" s="25">
        <v>-0.334107371556649</v>
      </c>
      <c r="AK103" s="22">
        <v>1</v>
      </c>
      <c r="AL103" s="25">
        <v>0.93873670758805</v>
      </c>
      <c r="AM103" s="25">
        <v>0</v>
      </c>
      <c r="AN103" s="25">
        <v>4.60517018598809</v>
      </c>
      <c r="AO103" s="25">
        <v>-0.693147180559945</v>
      </c>
      <c r="AP103" s="25">
        <v>-0.693147180559945</v>
      </c>
      <c r="AQ103" s="25">
        <v>0</v>
      </c>
      <c r="AR103" s="25">
        <v>1.68639895357023</v>
      </c>
      <c r="AS103" s="26">
        <f t="shared" si="114"/>
        <v>1.01075766097442</v>
      </c>
      <c r="AT103" s="26">
        <f t="shared" si="115"/>
        <v>0.992324905094518</v>
      </c>
      <c r="AU103" s="26">
        <f t="shared" si="173"/>
        <v>1.00773445760162</v>
      </c>
      <c r="AV103" s="16">
        <f t="shared" si="116"/>
        <v>6.01813037940647e-5</v>
      </c>
      <c r="AW103" s="16">
        <f t="shared" si="117"/>
        <v>0.00773445760161673</v>
      </c>
      <c r="AX103" s="16">
        <f t="shared" si="118"/>
        <v>0.0387520668190591</v>
      </c>
      <c r="BA103" s="25">
        <v>-0.334107371556649</v>
      </c>
      <c r="BB103" s="25">
        <v>0.93873670758805</v>
      </c>
      <c r="BC103" s="25">
        <v>0</v>
      </c>
      <c r="BD103" s="25">
        <v>4.60517018598809</v>
      </c>
      <c r="BE103" s="22">
        <v>-0.693147180559945</v>
      </c>
      <c r="BF103" s="25">
        <v>-0.693147180559945</v>
      </c>
      <c r="BG103" s="25">
        <v>0</v>
      </c>
      <c r="BH103" s="25">
        <v>1.68639895357023</v>
      </c>
      <c r="BI103" s="26">
        <f t="shared" si="119"/>
        <v>1.00580376806272</v>
      </c>
      <c r="BJ103" s="26">
        <f t="shared" si="120"/>
        <v>0.997212410460422</v>
      </c>
      <c r="BK103" s="26">
        <f t="shared" si="174"/>
        <v>1.00279538191697</v>
      </c>
      <c r="BL103" s="16">
        <f t="shared" si="121"/>
        <v>7.86111534952606e-6</v>
      </c>
      <c r="BM103" s="16">
        <f t="shared" si="122"/>
        <v>0.0027953819169686</v>
      </c>
      <c r="BN103" s="16">
        <f t="shared" si="123"/>
        <v>0.0408311378629361</v>
      </c>
      <c r="BQ103" s="25">
        <v>-0.334107371556649</v>
      </c>
      <c r="BR103" s="25">
        <v>0.93873670758805</v>
      </c>
      <c r="BS103" s="25">
        <v>0</v>
      </c>
      <c r="BT103" s="25">
        <v>4.60517018598809</v>
      </c>
      <c r="BU103" s="22">
        <v>-0.693147180559945</v>
      </c>
      <c r="BV103" s="25">
        <v>0</v>
      </c>
      <c r="BW103" s="25">
        <v>1.68639895357023</v>
      </c>
      <c r="BX103" s="26">
        <f t="shared" si="124"/>
        <v>0.99778376625882</v>
      </c>
      <c r="BY103" s="26">
        <f t="shared" si="125"/>
        <v>1.00522781981184</v>
      </c>
      <c r="BZ103" s="26">
        <f t="shared" si="175"/>
        <v>0.994799368154357</v>
      </c>
      <c r="CA103" s="16">
        <f t="shared" si="126"/>
        <v>2.72090944426267e-5</v>
      </c>
      <c r="CB103" s="16">
        <f t="shared" si="127"/>
        <v>0.00520063184564323</v>
      </c>
      <c r="CC103" s="16">
        <f t="shared" si="128"/>
        <v>0.0405863022339614</v>
      </c>
      <c r="CF103" s="25">
        <v>-0.334107371556649</v>
      </c>
      <c r="CG103" s="25">
        <v>0.93873670758805</v>
      </c>
      <c r="CH103" s="25">
        <v>0</v>
      </c>
      <c r="CI103" s="25">
        <v>4.60517018598809</v>
      </c>
      <c r="CJ103" s="25">
        <v>0</v>
      </c>
      <c r="CK103" s="22">
        <v>1.68639895357023</v>
      </c>
      <c r="CL103" s="29">
        <f t="shared" si="129"/>
        <v>1.0095834031091</v>
      </c>
      <c r="CM103" s="29">
        <f t="shared" si="130"/>
        <v>0.993479089405767</v>
      </c>
      <c r="CN103" s="29">
        <f t="shared" si="176"/>
        <v>1.00656371197318</v>
      </c>
      <c r="CO103" s="27">
        <f t="shared" si="131"/>
        <v>4.33411964968534e-5</v>
      </c>
      <c r="CP103" s="27">
        <f t="shared" si="132"/>
        <v>0.00656371197317629</v>
      </c>
      <c r="CQ103" s="27">
        <f t="shared" si="133"/>
        <v>0.0404069647710038</v>
      </c>
      <c r="CT103" s="31">
        <v>-0.334107371556649</v>
      </c>
      <c r="CU103" s="31">
        <v>0.93873670758805</v>
      </c>
      <c r="CV103" s="31">
        <v>0</v>
      </c>
      <c r="CW103" s="31">
        <v>4.60517018598809</v>
      </c>
      <c r="CX103" s="31">
        <v>0</v>
      </c>
      <c r="CY103" s="34">
        <f t="shared" si="134"/>
        <v>1.00460233740428</v>
      </c>
      <c r="CZ103" s="34">
        <f t="shared" si="97"/>
        <v>0.998405003308655</v>
      </c>
      <c r="DA103" s="34">
        <f t="shared" si="177"/>
        <v>1.00159754476997</v>
      </c>
      <c r="DB103" s="32">
        <f t="shared" si="135"/>
        <v>2.56748515714679e-6</v>
      </c>
      <c r="DC103" s="32">
        <f t="shared" si="136"/>
        <v>0.00159754476996765</v>
      </c>
      <c r="DD103" s="32">
        <f>(DC103-$DE$1)^2</f>
        <v>0.0422233067140438</v>
      </c>
      <c r="DE103" s="73"/>
      <c r="DF103" s="30">
        <f t="shared" si="137"/>
        <v>1.00460233740428</v>
      </c>
      <c r="DG103" s="30">
        <f t="shared" si="138"/>
        <v>1.13800417491569</v>
      </c>
      <c r="DH103" s="30">
        <f t="shared" si="139"/>
        <v>0.88136759258753</v>
      </c>
      <c r="DI103" s="34">
        <f t="shared" si="140"/>
        <v>1.13460037379431</v>
      </c>
      <c r="DJ103" s="32">
        <f t="shared" si="141"/>
        <v>0.0182261272446663</v>
      </c>
      <c r="DK103" s="32">
        <f t="shared" si="142"/>
        <v>0.134600373794307</v>
      </c>
      <c r="DL103" s="32">
        <f t="shared" si="143"/>
        <v>0.00907222443069416</v>
      </c>
      <c r="DM103" s="36"/>
      <c r="DN103" s="30">
        <f t="shared" si="144"/>
        <v>1.12999685821355</v>
      </c>
      <c r="DO103" s="30">
        <f t="shared" si="145"/>
        <v>0.887613087336966</v>
      </c>
      <c r="DP103" s="34">
        <f t="shared" si="146"/>
        <v>1.12661700719197</v>
      </c>
      <c r="DQ103" s="32">
        <f t="shared" si="147"/>
        <v>0.0161282019961121</v>
      </c>
      <c r="DR103" s="32">
        <f t="shared" si="148"/>
        <v>0.126617007191972</v>
      </c>
      <c r="DS103" s="32">
        <f t="shared" si="149"/>
        <v>0.0101382004504291</v>
      </c>
      <c r="DT103" s="36"/>
      <c r="DU103" s="30">
        <f t="shared" si="150"/>
        <v>1.08165253988123</v>
      </c>
      <c r="DV103" s="30">
        <f t="shared" si="151"/>
        <v>0.927284837800254</v>
      </c>
      <c r="DW103" s="34">
        <f t="shared" si="152"/>
        <v>1.07841728801718</v>
      </c>
      <c r="DX103" s="32">
        <f t="shared" si="153"/>
        <v>0.0061862220297686</v>
      </c>
      <c r="DY103" s="32">
        <f t="shared" si="154"/>
        <v>0.0784172880171792</v>
      </c>
      <c r="DZ103" s="32">
        <f t="shared" si="155"/>
        <v>0.0215196828175263</v>
      </c>
      <c r="EA103" s="36"/>
      <c r="EC103" s="25">
        <v>-0.334107371556649</v>
      </c>
      <c r="ED103" s="22">
        <v>0</v>
      </c>
      <c r="EE103" s="25">
        <v>4.60517018598809</v>
      </c>
      <c r="EF103" s="25">
        <v>0</v>
      </c>
      <c r="EG103" s="26">
        <f t="shared" si="156"/>
        <v>0.96427725042427</v>
      </c>
      <c r="EH103" s="26">
        <f t="shared" si="157"/>
        <v>1.04015727795994</v>
      </c>
      <c r="EI103" s="26">
        <f t="shared" si="178"/>
        <v>0.961393071210638</v>
      </c>
      <c r="EJ103" s="16">
        <f t="shared" si="158"/>
        <v>0.00149945133470468</v>
      </c>
      <c r="EK103" s="16">
        <f t="shared" si="159"/>
        <v>0.0386069287893617</v>
      </c>
      <c r="EL103" s="16">
        <f t="shared" si="160"/>
        <v>0.0316902831133837</v>
      </c>
      <c r="EO103" s="25">
        <v>-0.334107371556649</v>
      </c>
      <c r="EP103" s="25">
        <v>4.60517018598809</v>
      </c>
      <c r="EQ103" s="22">
        <v>0</v>
      </c>
      <c r="ER103" s="26">
        <f t="shared" si="161"/>
        <v>1.07944848429047</v>
      </c>
      <c r="ES103" s="26">
        <f t="shared" si="162"/>
        <v>0.929178200346708</v>
      </c>
      <c r="ET103" s="26">
        <f t="shared" si="179"/>
        <v>1.07621982481602</v>
      </c>
      <c r="EU103" s="16">
        <f t="shared" si="163"/>
        <v>0.00584437075031017</v>
      </c>
      <c r="EV103" s="16">
        <f t="shared" si="164"/>
        <v>0.0762198248160215</v>
      </c>
      <c r="EW103" s="16">
        <f t="shared" si="165"/>
        <v>0.0257621561500196</v>
      </c>
      <c r="EZ103" s="25">
        <v>-0.334107371556649</v>
      </c>
      <c r="FA103" s="25">
        <v>4.60517018598809</v>
      </c>
      <c r="FB103" s="26">
        <f t="shared" si="166"/>
        <v>1.24911355395223</v>
      </c>
      <c r="FC103" s="26">
        <f t="shared" si="167"/>
        <v>0.802969431263058</v>
      </c>
      <c r="FD103" s="26">
        <f t="shared" si="168"/>
        <v>1.24537742168717</v>
      </c>
      <c r="FE103" s="16">
        <f t="shared" si="169"/>
        <v>0.0605718814389974</v>
      </c>
      <c r="FF103" s="16">
        <f t="shared" si="170"/>
        <v>0.245377421687169</v>
      </c>
      <c r="FG103" s="16">
        <f t="shared" si="171"/>
        <v>0.000745536319361907</v>
      </c>
    </row>
    <row r="104" s="1" customFormat="1" spans="1:163">
      <c r="A104" s="13" t="s">
        <v>22</v>
      </c>
      <c r="B104" s="13">
        <v>2.64100994417045</v>
      </c>
      <c r="C104" s="14">
        <v>0.0071</v>
      </c>
      <c r="D104" s="14">
        <v>0.0113</v>
      </c>
      <c r="E104" s="13">
        <v>100</v>
      </c>
      <c r="F104" s="13">
        <v>0.5</v>
      </c>
      <c r="G104" s="13">
        <v>0.5</v>
      </c>
      <c r="H104" s="13">
        <v>1</v>
      </c>
      <c r="I104" s="13">
        <v>5.4</v>
      </c>
      <c r="J104" s="13">
        <v>1.18</v>
      </c>
      <c r="K104" s="17">
        <f t="shared" si="98"/>
        <v>1.4084720623829</v>
      </c>
      <c r="L104" s="17">
        <f t="shared" si="94"/>
        <v>0.837787295548937</v>
      </c>
      <c r="M104" s="17">
        <f t="shared" si="95"/>
        <v>1.19362039184991</v>
      </c>
      <c r="N104" s="16">
        <f t="shared" si="99"/>
        <v>0.052199483289494</v>
      </c>
      <c r="O104" s="16">
        <f t="shared" si="96"/>
        <v>0.193620391849912</v>
      </c>
      <c r="P104" s="16">
        <f>(O104-$Q$1)^2</f>
        <v>0.0126935935886106</v>
      </c>
      <c r="R104" s="21">
        <f t="shared" si="100"/>
        <v>-0.176991034646082</v>
      </c>
      <c r="S104" s="21">
        <f t="shared" si="183"/>
        <v>1</v>
      </c>
      <c r="T104" s="21">
        <f t="shared" si="101"/>
        <v>0.971161398612886</v>
      </c>
      <c r="U104" s="22">
        <f t="shared" si="102"/>
        <v>0.00707491367196198</v>
      </c>
      <c r="V104" s="21">
        <f t="shared" si="103"/>
        <v>0.0112366319259878</v>
      </c>
      <c r="W104" s="25">
        <f t="shared" si="104"/>
        <v>4.60517018598809</v>
      </c>
      <c r="X104" s="21">
        <f t="shared" si="105"/>
        <v>-0.693147180559945</v>
      </c>
      <c r="Y104" s="21">
        <f t="shared" si="106"/>
        <v>-0.693147180559945</v>
      </c>
      <c r="Z104" s="25">
        <f t="shared" si="107"/>
        <v>0</v>
      </c>
      <c r="AA104" s="21">
        <f t="shared" si="108"/>
        <v>1.68639895357023</v>
      </c>
      <c r="AB104" s="26">
        <f t="shared" si="109"/>
        <v>1.05166883818211</v>
      </c>
      <c r="AC104" s="26">
        <f t="shared" si="110"/>
        <v>1.12202620935286</v>
      </c>
      <c r="AD104" s="26">
        <f t="shared" si="172"/>
        <v>0.891244778120436</v>
      </c>
      <c r="AE104" s="16">
        <f t="shared" si="111"/>
        <v>0.0164688870935283</v>
      </c>
      <c r="AF104" s="16">
        <f t="shared" si="112"/>
        <v>0.108755221879564</v>
      </c>
      <c r="AG104" s="16">
        <f t="shared" si="113"/>
        <v>0.00915116300559774</v>
      </c>
      <c r="AJ104" s="25">
        <v>-0.176991034646082</v>
      </c>
      <c r="AK104" s="22">
        <v>1</v>
      </c>
      <c r="AL104" s="25">
        <v>0.971161398612886</v>
      </c>
      <c r="AM104" s="25">
        <v>0.0112366319259878</v>
      </c>
      <c r="AN104" s="25">
        <v>4.60517018598809</v>
      </c>
      <c r="AO104" s="25">
        <v>-0.693147180559945</v>
      </c>
      <c r="AP104" s="25">
        <v>-0.693147180559945</v>
      </c>
      <c r="AQ104" s="25">
        <v>0</v>
      </c>
      <c r="AR104" s="25">
        <v>1.68639895357023</v>
      </c>
      <c r="AS104" s="26">
        <f t="shared" si="114"/>
        <v>1.05189848827995</v>
      </c>
      <c r="AT104" s="26">
        <f t="shared" si="115"/>
        <v>1.1217812489963</v>
      </c>
      <c r="AU104" s="26">
        <f t="shared" si="173"/>
        <v>0.891439396847416</v>
      </c>
      <c r="AV104" s="16">
        <f t="shared" si="116"/>
        <v>0.0164099973049619</v>
      </c>
      <c r="AW104" s="16">
        <f t="shared" si="117"/>
        <v>0.108560603152584</v>
      </c>
      <c r="AX104" s="16">
        <f t="shared" si="118"/>
        <v>0.0092216266419037</v>
      </c>
      <c r="BA104" s="25">
        <v>-0.176991034646082</v>
      </c>
      <c r="BB104" s="25">
        <v>0.971161398612886</v>
      </c>
      <c r="BC104" s="25">
        <v>0.0112366319259878</v>
      </c>
      <c r="BD104" s="25">
        <v>4.60517018598809</v>
      </c>
      <c r="BE104" s="22">
        <v>-0.693147180559945</v>
      </c>
      <c r="BF104" s="25">
        <v>-0.693147180559945</v>
      </c>
      <c r="BG104" s="25">
        <v>0</v>
      </c>
      <c r="BH104" s="25">
        <v>1.68639895357023</v>
      </c>
      <c r="BI104" s="26">
        <f t="shared" si="119"/>
        <v>1.04723473837164</v>
      </c>
      <c r="BJ104" s="26">
        <f t="shared" si="120"/>
        <v>1.12677698395948</v>
      </c>
      <c r="BK104" s="26">
        <f t="shared" si="174"/>
        <v>0.887487066416648</v>
      </c>
      <c r="BL104" s="16">
        <f t="shared" si="121"/>
        <v>0.0176266146952456</v>
      </c>
      <c r="BM104" s="16">
        <f t="shared" si="122"/>
        <v>0.112512933583352</v>
      </c>
      <c r="BN104" s="16">
        <f t="shared" si="123"/>
        <v>0.00852845048498877</v>
      </c>
      <c r="BQ104" s="25">
        <v>-0.176991034646082</v>
      </c>
      <c r="BR104" s="25">
        <v>0.971161398612886</v>
      </c>
      <c r="BS104" s="25">
        <v>0.0112366319259878</v>
      </c>
      <c r="BT104" s="25">
        <v>4.60517018598809</v>
      </c>
      <c r="BU104" s="22">
        <v>-0.693147180559945</v>
      </c>
      <c r="BV104" s="25">
        <v>0</v>
      </c>
      <c r="BW104" s="25">
        <v>1.68639895357023</v>
      </c>
      <c r="BX104" s="26">
        <f t="shared" si="124"/>
        <v>1.03945990244817</v>
      </c>
      <c r="BY104" s="26">
        <f t="shared" si="125"/>
        <v>1.13520492442357</v>
      </c>
      <c r="BZ104" s="26">
        <f t="shared" si="175"/>
        <v>0.880898222413701</v>
      </c>
      <c r="CA104" s="16">
        <f t="shared" si="126"/>
        <v>0.0197515190198787</v>
      </c>
      <c r="CB104" s="16">
        <f t="shared" si="127"/>
        <v>0.119101777586299</v>
      </c>
      <c r="CC104" s="16">
        <f t="shared" si="128"/>
        <v>0.00766662712050454</v>
      </c>
      <c r="CF104" s="25">
        <v>-0.176991034646082</v>
      </c>
      <c r="CG104" s="25">
        <v>0.971161398612886</v>
      </c>
      <c r="CH104" s="25">
        <v>0.0112366319259878</v>
      </c>
      <c r="CI104" s="25">
        <v>4.60517018598809</v>
      </c>
      <c r="CJ104" s="25">
        <v>0</v>
      </c>
      <c r="CK104" s="22">
        <v>1.68639895357023</v>
      </c>
      <c r="CL104" s="29">
        <f t="shared" si="129"/>
        <v>1.04910948136224</v>
      </c>
      <c r="CM104" s="29">
        <f t="shared" si="130"/>
        <v>1.12476345030054</v>
      </c>
      <c r="CN104" s="29">
        <f t="shared" si="176"/>
        <v>0.889075831662916</v>
      </c>
      <c r="CO104" s="27">
        <f t="shared" si="131"/>
        <v>0.0171323278692614</v>
      </c>
      <c r="CP104" s="27">
        <f t="shared" si="132"/>
        <v>0.110924168337083</v>
      </c>
      <c r="CQ104" s="27">
        <f t="shared" si="133"/>
        <v>0.00934206933310697</v>
      </c>
      <c r="CT104" s="31">
        <v>-0.176991034646082</v>
      </c>
      <c r="CU104" s="31">
        <v>0.971161398612886</v>
      </c>
      <c r="CV104" s="31">
        <v>0.0112366319259878</v>
      </c>
      <c r="CW104" s="31">
        <v>4.60517018598809</v>
      </c>
      <c r="CX104" s="31">
        <v>0</v>
      </c>
      <c r="CY104" s="34">
        <f t="shared" si="134"/>
        <v>1.04609707956797</v>
      </c>
      <c r="CZ104" s="34">
        <f t="shared" si="97"/>
        <v>1.12800238433638</v>
      </c>
      <c r="DA104" s="34">
        <f t="shared" si="177"/>
        <v>0.886522948786419</v>
      </c>
      <c r="DB104" s="32">
        <f t="shared" si="135"/>
        <v>0.0179299921002254</v>
      </c>
      <c r="DC104" s="32">
        <f t="shared" si="136"/>
        <v>0.113477051213581</v>
      </c>
      <c r="DD104" s="32">
        <f>(DC104-$DE$1)^2</f>
        <v>0.0087616337873393</v>
      </c>
      <c r="DE104" s="73"/>
      <c r="DF104" s="30">
        <f t="shared" si="137"/>
        <v>1.04609707956797</v>
      </c>
      <c r="DG104" s="30">
        <f t="shared" si="138"/>
        <v>1.15098353186688</v>
      </c>
      <c r="DH104" s="30">
        <f t="shared" si="139"/>
        <v>1.02521015056233</v>
      </c>
      <c r="DI104" s="34">
        <f t="shared" si="140"/>
        <v>0.975409772768539</v>
      </c>
      <c r="DJ104" s="32">
        <f t="shared" si="141"/>
        <v>0.000841955422920573</v>
      </c>
      <c r="DK104" s="32">
        <f t="shared" si="142"/>
        <v>0.0245902272314606</v>
      </c>
      <c r="DL104" s="32">
        <f t="shared" si="143"/>
        <v>0.0421309992367994</v>
      </c>
      <c r="DM104" s="36"/>
      <c r="DN104" s="30">
        <f t="shared" si="144"/>
        <v>1.14292498179756</v>
      </c>
      <c r="DO104" s="30">
        <f t="shared" si="145"/>
        <v>1.03243871539506</v>
      </c>
      <c r="DP104" s="34">
        <f t="shared" si="146"/>
        <v>0.96858049304878</v>
      </c>
      <c r="DQ104" s="32">
        <f t="shared" si="147"/>
        <v>0.00137455697471124</v>
      </c>
      <c r="DR104" s="32">
        <f t="shared" si="148"/>
        <v>0.0314195069512201</v>
      </c>
      <c r="DS104" s="32">
        <f t="shared" si="149"/>
        <v>0.0383713764859591</v>
      </c>
      <c r="DT104" s="36"/>
      <c r="DU104" s="30">
        <f t="shared" si="150"/>
        <v>1.09440733438735</v>
      </c>
      <c r="DV104" s="30">
        <f t="shared" si="151"/>
        <v>1.07820914838858</v>
      </c>
      <c r="DW104" s="34">
        <f t="shared" si="152"/>
        <v>0.927463842701147</v>
      </c>
      <c r="DX104" s="32">
        <f t="shared" si="153"/>
        <v>0.00732610440667835</v>
      </c>
      <c r="DY104" s="32">
        <f t="shared" si="154"/>
        <v>0.0725361572988531</v>
      </c>
      <c r="DZ104" s="32">
        <f t="shared" si="155"/>
        <v>0.02327974587278</v>
      </c>
      <c r="EA104" s="36"/>
      <c r="EC104" s="25">
        <v>-0.176991034646082</v>
      </c>
      <c r="ED104" s="22">
        <v>0.0112366319259878</v>
      </c>
      <c r="EE104" s="25">
        <v>4.60517018598809</v>
      </c>
      <c r="EF104" s="25">
        <v>0</v>
      </c>
      <c r="EG104" s="26">
        <f t="shared" si="156"/>
        <v>1.00009209156597</v>
      </c>
      <c r="EH104" s="26">
        <f t="shared" si="157"/>
        <v>1.17989134195864</v>
      </c>
      <c r="EI104" s="26">
        <f t="shared" si="178"/>
        <v>0.847535670818619</v>
      </c>
      <c r="EJ104" s="16">
        <f t="shared" si="158"/>
        <v>0.0323668555171072</v>
      </c>
      <c r="EK104" s="16">
        <f t="shared" si="159"/>
        <v>0.152464329181381</v>
      </c>
      <c r="EL104" s="16">
        <f t="shared" si="160"/>
        <v>0.00411653741418014</v>
      </c>
      <c r="EO104" s="25">
        <v>-0.176991034646082</v>
      </c>
      <c r="EP104" s="25">
        <v>4.60517018598809</v>
      </c>
      <c r="EQ104" s="22">
        <v>0</v>
      </c>
      <c r="ER104" s="26">
        <f t="shared" si="161"/>
        <v>1.08529608655298</v>
      </c>
      <c r="ES104" s="26">
        <f t="shared" si="162"/>
        <v>1.08726090015473</v>
      </c>
      <c r="ET104" s="26">
        <f t="shared" si="179"/>
        <v>0.919742446231339</v>
      </c>
      <c r="EU104" s="16">
        <f t="shared" si="163"/>
        <v>0.00896883122218057</v>
      </c>
      <c r="EV104" s="16">
        <f t="shared" si="164"/>
        <v>0.0802575537686606</v>
      </c>
      <c r="EW104" s="16">
        <f t="shared" si="165"/>
        <v>0.0244823004588268</v>
      </c>
      <c r="EZ104" s="25">
        <v>-0.176991034646082</v>
      </c>
      <c r="FA104" s="25">
        <v>4.60517018598809</v>
      </c>
      <c r="FB104" s="26">
        <f t="shared" si="166"/>
        <v>1.25588026802013</v>
      </c>
      <c r="FC104" s="26">
        <f t="shared" si="167"/>
        <v>0.939580014152339</v>
      </c>
      <c r="FD104" s="26">
        <f t="shared" si="168"/>
        <v>1.06430531188147</v>
      </c>
      <c r="FE104" s="16">
        <f t="shared" si="169"/>
        <v>0.00575781507480714</v>
      </c>
      <c r="FF104" s="16">
        <f t="shared" si="170"/>
        <v>0.0643053118814683</v>
      </c>
      <c r="FG104" s="16">
        <f t="shared" si="171"/>
        <v>0.0434208160862898</v>
      </c>
    </row>
    <row r="105" s="1" customFormat="1" spans="1:163">
      <c r="A105" s="13" t="s">
        <v>24</v>
      </c>
      <c r="B105" s="13">
        <v>3.04393580711003</v>
      </c>
      <c r="C105" s="14">
        <v>0.015</v>
      </c>
      <c r="D105" s="14">
        <v>0.0719647988505747</v>
      </c>
      <c r="E105" s="13">
        <v>112</v>
      </c>
      <c r="F105" s="13">
        <v>0.535714285714286</v>
      </c>
      <c r="G105" s="13">
        <v>0.535714285714286</v>
      </c>
      <c r="H105" s="13">
        <v>0.857142857142857</v>
      </c>
      <c r="I105" s="13">
        <v>1.78571428571429</v>
      </c>
      <c r="J105" s="13">
        <v>0.901821862348178</v>
      </c>
      <c r="K105" s="17">
        <f t="shared" si="98"/>
        <v>1.63737306267657</v>
      </c>
      <c r="L105" s="17">
        <f t="shared" si="94"/>
        <v>0.550773603710075</v>
      </c>
      <c r="M105" s="17">
        <f t="shared" si="95"/>
        <v>1.81562804256392</v>
      </c>
      <c r="N105" s="16">
        <f t="shared" si="99"/>
        <v>0.54103556830454</v>
      </c>
      <c r="O105" s="16">
        <f t="shared" si="96"/>
        <v>0.81562804256392</v>
      </c>
      <c r="P105" s="16">
        <f>(O105-$Q$1)^2</f>
        <v>0.259429070712331</v>
      </c>
      <c r="R105" s="21">
        <f t="shared" si="100"/>
        <v>-0.596431436823438</v>
      </c>
      <c r="S105" s="21">
        <f t="shared" si="183"/>
        <v>1</v>
      </c>
      <c r="T105" s="21">
        <f t="shared" si="101"/>
        <v>1.11315135144266</v>
      </c>
      <c r="U105" s="22">
        <f t="shared" si="102"/>
        <v>0.0148886124937506</v>
      </c>
      <c r="V105" s="21">
        <f t="shared" si="103"/>
        <v>0.0694932252163471</v>
      </c>
      <c r="W105" s="25">
        <f t="shared" si="104"/>
        <v>4.71849887129509</v>
      </c>
      <c r="X105" s="21">
        <f t="shared" si="105"/>
        <v>-0.624154309072993</v>
      </c>
      <c r="Y105" s="21">
        <f t="shared" si="106"/>
        <v>-0.624154309072993</v>
      </c>
      <c r="Z105" s="25">
        <f t="shared" si="107"/>
        <v>-0.154150679827258</v>
      </c>
      <c r="AA105" s="21">
        <f t="shared" si="108"/>
        <v>0.579818495252945</v>
      </c>
      <c r="AB105" s="26">
        <f t="shared" si="109"/>
        <v>1.48288602362408</v>
      </c>
      <c r="AC105" s="26">
        <f t="shared" si="110"/>
        <v>0.608153187757601</v>
      </c>
      <c r="AD105" s="26">
        <f t="shared" si="172"/>
        <v>1.64432254920381</v>
      </c>
      <c r="AE105" s="16">
        <f t="shared" si="111"/>
        <v>0.337635559519269</v>
      </c>
      <c r="AF105" s="16">
        <f t="shared" si="112"/>
        <v>0.644322549203808</v>
      </c>
      <c r="AG105" s="16">
        <f t="shared" si="113"/>
        <v>0.1935169510246</v>
      </c>
      <c r="AJ105" s="25">
        <v>-0.596431436823438</v>
      </c>
      <c r="AK105" s="22">
        <v>1</v>
      </c>
      <c r="AL105" s="25">
        <v>1.11315135144266</v>
      </c>
      <c r="AM105" s="25">
        <v>0.0694932252163471</v>
      </c>
      <c r="AN105" s="25">
        <v>4.71849887129509</v>
      </c>
      <c r="AO105" s="25">
        <v>-0.624154309072993</v>
      </c>
      <c r="AP105" s="25">
        <v>-0.624154309072993</v>
      </c>
      <c r="AQ105" s="25">
        <v>-0.154150679827258</v>
      </c>
      <c r="AR105" s="25">
        <v>0.579818495252945</v>
      </c>
      <c r="AS105" s="26">
        <f t="shared" si="114"/>
        <v>1.48692780304132</v>
      </c>
      <c r="AT105" s="26">
        <f t="shared" si="115"/>
        <v>0.606500100747067</v>
      </c>
      <c r="AU105" s="26">
        <f t="shared" si="173"/>
        <v>1.64880434276636</v>
      </c>
      <c r="AV105" s="16">
        <f t="shared" si="116"/>
        <v>0.342348961834412</v>
      </c>
      <c r="AW105" s="16">
        <f t="shared" si="117"/>
        <v>0.648804342766362</v>
      </c>
      <c r="AX105" s="16">
        <f t="shared" si="118"/>
        <v>0.197326467512944</v>
      </c>
      <c r="BA105" s="25">
        <v>-0.596431436823438</v>
      </c>
      <c r="BB105" s="25">
        <v>1.11315135144266</v>
      </c>
      <c r="BC105" s="25">
        <v>0.0694932252163471</v>
      </c>
      <c r="BD105" s="25">
        <v>4.71849887129509</v>
      </c>
      <c r="BE105" s="22">
        <v>-0.624154309072993</v>
      </c>
      <c r="BF105" s="25">
        <v>-0.624154309072993</v>
      </c>
      <c r="BG105" s="25">
        <v>-0.154150679827258</v>
      </c>
      <c r="BH105" s="25">
        <v>0.579818495252945</v>
      </c>
      <c r="BI105" s="26">
        <f t="shared" si="119"/>
        <v>1.46791113643325</v>
      </c>
      <c r="BJ105" s="26">
        <f t="shared" si="120"/>
        <v>0.6143572590773</v>
      </c>
      <c r="BK105" s="26">
        <f t="shared" si="174"/>
        <v>1.62771739932217</v>
      </c>
      <c r="BL105" s="16">
        <f t="shared" si="121"/>
        <v>0.320457066234168</v>
      </c>
      <c r="BM105" s="16">
        <f t="shared" si="122"/>
        <v>0.627717399322171</v>
      </c>
      <c r="BN105" s="16">
        <f t="shared" si="123"/>
        <v>0.178806228940226</v>
      </c>
      <c r="BQ105" s="25">
        <v>-0.596431436823438</v>
      </c>
      <c r="BR105" s="25">
        <v>1.11315135144266</v>
      </c>
      <c r="BS105" s="25">
        <v>0.0694932252163471</v>
      </c>
      <c r="BT105" s="25">
        <v>4.71849887129509</v>
      </c>
      <c r="BU105" s="22">
        <v>-0.624154309072993</v>
      </c>
      <c r="BV105" s="25">
        <v>-0.154150679827258</v>
      </c>
      <c r="BW105" s="25">
        <v>0.579818495252945</v>
      </c>
      <c r="BX105" s="26">
        <f t="shared" si="124"/>
        <v>1.47133440653346</v>
      </c>
      <c r="BY105" s="26">
        <f t="shared" si="125"/>
        <v>0.612927868976377</v>
      </c>
      <c r="BZ105" s="26">
        <f t="shared" si="175"/>
        <v>1.63151334865888</v>
      </c>
      <c r="CA105" s="16">
        <f t="shared" si="126"/>
        <v>0.324344537984395</v>
      </c>
      <c r="CB105" s="16">
        <f t="shared" si="127"/>
        <v>0.631513348658879</v>
      </c>
      <c r="CC105" s="16">
        <f t="shared" si="128"/>
        <v>0.1804994711395</v>
      </c>
      <c r="CF105" s="25">
        <v>-0.596431436823438</v>
      </c>
      <c r="CG105" s="25">
        <v>1.11315135144266</v>
      </c>
      <c r="CH105" s="25">
        <v>0.0694932252163471</v>
      </c>
      <c r="CI105" s="25">
        <v>4.71849887129509</v>
      </c>
      <c r="CJ105" s="25">
        <v>-0.154150679827258</v>
      </c>
      <c r="CK105" s="22">
        <v>0.579818495252945</v>
      </c>
      <c r="CL105" s="29">
        <f t="shared" si="129"/>
        <v>1.46645255130563</v>
      </c>
      <c r="CM105" s="29">
        <f t="shared" si="130"/>
        <v>0.614968320349168</v>
      </c>
      <c r="CN105" s="29">
        <f t="shared" si="176"/>
        <v>1.62610002322106</v>
      </c>
      <c r="CO105" s="27">
        <f t="shared" si="131"/>
        <v>0.31880781491257</v>
      </c>
      <c r="CP105" s="27">
        <f t="shared" si="132"/>
        <v>0.626100023221061</v>
      </c>
      <c r="CQ105" s="27">
        <f t="shared" si="133"/>
        <v>0.175160224246582</v>
      </c>
      <c r="CT105" s="31">
        <v>-0.596431436823438</v>
      </c>
      <c r="CU105" s="31">
        <v>1.11315135144266</v>
      </c>
      <c r="CV105" s="31">
        <v>0.0694932252163471</v>
      </c>
      <c r="CW105" s="31">
        <v>4.71849887129509</v>
      </c>
      <c r="CX105" s="31">
        <v>-0.154150679827258</v>
      </c>
      <c r="CY105" s="34">
        <f t="shared" si="134"/>
        <v>1.58654763786823</v>
      </c>
      <c r="CZ105" s="34">
        <f t="shared" si="97"/>
        <v>0.568417764977997</v>
      </c>
      <c r="DA105" s="34">
        <f t="shared" si="177"/>
        <v>1.7592694345834</v>
      </c>
      <c r="DB105" s="32">
        <f t="shared" si="135"/>
        <v>0.468849387661534</v>
      </c>
      <c r="DC105" s="32">
        <f t="shared" si="136"/>
        <v>0.7592694345834</v>
      </c>
      <c r="DD105" s="32">
        <f>(DC105-$DE$1)^2</f>
        <v>0.30491245333849</v>
      </c>
      <c r="DE105" s="73"/>
      <c r="DF105" s="30">
        <f t="shared" si="137"/>
        <v>1.58654763786823</v>
      </c>
      <c r="DG105" s="30">
        <f t="shared" si="138"/>
        <v>1.50370524265871</v>
      </c>
      <c r="DH105" s="30">
        <f t="shared" si="139"/>
        <v>0.599733137030007</v>
      </c>
      <c r="DI105" s="34">
        <f t="shared" si="140"/>
        <v>1.66740828254412</v>
      </c>
      <c r="DJ105" s="32">
        <f t="shared" si="141"/>
        <v>0.362263603494037</v>
      </c>
      <c r="DK105" s="32">
        <f t="shared" si="142"/>
        <v>0.667408282544119</v>
      </c>
      <c r="DL105" s="32">
        <f t="shared" si="143"/>
        <v>0.191458476544432</v>
      </c>
      <c r="DM105" s="36"/>
      <c r="DN105" s="30">
        <f t="shared" si="144"/>
        <v>1.51236267844165</v>
      </c>
      <c r="DO105" s="30">
        <f t="shared" si="145"/>
        <v>0.596299998144241</v>
      </c>
      <c r="DP105" s="34">
        <f t="shared" si="146"/>
        <v>1.67700822255932</v>
      </c>
      <c r="DQ105" s="32">
        <f t="shared" si="147"/>
        <v>0.372760088116089</v>
      </c>
      <c r="DR105" s="32">
        <f t="shared" si="148"/>
        <v>0.677008222559321</v>
      </c>
      <c r="DS105" s="32">
        <f t="shared" si="149"/>
        <v>0.202232414217959</v>
      </c>
      <c r="DT105" s="36"/>
      <c r="DU105" s="30">
        <f t="shared" si="150"/>
        <v>1.60682655112634</v>
      </c>
      <c r="DV105" s="30">
        <f t="shared" si="151"/>
        <v>0.56124406316041</v>
      </c>
      <c r="DW105" s="34">
        <f t="shared" si="152"/>
        <v>1.78175604097961</v>
      </c>
      <c r="DX105" s="32">
        <f t="shared" si="153"/>
        <v>0.497031611199199</v>
      </c>
      <c r="DY105" s="32">
        <f t="shared" si="154"/>
        <v>0.781756040979605</v>
      </c>
      <c r="DZ105" s="32">
        <f t="shared" si="155"/>
        <v>0.309851281916155</v>
      </c>
      <c r="EA105" s="36"/>
      <c r="EC105" s="25">
        <v>-0.596431436823438</v>
      </c>
      <c r="ED105" s="22">
        <v>0.0694932252163471</v>
      </c>
      <c r="EE105" s="25">
        <v>4.71849887129509</v>
      </c>
      <c r="EF105" s="25">
        <v>-0.154150679827258</v>
      </c>
      <c r="EG105" s="26">
        <f t="shared" si="156"/>
        <v>1.51465657423246</v>
      </c>
      <c r="EH105" s="26">
        <f t="shared" si="157"/>
        <v>0.595396922107687</v>
      </c>
      <c r="EI105" s="26">
        <f t="shared" si="178"/>
        <v>1.67955184662364</v>
      </c>
      <c r="EJ105" s="16">
        <f t="shared" si="158"/>
        <v>0.375566384090287</v>
      </c>
      <c r="EK105" s="16">
        <f t="shared" si="159"/>
        <v>0.679551846623645</v>
      </c>
      <c r="EL105" s="16">
        <f t="shared" si="160"/>
        <v>0.214301656859948</v>
      </c>
      <c r="EO105" s="25">
        <v>-0.596431436823438</v>
      </c>
      <c r="EP105" s="25">
        <v>4.71849887129509</v>
      </c>
      <c r="EQ105" s="22">
        <v>-0.154150679827258</v>
      </c>
      <c r="ER105" s="26">
        <f t="shared" si="161"/>
        <v>1.40207732305081</v>
      </c>
      <c r="ES105" s="26">
        <f t="shared" si="162"/>
        <v>0.643204085482163</v>
      </c>
      <c r="ET105" s="26">
        <f t="shared" si="179"/>
        <v>1.55471649290034</v>
      </c>
      <c r="EU105" s="16">
        <f t="shared" si="163"/>
        <v>0.250255525962806</v>
      </c>
      <c r="EV105" s="16">
        <f t="shared" si="164"/>
        <v>0.554716492900341</v>
      </c>
      <c r="EW105" s="16">
        <f t="shared" si="165"/>
        <v>0.101118104386354</v>
      </c>
      <c r="EZ105" s="25">
        <v>-0.596431436823438</v>
      </c>
      <c r="FA105" s="25">
        <v>4.71849887129509</v>
      </c>
      <c r="FB105" s="26">
        <f t="shared" si="166"/>
        <v>1.45586837609021</v>
      </c>
      <c r="FC105" s="26">
        <f t="shared" si="167"/>
        <v>0.619439145158201</v>
      </c>
      <c r="FD105" s="26">
        <f t="shared" si="168"/>
        <v>1.61436358650632</v>
      </c>
      <c r="FE105" s="16">
        <f t="shared" si="169"/>
        <v>0.3069675393897</v>
      </c>
      <c r="FF105" s="16">
        <f t="shared" si="170"/>
        <v>0.614363586506316</v>
      </c>
      <c r="FG105" s="16">
        <f t="shared" si="171"/>
        <v>0.11674635257645</v>
      </c>
    </row>
    <row r="106" s="1" customFormat="1" spans="1:163">
      <c r="A106" s="13" t="s">
        <v>24</v>
      </c>
      <c r="B106" s="13">
        <v>3.20751628994371</v>
      </c>
      <c r="C106" s="14">
        <v>0.015</v>
      </c>
      <c r="D106" s="14">
        <v>0.0719647988505747</v>
      </c>
      <c r="E106" s="13">
        <v>112</v>
      </c>
      <c r="F106" s="13">
        <v>0.535714285714286</v>
      </c>
      <c r="G106" s="13">
        <v>0.535714285714286</v>
      </c>
      <c r="H106" s="13">
        <v>0.857142857142857</v>
      </c>
      <c r="I106" s="13">
        <v>1.78571428571429</v>
      </c>
      <c r="J106" s="13">
        <v>1.0414979757085</v>
      </c>
      <c r="K106" s="17">
        <f t="shared" si="98"/>
        <v>1.65090116860692</v>
      </c>
      <c r="L106" s="17">
        <f t="shared" si="94"/>
        <v>0.630866338647848</v>
      </c>
      <c r="M106" s="17">
        <f t="shared" si="95"/>
        <v>1.58512182175281</v>
      </c>
      <c r="N106" s="16">
        <f t="shared" si="99"/>
        <v>0.371372251514785</v>
      </c>
      <c r="O106" s="16">
        <f t="shared" si="96"/>
        <v>0.585121821752806</v>
      </c>
      <c r="P106" s="16">
        <f>(O106-$Q$1)^2</f>
        <v>0.0777492810346039</v>
      </c>
      <c r="R106" s="21">
        <f t="shared" si="100"/>
        <v>-0.460661263525766</v>
      </c>
      <c r="S106" s="21">
        <f t="shared" si="183"/>
        <v>1</v>
      </c>
      <c r="T106" s="21">
        <f t="shared" si="101"/>
        <v>1.16549689619895</v>
      </c>
      <c r="U106" s="22">
        <f t="shared" si="102"/>
        <v>0.0148886124937506</v>
      </c>
      <c r="V106" s="21">
        <f t="shared" si="103"/>
        <v>0.0694932252163471</v>
      </c>
      <c r="W106" s="25">
        <f t="shared" si="104"/>
        <v>4.71849887129509</v>
      </c>
      <c r="X106" s="21">
        <f t="shared" si="105"/>
        <v>-0.624154309072993</v>
      </c>
      <c r="Y106" s="21">
        <f t="shared" si="106"/>
        <v>-0.624154309072993</v>
      </c>
      <c r="Z106" s="25">
        <f t="shared" si="107"/>
        <v>-0.154150679827258</v>
      </c>
      <c r="AA106" s="21">
        <f t="shared" si="108"/>
        <v>0.579818495252945</v>
      </c>
      <c r="AB106" s="26">
        <f t="shared" si="109"/>
        <v>1.50851775830426</v>
      </c>
      <c r="AC106" s="26">
        <f t="shared" si="110"/>
        <v>0.690411478403318</v>
      </c>
      <c r="AD106" s="26">
        <f t="shared" si="172"/>
        <v>1.44841160855647</v>
      </c>
      <c r="AE106" s="16">
        <f t="shared" si="111"/>
        <v>0.218107477335787</v>
      </c>
      <c r="AF106" s="16">
        <f t="shared" si="112"/>
        <v>0.44841160855647</v>
      </c>
      <c r="AG106" s="16">
        <f t="shared" si="113"/>
        <v>0.0595334016205634</v>
      </c>
      <c r="AJ106" s="25">
        <v>-0.460661263525766</v>
      </c>
      <c r="AK106" s="22">
        <v>1</v>
      </c>
      <c r="AL106" s="25">
        <v>1.16549689619895</v>
      </c>
      <c r="AM106" s="25">
        <v>0.0694932252163471</v>
      </c>
      <c r="AN106" s="25">
        <v>4.71849887129509</v>
      </c>
      <c r="AO106" s="25">
        <v>-0.624154309072993</v>
      </c>
      <c r="AP106" s="25">
        <v>-0.624154309072993</v>
      </c>
      <c r="AQ106" s="25">
        <v>-0.154150679827258</v>
      </c>
      <c r="AR106" s="25">
        <v>0.579818495252945</v>
      </c>
      <c r="AS106" s="26">
        <f t="shared" si="114"/>
        <v>1.51267690840639</v>
      </c>
      <c r="AT106" s="26">
        <f t="shared" si="115"/>
        <v>0.688513171530942</v>
      </c>
      <c r="AU106" s="26">
        <f t="shared" si="173"/>
        <v>1.45240503936396</v>
      </c>
      <c r="AV106" s="16">
        <f t="shared" si="116"/>
        <v>0.222009586618318</v>
      </c>
      <c r="AW106" s="16">
        <f t="shared" si="117"/>
        <v>0.452405039363957</v>
      </c>
      <c r="AX106" s="16">
        <f t="shared" si="118"/>
        <v>0.0614123412621402</v>
      </c>
      <c r="BA106" s="25">
        <v>-0.460661263525766</v>
      </c>
      <c r="BB106" s="25">
        <v>1.16549689619895</v>
      </c>
      <c r="BC106" s="25">
        <v>0.0694932252163471</v>
      </c>
      <c r="BD106" s="25">
        <v>4.71849887129509</v>
      </c>
      <c r="BE106" s="22">
        <v>-0.624154309072993</v>
      </c>
      <c r="BF106" s="25">
        <v>-0.624154309072993</v>
      </c>
      <c r="BG106" s="25">
        <v>-0.154150679827258</v>
      </c>
      <c r="BH106" s="25">
        <v>0.579818495252945</v>
      </c>
      <c r="BI106" s="26">
        <f t="shared" si="119"/>
        <v>1.49435529845585</v>
      </c>
      <c r="BJ106" s="26">
        <f t="shared" si="120"/>
        <v>0.69695471805447</v>
      </c>
      <c r="BK106" s="26">
        <f t="shared" si="174"/>
        <v>1.43481344497024</v>
      </c>
      <c r="BL106" s="16">
        <f t="shared" si="121"/>
        <v>0.205079754765896</v>
      </c>
      <c r="BM106" s="16">
        <f t="shared" si="122"/>
        <v>0.434813444970244</v>
      </c>
      <c r="BN106" s="16">
        <f t="shared" si="123"/>
        <v>0.052877417004231</v>
      </c>
      <c r="BQ106" s="25">
        <v>-0.460661263525766</v>
      </c>
      <c r="BR106" s="25">
        <v>1.16549689619895</v>
      </c>
      <c r="BS106" s="25">
        <v>0.0694932252163471</v>
      </c>
      <c r="BT106" s="25">
        <v>4.71849887129509</v>
      </c>
      <c r="BU106" s="22">
        <v>-0.624154309072993</v>
      </c>
      <c r="BV106" s="25">
        <v>-0.154150679827258</v>
      </c>
      <c r="BW106" s="25">
        <v>0.579818495252945</v>
      </c>
      <c r="BX106" s="26">
        <f t="shared" si="124"/>
        <v>1.49839701899456</v>
      </c>
      <c r="BY106" s="26">
        <f t="shared" si="125"/>
        <v>0.695074778250264</v>
      </c>
      <c r="BZ106" s="26">
        <f t="shared" si="175"/>
        <v>1.43869412513764</v>
      </c>
      <c r="CA106" s="16">
        <f t="shared" si="126"/>
        <v>0.208756735755716</v>
      </c>
      <c r="CB106" s="16">
        <f t="shared" si="127"/>
        <v>0.438694125137636</v>
      </c>
      <c r="CC106" s="16">
        <f t="shared" si="128"/>
        <v>0.0538393454803644</v>
      </c>
      <c r="CF106" s="25">
        <v>-0.460661263525766</v>
      </c>
      <c r="CG106" s="25">
        <v>1.16549689619895</v>
      </c>
      <c r="CH106" s="25">
        <v>0.0694932252163471</v>
      </c>
      <c r="CI106" s="25">
        <v>4.71849887129509</v>
      </c>
      <c r="CJ106" s="25">
        <v>-0.154150679827258</v>
      </c>
      <c r="CK106" s="22">
        <v>0.579818495252945</v>
      </c>
      <c r="CL106" s="29">
        <f t="shared" si="129"/>
        <v>1.49240945217521</v>
      </c>
      <c r="CM106" s="29">
        <f t="shared" si="130"/>
        <v>0.697863427620682</v>
      </c>
      <c r="CN106" s="29">
        <f t="shared" si="176"/>
        <v>1.4329451299797</v>
      </c>
      <c r="CO106" s="27">
        <f t="shared" si="131"/>
        <v>0.203321159609392</v>
      </c>
      <c r="CP106" s="27">
        <f t="shared" si="132"/>
        <v>0.432945129979703</v>
      </c>
      <c r="CQ106" s="27">
        <f t="shared" si="133"/>
        <v>0.0507900957483923</v>
      </c>
      <c r="CT106" s="31">
        <v>-0.460661263525766</v>
      </c>
      <c r="CU106" s="31">
        <v>1.16549689619895</v>
      </c>
      <c r="CV106" s="31">
        <v>0.0694932252163471</v>
      </c>
      <c r="CW106" s="31">
        <v>4.71849887129509</v>
      </c>
      <c r="CX106" s="31">
        <v>-0.154150679827258</v>
      </c>
      <c r="CY106" s="34">
        <f t="shared" si="134"/>
        <v>1.61621155185157</v>
      </c>
      <c r="CZ106" s="34">
        <f t="shared" si="97"/>
        <v>0.644406961771393</v>
      </c>
      <c r="DA106" s="34">
        <f t="shared" si="177"/>
        <v>1.55181439575253</v>
      </c>
      <c r="DB106" s="32">
        <f t="shared" si="135"/>
        <v>0.330295694603159</v>
      </c>
      <c r="DC106" s="32">
        <f t="shared" si="136"/>
        <v>0.551814395752533</v>
      </c>
      <c r="DD106" s="32">
        <f>(DC106-$DE$1)^2</f>
        <v>0.118841355160155</v>
      </c>
      <c r="DE106" s="73"/>
      <c r="DF106" s="30">
        <f t="shared" si="137"/>
        <v>1.61621155185157</v>
      </c>
      <c r="DG106" s="30">
        <f t="shared" si="138"/>
        <v>1.53183341226877</v>
      </c>
      <c r="DH106" s="30">
        <f t="shared" si="139"/>
        <v>0.679902897643391</v>
      </c>
      <c r="DI106" s="34">
        <f t="shared" si="140"/>
        <v>1.47079826173134</v>
      </c>
      <c r="DJ106" s="32">
        <f t="shared" si="141"/>
        <v>0.240428840346752</v>
      </c>
      <c r="DK106" s="32">
        <f t="shared" si="142"/>
        <v>0.47079826173134</v>
      </c>
      <c r="DL106" s="32">
        <f t="shared" si="143"/>
        <v>0.0580567399049289</v>
      </c>
      <c r="DM106" s="36"/>
      <c r="DN106" s="30">
        <f t="shared" si="144"/>
        <v>1.54058044869115</v>
      </c>
      <c r="DO106" s="30">
        <f t="shared" si="145"/>
        <v>0.676042576415492</v>
      </c>
      <c r="DP106" s="34">
        <f t="shared" si="146"/>
        <v>1.47919677678023</v>
      </c>
      <c r="DQ106" s="32">
        <f t="shared" si="147"/>
        <v>0.249083314838478</v>
      </c>
      <c r="DR106" s="32">
        <f t="shared" si="148"/>
        <v>0.479196776780233</v>
      </c>
      <c r="DS106" s="32">
        <f t="shared" si="149"/>
        <v>0.0634491456047892</v>
      </c>
      <c r="DT106" s="36"/>
      <c r="DU106" s="30">
        <f t="shared" si="150"/>
        <v>1.63947212089252</v>
      </c>
      <c r="DV106" s="30">
        <f t="shared" si="151"/>
        <v>0.635264218547075</v>
      </c>
      <c r="DW106" s="34">
        <f t="shared" si="152"/>
        <v>1.57414815883558</v>
      </c>
      <c r="DX106" s="32">
        <f t="shared" si="153"/>
        <v>0.357573078308555</v>
      </c>
      <c r="DY106" s="32">
        <f t="shared" si="154"/>
        <v>0.574148158835578</v>
      </c>
      <c r="DZ106" s="32">
        <f t="shared" si="155"/>
        <v>0.121825420988356</v>
      </c>
      <c r="EA106" s="36"/>
      <c r="EC106" s="25">
        <v>-0.460661263525766</v>
      </c>
      <c r="ED106" s="22">
        <v>0.0694932252163471</v>
      </c>
      <c r="EE106" s="25">
        <v>4.71849887129509</v>
      </c>
      <c r="EF106" s="25">
        <v>-0.154150679827258</v>
      </c>
      <c r="EG106" s="26">
        <f t="shared" si="156"/>
        <v>1.52717078681564</v>
      </c>
      <c r="EH106" s="26">
        <f t="shared" si="157"/>
        <v>0.681978718228472</v>
      </c>
      <c r="EI106" s="26">
        <f t="shared" si="178"/>
        <v>1.46632141630113</v>
      </c>
      <c r="EJ106" s="16">
        <f t="shared" si="158"/>
        <v>0.235878079448715</v>
      </c>
      <c r="EK106" s="16">
        <f t="shared" si="159"/>
        <v>0.466321416301126</v>
      </c>
      <c r="EL106" s="16">
        <f t="shared" si="160"/>
        <v>0.062348511502357</v>
      </c>
      <c r="EO106" s="25">
        <v>-0.460661263525766</v>
      </c>
      <c r="EP106" s="25">
        <v>4.71849887129509</v>
      </c>
      <c r="EQ106" s="22">
        <v>-0.154150679827258</v>
      </c>
      <c r="ER106" s="26">
        <f t="shared" si="161"/>
        <v>1.41366139694401</v>
      </c>
      <c r="ES106" s="26">
        <f t="shared" si="162"/>
        <v>0.736737933114652</v>
      </c>
      <c r="ET106" s="26">
        <f t="shared" si="179"/>
        <v>1.35733475236218</v>
      </c>
      <c r="EU106" s="16">
        <f t="shared" si="163"/>
        <v>0.138505612105718</v>
      </c>
      <c r="EV106" s="16">
        <f t="shared" si="164"/>
        <v>0.35733475236218</v>
      </c>
      <c r="EW106" s="16">
        <f t="shared" si="165"/>
        <v>0.0145465283467515</v>
      </c>
      <c r="EZ106" s="25">
        <v>-0.460661263525766</v>
      </c>
      <c r="FA106" s="25">
        <v>4.71849887129509</v>
      </c>
      <c r="FB106" s="26">
        <f t="shared" si="166"/>
        <v>1.46789687592408</v>
      </c>
      <c r="FC106" s="26">
        <f t="shared" si="167"/>
        <v>0.709517128069944</v>
      </c>
      <c r="FD106" s="26">
        <f t="shared" si="168"/>
        <v>1.40940924529932</v>
      </c>
      <c r="FE106" s="16">
        <f t="shared" si="169"/>
        <v>0.18181602210506</v>
      </c>
      <c r="FF106" s="16">
        <f t="shared" si="170"/>
        <v>0.409409245299318</v>
      </c>
      <c r="FG106" s="16">
        <f t="shared" si="171"/>
        <v>0.0186943580220883</v>
      </c>
    </row>
    <row r="107" s="1" customFormat="1" spans="1:163">
      <c r="A107" s="13" t="s">
        <v>24</v>
      </c>
      <c r="B107" s="13">
        <v>3.1138577383118</v>
      </c>
      <c r="C107" s="14">
        <v>0.015</v>
      </c>
      <c r="D107" s="14">
        <v>0.0719647988505747</v>
      </c>
      <c r="E107" s="13">
        <v>112</v>
      </c>
      <c r="F107" s="13">
        <v>0.535714285714286</v>
      </c>
      <c r="G107" s="13">
        <v>0.535714285714286</v>
      </c>
      <c r="H107" s="13">
        <v>0.857142857142857</v>
      </c>
      <c r="I107" s="13">
        <v>1.78571428571429</v>
      </c>
      <c r="J107" s="13">
        <v>0.982793522267207</v>
      </c>
      <c r="K107" s="17">
        <f t="shared" si="98"/>
        <v>1.64315560638696</v>
      </c>
      <c r="L107" s="17">
        <f t="shared" si="94"/>
        <v>0.598113482647098</v>
      </c>
      <c r="M107" s="17">
        <f t="shared" si="95"/>
        <v>1.67192352122586</v>
      </c>
      <c r="N107" s="16">
        <f t="shared" si="99"/>
        <v>0.436078082142981</v>
      </c>
      <c r="O107" s="16">
        <f t="shared" si="96"/>
        <v>0.671923521225863</v>
      </c>
      <c r="P107" s="16">
        <f>(O107-$Q$1)^2</f>
        <v>0.133690620613402</v>
      </c>
      <c r="R107" s="21">
        <f t="shared" si="100"/>
        <v>-0.513974772722741</v>
      </c>
      <c r="S107" s="21">
        <f t="shared" si="183"/>
        <v>1</v>
      </c>
      <c r="T107" s="21">
        <f t="shared" si="101"/>
        <v>1.1358623878184</v>
      </c>
      <c r="U107" s="22">
        <f t="shared" si="102"/>
        <v>0.0148886124937506</v>
      </c>
      <c r="V107" s="21">
        <f t="shared" si="103"/>
        <v>0.0694932252163471</v>
      </c>
      <c r="W107" s="25">
        <f t="shared" si="104"/>
        <v>4.71849887129509</v>
      </c>
      <c r="X107" s="21">
        <f t="shared" si="105"/>
        <v>-0.624154309072993</v>
      </c>
      <c r="Y107" s="21">
        <f t="shared" si="106"/>
        <v>-0.624154309072993</v>
      </c>
      <c r="Z107" s="25">
        <f t="shared" si="107"/>
        <v>-0.154150679827258</v>
      </c>
      <c r="AA107" s="21">
        <f t="shared" si="108"/>
        <v>0.579818495252945</v>
      </c>
      <c r="AB107" s="26">
        <f t="shared" si="109"/>
        <v>1.49388633083276</v>
      </c>
      <c r="AC107" s="26">
        <f t="shared" si="110"/>
        <v>0.657877043241537</v>
      </c>
      <c r="AD107" s="26">
        <f t="shared" si="172"/>
        <v>1.5200408803942</v>
      </c>
      <c r="AE107" s="16">
        <f t="shared" si="111"/>
        <v>0.261215858967428</v>
      </c>
      <c r="AF107" s="16">
        <f t="shared" si="112"/>
        <v>0.5200408803942</v>
      </c>
      <c r="AG107" s="16">
        <f t="shared" si="113"/>
        <v>0.0996184760660602</v>
      </c>
      <c r="AJ107" s="25">
        <v>-0.513974772722741</v>
      </c>
      <c r="AK107" s="22">
        <v>1</v>
      </c>
      <c r="AL107" s="25">
        <v>1.1358623878184</v>
      </c>
      <c r="AM107" s="25">
        <v>0.0694932252163471</v>
      </c>
      <c r="AN107" s="25">
        <v>4.71849887129509</v>
      </c>
      <c r="AO107" s="25">
        <v>-0.624154309072993</v>
      </c>
      <c r="AP107" s="25">
        <v>-0.624154309072993</v>
      </c>
      <c r="AQ107" s="25">
        <v>-0.154150679827258</v>
      </c>
      <c r="AR107" s="25">
        <v>0.579818495252945</v>
      </c>
      <c r="AS107" s="26">
        <f t="shared" si="114"/>
        <v>1.49797850512232</v>
      </c>
      <c r="AT107" s="26">
        <f t="shared" si="115"/>
        <v>0.656079856223943</v>
      </c>
      <c r="AU107" s="26">
        <f t="shared" si="173"/>
        <v>1.52420469934176</v>
      </c>
      <c r="AV107" s="16">
        <f t="shared" si="116"/>
        <v>0.265415566559419</v>
      </c>
      <c r="AW107" s="16">
        <f t="shared" si="117"/>
        <v>0.524204699341759</v>
      </c>
      <c r="AX107" s="16">
        <f t="shared" si="118"/>
        <v>0.102153617332591</v>
      </c>
      <c r="BA107" s="25">
        <v>-0.513974772722741</v>
      </c>
      <c r="BB107" s="25">
        <v>1.1358623878184</v>
      </c>
      <c r="BC107" s="25">
        <v>0.0694932252163471</v>
      </c>
      <c r="BD107" s="25">
        <v>4.71849887129509</v>
      </c>
      <c r="BE107" s="22">
        <v>-0.624154309072993</v>
      </c>
      <c r="BF107" s="25">
        <v>-0.624154309072993</v>
      </c>
      <c r="BG107" s="25">
        <v>-0.154150679827258</v>
      </c>
      <c r="BH107" s="25">
        <v>0.579818495252945</v>
      </c>
      <c r="BI107" s="26">
        <f t="shared" si="119"/>
        <v>1.47926054461962</v>
      </c>
      <c r="BJ107" s="26">
        <f t="shared" si="120"/>
        <v>0.664381623536052</v>
      </c>
      <c r="BK107" s="26">
        <f t="shared" si="174"/>
        <v>1.50515902995281</v>
      </c>
      <c r="BL107" s="16">
        <f t="shared" si="121"/>
        <v>0.246479504283469</v>
      </c>
      <c r="BM107" s="16">
        <f t="shared" si="122"/>
        <v>0.505159029952813</v>
      </c>
      <c r="BN107" s="16">
        <f t="shared" si="123"/>
        <v>0.0901779796678441</v>
      </c>
      <c r="BQ107" s="25">
        <v>-0.513974772722741</v>
      </c>
      <c r="BR107" s="25">
        <v>1.1358623878184</v>
      </c>
      <c r="BS107" s="25">
        <v>0.0694932252163471</v>
      </c>
      <c r="BT107" s="25">
        <v>4.71849887129509</v>
      </c>
      <c r="BU107" s="22">
        <v>-0.624154309072993</v>
      </c>
      <c r="BV107" s="25">
        <v>-0.154150679827258</v>
      </c>
      <c r="BW107" s="25">
        <v>0.579818495252945</v>
      </c>
      <c r="BX107" s="26">
        <f t="shared" si="124"/>
        <v>1.48294938619902</v>
      </c>
      <c r="BY107" s="26">
        <f t="shared" si="125"/>
        <v>0.662728972015848</v>
      </c>
      <c r="BZ107" s="26">
        <f t="shared" si="175"/>
        <v>1.50891245475245</v>
      </c>
      <c r="CA107" s="16">
        <f t="shared" si="126"/>
        <v>0.250155888225374</v>
      </c>
      <c r="CB107" s="16">
        <f t="shared" si="127"/>
        <v>0.508912454752448</v>
      </c>
      <c r="CC107" s="16">
        <f t="shared" si="128"/>
        <v>0.0913559084476294</v>
      </c>
      <c r="CF107" s="25">
        <v>-0.513974772722741</v>
      </c>
      <c r="CG107" s="25">
        <v>1.1358623878184</v>
      </c>
      <c r="CH107" s="25">
        <v>0.0694932252163471</v>
      </c>
      <c r="CI107" s="25">
        <v>4.71849887129509</v>
      </c>
      <c r="CJ107" s="25">
        <v>-0.154150679827258</v>
      </c>
      <c r="CK107" s="22">
        <v>0.579818495252945</v>
      </c>
      <c r="CL107" s="29">
        <f t="shared" si="129"/>
        <v>1.47759267872366</v>
      </c>
      <c r="CM107" s="29">
        <f t="shared" si="130"/>
        <v>0.665131559203541</v>
      </c>
      <c r="CN107" s="29">
        <f t="shared" si="176"/>
        <v>1.50346196352109</v>
      </c>
      <c r="CO107" s="27">
        <f t="shared" si="131"/>
        <v>0.24482620523002</v>
      </c>
      <c r="CP107" s="27">
        <f t="shared" si="132"/>
        <v>0.50346196352109</v>
      </c>
      <c r="CQ107" s="27">
        <f t="shared" si="133"/>
        <v>0.0875469948913878</v>
      </c>
      <c r="CT107" s="31">
        <v>-0.513974772722741</v>
      </c>
      <c r="CU107" s="31">
        <v>1.1358623878184</v>
      </c>
      <c r="CV107" s="31">
        <v>0.0694932252163471</v>
      </c>
      <c r="CW107" s="31">
        <v>4.71849887129509</v>
      </c>
      <c r="CX107" s="31">
        <v>-0.154150679827258</v>
      </c>
      <c r="CY107" s="34">
        <f t="shared" si="134"/>
        <v>1.59927914953594</v>
      </c>
      <c r="CZ107" s="34">
        <f t="shared" si="97"/>
        <v>0.614522813326481</v>
      </c>
      <c r="DA107" s="34">
        <f t="shared" si="177"/>
        <v>1.62727888747838</v>
      </c>
      <c r="DB107" s="32">
        <f t="shared" si="135"/>
        <v>0.380054528628921</v>
      </c>
      <c r="DC107" s="32">
        <f t="shared" si="136"/>
        <v>0.627278887478379</v>
      </c>
      <c r="DD107" s="32">
        <f>(DC107-$DE$1)^2</f>
        <v>0.176566558413757</v>
      </c>
      <c r="DE107" s="73"/>
      <c r="DF107" s="30">
        <f t="shared" si="137"/>
        <v>1.59927914953594</v>
      </c>
      <c r="DG107" s="30">
        <f t="shared" si="138"/>
        <v>1.51577756956481</v>
      </c>
      <c r="DH107" s="30">
        <f t="shared" si="139"/>
        <v>0.648375818458227</v>
      </c>
      <c r="DI107" s="34">
        <f t="shared" si="140"/>
        <v>1.5423153848919</v>
      </c>
      <c r="DJ107" s="32">
        <f t="shared" si="141"/>
        <v>0.284071994673735</v>
      </c>
      <c r="DK107" s="32">
        <f t="shared" si="142"/>
        <v>0.542315384891898</v>
      </c>
      <c r="DL107" s="32">
        <f t="shared" si="143"/>
        <v>0.0976354922007785</v>
      </c>
      <c r="DM107" s="36"/>
      <c r="DN107" s="30">
        <f t="shared" si="144"/>
        <v>1.52447376688622</v>
      </c>
      <c r="DO107" s="30">
        <f t="shared" si="145"/>
        <v>0.644677228047413</v>
      </c>
      <c r="DP107" s="34">
        <f t="shared" si="146"/>
        <v>1.55116383283582</v>
      </c>
      <c r="DQ107" s="32">
        <f t="shared" si="147"/>
        <v>0.293417487410515</v>
      </c>
      <c r="DR107" s="32">
        <f t="shared" si="148"/>
        <v>0.551163832835824</v>
      </c>
      <c r="DS107" s="32">
        <f t="shared" si="149"/>
        <v>0.104884130116474</v>
      </c>
      <c r="DT107" s="36"/>
      <c r="DU107" s="30">
        <f t="shared" si="150"/>
        <v>1.62082675771837</v>
      </c>
      <c r="DV107" s="30">
        <f t="shared" si="151"/>
        <v>0.606353219174811</v>
      </c>
      <c r="DW107" s="34">
        <f t="shared" si="152"/>
        <v>1.64920374523764</v>
      </c>
      <c r="DX107" s="32">
        <f t="shared" si="153"/>
        <v>0.407086409540285</v>
      </c>
      <c r="DY107" s="32">
        <f t="shared" si="154"/>
        <v>0.649203745237645</v>
      </c>
      <c r="DZ107" s="32">
        <f t="shared" si="155"/>
        <v>0.179852813036943</v>
      </c>
      <c r="EA107" s="36"/>
      <c r="EC107" s="25">
        <v>-0.513974772722741</v>
      </c>
      <c r="ED107" s="22">
        <v>0.0694932252163471</v>
      </c>
      <c r="EE107" s="25">
        <v>4.71849887129509</v>
      </c>
      <c r="EF107" s="25">
        <v>-0.154150679827258</v>
      </c>
      <c r="EG107" s="26">
        <f t="shared" si="156"/>
        <v>1.52000573261693</v>
      </c>
      <c r="EH107" s="26">
        <f t="shared" si="157"/>
        <v>0.646572247181708</v>
      </c>
      <c r="EI107" s="26">
        <f t="shared" si="178"/>
        <v>1.54661757345574</v>
      </c>
      <c r="EJ107" s="16">
        <f t="shared" si="158"/>
        <v>0.288596958948836</v>
      </c>
      <c r="EK107" s="16">
        <f t="shared" si="159"/>
        <v>0.546617573455743</v>
      </c>
      <c r="EL107" s="16">
        <f t="shared" si="160"/>
        <v>0.108895377637662</v>
      </c>
      <c r="EO107" s="25">
        <v>-0.513974772722741</v>
      </c>
      <c r="EP107" s="25">
        <v>4.71849887129509</v>
      </c>
      <c r="EQ107" s="22">
        <v>-0.154150679827258</v>
      </c>
      <c r="ER107" s="26">
        <f t="shared" si="161"/>
        <v>1.40702889675793</v>
      </c>
      <c r="ES107" s="26">
        <f t="shared" si="162"/>
        <v>0.698488513300442</v>
      </c>
      <c r="ET107" s="26">
        <f t="shared" si="179"/>
        <v>1.43166277033659</v>
      </c>
      <c r="EU107" s="16">
        <f t="shared" si="163"/>
        <v>0.179975652969282</v>
      </c>
      <c r="EV107" s="16">
        <f t="shared" si="164"/>
        <v>0.431662770336593</v>
      </c>
      <c r="EW107" s="16">
        <f t="shared" si="165"/>
        <v>0.0380004368807205</v>
      </c>
      <c r="EZ107" s="25">
        <v>-0.513974772722741</v>
      </c>
      <c r="FA107" s="25">
        <v>4.71849887129509</v>
      </c>
      <c r="FB107" s="26">
        <f t="shared" si="166"/>
        <v>1.46100991818176</v>
      </c>
      <c r="FC107" s="26">
        <f t="shared" si="167"/>
        <v>0.672680938052977</v>
      </c>
      <c r="FD107" s="26">
        <f t="shared" si="168"/>
        <v>1.48658887658453</v>
      </c>
      <c r="FE107" s="16">
        <f t="shared" si="169"/>
        <v>0.228690921321501</v>
      </c>
      <c r="FF107" s="16">
        <f t="shared" si="170"/>
        <v>0.486588876584526</v>
      </c>
      <c r="FG107" s="16">
        <f t="shared" si="171"/>
        <v>0.0457561806599415</v>
      </c>
    </row>
    <row r="108" s="1" customFormat="1" spans="1:163">
      <c r="A108" s="13" t="s">
        <v>24</v>
      </c>
      <c r="B108" s="13">
        <v>3.09022300209788</v>
      </c>
      <c r="C108" s="14">
        <v>0.015</v>
      </c>
      <c r="D108" s="14">
        <v>0.0719647988505747</v>
      </c>
      <c r="E108" s="13">
        <v>112</v>
      </c>
      <c r="F108" s="13">
        <v>0.535714285714286</v>
      </c>
      <c r="G108" s="13">
        <v>0.535714285714286</v>
      </c>
      <c r="H108" s="13">
        <v>0.857142857142857</v>
      </c>
      <c r="I108" s="13">
        <v>1.78571428571429</v>
      </c>
      <c r="J108" s="13">
        <v>0.935222672064777</v>
      </c>
      <c r="K108" s="17">
        <f t="shared" si="98"/>
        <v>1.64120101370207</v>
      </c>
      <c r="L108" s="17">
        <f t="shared" si="94"/>
        <v>0.569840418240536</v>
      </c>
      <c r="M108" s="17">
        <f t="shared" si="95"/>
        <v>1.75487727439139</v>
      </c>
      <c r="N108" s="16">
        <f t="shared" si="99"/>
        <v>0.498405418860937</v>
      </c>
      <c r="O108" s="16">
        <f t="shared" si="96"/>
        <v>0.754877274391387</v>
      </c>
      <c r="P108" s="16">
        <f>(O108-$Q$1)^2</f>
        <v>0.201233915143991</v>
      </c>
      <c r="R108" s="21">
        <f t="shared" si="100"/>
        <v>-0.562398925350957</v>
      </c>
      <c r="S108" s="21">
        <f t="shared" si="183"/>
        <v>1</v>
      </c>
      <c r="T108" s="21">
        <f t="shared" si="101"/>
        <v>1.12824325726932</v>
      </c>
      <c r="U108" s="22">
        <f t="shared" si="102"/>
        <v>0.0148886124937506</v>
      </c>
      <c r="V108" s="21">
        <f t="shared" si="103"/>
        <v>0.0694932252163471</v>
      </c>
      <c r="W108" s="25">
        <f t="shared" si="104"/>
        <v>4.71849887129509</v>
      </c>
      <c r="X108" s="21">
        <f t="shared" si="105"/>
        <v>-0.624154309072993</v>
      </c>
      <c r="Y108" s="21">
        <f t="shared" si="106"/>
        <v>-0.624154309072993</v>
      </c>
      <c r="Z108" s="25">
        <f t="shared" si="107"/>
        <v>-0.154150679827258</v>
      </c>
      <c r="AA108" s="21">
        <f t="shared" si="108"/>
        <v>0.579818495252945</v>
      </c>
      <c r="AB108" s="26">
        <f t="shared" si="109"/>
        <v>1.49017562180569</v>
      </c>
      <c r="AC108" s="26">
        <f t="shared" si="110"/>
        <v>0.627592250456722</v>
      </c>
      <c r="AD108" s="26">
        <f t="shared" si="172"/>
        <v>1.59339124929007</v>
      </c>
      <c r="AE108" s="16">
        <f t="shared" si="111"/>
        <v>0.30797277642614</v>
      </c>
      <c r="AF108" s="16">
        <f t="shared" si="112"/>
        <v>0.593391249290067</v>
      </c>
      <c r="AG108" s="16">
        <f t="shared" si="113"/>
        <v>0.151301018606836</v>
      </c>
      <c r="AJ108" s="25">
        <v>-0.562398925350957</v>
      </c>
      <c r="AK108" s="22">
        <v>1</v>
      </c>
      <c r="AL108" s="25">
        <v>1.12824325726932</v>
      </c>
      <c r="AM108" s="25">
        <v>0.0694932252163471</v>
      </c>
      <c r="AN108" s="25">
        <v>4.71849887129509</v>
      </c>
      <c r="AO108" s="25">
        <v>-0.624154309072993</v>
      </c>
      <c r="AP108" s="25">
        <v>-0.624154309072993</v>
      </c>
      <c r="AQ108" s="25">
        <v>-0.154150679827258</v>
      </c>
      <c r="AR108" s="25">
        <v>0.579818495252945</v>
      </c>
      <c r="AS108" s="26">
        <f t="shared" si="114"/>
        <v>1.49425080047012</v>
      </c>
      <c r="AT108" s="26">
        <f t="shared" si="115"/>
        <v>0.625880656560824</v>
      </c>
      <c r="AU108" s="26">
        <f t="shared" si="173"/>
        <v>1.59774869141178</v>
      </c>
      <c r="AV108" s="16">
        <f t="shared" si="116"/>
        <v>0.312512448348383</v>
      </c>
      <c r="AW108" s="16">
        <f t="shared" si="117"/>
        <v>0.597748691411776</v>
      </c>
      <c r="AX108" s="16">
        <f t="shared" si="118"/>
        <v>0.154573832034512</v>
      </c>
      <c r="BA108" s="25">
        <v>-0.562398925350957</v>
      </c>
      <c r="BB108" s="25">
        <v>1.12824325726932</v>
      </c>
      <c r="BC108" s="25">
        <v>0.0694932252163471</v>
      </c>
      <c r="BD108" s="25">
        <v>4.71849887129509</v>
      </c>
      <c r="BE108" s="22">
        <v>-0.624154309072993</v>
      </c>
      <c r="BF108" s="25">
        <v>-0.624154309072993</v>
      </c>
      <c r="BG108" s="25">
        <v>-0.154150679827258</v>
      </c>
      <c r="BH108" s="25">
        <v>0.579818495252945</v>
      </c>
      <c r="BI108" s="26">
        <f t="shared" si="119"/>
        <v>1.47543214829397</v>
      </c>
      <c r="BJ108" s="26">
        <f t="shared" si="120"/>
        <v>0.63386355865037</v>
      </c>
      <c r="BK108" s="26">
        <f t="shared" si="174"/>
        <v>1.57762658280784</v>
      </c>
      <c r="BL108" s="16">
        <f t="shared" si="121"/>
        <v>0.291826278207821</v>
      </c>
      <c r="BM108" s="16">
        <f t="shared" si="122"/>
        <v>0.577626582807841</v>
      </c>
      <c r="BN108" s="16">
        <f t="shared" si="123"/>
        <v>0.138953028866959</v>
      </c>
      <c r="BQ108" s="25">
        <v>-0.562398925350957</v>
      </c>
      <c r="BR108" s="25">
        <v>1.12824325726932</v>
      </c>
      <c r="BS108" s="25">
        <v>0.0694932252163471</v>
      </c>
      <c r="BT108" s="25">
        <v>4.71849887129509</v>
      </c>
      <c r="BU108" s="22">
        <v>-0.624154309072993</v>
      </c>
      <c r="BV108" s="25">
        <v>-0.154150679827258</v>
      </c>
      <c r="BW108" s="25">
        <v>0.579818495252945</v>
      </c>
      <c r="BX108" s="26">
        <f t="shared" si="124"/>
        <v>1.4790314313843</v>
      </c>
      <c r="BY108" s="26">
        <f t="shared" si="125"/>
        <v>0.632321025922659</v>
      </c>
      <c r="BZ108" s="26">
        <f t="shared" si="175"/>
        <v>1.58147516689143</v>
      </c>
      <c r="CA108" s="16">
        <f t="shared" si="126"/>
        <v>0.295727966712634</v>
      </c>
      <c r="CB108" s="16">
        <f t="shared" si="127"/>
        <v>0.581475166891433</v>
      </c>
      <c r="CC108" s="16">
        <f t="shared" si="128"/>
        <v>0.14048561821914</v>
      </c>
      <c r="CF108" s="25">
        <v>-0.562398925350957</v>
      </c>
      <c r="CG108" s="25">
        <v>1.12824325726932</v>
      </c>
      <c r="CH108" s="25">
        <v>0.0694932252163471</v>
      </c>
      <c r="CI108" s="25">
        <v>4.71849887129509</v>
      </c>
      <c r="CJ108" s="25">
        <v>-0.154150679827258</v>
      </c>
      <c r="CK108" s="22">
        <v>0.579818495252945</v>
      </c>
      <c r="CL108" s="29">
        <f t="shared" si="129"/>
        <v>1.4738348505316</v>
      </c>
      <c r="CM108" s="29">
        <f t="shared" si="130"/>
        <v>0.634550520858867</v>
      </c>
      <c r="CN108" s="29">
        <f t="shared" si="176"/>
        <v>1.57591864970262</v>
      </c>
      <c r="CO108" s="27">
        <f t="shared" si="131"/>
        <v>0.290103078792777</v>
      </c>
      <c r="CP108" s="27">
        <f t="shared" si="132"/>
        <v>0.575918649702621</v>
      </c>
      <c r="CQ108" s="27">
        <f t="shared" si="133"/>
        <v>0.135674429664526</v>
      </c>
      <c r="CT108" s="31">
        <v>-0.562398925350957</v>
      </c>
      <c r="CU108" s="31">
        <v>1.12824325726932</v>
      </c>
      <c r="CV108" s="31">
        <v>0.0694932252163471</v>
      </c>
      <c r="CW108" s="31">
        <v>4.71849887129509</v>
      </c>
      <c r="CX108" s="31">
        <v>-0.154150679827258</v>
      </c>
      <c r="CY108" s="34">
        <f t="shared" si="134"/>
        <v>1.5949845811276</v>
      </c>
      <c r="CZ108" s="34">
        <f t="shared" si="97"/>
        <v>0.586352171131089</v>
      </c>
      <c r="DA108" s="34">
        <f t="shared" si="177"/>
        <v>1.70545970362994</v>
      </c>
      <c r="DB108" s="32">
        <f t="shared" si="135"/>
        <v>0.435285776650217</v>
      </c>
      <c r="DC108" s="32">
        <f t="shared" si="136"/>
        <v>0.705459703629943</v>
      </c>
      <c r="DD108" s="32">
        <f>(DC108-$DE$1)^2</f>
        <v>0.248381680662767</v>
      </c>
      <c r="DE108" s="73"/>
      <c r="DF108" s="30">
        <f t="shared" si="137"/>
        <v>1.59498458112759</v>
      </c>
      <c r="DG108" s="30">
        <f t="shared" si="138"/>
        <v>1.51170534660367</v>
      </c>
      <c r="DH108" s="30">
        <f t="shared" si="139"/>
        <v>0.618654074463604</v>
      </c>
      <c r="DI108" s="34">
        <f t="shared" si="140"/>
        <v>1.61641221043769</v>
      </c>
      <c r="DJ108" s="32">
        <f t="shared" si="141"/>
        <v>0.332332274043518</v>
      </c>
      <c r="DK108" s="32">
        <f t="shared" si="142"/>
        <v>0.616412210437693</v>
      </c>
      <c r="DL108" s="32">
        <f t="shared" si="143"/>
        <v>0.1494314255828</v>
      </c>
      <c r="DM108" s="36"/>
      <c r="DN108" s="30">
        <f t="shared" si="144"/>
        <v>1.52038852084335</v>
      </c>
      <c r="DO108" s="30">
        <f t="shared" si="145"/>
        <v>0.615120845260011</v>
      </c>
      <c r="DP108" s="34">
        <f t="shared" si="146"/>
        <v>1.62569681665934</v>
      </c>
      <c r="DQ108" s="32">
        <f t="shared" si="147"/>
        <v>0.342419070576744</v>
      </c>
      <c r="DR108" s="32">
        <f t="shared" si="148"/>
        <v>0.625696816659337</v>
      </c>
      <c r="DS108" s="32">
        <f t="shared" si="149"/>
        <v>0.158715530931152</v>
      </c>
      <c r="DT108" s="36"/>
      <c r="DU108" s="30">
        <f t="shared" si="150"/>
        <v>1.61610236722486</v>
      </c>
      <c r="DV108" s="30">
        <f t="shared" si="151"/>
        <v>0.578690243286211</v>
      </c>
      <c r="DW108" s="34">
        <f t="shared" si="152"/>
        <v>1.72804019352615</v>
      </c>
      <c r="DX108" s="32">
        <f t="shared" si="153"/>
        <v>0.463597159281292</v>
      </c>
      <c r="DY108" s="32">
        <f t="shared" si="154"/>
        <v>0.728040193526153</v>
      </c>
      <c r="DZ108" s="32">
        <f t="shared" si="155"/>
        <v>0.252935587472601</v>
      </c>
      <c r="EA108" s="36"/>
      <c r="EC108" s="25">
        <v>-0.562398925350957</v>
      </c>
      <c r="ED108" s="22">
        <v>0.0694932252163471</v>
      </c>
      <c r="EE108" s="25">
        <v>4.71849887129509</v>
      </c>
      <c r="EF108" s="25">
        <v>-0.154150679827258</v>
      </c>
      <c r="EG108" s="26">
        <f t="shared" si="156"/>
        <v>1.5181976311356</v>
      </c>
      <c r="EH108" s="26">
        <f t="shared" si="157"/>
        <v>0.616008517524321</v>
      </c>
      <c r="EI108" s="26">
        <f t="shared" si="178"/>
        <v>1.62335417701512</v>
      </c>
      <c r="EJ108" s="16">
        <f t="shared" si="158"/>
        <v>0.339859802903629</v>
      </c>
      <c r="EK108" s="16">
        <f t="shared" si="159"/>
        <v>0.623354177015124</v>
      </c>
      <c r="EL108" s="16">
        <f t="shared" si="160"/>
        <v>0.1654289674395</v>
      </c>
      <c r="EO108" s="25">
        <v>-0.562398925350957</v>
      </c>
      <c r="EP108" s="25">
        <v>4.71849887129509</v>
      </c>
      <c r="EQ108" s="22">
        <v>-0.154150679827258</v>
      </c>
      <c r="ER108" s="26">
        <f t="shared" si="161"/>
        <v>1.40535518528572</v>
      </c>
      <c r="ES108" s="26">
        <f t="shared" si="162"/>
        <v>0.665470680904513</v>
      </c>
      <c r="ET108" s="26">
        <f t="shared" si="179"/>
        <v>1.50269580417997</v>
      </c>
      <c r="EU108" s="16">
        <f t="shared" si="163"/>
        <v>0.221024579987441</v>
      </c>
      <c r="EV108" s="16">
        <f t="shared" si="164"/>
        <v>0.50269580417997</v>
      </c>
      <c r="EW108" s="16">
        <f t="shared" si="165"/>
        <v>0.0707400628753685</v>
      </c>
      <c r="EZ108" s="25">
        <v>-0.562398925350957</v>
      </c>
      <c r="FA108" s="25">
        <v>4.71849887129509</v>
      </c>
      <c r="FB108" s="26">
        <f t="shared" si="166"/>
        <v>1.4592719943433</v>
      </c>
      <c r="FC108" s="26">
        <f t="shared" si="167"/>
        <v>0.640883040098116</v>
      </c>
      <c r="FD108" s="26">
        <f t="shared" si="168"/>
        <v>1.56034711083461</v>
      </c>
      <c r="FE108" s="16">
        <f t="shared" si="169"/>
        <v>0.274627692180582</v>
      </c>
      <c r="FF108" s="16">
        <f t="shared" si="170"/>
        <v>0.560347110834614</v>
      </c>
      <c r="FG108" s="16">
        <f t="shared" si="171"/>
        <v>0.0827512547353234</v>
      </c>
    </row>
    <row r="109" s="1" customFormat="1" spans="1:163">
      <c r="A109" s="13" t="s">
        <v>24</v>
      </c>
      <c r="B109" s="13">
        <v>2.43259910897803</v>
      </c>
      <c r="C109" s="14">
        <v>0.015</v>
      </c>
      <c r="D109" s="14">
        <v>0.0719647988505747</v>
      </c>
      <c r="E109" s="13">
        <v>112</v>
      </c>
      <c r="F109" s="13">
        <v>0.535714285714286</v>
      </c>
      <c r="G109" s="13">
        <v>0.535714285714286</v>
      </c>
      <c r="H109" s="13">
        <v>0.857142857142857</v>
      </c>
      <c r="I109" s="13">
        <v>1.78571428571429</v>
      </c>
      <c r="J109" s="13">
        <v>0.745951417004049</v>
      </c>
      <c r="K109" s="17">
        <f t="shared" si="98"/>
        <v>1.58681551774106</v>
      </c>
      <c r="L109" s="17">
        <f t="shared" si="94"/>
        <v>0.470093346494345</v>
      </c>
      <c r="M109" s="17">
        <f t="shared" si="95"/>
        <v>2.12723708484147</v>
      </c>
      <c r="N109" s="16">
        <f t="shared" si="99"/>
        <v>0.707052435908254</v>
      </c>
      <c r="O109" s="16">
        <f t="shared" si="96"/>
        <v>1.12723708484147</v>
      </c>
      <c r="P109" s="16">
        <f>(O109-$Q$1)^2</f>
        <v>0.673960287829866</v>
      </c>
      <c r="R109" s="21">
        <f t="shared" si="100"/>
        <v>-0.754823994435865</v>
      </c>
      <c r="S109" s="21">
        <f t="shared" si="183"/>
        <v>1</v>
      </c>
      <c r="T109" s="21">
        <f t="shared" si="101"/>
        <v>0.888960277918333</v>
      </c>
      <c r="U109" s="22">
        <f t="shared" si="102"/>
        <v>0.0148886124937506</v>
      </c>
      <c r="V109" s="21">
        <f t="shared" si="103"/>
        <v>0.0694932252163471</v>
      </c>
      <c r="W109" s="25">
        <f t="shared" si="104"/>
        <v>4.71849887129509</v>
      </c>
      <c r="X109" s="21">
        <f t="shared" si="105"/>
        <v>-0.624154309072993</v>
      </c>
      <c r="Y109" s="21">
        <f t="shared" si="106"/>
        <v>-0.624154309072993</v>
      </c>
      <c r="Z109" s="25">
        <f t="shared" si="107"/>
        <v>-0.154150679827258</v>
      </c>
      <c r="AA109" s="21">
        <f t="shared" si="108"/>
        <v>0.579818495252945</v>
      </c>
      <c r="AB109" s="26">
        <f t="shared" si="109"/>
        <v>1.3832957915149</v>
      </c>
      <c r="AC109" s="26">
        <f t="shared" si="110"/>
        <v>0.539256622899958</v>
      </c>
      <c r="AD109" s="26">
        <f t="shared" si="172"/>
        <v>1.85440467030763</v>
      </c>
      <c r="AE109" s="16">
        <f t="shared" si="111"/>
        <v>0.406207851720629</v>
      </c>
      <c r="AF109" s="16">
        <f t="shared" si="112"/>
        <v>0.854404670307627</v>
      </c>
      <c r="AG109" s="16">
        <f t="shared" si="113"/>
        <v>0.422484058438921</v>
      </c>
      <c r="AJ109" s="25">
        <v>-0.754823994435865</v>
      </c>
      <c r="AK109" s="22">
        <v>1</v>
      </c>
      <c r="AL109" s="25">
        <v>0.888960277918333</v>
      </c>
      <c r="AM109" s="25">
        <v>0.0694932252163471</v>
      </c>
      <c r="AN109" s="25">
        <v>4.71849887129509</v>
      </c>
      <c r="AO109" s="25">
        <v>-0.624154309072993</v>
      </c>
      <c r="AP109" s="25">
        <v>-0.624154309072993</v>
      </c>
      <c r="AQ109" s="25">
        <v>-0.154150679827258</v>
      </c>
      <c r="AR109" s="25">
        <v>0.579818495252945</v>
      </c>
      <c r="AS109" s="26">
        <f t="shared" si="114"/>
        <v>1.38687955794034</v>
      </c>
      <c r="AT109" s="26">
        <f t="shared" si="115"/>
        <v>0.53786315670545</v>
      </c>
      <c r="AU109" s="26">
        <f t="shared" si="173"/>
        <v>1.85920895962694</v>
      </c>
      <c r="AV109" s="16">
        <f t="shared" si="116"/>
        <v>0.410788881844046</v>
      </c>
      <c r="AW109" s="16">
        <f t="shared" si="117"/>
        <v>0.859208959626936</v>
      </c>
      <c r="AX109" s="16">
        <f t="shared" si="118"/>
        <v>0.428526107849064</v>
      </c>
      <c r="BA109" s="25">
        <v>-0.754823994435865</v>
      </c>
      <c r="BB109" s="25">
        <v>0.888960277918333</v>
      </c>
      <c r="BC109" s="25">
        <v>0.0694932252163471</v>
      </c>
      <c r="BD109" s="25">
        <v>4.71849887129509</v>
      </c>
      <c r="BE109" s="22">
        <v>-0.624154309072993</v>
      </c>
      <c r="BF109" s="25">
        <v>-0.624154309072993</v>
      </c>
      <c r="BG109" s="25">
        <v>-0.154150679827258</v>
      </c>
      <c r="BH109" s="25">
        <v>0.579818495252945</v>
      </c>
      <c r="BI109" s="26">
        <f t="shared" si="119"/>
        <v>1.36512729200495</v>
      </c>
      <c r="BJ109" s="26">
        <f t="shared" si="120"/>
        <v>0.546433597344958</v>
      </c>
      <c r="BK109" s="26">
        <f t="shared" si="174"/>
        <v>1.83004852713826</v>
      </c>
      <c r="BL109" s="16">
        <f t="shared" si="121"/>
        <v>0.383378764183137</v>
      </c>
      <c r="BM109" s="16">
        <f t="shared" si="122"/>
        <v>0.830048527138256</v>
      </c>
      <c r="BN109" s="16">
        <f t="shared" si="123"/>
        <v>0.390857513912763</v>
      </c>
      <c r="BQ109" s="25">
        <v>-0.754823994435865</v>
      </c>
      <c r="BR109" s="25">
        <v>0.888960277918333</v>
      </c>
      <c r="BS109" s="25">
        <v>0.0694932252163471</v>
      </c>
      <c r="BT109" s="25">
        <v>4.71849887129509</v>
      </c>
      <c r="BU109" s="22">
        <v>-0.624154309072993</v>
      </c>
      <c r="BV109" s="25">
        <v>-0.154150679827258</v>
      </c>
      <c r="BW109" s="25">
        <v>0.579818495252945</v>
      </c>
      <c r="BX109" s="26">
        <f t="shared" si="124"/>
        <v>1.3661345777253</v>
      </c>
      <c r="BY109" s="26">
        <f t="shared" si="125"/>
        <v>0.546030697975676</v>
      </c>
      <c r="BZ109" s="26">
        <f t="shared" si="175"/>
        <v>1.83139886403337</v>
      </c>
      <c r="CA109" s="16">
        <f t="shared" si="126"/>
        <v>0.384627152842197</v>
      </c>
      <c r="CB109" s="16">
        <f t="shared" si="127"/>
        <v>0.831398864033368</v>
      </c>
      <c r="CC109" s="16">
        <f t="shared" si="128"/>
        <v>0.390297329612741</v>
      </c>
      <c r="CF109" s="25">
        <v>-0.754823994435865</v>
      </c>
      <c r="CG109" s="25">
        <v>0.888960277918333</v>
      </c>
      <c r="CH109" s="25">
        <v>0.0694932252163471</v>
      </c>
      <c r="CI109" s="25">
        <v>4.71849887129509</v>
      </c>
      <c r="CJ109" s="25">
        <v>-0.154150679827258</v>
      </c>
      <c r="CK109" s="22">
        <v>0.579818495252945</v>
      </c>
      <c r="CL109" s="29">
        <f t="shared" si="129"/>
        <v>1.36557592823231</v>
      </c>
      <c r="CM109" s="29">
        <f t="shared" si="130"/>
        <v>0.546254076087631</v>
      </c>
      <c r="CN109" s="29">
        <f t="shared" si="176"/>
        <v>1.83064995535078</v>
      </c>
      <c r="CO109" s="27">
        <f t="shared" si="131"/>
        <v>0.383934534914861</v>
      </c>
      <c r="CP109" s="27">
        <f t="shared" si="132"/>
        <v>0.830649955350775</v>
      </c>
      <c r="CQ109" s="27">
        <f t="shared" si="133"/>
        <v>0.388217977207099</v>
      </c>
      <c r="CT109" s="31">
        <v>-0.754823994435865</v>
      </c>
      <c r="CU109" s="31">
        <v>0.888960277918333</v>
      </c>
      <c r="CV109" s="31">
        <v>0.0694932252163471</v>
      </c>
      <c r="CW109" s="31">
        <v>4.71849887129509</v>
      </c>
      <c r="CX109" s="31">
        <v>-0.154150679827258</v>
      </c>
      <c r="CY109" s="34">
        <f t="shared" si="134"/>
        <v>1.47122883943901</v>
      </c>
      <c r="CZ109" s="34">
        <f t="shared" si="97"/>
        <v>0.507026097509402</v>
      </c>
      <c r="DA109" s="34">
        <f t="shared" si="177"/>
        <v>1.97228506562516</v>
      </c>
      <c r="DB109" s="32">
        <f t="shared" si="135"/>
        <v>0.526027339493904</v>
      </c>
      <c r="DC109" s="32">
        <f t="shared" si="136"/>
        <v>0.97228506562516</v>
      </c>
      <c r="DD109" s="32">
        <f>(DC109-$DE$1)^2</f>
        <v>0.585537797025409</v>
      </c>
      <c r="DE109" s="73"/>
      <c r="DF109" s="30">
        <f t="shared" si="137"/>
        <v>1.47122883943901</v>
      </c>
      <c r="DG109" s="30">
        <f t="shared" si="138"/>
        <v>1.39436125347809</v>
      </c>
      <c r="DH109" s="30">
        <f t="shared" si="139"/>
        <v>0.534977155413167</v>
      </c>
      <c r="DI109" s="34">
        <f t="shared" si="140"/>
        <v>1.86923869530035</v>
      </c>
      <c r="DJ109" s="32">
        <f t="shared" si="141"/>
        <v>0.420435316036298</v>
      </c>
      <c r="DK109" s="32">
        <f t="shared" si="142"/>
        <v>0.869238695300347</v>
      </c>
      <c r="DL109" s="32">
        <f t="shared" si="143"/>
        <v>0.408819695073374</v>
      </c>
      <c r="DM109" s="36"/>
      <c r="DN109" s="30">
        <f t="shared" si="144"/>
        <v>1.40264520586234</v>
      </c>
      <c r="DO109" s="30">
        <f t="shared" si="145"/>
        <v>0.531817607108593</v>
      </c>
      <c r="DP109" s="34">
        <f t="shared" si="146"/>
        <v>1.88034391233649</v>
      </c>
      <c r="DQ109" s="32">
        <f t="shared" si="147"/>
        <v>0.431246732325057</v>
      </c>
      <c r="DR109" s="32">
        <f t="shared" si="148"/>
        <v>0.880343912336487</v>
      </c>
      <c r="DS109" s="32">
        <f t="shared" si="149"/>
        <v>0.426458987252648</v>
      </c>
      <c r="DT109" s="36"/>
      <c r="DU109" s="30">
        <f t="shared" si="150"/>
        <v>1.48082257610185</v>
      </c>
      <c r="DV109" s="30">
        <f t="shared" si="151"/>
        <v>0.503741251006389</v>
      </c>
      <c r="DW109" s="34">
        <f t="shared" si="152"/>
        <v>1.9851461400117</v>
      </c>
      <c r="DX109" s="32">
        <f t="shared" si="153"/>
        <v>0.540035620473742</v>
      </c>
      <c r="DY109" s="32">
        <f t="shared" si="154"/>
        <v>0.985146140011702</v>
      </c>
      <c r="DZ109" s="32">
        <f t="shared" si="155"/>
        <v>0.577650110184903</v>
      </c>
      <c r="EA109" s="36"/>
      <c r="EC109" s="25">
        <v>-0.754823994435865</v>
      </c>
      <c r="ED109" s="22">
        <v>0.0694932252163471</v>
      </c>
      <c r="EE109" s="25">
        <v>4.71849887129509</v>
      </c>
      <c r="EF109" s="25">
        <v>-0.154150679827258</v>
      </c>
      <c r="EG109" s="26">
        <f t="shared" si="156"/>
        <v>1.46788817455667</v>
      </c>
      <c r="EH109" s="26">
        <f t="shared" si="157"/>
        <v>0.508180003036907</v>
      </c>
      <c r="EI109" s="26">
        <f t="shared" si="178"/>
        <v>1.96780667091179</v>
      </c>
      <c r="EJ109" s="16">
        <f t="shared" si="158"/>
        <v>0.521192681905593</v>
      </c>
      <c r="EK109" s="16">
        <f t="shared" si="159"/>
        <v>0.967806670911791</v>
      </c>
      <c r="EL109" s="16">
        <f t="shared" si="160"/>
        <v>0.5642745380494</v>
      </c>
      <c r="EO109" s="25">
        <v>-0.754823994435865</v>
      </c>
      <c r="EP109" s="25">
        <v>4.71849887129509</v>
      </c>
      <c r="EQ109" s="22">
        <v>-0.154150679827258</v>
      </c>
      <c r="ER109" s="26">
        <f t="shared" si="161"/>
        <v>1.35878505882648</v>
      </c>
      <c r="ES109" s="26">
        <f t="shared" si="162"/>
        <v>0.548984117950409</v>
      </c>
      <c r="ET109" s="26">
        <f t="shared" si="179"/>
        <v>1.82154632038068</v>
      </c>
      <c r="EU109" s="16">
        <f t="shared" si="163"/>
        <v>0.375565072549343</v>
      </c>
      <c r="EV109" s="16">
        <f t="shared" si="164"/>
        <v>0.821546320380679</v>
      </c>
      <c r="EW109" s="16">
        <f t="shared" si="165"/>
        <v>0.342015084489171</v>
      </c>
      <c r="EZ109" s="25">
        <v>-0.754823994435865</v>
      </c>
      <c r="FA109" s="25">
        <v>4.71849887129509</v>
      </c>
      <c r="FB109" s="26">
        <f t="shared" si="166"/>
        <v>1.41091519313993</v>
      </c>
      <c r="FC109" s="26">
        <f t="shared" si="167"/>
        <v>0.528700392930045</v>
      </c>
      <c r="FD109" s="26">
        <f t="shared" si="168"/>
        <v>1.8914304081713</v>
      </c>
      <c r="FE109" s="16">
        <f t="shared" si="169"/>
        <v>0.442176823572884</v>
      </c>
      <c r="FF109" s="16">
        <f t="shared" si="170"/>
        <v>0.891430408171296</v>
      </c>
      <c r="FG109" s="16">
        <f t="shared" si="171"/>
        <v>0.382849675949899</v>
      </c>
    </row>
    <row r="110" s="1" customFormat="1" spans="1:163">
      <c r="A110" s="13" t="s">
        <v>24</v>
      </c>
      <c r="B110" s="13">
        <v>3.35746747940713</v>
      </c>
      <c r="C110" s="14">
        <v>0.015</v>
      </c>
      <c r="D110" s="14">
        <v>0.0719647988505747</v>
      </c>
      <c r="E110" s="13">
        <v>112</v>
      </c>
      <c r="F110" s="13">
        <v>0.535714285714286</v>
      </c>
      <c r="G110" s="13">
        <v>0.535714285714286</v>
      </c>
      <c r="H110" s="13">
        <v>0.857142857142857</v>
      </c>
      <c r="I110" s="13">
        <v>1.78571428571429</v>
      </c>
      <c r="J110" s="13">
        <v>0.95748987854251</v>
      </c>
      <c r="K110" s="17">
        <f t="shared" si="98"/>
        <v>1.66330213197554</v>
      </c>
      <c r="L110" s="17">
        <f t="shared" si="94"/>
        <v>0.57565601590691</v>
      </c>
      <c r="M110" s="17">
        <f t="shared" si="95"/>
        <v>1.73714852684126</v>
      </c>
      <c r="N110" s="16">
        <f t="shared" si="99"/>
        <v>0.498170937096214</v>
      </c>
      <c r="O110" s="16">
        <f t="shared" si="96"/>
        <v>0.737148526841263</v>
      </c>
      <c r="P110" s="16">
        <f>(O110-$Q$1)^2</f>
        <v>0.185642309268958</v>
      </c>
      <c r="R110" s="21">
        <f t="shared" si="100"/>
        <v>-0.55224499128403</v>
      </c>
      <c r="S110" s="21">
        <f t="shared" si="183"/>
        <v>1</v>
      </c>
      <c r="T110" s="21">
        <f t="shared" si="101"/>
        <v>1.21118696341366</v>
      </c>
      <c r="U110" s="22">
        <f t="shared" si="102"/>
        <v>0.0148886124937506</v>
      </c>
      <c r="V110" s="21">
        <f t="shared" si="103"/>
        <v>0.0694932252163471</v>
      </c>
      <c r="W110" s="25">
        <f t="shared" si="104"/>
        <v>4.71849887129509</v>
      </c>
      <c r="X110" s="21">
        <f t="shared" si="105"/>
        <v>-0.624154309072993</v>
      </c>
      <c r="Y110" s="21">
        <f t="shared" si="106"/>
        <v>-0.624154309072993</v>
      </c>
      <c r="Z110" s="25">
        <f t="shared" si="107"/>
        <v>-0.154150679827258</v>
      </c>
      <c r="AA110" s="21">
        <f t="shared" si="108"/>
        <v>0.579818495252945</v>
      </c>
      <c r="AB110" s="26">
        <f t="shared" si="109"/>
        <v>1.53171429455884</v>
      </c>
      <c r="AC110" s="26">
        <f t="shared" si="110"/>
        <v>0.625109971189689</v>
      </c>
      <c r="AD110" s="26">
        <f t="shared" si="172"/>
        <v>1.59971852328132</v>
      </c>
      <c r="AE110" s="16">
        <f t="shared" si="111"/>
        <v>0.329733679949292</v>
      </c>
      <c r="AF110" s="16">
        <f t="shared" si="112"/>
        <v>0.599718523281323</v>
      </c>
      <c r="AG110" s="16">
        <f t="shared" si="113"/>
        <v>0.156263347150396</v>
      </c>
      <c r="AJ110" s="25">
        <v>-0.55224499128403</v>
      </c>
      <c r="AK110" s="22">
        <v>1</v>
      </c>
      <c r="AL110" s="25">
        <v>1.21118696341366</v>
      </c>
      <c r="AM110" s="25">
        <v>0.0694932252163471</v>
      </c>
      <c r="AN110" s="25">
        <v>4.71849887129509</v>
      </c>
      <c r="AO110" s="25">
        <v>-0.624154309072993</v>
      </c>
      <c r="AP110" s="25">
        <v>-0.624154309072993</v>
      </c>
      <c r="AQ110" s="25">
        <v>-0.154150679827258</v>
      </c>
      <c r="AR110" s="25">
        <v>0.579818495252945</v>
      </c>
      <c r="AS110" s="26">
        <f t="shared" si="114"/>
        <v>1.53597950690087</v>
      </c>
      <c r="AT110" s="26">
        <f t="shared" si="115"/>
        <v>0.62337412331394</v>
      </c>
      <c r="AU110" s="26">
        <f t="shared" si="173"/>
        <v>1.60417310023051</v>
      </c>
      <c r="AV110" s="16">
        <f t="shared" si="116"/>
        <v>0.334650250118196</v>
      </c>
      <c r="AW110" s="16">
        <f t="shared" si="117"/>
        <v>0.60417310023051</v>
      </c>
      <c r="AX110" s="16">
        <f t="shared" si="118"/>
        <v>0.159666730623822</v>
      </c>
      <c r="BA110" s="25">
        <v>-0.55224499128403</v>
      </c>
      <c r="BB110" s="25">
        <v>1.21118696341366</v>
      </c>
      <c r="BC110" s="25">
        <v>0.0694932252163471</v>
      </c>
      <c r="BD110" s="25">
        <v>4.71849887129509</v>
      </c>
      <c r="BE110" s="22">
        <v>-0.624154309072993</v>
      </c>
      <c r="BF110" s="25">
        <v>-0.624154309072993</v>
      </c>
      <c r="BG110" s="25">
        <v>-0.154150679827258</v>
      </c>
      <c r="BH110" s="25">
        <v>0.579818495252945</v>
      </c>
      <c r="BI110" s="26">
        <f t="shared" si="119"/>
        <v>1.51828413653889</v>
      </c>
      <c r="BJ110" s="26">
        <f t="shared" si="120"/>
        <v>0.630639453775247</v>
      </c>
      <c r="BK110" s="26">
        <f t="shared" si="174"/>
        <v>1.58569210031758</v>
      </c>
      <c r="BL110" s="16">
        <f t="shared" si="121"/>
        <v>0.314490199801714</v>
      </c>
      <c r="BM110" s="16">
        <f t="shared" si="122"/>
        <v>0.585692100317575</v>
      </c>
      <c r="BN110" s="16">
        <f t="shared" si="123"/>
        <v>0.145031151208831</v>
      </c>
      <c r="BQ110" s="25">
        <v>-0.55224499128403</v>
      </c>
      <c r="BR110" s="25">
        <v>1.21118696341366</v>
      </c>
      <c r="BS110" s="25">
        <v>0.0694932252163471</v>
      </c>
      <c r="BT110" s="25">
        <v>4.71849887129509</v>
      </c>
      <c r="BU110" s="22">
        <v>-0.624154309072993</v>
      </c>
      <c r="BV110" s="25">
        <v>-0.154150679827258</v>
      </c>
      <c r="BW110" s="25">
        <v>0.579818495252945</v>
      </c>
      <c r="BX110" s="26">
        <f t="shared" si="124"/>
        <v>1.52288451922956</v>
      </c>
      <c r="BY110" s="26">
        <f t="shared" si="125"/>
        <v>0.628734396109636</v>
      </c>
      <c r="BZ110" s="26">
        <f t="shared" si="175"/>
        <v>1.59049672832855</v>
      </c>
      <c r="CA110" s="16">
        <f t="shared" si="126"/>
        <v>0.319671099717638</v>
      </c>
      <c r="CB110" s="16">
        <f t="shared" si="127"/>
        <v>0.590496728328547</v>
      </c>
      <c r="CC110" s="16">
        <f t="shared" si="128"/>
        <v>0.147329823859645</v>
      </c>
      <c r="CF110" s="25">
        <v>-0.55224499128403</v>
      </c>
      <c r="CG110" s="25">
        <v>1.21118696341366</v>
      </c>
      <c r="CH110" s="25">
        <v>0.0694932252163471</v>
      </c>
      <c r="CI110" s="25">
        <v>4.71849887129509</v>
      </c>
      <c r="CJ110" s="25">
        <v>-0.154150679827258</v>
      </c>
      <c r="CK110" s="22">
        <v>0.579818495252945</v>
      </c>
      <c r="CL110" s="29">
        <f t="shared" si="129"/>
        <v>1.51589843383563</v>
      </c>
      <c r="CM110" s="29">
        <f t="shared" si="130"/>
        <v>0.631631946554496</v>
      </c>
      <c r="CN110" s="29">
        <f t="shared" si="176"/>
        <v>1.58320047846681</v>
      </c>
      <c r="CO110" s="27">
        <f t="shared" si="131"/>
        <v>0.311820114624548</v>
      </c>
      <c r="CP110" s="27">
        <f t="shared" si="132"/>
        <v>0.583200478466809</v>
      </c>
      <c r="CQ110" s="27">
        <f t="shared" si="133"/>
        <v>0.141091833772883</v>
      </c>
      <c r="CT110" s="31">
        <v>-0.55224499128403</v>
      </c>
      <c r="CU110" s="31">
        <v>1.21118696341366</v>
      </c>
      <c r="CV110" s="31">
        <v>0.0694932252163471</v>
      </c>
      <c r="CW110" s="31">
        <v>4.71849887129509</v>
      </c>
      <c r="CX110" s="31">
        <v>-0.154150679827258</v>
      </c>
      <c r="CY110" s="34">
        <f t="shared" si="134"/>
        <v>1.64305228186758</v>
      </c>
      <c r="CZ110" s="34">
        <f t="shared" si="97"/>
        <v>0.582750706784678</v>
      </c>
      <c r="DA110" s="34">
        <f t="shared" si="177"/>
        <v>1.71599963476234</v>
      </c>
      <c r="DB110" s="32">
        <f t="shared" si="135"/>
        <v>0.469995808852846</v>
      </c>
      <c r="DC110" s="32">
        <f t="shared" si="136"/>
        <v>0.715999634762336</v>
      </c>
      <c r="DD110" s="32">
        <f>(DC110-$DE$1)^2</f>
        <v>0.258998532608031</v>
      </c>
      <c r="DE110" s="73"/>
      <c r="DF110" s="30">
        <f t="shared" si="137"/>
        <v>1.64305228186758</v>
      </c>
      <c r="DG110" s="30">
        <f t="shared" si="138"/>
        <v>1.55728494234806</v>
      </c>
      <c r="DH110" s="30">
        <f t="shared" si="139"/>
        <v>0.614845653807461</v>
      </c>
      <c r="DI110" s="34">
        <f t="shared" si="140"/>
        <v>1.62642444295971</v>
      </c>
      <c r="DJ110" s="32">
        <f t="shared" si="141"/>
        <v>0.359754118565508</v>
      </c>
      <c r="DK110" s="32">
        <f t="shared" si="142"/>
        <v>0.626424442959711</v>
      </c>
      <c r="DL110" s="32">
        <f t="shared" si="143"/>
        <v>0.157272399904687</v>
      </c>
      <c r="DM110" s="36"/>
      <c r="DN110" s="30">
        <f t="shared" si="144"/>
        <v>1.56611094476452</v>
      </c>
      <c r="DO110" s="30">
        <f t="shared" si="145"/>
        <v>0.611380618814639</v>
      </c>
      <c r="DP110" s="34">
        <f t="shared" si="146"/>
        <v>1.63564229749191</v>
      </c>
      <c r="DQ110" s="32">
        <f t="shared" si="147"/>
        <v>0.370419602249214</v>
      </c>
      <c r="DR110" s="32">
        <f t="shared" si="148"/>
        <v>0.635642297491907</v>
      </c>
      <c r="DS110" s="32">
        <f t="shared" si="149"/>
        <v>0.166738827175037</v>
      </c>
      <c r="DT110" s="36"/>
      <c r="DU110" s="30">
        <f t="shared" si="150"/>
        <v>1.66908661674474</v>
      </c>
      <c r="DV110" s="30">
        <f t="shared" si="151"/>
        <v>0.573660988553085</v>
      </c>
      <c r="DW110" s="34">
        <f t="shared" si="152"/>
        <v>1.74318982805899</v>
      </c>
      <c r="DX110" s="32">
        <f t="shared" si="153"/>
        <v>0.50636991782005</v>
      </c>
      <c r="DY110" s="32">
        <f t="shared" si="154"/>
        <v>0.743189828058986</v>
      </c>
      <c r="DZ110" s="32">
        <f t="shared" si="155"/>
        <v>0.268403419999252</v>
      </c>
      <c r="EA110" s="36"/>
      <c r="EC110" s="25">
        <v>-0.55224499128403</v>
      </c>
      <c r="ED110" s="22">
        <v>0.0694932252163471</v>
      </c>
      <c r="EE110" s="25">
        <v>4.71849887129509</v>
      </c>
      <c r="EF110" s="25">
        <v>-0.154150679827258</v>
      </c>
      <c r="EG110" s="26">
        <f t="shared" si="156"/>
        <v>1.53864233298997</v>
      </c>
      <c r="EH110" s="26">
        <f t="shared" si="157"/>
        <v>0.622295291123223</v>
      </c>
      <c r="EI110" s="26">
        <f t="shared" si="178"/>
        <v>1.60695414904238</v>
      </c>
      <c r="EJ110" s="16">
        <f t="shared" si="158"/>
        <v>0.337738175310309</v>
      </c>
      <c r="EK110" s="16">
        <f t="shared" si="159"/>
        <v>0.606954149042381</v>
      </c>
      <c r="EL110" s="16">
        <f t="shared" si="160"/>
        <v>0.152357174725413</v>
      </c>
      <c r="EO110" s="25">
        <v>-0.55224499128403</v>
      </c>
      <c r="EP110" s="25">
        <v>4.71849887129509</v>
      </c>
      <c r="EQ110" s="22">
        <v>-0.154150679827258</v>
      </c>
      <c r="ER110" s="26">
        <f t="shared" si="161"/>
        <v>1.4242803022622</v>
      </c>
      <c r="ES110" s="26">
        <f t="shared" si="162"/>
        <v>0.672262248534727</v>
      </c>
      <c r="ET110" s="26">
        <f t="shared" si="179"/>
        <v>1.48751473428653</v>
      </c>
      <c r="EU110" s="16">
        <f t="shared" si="163"/>
        <v>0.217893299676411</v>
      </c>
      <c r="EV110" s="16">
        <f t="shared" si="164"/>
        <v>0.48751473428653</v>
      </c>
      <c r="EW110" s="16">
        <f t="shared" si="165"/>
        <v>0.0628951081850486</v>
      </c>
      <c r="EZ110" s="25">
        <v>-0.55224499128403</v>
      </c>
      <c r="FA110" s="25">
        <v>4.71849887129509</v>
      </c>
      <c r="FB110" s="26">
        <f t="shared" si="166"/>
        <v>1.47892317824514</v>
      </c>
      <c r="FC110" s="26">
        <f t="shared" si="167"/>
        <v>0.64742367462159</v>
      </c>
      <c r="FD110" s="26">
        <f t="shared" si="168"/>
        <v>1.54458361533425</v>
      </c>
      <c r="FE110" s="16">
        <f t="shared" si="169"/>
        <v>0.271892686038774</v>
      </c>
      <c r="FF110" s="16">
        <f t="shared" si="170"/>
        <v>0.544583615334249</v>
      </c>
      <c r="FG110" s="16">
        <f t="shared" si="171"/>
        <v>0.0739305250421192</v>
      </c>
    </row>
    <row r="111" s="1" customFormat="1" spans="1:163">
      <c r="A111" s="13" t="s">
        <v>24</v>
      </c>
      <c r="B111" s="13">
        <v>3.62770464820013</v>
      </c>
      <c r="C111" s="14">
        <v>0.015</v>
      </c>
      <c r="D111" s="14">
        <v>0.0719647988505747</v>
      </c>
      <c r="E111" s="13">
        <v>112</v>
      </c>
      <c r="F111" s="13">
        <v>0.535714285714286</v>
      </c>
      <c r="G111" s="13">
        <v>0.535714285714286</v>
      </c>
      <c r="H111" s="13">
        <v>0.857142857142857</v>
      </c>
      <c r="I111" s="13">
        <v>1.78571428571429</v>
      </c>
      <c r="J111" s="13">
        <v>0.990890688259109</v>
      </c>
      <c r="K111" s="17">
        <f t="shared" si="98"/>
        <v>1.68565074583472</v>
      </c>
      <c r="L111" s="17">
        <f t="shared" si="94"/>
        <v>0.587838667474636</v>
      </c>
      <c r="M111" s="17">
        <f t="shared" si="95"/>
        <v>1.70114702439704</v>
      </c>
      <c r="N111" s="16">
        <f t="shared" si="99"/>
        <v>0.48269153760247</v>
      </c>
      <c r="O111" s="16">
        <f t="shared" si="96"/>
        <v>0.701147024397044</v>
      </c>
      <c r="P111" s="16">
        <f>(O111-$Q$1)^2</f>
        <v>0.155915038181164</v>
      </c>
      <c r="R111" s="21">
        <f t="shared" si="100"/>
        <v>-0.531302743774365</v>
      </c>
      <c r="S111" s="21">
        <f t="shared" si="183"/>
        <v>1</v>
      </c>
      <c r="T111" s="21">
        <f t="shared" si="101"/>
        <v>1.28860011995337</v>
      </c>
      <c r="U111" s="22">
        <f t="shared" si="102"/>
        <v>0.0148886124937506</v>
      </c>
      <c r="V111" s="21">
        <f t="shared" si="103"/>
        <v>0.0694932252163471</v>
      </c>
      <c r="W111" s="25">
        <f t="shared" si="104"/>
        <v>4.71849887129509</v>
      </c>
      <c r="X111" s="21">
        <f t="shared" si="105"/>
        <v>-0.624154309072993</v>
      </c>
      <c r="Y111" s="21">
        <f t="shared" si="106"/>
        <v>-0.624154309072993</v>
      </c>
      <c r="Z111" s="25">
        <f t="shared" si="107"/>
        <v>-0.154150679827258</v>
      </c>
      <c r="AA111" s="21">
        <f t="shared" si="108"/>
        <v>0.579818495252945</v>
      </c>
      <c r="AB111" s="26">
        <f t="shared" si="109"/>
        <v>1.57288278953542</v>
      </c>
      <c r="AC111" s="26">
        <f t="shared" si="110"/>
        <v>0.629983807345102</v>
      </c>
      <c r="AD111" s="26">
        <f t="shared" si="172"/>
        <v>1.58734238617058</v>
      </c>
      <c r="AE111" s="16">
        <f t="shared" si="111"/>
        <v>0.338714805948016</v>
      </c>
      <c r="AF111" s="16">
        <f t="shared" si="112"/>
        <v>0.587342386170578</v>
      </c>
      <c r="AG111" s="16">
        <f t="shared" si="113"/>
        <v>0.14663190256137</v>
      </c>
      <c r="AJ111" s="25">
        <v>-0.531302743774365</v>
      </c>
      <c r="AK111" s="22">
        <v>1</v>
      </c>
      <c r="AL111" s="25">
        <v>1.28860011995337</v>
      </c>
      <c r="AM111" s="25">
        <v>0.0694932252163471</v>
      </c>
      <c r="AN111" s="25">
        <v>4.71849887129509</v>
      </c>
      <c r="AO111" s="25">
        <v>-0.624154309072993</v>
      </c>
      <c r="AP111" s="25">
        <v>-0.624154309072993</v>
      </c>
      <c r="AQ111" s="25">
        <v>-0.154150679827258</v>
      </c>
      <c r="AR111" s="25">
        <v>0.579818495252945</v>
      </c>
      <c r="AS111" s="26">
        <f t="shared" si="114"/>
        <v>1.57733590191705</v>
      </c>
      <c r="AT111" s="26">
        <f t="shared" si="115"/>
        <v>0.628205245981408</v>
      </c>
      <c r="AU111" s="26">
        <f t="shared" si="173"/>
        <v>1.59183643625541</v>
      </c>
      <c r="AV111" s="16">
        <f t="shared" si="116"/>
        <v>0.343917988622312</v>
      </c>
      <c r="AW111" s="16">
        <f t="shared" si="117"/>
        <v>0.591836436255412</v>
      </c>
      <c r="AX111" s="16">
        <f t="shared" si="118"/>
        <v>0.149959876660528</v>
      </c>
      <c r="BA111" s="25">
        <v>-0.531302743774365</v>
      </c>
      <c r="BB111" s="25">
        <v>1.28860011995337</v>
      </c>
      <c r="BC111" s="25">
        <v>0.0694932252163471</v>
      </c>
      <c r="BD111" s="25">
        <v>4.71849887129509</v>
      </c>
      <c r="BE111" s="22">
        <v>-0.624154309072993</v>
      </c>
      <c r="BF111" s="25">
        <v>-0.624154309072993</v>
      </c>
      <c r="BG111" s="25">
        <v>-0.154150679827258</v>
      </c>
      <c r="BH111" s="25">
        <v>0.579818495252945</v>
      </c>
      <c r="BI111" s="26">
        <f t="shared" si="119"/>
        <v>1.56074605158109</v>
      </c>
      <c r="BJ111" s="26">
        <f t="shared" si="120"/>
        <v>0.634882713465974</v>
      </c>
      <c r="BK111" s="26">
        <f t="shared" si="174"/>
        <v>1.57509407452719</v>
      </c>
      <c r="BL111" s="16">
        <f t="shared" si="121"/>
        <v>0.324735135106829</v>
      </c>
      <c r="BM111" s="16">
        <f t="shared" si="122"/>
        <v>0.57509407452719</v>
      </c>
      <c r="BN111" s="16">
        <f t="shared" si="123"/>
        <v>0.137071386433511</v>
      </c>
      <c r="BQ111" s="25">
        <v>-0.531302743774365</v>
      </c>
      <c r="BR111" s="25">
        <v>1.28860011995337</v>
      </c>
      <c r="BS111" s="25">
        <v>0.0694932252163471</v>
      </c>
      <c r="BT111" s="25">
        <v>4.71849887129509</v>
      </c>
      <c r="BU111" s="22">
        <v>-0.624154309072993</v>
      </c>
      <c r="BV111" s="25">
        <v>-0.154150679827258</v>
      </c>
      <c r="BW111" s="25">
        <v>0.579818495252945</v>
      </c>
      <c r="BX111" s="26">
        <f t="shared" si="124"/>
        <v>1.56633576728611</v>
      </c>
      <c r="BY111" s="26">
        <f t="shared" si="125"/>
        <v>0.632617034581263</v>
      </c>
      <c r="BZ111" s="26">
        <f t="shared" si="175"/>
        <v>1.5807351767913</v>
      </c>
      <c r="CA111" s="16">
        <f t="shared" si="126"/>
        <v>0.331137038976397</v>
      </c>
      <c r="CB111" s="16">
        <f t="shared" si="127"/>
        <v>0.580735176791299</v>
      </c>
      <c r="CC111" s="16">
        <f t="shared" si="128"/>
        <v>0.139931448340609</v>
      </c>
      <c r="CF111" s="25">
        <v>-0.531302743774365</v>
      </c>
      <c r="CG111" s="25">
        <v>1.28860011995337</v>
      </c>
      <c r="CH111" s="25">
        <v>0.0694932252163471</v>
      </c>
      <c r="CI111" s="25">
        <v>4.71849887129509</v>
      </c>
      <c r="CJ111" s="25">
        <v>-0.154150679827258</v>
      </c>
      <c r="CK111" s="22">
        <v>0.579818495252945</v>
      </c>
      <c r="CL111" s="29">
        <f t="shared" si="129"/>
        <v>1.55758205901604</v>
      </c>
      <c r="CM111" s="29">
        <f t="shared" si="130"/>
        <v>0.636172381752443</v>
      </c>
      <c r="CN111" s="29">
        <f t="shared" si="176"/>
        <v>1.5719009952072</v>
      </c>
      <c r="CO111" s="27">
        <f t="shared" si="131"/>
        <v>0.32113910969037</v>
      </c>
      <c r="CP111" s="27">
        <f t="shared" si="132"/>
        <v>0.5719009952072</v>
      </c>
      <c r="CQ111" s="27">
        <f t="shared" si="133"/>
        <v>0.132730844690628</v>
      </c>
      <c r="CT111" s="31">
        <v>-0.531302743774365</v>
      </c>
      <c r="CU111" s="31">
        <v>1.28860011995337</v>
      </c>
      <c r="CV111" s="31">
        <v>0.0694932252163471</v>
      </c>
      <c r="CW111" s="31">
        <v>4.71849887129509</v>
      </c>
      <c r="CX111" s="31">
        <v>-0.154150679827258</v>
      </c>
      <c r="CY111" s="34">
        <f t="shared" si="134"/>
        <v>1.69067803630434</v>
      </c>
      <c r="CZ111" s="34">
        <f t="shared" si="97"/>
        <v>0.586090708568675</v>
      </c>
      <c r="DA111" s="34">
        <f t="shared" si="177"/>
        <v>1.70622053102012</v>
      </c>
      <c r="DB111" s="32">
        <f t="shared" si="135"/>
        <v>0.489702332484184</v>
      </c>
      <c r="DC111" s="32">
        <f t="shared" si="136"/>
        <v>0.706220531020116</v>
      </c>
      <c r="DD111" s="32">
        <f>(DC111-$DE$1)^2</f>
        <v>0.249140620389802</v>
      </c>
      <c r="DE111" s="73"/>
      <c r="DF111" s="30">
        <f t="shared" si="137"/>
        <v>1.69067803630435</v>
      </c>
      <c r="DG111" s="30">
        <f t="shared" si="138"/>
        <v>1.60244657831015</v>
      </c>
      <c r="DH111" s="30">
        <f t="shared" si="139"/>
        <v>0.618361137070819</v>
      </c>
      <c r="DI111" s="34">
        <f t="shared" si="140"/>
        <v>1.61717795645601</v>
      </c>
      <c r="DJ111" s="32">
        <f t="shared" si="141"/>
        <v>0.374000606656125</v>
      </c>
      <c r="DK111" s="32">
        <f t="shared" si="142"/>
        <v>0.617177956456008</v>
      </c>
      <c r="DL111" s="32">
        <f t="shared" si="143"/>
        <v>0.150024031042125</v>
      </c>
      <c r="DM111" s="36"/>
      <c r="DN111" s="30">
        <f t="shared" si="144"/>
        <v>1.61140800418844</v>
      </c>
      <c r="DO111" s="30">
        <f t="shared" si="145"/>
        <v>0.614922282676732</v>
      </c>
      <c r="DP111" s="34">
        <f t="shared" si="146"/>
        <v>1.62622176520753</v>
      </c>
      <c r="DQ111" s="32">
        <f t="shared" si="147"/>
        <v>0.385041739368136</v>
      </c>
      <c r="DR111" s="32">
        <f t="shared" si="148"/>
        <v>0.626221765207533</v>
      </c>
      <c r="DS111" s="32">
        <f t="shared" si="149"/>
        <v>0.159134076243435</v>
      </c>
      <c r="DT111" s="36"/>
      <c r="DU111" s="30">
        <f t="shared" si="150"/>
        <v>1.72180308012257</v>
      </c>
      <c r="DV111" s="30">
        <f t="shared" si="151"/>
        <v>0.575495943582915</v>
      </c>
      <c r="DW111" s="34">
        <f t="shared" si="152"/>
        <v>1.73763170905118</v>
      </c>
      <c r="DX111" s="32">
        <f t="shared" si="153"/>
        <v>0.534232924579569</v>
      </c>
      <c r="DY111" s="32">
        <f t="shared" si="154"/>
        <v>0.737631709051177</v>
      </c>
      <c r="DZ111" s="32">
        <f t="shared" si="155"/>
        <v>0.262675249283741</v>
      </c>
      <c r="EA111" s="36"/>
      <c r="EC111" s="25">
        <v>-0.531302743774365</v>
      </c>
      <c r="ED111" s="22">
        <v>0.0694932252163471</v>
      </c>
      <c r="EE111" s="25">
        <v>4.71849887129509</v>
      </c>
      <c r="EF111" s="25">
        <v>-0.154150679827258</v>
      </c>
      <c r="EG111" s="26">
        <f t="shared" si="156"/>
        <v>1.55931598133463</v>
      </c>
      <c r="EH111" s="26">
        <f t="shared" si="157"/>
        <v>0.63546497318074</v>
      </c>
      <c r="EI111" s="26">
        <f t="shared" si="178"/>
        <v>1.57365085756753</v>
      </c>
      <c r="EJ111" s="16">
        <f t="shared" si="158"/>
        <v>0.323107313807991</v>
      </c>
      <c r="EK111" s="16">
        <f t="shared" si="159"/>
        <v>0.573650857567532</v>
      </c>
      <c r="EL111" s="16">
        <f t="shared" si="160"/>
        <v>0.127467764937795</v>
      </c>
      <c r="EO111" s="25">
        <v>-0.531302743774365</v>
      </c>
      <c r="EP111" s="25">
        <v>4.71849887129509</v>
      </c>
      <c r="EQ111" s="22">
        <v>-0.154150679827258</v>
      </c>
      <c r="ER111" s="26">
        <f t="shared" si="161"/>
        <v>1.44341734891812</v>
      </c>
      <c r="ES111" s="26">
        <f t="shared" si="162"/>
        <v>0.686489385070653</v>
      </c>
      <c r="ET111" s="26">
        <f t="shared" si="179"/>
        <v>1.45668676274882</v>
      </c>
      <c r="EU111" s="16">
        <f t="shared" si="163"/>
        <v>0.204780378607192</v>
      </c>
      <c r="EV111" s="16">
        <f t="shared" si="164"/>
        <v>0.456686762748824</v>
      </c>
      <c r="EW111" s="16">
        <f t="shared" si="165"/>
        <v>0.0483828414684705</v>
      </c>
      <c r="EZ111" s="25">
        <v>-0.531302743774365</v>
      </c>
      <c r="FA111" s="25">
        <v>4.71849887129509</v>
      </c>
      <c r="FB111" s="26">
        <f t="shared" si="166"/>
        <v>1.49879442256245</v>
      </c>
      <c r="FC111" s="26">
        <f t="shared" si="167"/>
        <v>0.661125150549337</v>
      </c>
      <c r="FD111" s="26">
        <f t="shared" si="168"/>
        <v>1.51257292082912</v>
      </c>
      <c r="FE111" s="16">
        <f t="shared" si="169"/>
        <v>0.257966203319282</v>
      </c>
      <c r="FF111" s="16">
        <f t="shared" si="170"/>
        <v>0.512572920829116</v>
      </c>
      <c r="FG111" s="16">
        <f t="shared" si="171"/>
        <v>0.0575476862056646</v>
      </c>
    </row>
    <row r="112" s="1" customFormat="1" spans="1:163">
      <c r="A112" s="13" t="s">
        <v>25</v>
      </c>
      <c r="B112" s="13">
        <v>3.53217461312901</v>
      </c>
      <c r="C112" s="14">
        <v>0.00363787286931818</v>
      </c>
      <c r="D112" s="14">
        <v>0.106640625</v>
      </c>
      <c r="E112" s="13">
        <v>112</v>
      </c>
      <c r="F112" s="13">
        <v>0.357142857142857</v>
      </c>
      <c r="G112" s="13">
        <v>0.357142857142857</v>
      </c>
      <c r="H112" s="13">
        <v>0.857142857142857</v>
      </c>
      <c r="I112" s="13">
        <v>4.82142857142857</v>
      </c>
      <c r="J112" s="13">
        <v>1.5758</v>
      </c>
      <c r="K112" s="17">
        <f t="shared" si="98"/>
        <v>1.38493593345169</v>
      </c>
      <c r="L112" s="17">
        <f t="shared" si="94"/>
        <v>1.13781436522671</v>
      </c>
      <c r="M112" s="17">
        <f t="shared" si="95"/>
        <v>0.878877987975435</v>
      </c>
      <c r="N112" s="16">
        <f t="shared" si="99"/>
        <v>0.0364290918993577</v>
      </c>
      <c r="O112" s="16">
        <f t="shared" si="96"/>
        <v>0.121122012024565</v>
      </c>
      <c r="P112" s="16">
        <f>(O112-$Q$1)^2</f>
        <v>0.0342857917313469</v>
      </c>
      <c r="R112" s="21">
        <f t="shared" si="100"/>
        <v>0.12910919869566</v>
      </c>
      <c r="S112" s="21">
        <f t="shared" si="183"/>
        <v>1</v>
      </c>
      <c r="T112" s="21">
        <f t="shared" si="101"/>
        <v>1.26191371898547</v>
      </c>
      <c r="U112" s="22">
        <f t="shared" si="102"/>
        <v>0.00363127181416735</v>
      </c>
      <c r="V112" s="21">
        <f t="shared" si="103"/>
        <v>0.101328962356908</v>
      </c>
      <c r="W112" s="25">
        <f t="shared" si="104"/>
        <v>4.71849887129509</v>
      </c>
      <c r="X112" s="21">
        <f t="shared" si="105"/>
        <v>-1.02961941718116</v>
      </c>
      <c r="Y112" s="21">
        <f t="shared" si="106"/>
        <v>-1.02961941718116</v>
      </c>
      <c r="Z112" s="25">
        <f t="shared" si="107"/>
        <v>-0.154150679827258</v>
      </c>
      <c r="AA112" s="21">
        <f t="shared" si="108"/>
        <v>1.57307026826323</v>
      </c>
      <c r="AB112" s="26">
        <f t="shared" si="109"/>
        <v>1.46759275648283</v>
      </c>
      <c r="AC112" s="26">
        <f t="shared" si="110"/>
        <v>1.0737311103773</v>
      </c>
      <c r="AD112" s="26">
        <f t="shared" si="172"/>
        <v>0.931331867294602</v>
      </c>
      <c r="AE112" s="16">
        <f t="shared" si="111"/>
        <v>0.0117088075495831</v>
      </c>
      <c r="AF112" s="16">
        <f t="shared" si="112"/>
        <v>0.0686681327053974</v>
      </c>
      <c r="AG112" s="16">
        <f t="shared" si="113"/>
        <v>0.0184277368255676</v>
      </c>
      <c r="AJ112" s="25">
        <v>0.12910919869566</v>
      </c>
      <c r="AK112" s="22">
        <v>1</v>
      </c>
      <c r="AL112" s="25">
        <v>1.26191371898547</v>
      </c>
      <c r="AM112" s="25">
        <v>0.101328962356908</v>
      </c>
      <c r="AN112" s="25">
        <v>4.71849887129509</v>
      </c>
      <c r="AO112" s="25">
        <v>-1.02961941718116</v>
      </c>
      <c r="AP112" s="25">
        <v>-1.02961941718116</v>
      </c>
      <c r="AQ112" s="25">
        <v>-0.154150679827258</v>
      </c>
      <c r="AR112" s="25">
        <v>1.57307026826323</v>
      </c>
      <c r="AS112" s="26">
        <f t="shared" si="114"/>
        <v>1.46786924900216</v>
      </c>
      <c r="AT112" s="26">
        <f t="shared" si="115"/>
        <v>1.07352885897106</v>
      </c>
      <c r="AU112" s="26">
        <f t="shared" si="173"/>
        <v>0.931507328977128</v>
      </c>
      <c r="AV112" s="16">
        <f t="shared" si="116"/>
        <v>0.0116490470109582</v>
      </c>
      <c r="AW112" s="16">
        <f t="shared" si="117"/>
        <v>0.0684926710228724</v>
      </c>
      <c r="AX112" s="16">
        <f t="shared" si="118"/>
        <v>0.0185224568533111</v>
      </c>
      <c r="BA112" s="25">
        <v>0.12910919869566</v>
      </c>
      <c r="BB112" s="25">
        <v>1.26191371898547</v>
      </c>
      <c r="BC112" s="25">
        <v>0.101328962356908</v>
      </c>
      <c r="BD112" s="25">
        <v>4.71849887129509</v>
      </c>
      <c r="BE112" s="22">
        <v>-1.02961941718116</v>
      </c>
      <c r="BF112" s="25">
        <v>-1.02961941718116</v>
      </c>
      <c r="BG112" s="25">
        <v>-0.154150679827258</v>
      </c>
      <c r="BH112" s="25">
        <v>1.57307026826323</v>
      </c>
      <c r="BI112" s="26">
        <f t="shared" si="119"/>
        <v>1.46652189500628</v>
      </c>
      <c r="BJ112" s="26">
        <f t="shared" si="120"/>
        <v>1.07451515409748</v>
      </c>
      <c r="BK112" s="26">
        <f t="shared" si="174"/>
        <v>0.930652300422818</v>
      </c>
      <c r="BL112" s="16">
        <f t="shared" si="121"/>
        <v>0.0119417042310192</v>
      </c>
      <c r="BM112" s="16">
        <f t="shared" si="122"/>
        <v>0.0693476995771818</v>
      </c>
      <c r="BN112" s="16">
        <f t="shared" si="123"/>
        <v>0.0183642729721903</v>
      </c>
      <c r="BQ112" s="25">
        <v>0.12910919869566</v>
      </c>
      <c r="BR112" s="25">
        <v>1.26191371898547</v>
      </c>
      <c r="BS112" s="25">
        <v>0.101328962356908</v>
      </c>
      <c r="BT112" s="25">
        <v>4.71849887129509</v>
      </c>
      <c r="BU112" s="22">
        <v>-1.02961941718116</v>
      </c>
      <c r="BV112" s="25">
        <v>-0.154150679827258</v>
      </c>
      <c r="BW112" s="25">
        <v>1.57307026826323</v>
      </c>
      <c r="BX112" s="26">
        <f t="shared" si="124"/>
        <v>1.46579398030199</v>
      </c>
      <c r="BY112" s="26">
        <f t="shared" si="125"/>
        <v>1.07504875935931</v>
      </c>
      <c r="BZ112" s="26">
        <f t="shared" si="175"/>
        <v>0.930190366989459</v>
      </c>
      <c r="CA112" s="16">
        <f t="shared" si="126"/>
        <v>0.0121013243697991</v>
      </c>
      <c r="CB112" s="16">
        <f t="shared" si="127"/>
        <v>0.0698096330105411</v>
      </c>
      <c r="CC112" s="16">
        <f t="shared" si="128"/>
        <v>0.0187283117932127</v>
      </c>
      <c r="CF112" s="25">
        <v>0.12910919869566</v>
      </c>
      <c r="CG112" s="25">
        <v>1.26191371898547</v>
      </c>
      <c r="CH112" s="25">
        <v>0.101328962356908</v>
      </c>
      <c r="CI112" s="25">
        <v>4.71849887129509</v>
      </c>
      <c r="CJ112" s="25">
        <v>-0.154150679827258</v>
      </c>
      <c r="CK112" s="22">
        <v>1.57307026826323</v>
      </c>
      <c r="CL112" s="29">
        <f t="shared" si="129"/>
        <v>1.4786718561688</v>
      </c>
      <c r="CM112" s="29">
        <f t="shared" si="130"/>
        <v>1.06568607052741</v>
      </c>
      <c r="CN112" s="29">
        <f t="shared" si="176"/>
        <v>0.938362645112832</v>
      </c>
      <c r="CO112" s="27">
        <f t="shared" si="131"/>
        <v>0.00943387632409422</v>
      </c>
      <c r="CP112" s="27">
        <f t="shared" si="132"/>
        <v>0.0616373548871683</v>
      </c>
      <c r="CQ112" s="27">
        <f t="shared" si="133"/>
        <v>0.0212988321870572</v>
      </c>
      <c r="CT112" s="31">
        <v>0.12910919869566</v>
      </c>
      <c r="CU112" s="31">
        <v>1.26191371898547</v>
      </c>
      <c r="CV112" s="31">
        <v>0.101328962356908</v>
      </c>
      <c r="CW112" s="31">
        <v>4.71849887129509</v>
      </c>
      <c r="CX112" s="31">
        <v>-0.154150679827258</v>
      </c>
      <c r="CY112" s="34">
        <f t="shared" si="134"/>
        <v>1.49882035581879</v>
      </c>
      <c r="CZ112" s="34">
        <f t="shared" si="97"/>
        <v>1.05136015392529</v>
      </c>
      <c r="DA112" s="34">
        <f t="shared" si="177"/>
        <v>0.951148848723691</v>
      </c>
      <c r="DB112" s="32">
        <f t="shared" si="135"/>
        <v>0.00592586561826526</v>
      </c>
      <c r="DC112" s="32">
        <f t="shared" si="136"/>
        <v>0.0488511512763087</v>
      </c>
      <c r="DD112" s="32">
        <f>(DC112-$DE$1)^2</f>
        <v>0.025036574404239</v>
      </c>
      <c r="DE112" s="73"/>
      <c r="DF112" s="30">
        <f t="shared" si="137"/>
        <v>1.49882035581879</v>
      </c>
      <c r="DG112" s="30">
        <f t="shared" si="138"/>
        <v>1.31047661812837</v>
      </c>
      <c r="DH112" s="30">
        <f t="shared" si="139"/>
        <v>1.20246327038674</v>
      </c>
      <c r="DI112" s="34">
        <f t="shared" si="140"/>
        <v>0.831626233105959</v>
      </c>
      <c r="DJ112" s="32">
        <f t="shared" si="141"/>
        <v>0.0703964969677985</v>
      </c>
      <c r="DK112" s="32">
        <f t="shared" si="142"/>
        <v>0.168373766894041</v>
      </c>
      <c r="DL112" s="32">
        <f t="shared" si="143"/>
        <v>0.00377915499914625</v>
      </c>
      <c r="DM112" s="36"/>
      <c r="DN112" s="30">
        <f t="shared" si="144"/>
        <v>1.28658508805884</v>
      </c>
      <c r="DO112" s="30">
        <f t="shared" si="145"/>
        <v>1.22479268151438</v>
      </c>
      <c r="DP112" s="34">
        <f t="shared" si="146"/>
        <v>0.816464708756723</v>
      </c>
      <c r="DQ112" s="32">
        <f t="shared" si="147"/>
        <v>0.0836452652891309</v>
      </c>
      <c r="DR112" s="32">
        <f t="shared" si="148"/>
        <v>0.183535291243277</v>
      </c>
      <c r="DS112" s="32">
        <f t="shared" si="149"/>
        <v>0.00191584328843029</v>
      </c>
      <c r="DT112" s="36"/>
      <c r="DU112" s="30">
        <f t="shared" si="150"/>
        <v>1.23671353932739</v>
      </c>
      <c r="DV112" s="30">
        <f t="shared" si="151"/>
        <v>1.27418351128995</v>
      </c>
      <c r="DW112" s="34">
        <f t="shared" si="152"/>
        <v>0.784816308749457</v>
      </c>
      <c r="DX112" s="32">
        <f t="shared" si="153"/>
        <v>0.114979627811474</v>
      </c>
      <c r="DY112" s="32">
        <f t="shared" si="154"/>
        <v>0.215183691250543</v>
      </c>
      <c r="DZ112" s="32">
        <f t="shared" si="155"/>
        <v>9.85946177380501e-5</v>
      </c>
      <c r="EA112" s="36"/>
      <c r="EC112" s="25">
        <v>0.12910919869566</v>
      </c>
      <c r="ED112" s="22">
        <v>0.101328962356908</v>
      </c>
      <c r="EE112" s="25">
        <v>4.71849887129509</v>
      </c>
      <c r="EF112" s="25">
        <v>-0.154150679827258</v>
      </c>
      <c r="EG112" s="26">
        <f t="shared" si="156"/>
        <v>1.39901120738679</v>
      </c>
      <c r="EH112" s="26">
        <f t="shared" si="157"/>
        <v>1.12636695952095</v>
      </c>
      <c r="EI112" s="26">
        <f t="shared" si="178"/>
        <v>0.887810132876504</v>
      </c>
      <c r="EJ112" s="16">
        <f t="shared" si="158"/>
        <v>0.031254277193635</v>
      </c>
      <c r="EK112" s="16">
        <f t="shared" si="159"/>
        <v>0.112189867123496</v>
      </c>
      <c r="EL112" s="16">
        <f t="shared" si="160"/>
        <v>0.0109066086498321</v>
      </c>
      <c r="EO112" s="25">
        <v>0.12910919869566</v>
      </c>
      <c r="EP112" s="25">
        <v>4.71849887129509</v>
      </c>
      <c r="EQ112" s="22">
        <v>-0.154150679827258</v>
      </c>
      <c r="ER112" s="26">
        <f t="shared" si="161"/>
        <v>1.1859162156953</v>
      </c>
      <c r="ES112" s="26">
        <f t="shared" si="162"/>
        <v>1.32876166051588</v>
      </c>
      <c r="ET112" s="26">
        <f t="shared" si="179"/>
        <v>0.75258041356473</v>
      </c>
      <c r="EU112" s="16">
        <f t="shared" si="163"/>
        <v>0.152009365263752</v>
      </c>
      <c r="EV112" s="16">
        <f t="shared" si="164"/>
        <v>0.24741958643527</v>
      </c>
      <c r="EW112" s="16">
        <f t="shared" si="165"/>
        <v>0.000114357862482961</v>
      </c>
      <c r="EZ112" s="25">
        <v>0.12910919869566</v>
      </c>
      <c r="FA112" s="25">
        <v>4.71849887129509</v>
      </c>
      <c r="FB112" s="26">
        <f t="shared" si="166"/>
        <v>1.23141419288242</v>
      </c>
      <c r="FC112" s="26">
        <f t="shared" si="167"/>
        <v>1.27966691394993</v>
      </c>
      <c r="FD112" s="26">
        <f t="shared" si="168"/>
        <v>0.781453352508202</v>
      </c>
      <c r="FE112" s="16">
        <f t="shared" si="169"/>
        <v>0.118601584144024</v>
      </c>
      <c r="FF112" s="16">
        <f t="shared" si="170"/>
        <v>0.218546647491798</v>
      </c>
      <c r="FG112" s="16">
        <f t="shared" si="171"/>
        <v>0.00293062910003721</v>
      </c>
    </row>
    <row r="113" s="1" customFormat="1" spans="1:163">
      <c r="A113" s="13" t="s">
        <v>25</v>
      </c>
      <c r="B113" s="13">
        <v>2.58612404054</v>
      </c>
      <c r="C113" s="14">
        <v>0.00480233909360123</v>
      </c>
      <c r="D113" s="14">
        <v>0.0787982156914196</v>
      </c>
      <c r="E113" s="13">
        <v>112</v>
      </c>
      <c r="F113" s="13">
        <v>0.491071428571429</v>
      </c>
      <c r="G113" s="13">
        <v>0.491071428571429</v>
      </c>
      <c r="H113" s="13">
        <v>0.857142857142857</v>
      </c>
      <c r="I113" s="13">
        <v>8.39285714285714</v>
      </c>
      <c r="J113" s="13">
        <v>1.4211</v>
      </c>
      <c r="K113" s="17">
        <f t="shared" si="98"/>
        <v>1.26015646830372</v>
      </c>
      <c r="L113" s="17">
        <f t="shared" si="94"/>
        <v>1.12771710160161</v>
      </c>
      <c r="M113" s="17">
        <f t="shared" si="95"/>
        <v>0.886747215750985</v>
      </c>
      <c r="N113" s="16">
        <f t="shared" si="99"/>
        <v>0.0259028203948699</v>
      </c>
      <c r="O113" s="16">
        <f t="shared" si="96"/>
        <v>0.113252784249015</v>
      </c>
      <c r="P113" s="16">
        <f>(O113-$Q$1)^2</f>
        <v>0.0372619154661834</v>
      </c>
      <c r="R113" s="21">
        <f t="shared" si="100"/>
        <v>0.120195325168706</v>
      </c>
      <c r="S113" s="21">
        <f t="shared" ref="S113:S122" si="184">1</f>
        <v>1</v>
      </c>
      <c r="T113" s="21">
        <f t="shared" si="101"/>
        <v>0.950160245378753</v>
      </c>
      <c r="U113" s="22">
        <f t="shared" si="102"/>
        <v>0.00479084464867473</v>
      </c>
      <c r="V113" s="21">
        <f t="shared" si="103"/>
        <v>0.0758476583067452</v>
      </c>
      <c r="W113" s="25">
        <f t="shared" si="104"/>
        <v>4.71849887129509</v>
      </c>
      <c r="X113" s="21">
        <f t="shared" si="105"/>
        <v>-0.711165686062623</v>
      </c>
      <c r="Y113" s="21">
        <f t="shared" si="106"/>
        <v>-0.711165686062623</v>
      </c>
      <c r="Z113" s="25">
        <f t="shared" si="107"/>
        <v>-0.154150679827258</v>
      </c>
      <c r="AA113" s="21">
        <f t="shared" si="108"/>
        <v>2.12738100396895</v>
      </c>
      <c r="AB113" s="26">
        <f t="shared" si="109"/>
        <v>1.23381090358816</v>
      </c>
      <c r="AC113" s="26">
        <f t="shared" si="110"/>
        <v>1.15179724532111</v>
      </c>
      <c r="AD113" s="26">
        <f t="shared" si="172"/>
        <v>0.868208362246262</v>
      </c>
      <c r="AE113" s="16">
        <f t="shared" si="111"/>
        <v>0.0350772056347625</v>
      </c>
      <c r="AF113" s="16">
        <f t="shared" si="112"/>
        <v>0.131791637753738</v>
      </c>
      <c r="AG113" s="16">
        <f t="shared" si="113"/>
        <v>0.00527443353322351</v>
      </c>
      <c r="AJ113" s="25">
        <v>0.120195325168706</v>
      </c>
      <c r="AK113" s="22">
        <v>1</v>
      </c>
      <c r="AL113" s="25">
        <v>0.950160245378753</v>
      </c>
      <c r="AM113" s="25">
        <v>0.0758476583067452</v>
      </c>
      <c r="AN113" s="25">
        <v>4.71849887129509</v>
      </c>
      <c r="AO113" s="25">
        <v>-0.711165686062623</v>
      </c>
      <c r="AP113" s="25">
        <v>-0.711165686062623</v>
      </c>
      <c r="AQ113" s="25">
        <v>-0.154150679827258</v>
      </c>
      <c r="AR113" s="25">
        <v>2.12738100396895</v>
      </c>
      <c r="AS113" s="26">
        <f t="shared" si="114"/>
        <v>1.23428563543511</v>
      </c>
      <c r="AT113" s="26">
        <f t="shared" si="115"/>
        <v>1.15135424021931</v>
      </c>
      <c r="AU113" s="26">
        <f t="shared" si="173"/>
        <v>0.86854242166991</v>
      </c>
      <c r="AV113" s="16">
        <f t="shared" si="116"/>
        <v>0.0348996068077842</v>
      </c>
      <c r="AW113" s="16">
        <f t="shared" si="117"/>
        <v>0.131457578330091</v>
      </c>
      <c r="AX113" s="16">
        <f t="shared" si="118"/>
        <v>0.00534833707362372</v>
      </c>
      <c r="BA113" s="25">
        <v>0.120195325168706</v>
      </c>
      <c r="BB113" s="25">
        <v>0.950160245378753</v>
      </c>
      <c r="BC113" s="25">
        <v>0.0758476583067452</v>
      </c>
      <c r="BD113" s="25">
        <v>4.71849887129509</v>
      </c>
      <c r="BE113" s="22">
        <v>-0.711165686062623</v>
      </c>
      <c r="BF113" s="25">
        <v>-0.711165686062623</v>
      </c>
      <c r="BG113" s="25">
        <v>-0.154150679827258</v>
      </c>
      <c r="BH113" s="25">
        <v>2.12738100396895</v>
      </c>
      <c r="BI113" s="26">
        <f t="shared" si="119"/>
        <v>1.24099314968045</v>
      </c>
      <c r="BJ113" s="26">
        <f t="shared" si="120"/>
        <v>1.1451312203987</v>
      </c>
      <c r="BK113" s="26">
        <f t="shared" si="174"/>
        <v>0.87326236695549</v>
      </c>
      <c r="BL113" s="16">
        <f t="shared" si="121"/>
        <v>0.0324384775320301</v>
      </c>
      <c r="BM113" s="16">
        <f t="shared" si="122"/>
        <v>0.12673763304451</v>
      </c>
      <c r="BN113" s="16">
        <f t="shared" si="123"/>
        <v>0.00610350166179124</v>
      </c>
      <c r="BQ113" s="25">
        <v>0.120195325168706</v>
      </c>
      <c r="BR113" s="25">
        <v>0.950160245378753</v>
      </c>
      <c r="BS113" s="25">
        <v>0.0758476583067452</v>
      </c>
      <c r="BT113" s="25">
        <v>4.71849887129509</v>
      </c>
      <c r="BU113" s="22">
        <v>-0.711165686062623</v>
      </c>
      <c r="BV113" s="25">
        <v>-0.154150679827258</v>
      </c>
      <c r="BW113" s="25">
        <v>2.12738100396895</v>
      </c>
      <c r="BX113" s="26">
        <f t="shared" si="124"/>
        <v>1.24421621469321</v>
      </c>
      <c r="BY113" s="26">
        <f t="shared" si="125"/>
        <v>1.14216482892437</v>
      </c>
      <c r="BZ113" s="26">
        <f t="shared" si="175"/>
        <v>0.875530374142009</v>
      </c>
      <c r="CA113" s="16">
        <f t="shared" si="126"/>
        <v>0.0312878735044591</v>
      </c>
      <c r="CB113" s="16">
        <f t="shared" si="127"/>
        <v>0.124469625857991</v>
      </c>
      <c r="CC113" s="16">
        <f t="shared" si="128"/>
        <v>0.00675543108006583</v>
      </c>
      <c r="CF113" s="25">
        <v>0.120195325168706</v>
      </c>
      <c r="CG113" s="25">
        <v>0.950160245378753</v>
      </c>
      <c r="CH113" s="25">
        <v>0.0758476583067452</v>
      </c>
      <c r="CI113" s="25">
        <v>4.71849887129509</v>
      </c>
      <c r="CJ113" s="25">
        <v>-0.154150679827258</v>
      </c>
      <c r="CK113" s="22">
        <v>2.12738100396895</v>
      </c>
      <c r="CL113" s="29">
        <f t="shared" si="129"/>
        <v>1.24573821841904</v>
      </c>
      <c r="CM113" s="29">
        <f t="shared" si="130"/>
        <v>1.14076936790421</v>
      </c>
      <c r="CN113" s="29">
        <f t="shared" si="176"/>
        <v>0.876601378100794</v>
      </c>
      <c r="CO113" s="27">
        <f t="shared" si="131"/>
        <v>0.030751754439249</v>
      </c>
      <c r="CP113" s="27">
        <f t="shared" si="132"/>
        <v>0.123398621899206</v>
      </c>
      <c r="CQ113" s="27">
        <f t="shared" si="133"/>
        <v>0.00708626015436898</v>
      </c>
      <c r="CT113" s="31">
        <v>0.120195325168706</v>
      </c>
      <c r="CU113" s="31">
        <v>0.950160245378753</v>
      </c>
      <c r="CV113" s="31">
        <v>0.0758476583067452</v>
      </c>
      <c r="CW113" s="31">
        <v>4.71849887129509</v>
      </c>
      <c r="CX113" s="31">
        <v>-0.154150679827258</v>
      </c>
      <c r="CY113" s="34">
        <f t="shared" si="134"/>
        <v>1.20185886965673</v>
      </c>
      <c r="CZ113" s="34">
        <f t="shared" si="97"/>
        <v>1.18241836531597</v>
      </c>
      <c r="DA113" s="34">
        <f t="shared" si="177"/>
        <v>0.845724347095015</v>
      </c>
      <c r="DB113" s="32">
        <f t="shared" si="135"/>
        <v>0.0480666732341967</v>
      </c>
      <c r="DC113" s="32">
        <f t="shared" si="136"/>
        <v>0.154275652904985</v>
      </c>
      <c r="DD113" s="32">
        <f>(DC113-$DE$1)^2</f>
        <v>0.00278836776422117</v>
      </c>
      <c r="DE113" s="73"/>
      <c r="DF113" s="30">
        <f t="shared" si="137"/>
        <v>1.20185886965673</v>
      </c>
      <c r="DG113" s="30">
        <f t="shared" si="138"/>
        <v>1.1214216766627</v>
      </c>
      <c r="DH113" s="30">
        <f t="shared" si="139"/>
        <v>1.26723072112279</v>
      </c>
      <c r="DI113" s="34">
        <f t="shared" si="140"/>
        <v>0.789122283205053</v>
      </c>
      <c r="DJ113" s="32">
        <f t="shared" si="141"/>
        <v>0.0898070974782545</v>
      </c>
      <c r="DK113" s="32">
        <f t="shared" si="142"/>
        <v>0.210877716794947</v>
      </c>
      <c r="DL113" s="32">
        <f t="shared" si="143"/>
        <v>0.000359894376788591</v>
      </c>
      <c r="DM113" s="36"/>
      <c r="DN113" s="30">
        <f t="shared" si="144"/>
        <v>1.20478692825657</v>
      </c>
      <c r="DO113" s="30">
        <f t="shared" si="145"/>
        <v>1.17954467024011</v>
      </c>
      <c r="DP113" s="34">
        <f t="shared" si="146"/>
        <v>0.847784764095823</v>
      </c>
      <c r="DQ113" s="32">
        <f t="shared" si="147"/>
        <v>0.0467913450070762</v>
      </c>
      <c r="DR113" s="32">
        <f t="shared" si="148"/>
        <v>0.152215235904177</v>
      </c>
      <c r="DS113" s="32">
        <f t="shared" si="149"/>
        <v>0.0056385685439144</v>
      </c>
      <c r="DT113" s="36"/>
      <c r="DU113" s="30">
        <f t="shared" si="150"/>
        <v>1.12951807277457</v>
      </c>
      <c r="DV113" s="30">
        <f t="shared" si="151"/>
        <v>1.2581471994593</v>
      </c>
      <c r="DW113" s="34">
        <f t="shared" si="152"/>
        <v>0.794819557226496</v>
      </c>
      <c r="DX113" s="32">
        <f t="shared" si="153"/>
        <v>0.0850200202844941</v>
      </c>
      <c r="DY113" s="32">
        <f t="shared" si="154"/>
        <v>0.205180442773504</v>
      </c>
      <c r="DZ113" s="32">
        <f t="shared" si="155"/>
        <v>0.000397313754206492</v>
      </c>
      <c r="EA113" s="36"/>
      <c r="EC113" s="25">
        <v>0.120195325168706</v>
      </c>
      <c r="ED113" s="22">
        <v>0.0758476583067452</v>
      </c>
      <c r="EE113" s="25">
        <v>4.71849887129509</v>
      </c>
      <c r="EF113" s="25">
        <v>-0.154150679827258</v>
      </c>
      <c r="EG113" s="26">
        <f t="shared" si="156"/>
        <v>1.18637158228023</v>
      </c>
      <c r="EH113" s="26">
        <f t="shared" si="157"/>
        <v>1.19785404608952</v>
      </c>
      <c r="EI113" s="26">
        <f t="shared" si="178"/>
        <v>0.83482624887779</v>
      </c>
      <c r="EJ113" s="16">
        <f t="shared" si="158"/>
        <v>0.0550974300852284</v>
      </c>
      <c r="EK113" s="16">
        <f t="shared" si="159"/>
        <v>0.16517375112221</v>
      </c>
      <c r="EL113" s="16">
        <f t="shared" si="160"/>
        <v>0.00264718749476027</v>
      </c>
      <c r="EO113" s="25">
        <v>0.120195325168706</v>
      </c>
      <c r="EP113" s="25">
        <v>4.71849887129509</v>
      </c>
      <c r="EQ113" s="22">
        <v>-0.154150679827258</v>
      </c>
      <c r="ER113" s="26">
        <f t="shared" si="161"/>
        <v>1.07906795829183</v>
      </c>
      <c r="ES113" s="26">
        <f t="shared" si="162"/>
        <v>1.31696988042311</v>
      </c>
      <c r="ET113" s="26">
        <f t="shared" si="179"/>
        <v>0.759318808171015</v>
      </c>
      <c r="EU113" s="16">
        <f t="shared" si="163"/>
        <v>0.11698591755506</v>
      </c>
      <c r="EV113" s="16">
        <f t="shared" si="164"/>
        <v>0.240681191828985</v>
      </c>
      <c r="EW113" s="16">
        <f t="shared" si="165"/>
        <v>1.56454182635733e-5</v>
      </c>
      <c r="EZ113" s="25">
        <v>0.120195325168706</v>
      </c>
      <c r="FA113" s="25">
        <v>4.71849887129509</v>
      </c>
      <c r="FB113" s="26">
        <f t="shared" si="166"/>
        <v>1.12046667491274</v>
      </c>
      <c r="FC113" s="26">
        <f t="shared" si="167"/>
        <v>1.26831081353729</v>
      </c>
      <c r="FD113" s="26">
        <f t="shared" si="168"/>
        <v>0.788450267337093</v>
      </c>
      <c r="FE113" s="16">
        <f t="shared" si="169"/>
        <v>0.0903803961530201</v>
      </c>
      <c r="FF113" s="16">
        <f t="shared" si="170"/>
        <v>0.211549732662907</v>
      </c>
      <c r="FG113" s="16">
        <f t="shared" si="171"/>
        <v>0.00373714587625279</v>
      </c>
    </row>
    <row r="114" s="1" customFormat="1" spans="1:163">
      <c r="A114" s="13" t="s">
        <v>25</v>
      </c>
      <c r="B114" s="13">
        <v>2.10677830179174</v>
      </c>
      <c r="C114" s="14">
        <v>0.00480233909360123</v>
      </c>
      <c r="D114" s="14">
        <v>0.0787982156914196</v>
      </c>
      <c r="E114" s="13">
        <v>112</v>
      </c>
      <c r="F114" s="13">
        <v>0.491071428571429</v>
      </c>
      <c r="G114" s="13">
        <v>0.491071428571429</v>
      </c>
      <c r="H114" s="13">
        <v>0.857142857142857</v>
      </c>
      <c r="I114" s="13">
        <v>6.60714285714286</v>
      </c>
      <c r="J114" s="13">
        <v>1.5961</v>
      </c>
      <c r="K114" s="17">
        <f t="shared" si="98"/>
        <v>1.30158600428067</v>
      </c>
      <c r="L114" s="17">
        <f t="shared" si="94"/>
        <v>1.22627317345971</v>
      </c>
      <c r="M114" s="17">
        <f t="shared" si="95"/>
        <v>0.815478982695741</v>
      </c>
      <c r="N114" s="16">
        <f t="shared" si="99"/>
        <v>0.0867384936745643</v>
      </c>
      <c r="O114" s="16">
        <f t="shared" si="96"/>
        <v>0.184521017304259</v>
      </c>
      <c r="P114" s="16">
        <f>(O114-$Q$1)^2</f>
        <v>0.0148267697275044</v>
      </c>
      <c r="R114" s="21">
        <f t="shared" si="100"/>
        <v>0.203979629545343</v>
      </c>
      <c r="S114" s="21">
        <f t="shared" si="184"/>
        <v>1</v>
      </c>
      <c r="T114" s="21">
        <f t="shared" si="101"/>
        <v>0.745159909443503</v>
      </c>
      <c r="U114" s="22">
        <f t="shared" si="102"/>
        <v>0.00479084464867473</v>
      </c>
      <c r="V114" s="21">
        <f t="shared" si="103"/>
        <v>0.0758476583067452</v>
      </c>
      <c r="W114" s="25">
        <f t="shared" si="104"/>
        <v>4.71849887129509</v>
      </c>
      <c r="X114" s="21">
        <f t="shared" si="105"/>
        <v>-0.711165686062623</v>
      </c>
      <c r="Y114" s="21">
        <f t="shared" si="106"/>
        <v>-0.711165686062623</v>
      </c>
      <c r="Z114" s="25">
        <f t="shared" si="107"/>
        <v>-0.154150679827258</v>
      </c>
      <c r="AA114" s="21">
        <f t="shared" si="108"/>
        <v>1.88815131490312</v>
      </c>
      <c r="AB114" s="26">
        <f t="shared" si="109"/>
        <v>1.21392193487398</v>
      </c>
      <c r="AC114" s="26">
        <f t="shared" si="110"/>
        <v>1.31482919465138</v>
      </c>
      <c r="AD114" s="26">
        <f t="shared" si="172"/>
        <v>0.7605550622605</v>
      </c>
      <c r="AE114" s="16">
        <f t="shared" si="111"/>
        <v>0.146060073463465</v>
      </c>
      <c r="AF114" s="16">
        <f t="shared" si="112"/>
        <v>0.2394449377395</v>
      </c>
      <c r="AG114" s="16">
        <f t="shared" si="113"/>
        <v>0.00122696110463978</v>
      </c>
      <c r="AJ114" s="25">
        <v>0.203979629545343</v>
      </c>
      <c r="AK114" s="22">
        <v>1</v>
      </c>
      <c r="AL114" s="25">
        <v>0.745159909443503</v>
      </c>
      <c r="AM114" s="25">
        <v>0.0758476583067452</v>
      </c>
      <c r="AN114" s="25">
        <v>4.71849887129509</v>
      </c>
      <c r="AO114" s="25">
        <v>-0.711165686062623</v>
      </c>
      <c r="AP114" s="25">
        <v>-0.711165686062623</v>
      </c>
      <c r="AQ114" s="25">
        <v>-0.154150679827258</v>
      </c>
      <c r="AR114" s="25">
        <v>1.88815131490312</v>
      </c>
      <c r="AS114" s="26">
        <f t="shared" si="114"/>
        <v>1.21412346584952</v>
      </c>
      <c r="AT114" s="26">
        <f t="shared" si="115"/>
        <v>1.31461094764626</v>
      </c>
      <c r="AU114" s="26">
        <f t="shared" si="173"/>
        <v>0.760681326890246</v>
      </c>
      <c r="AV114" s="16">
        <f t="shared" si="116"/>
        <v>0.145906072641612</v>
      </c>
      <c r="AW114" s="16">
        <f t="shared" si="117"/>
        <v>0.239318673109754</v>
      </c>
      <c r="AX114" s="16">
        <f t="shared" si="118"/>
        <v>0.00120608739640692</v>
      </c>
      <c r="BA114" s="25">
        <v>0.203979629545343</v>
      </c>
      <c r="BB114" s="25">
        <v>0.745159909443503</v>
      </c>
      <c r="BC114" s="25">
        <v>0.0758476583067452</v>
      </c>
      <c r="BD114" s="25">
        <v>4.71849887129509</v>
      </c>
      <c r="BE114" s="22">
        <v>-0.711165686062623</v>
      </c>
      <c r="BF114" s="25">
        <v>-0.711165686062623</v>
      </c>
      <c r="BG114" s="25">
        <v>-0.154150679827258</v>
      </c>
      <c r="BH114" s="25">
        <v>1.88815131490312</v>
      </c>
      <c r="BI114" s="26">
        <f t="shared" si="119"/>
        <v>1.21346396948627</v>
      </c>
      <c r="BJ114" s="26">
        <f t="shared" si="120"/>
        <v>1.31532541561635</v>
      </c>
      <c r="BK114" s="26">
        <f t="shared" si="174"/>
        <v>0.760268134506781</v>
      </c>
      <c r="BL114" s="16">
        <f t="shared" si="121"/>
        <v>0.146410331847302</v>
      </c>
      <c r="BM114" s="16">
        <f t="shared" si="122"/>
        <v>0.239731865493219</v>
      </c>
      <c r="BN114" s="16">
        <f t="shared" si="123"/>
        <v>0.00121586960371918</v>
      </c>
      <c r="BQ114" s="25">
        <v>0.203979629545343</v>
      </c>
      <c r="BR114" s="25">
        <v>0.745159909443503</v>
      </c>
      <c r="BS114" s="25">
        <v>0.0758476583067452</v>
      </c>
      <c r="BT114" s="25">
        <v>4.71849887129509</v>
      </c>
      <c r="BU114" s="22">
        <v>-0.711165686062623</v>
      </c>
      <c r="BV114" s="25">
        <v>-0.154150679827258</v>
      </c>
      <c r="BW114" s="25">
        <v>1.88815131490312</v>
      </c>
      <c r="BX114" s="26">
        <f t="shared" si="124"/>
        <v>1.21435207204908</v>
      </c>
      <c r="BY114" s="26">
        <f t="shared" si="125"/>
        <v>1.31436346734828</v>
      </c>
      <c r="BZ114" s="26">
        <f t="shared" si="175"/>
        <v>0.760824554883205</v>
      </c>
      <c r="CA114" s="16">
        <f t="shared" si="126"/>
        <v>0.145731480494818</v>
      </c>
      <c r="CB114" s="16">
        <f t="shared" si="127"/>
        <v>0.239175445116795</v>
      </c>
      <c r="CC114" s="16">
        <f t="shared" si="128"/>
        <v>0.0010571855426484</v>
      </c>
      <c r="CF114" s="25">
        <v>0.203979629545343</v>
      </c>
      <c r="CG114" s="25">
        <v>0.745159909443503</v>
      </c>
      <c r="CH114" s="25">
        <v>0.0758476583067452</v>
      </c>
      <c r="CI114" s="25">
        <v>4.71849887129509</v>
      </c>
      <c r="CJ114" s="25">
        <v>-0.154150679827258</v>
      </c>
      <c r="CK114" s="22">
        <v>1.88815131490312</v>
      </c>
      <c r="CL114" s="29">
        <f t="shared" si="129"/>
        <v>1.21922790690008</v>
      </c>
      <c r="CM114" s="29">
        <f t="shared" si="130"/>
        <v>1.30910717427567</v>
      </c>
      <c r="CN114" s="29">
        <f t="shared" si="176"/>
        <v>0.763879397844796</v>
      </c>
      <c r="CO114" s="27">
        <f t="shared" si="131"/>
        <v>0.142032574557515</v>
      </c>
      <c r="CP114" s="27">
        <f t="shared" si="132"/>
        <v>0.236120602155204</v>
      </c>
      <c r="CQ114" s="27">
        <f t="shared" si="133"/>
        <v>0.000814648788931309</v>
      </c>
      <c r="CT114" s="31">
        <v>0.203979629545343</v>
      </c>
      <c r="CU114" s="31">
        <v>0.745159909443503</v>
      </c>
      <c r="CV114" s="31">
        <v>0.0758476583067452</v>
      </c>
      <c r="CW114" s="31">
        <v>4.71849887129509</v>
      </c>
      <c r="CX114" s="31">
        <v>-0.154150679827258</v>
      </c>
      <c r="CY114" s="34">
        <f t="shared" si="134"/>
        <v>1.19231104682281</v>
      </c>
      <c r="CZ114" s="34">
        <f t="shared" si="97"/>
        <v>1.33866074985481</v>
      </c>
      <c r="DA114" s="34">
        <f t="shared" si="177"/>
        <v>0.74701525394575</v>
      </c>
      <c r="DB114" s="32">
        <f t="shared" si="135"/>
        <v>0.16304551870793</v>
      </c>
      <c r="DC114" s="32">
        <f t="shared" si="136"/>
        <v>0.25298474605425</v>
      </c>
      <c r="DD114" s="32">
        <f>(DC114-$DE$1)^2</f>
        <v>0.00210718599455493</v>
      </c>
      <c r="DE114" s="73"/>
      <c r="DF114" s="30">
        <f t="shared" si="137"/>
        <v>1.19231104682281</v>
      </c>
      <c r="DG114" s="30">
        <f t="shared" si="138"/>
        <v>1.11247722591109</v>
      </c>
      <c r="DH114" s="30">
        <f t="shared" si="139"/>
        <v>1.43472599962021</v>
      </c>
      <c r="DI114" s="34">
        <f t="shared" si="140"/>
        <v>0.69699719686178</v>
      </c>
      <c r="DJ114" s="32">
        <f t="shared" si="141"/>
        <v>0.233890987617456</v>
      </c>
      <c r="DK114" s="32">
        <f t="shared" si="142"/>
        <v>0.30300280313822</v>
      </c>
      <c r="DL114" s="32">
        <f t="shared" si="143"/>
        <v>0.00535153756323508</v>
      </c>
      <c r="DM114" s="36"/>
      <c r="DN114" s="30">
        <f t="shared" si="144"/>
        <v>1.13673524284222</v>
      </c>
      <c r="DO114" s="30">
        <f t="shared" si="145"/>
        <v>1.40410883717233</v>
      </c>
      <c r="DP114" s="34">
        <f t="shared" si="146"/>
        <v>0.712195503315722</v>
      </c>
      <c r="DQ114" s="32">
        <f t="shared" si="147"/>
        <v>0.211015980118622</v>
      </c>
      <c r="DR114" s="32">
        <f t="shared" si="148"/>
        <v>0.287804496684278</v>
      </c>
      <c r="DS114" s="32">
        <f t="shared" si="149"/>
        <v>0.00366011185617486</v>
      </c>
      <c r="DT114" s="36"/>
      <c r="DU114" s="30">
        <f t="shared" si="150"/>
        <v>1.0747889560404</v>
      </c>
      <c r="DV114" s="30">
        <f t="shared" si="151"/>
        <v>1.48503572820486</v>
      </c>
      <c r="DW114" s="34">
        <f t="shared" si="152"/>
        <v>0.673384472176182</v>
      </c>
      <c r="DX114" s="32">
        <f t="shared" si="153"/>
        <v>0.271765204554244</v>
      </c>
      <c r="DY114" s="32">
        <f t="shared" si="154"/>
        <v>0.326615527823818</v>
      </c>
      <c r="DZ114" s="32">
        <f t="shared" si="155"/>
        <v>0.0103027279333212</v>
      </c>
      <c r="EA114" s="36"/>
      <c r="EC114" s="25">
        <v>0.203979629545343</v>
      </c>
      <c r="ED114" s="22">
        <v>0.0758476583067452</v>
      </c>
      <c r="EE114" s="25">
        <v>4.71849887129509</v>
      </c>
      <c r="EF114" s="25">
        <v>-0.154150679827258</v>
      </c>
      <c r="EG114" s="26">
        <f t="shared" si="156"/>
        <v>1.22537532934369</v>
      </c>
      <c r="EH114" s="26">
        <f t="shared" si="157"/>
        <v>1.30253968868042</v>
      </c>
      <c r="EI114" s="26">
        <f t="shared" si="178"/>
        <v>0.767730924969421</v>
      </c>
      <c r="EJ114" s="16">
        <f t="shared" si="158"/>
        <v>0.137436781433227</v>
      </c>
      <c r="EK114" s="16">
        <f t="shared" si="159"/>
        <v>0.232269075030579</v>
      </c>
      <c r="EL114" s="16">
        <f t="shared" si="160"/>
        <v>0.000244750315206917</v>
      </c>
      <c r="EO114" s="25">
        <v>0.203979629545343</v>
      </c>
      <c r="EP114" s="25">
        <v>4.71849887129509</v>
      </c>
      <c r="EQ114" s="22">
        <v>-0.154150679827258</v>
      </c>
      <c r="ER114" s="26">
        <f t="shared" si="161"/>
        <v>1.11454393760399</v>
      </c>
      <c r="ES114" s="26">
        <f t="shared" si="162"/>
        <v>1.43206557063264</v>
      </c>
      <c r="ET114" s="26">
        <f t="shared" si="179"/>
        <v>0.698292047869174</v>
      </c>
      <c r="EU114" s="16">
        <f t="shared" si="163"/>
        <v>0.231896241230352</v>
      </c>
      <c r="EV114" s="16">
        <f t="shared" si="164"/>
        <v>0.301707952130826</v>
      </c>
      <c r="EW114" s="16">
        <f t="shared" si="165"/>
        <v>0.00422268492135981</v>
      </c>
      <c r="EZ114" s="25">
        <v>0.203979629545343</v>
      </c>
      <c r="FA114" s="25">
        <v>4.71849887129509</v>
      </c>
      <c r="FB114" s="26">
        <f t="shared" si="166"/>
        <v>1.15730369919256</v>
      </c>
      <c r="FC114" s="26">
        <f t="shared" si="167"/>
        <v>1.37915397757182</v>
      </c>
      <c r="FD114" s="26">
        <f t="shared" si="168"/>
        <v>0.725082199857502</v>
      </c>
      <c r="FE114" s="16">
        <f t="shared" si="169"/>
        <v>0.192542193602294</v>
      </c>
      <c r="FF114" s="16">
        <f t="shared" si="170"/>
        <v>0.274917800142498</v>
      </c>
      <c r="FG114" s="16">
        <f t="shared" si="171"/>
        <v>4.99910340777048e-6</v>
      </c>
    </row>
    <row r="115" s="1" customFormat="1" spans="1:163">
      <c r="A115" s="13" t="s">
        <v>25</v>
      </c>
      <c r="B115" s="13">
        <v>3.53217461312901</v>
      </c>
      <c r="C115" s="14">
        <v>0.00480233909360123</v>
      </c>
      <c r="D115" s="14">
        <v>0.0787982156914196</v>
      </c>
      <c r="E115" s="13">
        <v>112</v>
      </c>
      <c r="F115" s="13">
        <v>0.491071428571429</v>
      </c>
      <c r="G115" s="13">
        <v>0.491071428571429</v>
      </c>
      <c r="H115" s="13">
        <v>0.857142857142857</v>
      </c>
      <c r="I115" s="13">
        <v>4.82142857142857</v>
      </c>
      <c r="J115" s="13">
        <v>1.4745</v>
      </c>
      <c r="K115" s="17">
        <f t="shared" si="98"/>
        <v>1.50053770779969</v>
      </c>
      <c r="L115" s="17">
        <f t="shared" si="94"/>
        <v>0.982647748427546</v>
      </c>
      <c r="M115" s="17">
        <f t="shared" si="95"/>
        <v>1.0176586692436</v>
      </c>
      <c r="N115" s="16">
        <f t="shared" si="99"/>
        <v>0.000677962227462202</v>
      </c>
      <c r="O115" s="16">
        <f t="shared" si="96"/>
        <v>0.0176586692436034</v>
      </c>
      <c r="P115" s="16">
        <f>(O115-$Q$1)^2</f>
        <v>0.0833058752392216</v>
      </c>
      <c r="R115" s="21">
        <f t="shared" si="100"/>
        <v>-0.0175045664657437</v>
      </c>
      <c r="S115" s="21">
        <f t="shared" si="184"/>
        <v>1</v>
      </c>
      <c r="T115" s="21">
        <f t="shared" si="101"/>
        <v>1.26191371898547</v>
      </c>
      <c r="U115" s="22">
        <f t="shared" si="102"/>
        <v>0.00479084464867473</v>
      </c>
      <c r="V115" s="21">
        <f t="shared" si="103"/>
        <v>0.0758476583067452</v>
      </c>
      <c r="W115" s="25">
        <f t="shared" si="104"/>
        <v>4.71849887129509</v>
      </c>
      <c r="X115" s="21">
        <f t="shared" si="105"/>
        <v>-0.711165686062623</v>
      </c>
      <c r="Y115" s="21">
        <f t="shared" si="106"/>
        <v>-0.711165686062623</v>
      </c>
      <c r="Z115" s="25">
        <f t="shared" si="107"/>
        <v>-0.154150679827258</v>
      </c>
      <c r="AA115" s="21">
        <f t="shared" si="108"/>
        <v>1.57307026826323</v>
      </c>
      <c r="AB115" s="26">
        <f t="shared" si="109"/>
        <v>1.50079314620978</v>
      </c>
      <c r="AC115" s="26">
        <f t="shared" si="110"/>
        <v>0.982480499543736</v>
      </c>
      <c r="AD115" s="26">
        <f t="shared" si="172"/>
        <v>1.01783190655122</v>
      </c>
      <c r="AE115" s="16">
        <f t="shared" si="111"/>
        <v>0.000691329537608878</v>
      </c>
      <c r="AF115" s="16">
        <f t="shared" si="112"/>
        <v>0.0178319065512242</v>
      </c>
      <c r="AG115" s="16">
        <f t="shared" si="113"/>
        <v>0.0348139721555654</v>
      </c>
      <c r="AJ115" s="25">
        <v>-0.0175045664657437</v>
      </c>
      <c r="AK115" s="22">
        <v>1</v>
      </c>
      <c r="AL115" s="25">
        <v>1.26191371898547</v>
      </c>
      <c r="AM115" s="25">
        <v>0.0758476583067452</v>
      </c>
      <c r="AN115" s="25">
        <v>4.71849887129509</v>
      </c>
      <c r="AO115" s="25">
        <v>-0.711165686062623</v>
      </c>
      <c r="AP115" s="25">
        <v>-0.711165686062623</v>
      </c>
      <c r="AQ115" s="25">
        <v>-0.154150679827258</v>
      </c>
      <c r="AR115" s="25">
        <v>1.57307026826323</v>
      </c>
      <c r="AS115" s="26">
        <f t="shared" si="114"/>
        <v>1.5013185495389</v>
      </c>
      <c r="AT115" s="26">
        <f t="shared" si="115"/>
        <v>0.982136669431588</v>
      </c>
      <c r="AU115" s="26">
        <f t="shared" si="173"/>
        <v>1.01818823298671</v>
      </c>
      <c r="AV115" s="16">
        <f t="shared" si="116"/>
        <v>0.00071923459937055</v>
      </c>
      <c r="AW115" s="16">
        <f t="shared" si="117"/>
        <v>0.0181882329867089</v>
      </c>
      <c r="AX115" s="16">
        <f t="shared" si="118"/>
        <v>0.0347455829966505</v>
      </c>
      <c r="BA115" s="25">
        <v>-0.0175045664657437</v>
      </c>
      <c r="BB115" s="25">
        <v>1.26191371898547</v>
      </c>
      <c r="BC115" s="25">
        <v>0.0758476583067452</v>
      </c>
      <c r="BD115" s="25">
        <v>4.71849887129509</v>
      </c>
      <c r="BE115" s="22">
        <v>-0.711165686062623</v>
      </c>
      <c r="BF115" s="25">
        <v>-0.711165686062623</v>
      </c>
      <c r="BG115" s="25">
        <v>-0.154150679827258</v>
      </c>
      <c r="BH115" s="25">
        <v>1.57307026826323</v>
      </c>
      <c r="BI115" s="26">
        <f t="shared" si="119"/>
        <v>1.50418810085678</v>
      </c>
      <c r="BJ115" s="26">
        <f t="shared" si="120"/>
        <v>0.980263039682422</v>
      </c>
      <c r="BK115" s="26">
        <f t="shared" si="174"/>
        <v>1.0201343512084</v>
      </c>
      <c r="BL115" s="16">
        <f t="shared" si="121"/>
        <v>0.000881383332482551</v>
      </c>
      <c r="BM115" s="16">
        <f t="shared" si="122"/>
        <v>0.0201343512083985</v>
      </c>
      <c r="BN115" s="16">
        <f t="shared" si="123"/>
        <v>0.0341245050937967</v>
      </c>
      <c r="BQ115" s="25">
        <v>-0.0175045664657437</v>
      </c>
      <c r="BR115" s="25">
        <v>1.26191371898547</v>
      </c>
      <c r="BS115" s="25">
        <v>0.0758476583067452</v>
      </c>
      <c r="BT115" s="25">
        <v>4.71849887129509</v>
      </c>
      <c r="BU115" s="22">
        <v>-0.711165686062623</v>
      </c>
      <c r="BV115" s="25">
        <v>-0.154150679827258</v>
      </c>
      <c r="BW115" s="25">
        <v>1.57307026826323</v>
      </c>
      <c r="BX115" s="26">
        <f t="shared" si="124"/>
        <v>1.51001291717188</v>
      </c>
      <c r="BY115" s="26">
        <f t="shared" si="125"/>
        <v>0.976481712991968</v>
      </c>
      <c r="BZ115" s="26">
        <f t="shared" si="175"/>
        <v>1.02408471832613</v>
      </c>
      <c r="CA115" s="16">
        <f t="shared" si="126"/>
        <v>0.00126116728605714</v>
      </c>
      <c r="CB115" s="16">
        <f t="shared" si="127"/>
        <v>0.0240847183261341</v>
      </c>
      <c r="CC115" s="16">
        <f t="shared" si="128"/>
        <v>0.0333341188368894</v>
      </c>
      <c r="CF115" s="25">
        <v>-0.0175045664657437</v>
      </c>
      <c r="CG115" s="25">
        <v>1.26191371898547</v>
      </c>
      <c r="CH115" s="25">
        <v>0.0758476583067452</v>
      </c>
      <c r="CI115" s="25">
        <v>4.71849887129509</v>
      </c>
      <c r="CJ115" s="25">
        <v>-0.154150679827258</v>
      </c>
      <c r="CK115" s="22">
        <v>1.57307026826323</v>
      </c>
      <c r="CL115" s="29">
        <f t="shared" si="129"/>
        <v>1.50616258376256</v>
      </c>
      <c r="CM115" s="29">
        <f t="shared" si="130"/>
        <v>0.978977977474741</v>
      </c>
      <c r="CN115" s="29">
        <f t="shared" si="176"/>
        <v>1.02147343761449</v>
      </c>
      <c r="CO115" s="27">
        <f t="shared" si="131"/>
        <v>0.00100251921052107</v>
      </c>
      <c r="CP115" s="27">
        <f t="shared" si="132"/>
        <v>0.0214734376144856</v>
      </c>
      <c r="CQ115" s="27">
        <f t="shared" si="133"/>
        <v>0.0346351125449965</v>
      </c>
      <c r="CT115" s="31">
        <v>-0.0175045664657437</v>
      </c>
      <c r="CU115" s="31">
        <v>1.26191371898547</v>
      </c>
      <c r="CV115" s="31">
        <v>0.0758476583067452</v>
      </c>
      <c r="CW115" s="31">
        <v>4.71849887129509</v>
      </c>
      <c r="CX115" s="31">
        <v>-0.154150679827258</v>
      </c>
      <c r="CY115" s="34">
        <f t="shared" si="134"/>
        <v>1.52162515686613</v>
      </c>
      <c r="CZ115" s="34">
        <f t="shared" si="97"/>
        <v>0.969029720195222</v>
      </c>
      <c r="DA115" s="34">
        <f t="shared" si="177"/>
        <v>1.03196009282206</v>
      </c>
      <c r="DB115" s="32">
        <f t="shared" si="135"/>
        <v>0.00222078040965761</v>
      </c>
      <c r="DC115" s="32">
        <f t="shared" si="136"/>
        <v>0.0319600928220636</v>
      </c>
      <c r="DD115" s="32">
        <f>(DC115-$DE$1)^2</f>
        <v>0.0306672096989189</v>
      </c>
      <c r="DE115" s="73"/>
      <c r="DF115" s="30">
        <f t="shared" si="137"/>
        <v>1.52162515686614</v>
      </c>
      <c r="DG115" s="30">
        <f t="shared" si="138"/>
        <v>1.41977746053611</v>
      </c>
      <c r="DH115" s="30">
        <f t="shared" si="139"/>
        <v>1.038543040008</v>
      </c>
      <c r="DI115" s="34">
        <f t="shared" si="140"/>
        <v>0.962887392699971</v>
      </c>
      <c r="DJ115" s="32">
        <f t="shared" si="141"/>
        <v>0.00299455632537733</v>
      </c>
      <c r="DK115" s="32">
        <f t="shared" si="142"/>
        <v>0.0371126073000292</v>
      </c>
      <c r="DL115" s="32">
        <f t="shared" si="143"/>
        <v>0.0371471625488989</v>
      </c>
      <c r="DM115" s="36"/>
      <c r="DN115" s="30">
        <f t="shared" si="144"/>
        <v>1.39588593046658</v>
      </c>
      <c r="DO115" s="30">
        <f t="shared" si="145"/>
        <v>1.05631840526335</v>
      </c>
      <c r="DP115" s="34">
        <f t="shared" si="146"/>
        <v>0.946684252605344</v>
      </c>
      <c r="DQ115" s="32">
        <f t="shared" si="147"/>
        <v>0.00618017192860544</v>
      </c>
      <c r="DR115" s="32">
        <f t="shared" si="148"/>
        <v>0.0533157473946561</v>
      </c>
      <c r="DS115" s="32">
        <f t="shared" si="149"/>
        <v>0.0302724821649372</v>
      </c>
      <c r="DT115" s="36"/>
      <c r="DU115" s="30">
        <f t="shared" si="150"/>
        <v>1.35024767622881</v>
      </c>
      <c r="DV115" s="30">
        <f t="shared" si="151"/>
        <v>1.0920218756593</v>
      </c>
      <c r="DW115" s="34">
        <f t="shared" si="152"/>
        <v>0.915732571196209</v>
      </c>
      <c r="DX115" s="32">
        <f t="shared" si="153"/>
        <v>0.0154386399625404</v>
      </c>
      <c r="DY115" s="32">
        <f t="shared" si="154"/>
        <v>0.0842674288037906</v>
      </c>
      <c r="DZ115" s="32">
        <f t="shared" si="155"/>
        <v>0.0198375237989697</v>
      </c>
      <c r="EA115" s="36"/>
      <c r="EC115" s="25">
        <v>-0.0175045664657437</v>
      </c>
      <c r="ED115" s="22">
        <v>0.0758476583067452</v>
      </c>
      <c r="EE115" s="25">
        <v>4.71849887129509</v>
      </c>
      <c r="EF115" s="25">
        <v>-0.154150679827258</v>
      </c>
      <c r="EG115" s="26">
        <f t="shared" si="156"/>
        <v>1.41267798043346</v>
      </c>
      <c r="EH115" s="26">
        <f t="shared" si="157"/>
        <v>1.0437622872465</v>
      </c>
      <c r="EI115" s="26">
        <f t="shared" si="178"/>
        <v>0.958072553701907</v>
      </c>
      <c r="EJ115" s="16">
        <f t="shared" si="158"/>
        <v>0.00382196210328546</v>
      </c>
      <c r="EK115" s="16">
        <f t="shared" si="159"/>
        <v>0.0419274462980932</v>
      </c>
      <c r="EL115" s="16">
        <f t="shared" si="160"/>
        <v>0.03051908751369</v>
      </c>
      <c r="EO115" s="25">
        <v>-0.0175045664657437</v>
      </c>
      <c r="EP115" s="25">
        <v>4.71849887129509</v>
      </c>
      <c r="EQ115" s="22">
        <v>-0.154150679827258</v>
      </c>
      <c r="ER115" s="26">
        <f t="shared" si="161"/>
        <v>1.28490564578451</v>
      </c>
      <c r="ES115" s="26">
        <f t="shared" si="162"/>
        <v>1.14755507911224</v>
      </c>
      <c r="ET115" s="26">
        <f t="shared" si="179"/>
        <v>0.871417867605633</v>
      </c>
      <c r="EU115" s="16">
        <f t="shared" si="163"/>
        <v>0.0359460191503902</v>
      </c>
      <c r="EV115" s="16">
        <f t="shared" si="164"/>
        <v>0.128582132394367</v>
      </c>
      <c r="EW115" s="16">
        <f t="shared" si="165"/>
        <v>0.0116950448120676</v>
      </c>
      <c r="EZ115" s="25">
        <v>-0.0175045664657437</v>
      </c>
      <c r="FA115" s="25">
        <v>4.71849887129509</v>
      </c>
      <c r="FB115" s="26">
        <f t="shared" si="166"/>
        <v>1.33420137762947</v>
      </c>
      <c r="FC115" s="26">
        <f t="shared" si="167"/>
        <v>1.10515550704932</v>
      </c>
      <c r="FD115" s="26">
        <f t="shared" si="168"/>
        <v>0.904850035693095</v>
      </c>
      <c r="FE115" s="16">
        <f t="shared" si="169"/>
        <v>0.0196837034390692</v>
      </c>
      <c r="FF115" s="16">
        <f t="shared" si="170"/>
        <v>0.0951499643069054</v>
      </c>
      <c r="FG115" s="16">
        <f t="shared" si="171"/>
        <v>0.0315175997866509</v>
      </c>
    </row>
    <row r="116" s="1" customFormat="1" spans="1:163">
      <c r="A116" s="13" t="s">
        <v>25</v>
      </c>
      <c r="B116" s="13">
        <v>2.58612404054</v>
      </c>
      <c r="C116" s="14">
        <v>0.00370641646489104</v>
      </c>
      <c r="D116" s="14">
        <v>0.060593220338983</v>
      </c>
      <c r="E116" s="13">
        <v>112</v>
      </c>
      <c r="F116" s="13">
        <v>0.625</v>
      </c>
      <c r="G116" s="13">
        <v>0.625</v>
      </c>
      <c r="H116" s="13">
        <v>0.857142857142857</v>
      </c>
      <c r="I116" s="13">
        <v>8.39285714285714</v>
      </c>
      <c r="J116" s="13">
        <v>1.6921</v>
      </c>
      <c r="K116" s="17">
        <f t="shared" si="98"/>
        <v>1.37556068466598</v>
      </c>
      <c r="L116" s="17">
        <f t="shared" si="94"/>
        <v>1.23011657636238</v>
      </c>
      <c r="M116" s="17">
        <f t="shared" si="95"/>
        <v>0.812931082480926</v>
      </c>
      <c r="N116" s="16">
        <f t="shared" si="99"/>
        <v>0.100197138152133</v>
      </c>
      <c r="O116" s="16">
        <f t="shared" si="96"/>
        <v>0.187068917519074</v>
      </c>
      <c r="P116" s="16">
        <f>(O116-$Q$1)^2</f>
        <v>0.0142127702432459</v>
      </c>
      <c r="R116" s="21">
        <f t="shared" si="100"/>
        <v>0.207108942423609</v>
      </c>
      <c r="S116" s="21">
        <f t="shared" si="184"/>
        <v>1</v>
      </c>
      <c r="T116" s="21">
        <f t="shared" si="101"/>
        <v>0.950160245378753</v>
      </c>
      <c r="U116" s="22">
        <f t="shared" si="102"/>
        <v>0.00369956462867213</v>
      </c>
      <c r="V116" s="21">
        <f t="shared" si="103"/>
        <v>0.0588283934121184</v>
      </c>
      <c r="W116" s="25">
        <f t="shared" si="104"/>
        <v>4.71849887129509</v>
      </c>
      <c r="X116" s="21">
        <f t="shared" si="105"/>
        <v>-0.470003629245736</v>
      </c>
      <c r="Y116" s="21">
        <f t="shared" si="106"/>
        <v>-0.470003629245736</v>
      </c>
      <c r="Z116" s="25">
        <f t="shared" si="107"/>
        <v>-0.154150679827258</v>
      </c>
      <c r="AA116" s="21">
        <f t="shared" si="108"/>
        <v>2.12738100396895</v>
      </c>
      <c r="AB116" s="26">
        <f t="shared" si="109"/>
        <v>1.29744454002662</v>
      </c>
      <c r="AC116" s="26">
        <f t="shared" si="110"/>
        <v>1.30417905952672</v>
      </c>
      <c r="AD116" s="26">
        <f t="shared" si="172"/>
        <v>0.766765876736968</v>
      </c>
      <c r="AE116" s="16">
        <f t="shared" si="111"/>
        <v>0.155752932086797</v>
      </c>
      <c r="AF116" s="16">
        <f t="shared" si="112"/>
        <v>0.233234123263032</v>
      </c>
      <c r="AG116" s="16">
        <f t="shared" si="113"/>
        <v>0.000830430445284806</v>
      </c>
      <c r="AJ116" s="25">
        <v>0.207108942423609</v>
      </c>
      <c r="AK116" s="22">
        <v>1</v>
      </c>
      <c r="AL116" s="25">
        <v>0.950160245378753</v>
      </c>
      <c r="AM116" s="25">
        <v>0.0588283934121184</v>
      </c>
      <c r="AN116" s="25">
        <v>4.71849887129509</v>
      </c>
      <c r="AO116" s="25">
        <v>-0.470003629245736</v>
      </c>
      <c r="AP116" s="25">
        <v>-0.470003629245736</v>
      </c>
      <c r="AQ116" s="25">
        <v>-0.154150679827258</v>
      </c>
      <c r="AR116" s="25">
        <v>2.12738100396895</v>
      </c>
      <c r="AS116" s="26">
        <f t="shared" si="114"/>
        <v>1.2973688270012</v>
      </c>
      <c r="AT116" s="26">
        <f t="shared" si="115"/>
        <v>1.30425516998986</v>
      </c>
      <c r="AU116" s="26">
        <f t="shared" si="173"/>
        <v>0.766721131730515</v>
      </c>
      <c r="AV116" s="16">
        <f t="shared" si="116"/>
        <v>0.155812698937005</v>
      </c>
      <c r="AW116" s="16">
        <f t="shared" si="117"/>
        <v>0.233278868269485</v>
      </c>
      <c r="AX116" s="16">
        <f t="shared" si="118"/>
        <v>0.000823056664683517</v>
      </c>
      <c r="BA116" s="25">
        <v>0.207108942423609</v>
      </c>
      <c r="BB116" s="25">
        <v>0.950160245378753</v>
      </c>
      <c r="BC116" s="25">
        <v>0.0588283934121184</v>
      </c>
      <c r="BD116" s="25">
        <v>4.71849887129509</v>
      </c>
      <c r="BE116" s="22">
        <v>-0.470003629245736</v>
      </c>
      <c r="BF116" s="25">
        <v>-0.470003629245736</v>
      </c>
      <c r="BG116" s="25">
        <v>-0.154150679827258</v>
      </c>
      <c r="BH116" s="25">
        <v>2.12738100396895</v>
      </c>
      <c r="BI116" s="26">
        <f t="shared" si="119"/>
        <v>1.30722747670965</v>
      </c>
      <c r="BJ116" s="26">
        <f t="shared" si="120"/>
        <v>1.29441893637295</v>
      </c>
      <c r="BK116" s="26">
        <f t="shared" si="174"/>
        <v>0.772547412510875</v>
      </c>
      <c r="BL116" s="16">
        <f t="shared" si="121"/>
        <v>0.14812685918388</v>
      </c>
      <c r="BM116" s="16">
        <f t="shared" si="122"/>
        <v>0.227452587489125</v>
      </c>
      <c r="BN116" s="16">
        <f t="shared" si="123"/>
        <v>0.000510310079301661</v>
      </c>
      <c r="BQ116" s="25">
        <v>0.207108942423609</v>
      </c>
      <c r="BR116" s="25">
        <v>0.950160245378753</v>
      </c>
      <c r="BS116" s="25">
        <v>0.0588283934121184</v>
      </c>
      <c r="BT116" s="25">
        <v>4.71849887129509</v>
      </c>
      <c r="BU116" s="22">
        <v>-0.470003629245736</v>
      </c>
      <c r="BV116" s="25">
        <v>-0.154150679827258</v>
      </c>
      <c r="BW116" s="25">
        <v>2.12738100396895</v>
      </c>
      <c r="BX116" s="26">
        <f t="shared" si="124"/>
        <v>1.31504475796776</v>
      </c>
      <c r="BY116" s="26">
        <f t="shared" si="125"/>
        <v>1.28672426527515</v>
      </c>
      <c r="BZ116" s="26">
        <f t="shared" si="175"/>
        <v>0.777167282056473</v>
      </c>
      <c r="CA116" s="16">
        <f t="shared" si="126"/>
        <v>0.142170655543993</v>
      </c>
      <c r="CB116" s="16">
        <f t="shared" si="127"/>
        <v>0.222832717943527</v>
      </c>
      <c r="CC116" s="16">
        <f t="shared" si="128"/>
        <v>0.00026152267140761</v>
      </c>
      <c r="CF116" s="25">
        <v>0.207108942423609</v>
      </c>
      <c r="CG116" s="25">
        <v>0.950160245378753</v>
      </c>
      <c r="CH116" s="25">
        <v>0.0588283934121184</v>
      </c>
      <c r="CI116" s="25">
        <v>4.71849887129509</v>
      </c>
      <c r="CJ116" s="25">
        <v>-0.154150679827258</v>
      </c>
      <c r="CK116" s="22">
        <v>2.12738100396895</v>
      </c>
      <c r="CL116" s="29">
        <f t="shared" si="129"/>
        <v>1.3048799449259</v>
      </c>
      <c r="CM116" s="29">
        <f t="shared" si="130"/>
        <v>1.29674764837933</v>
      </c>
      <c r="CN116" s="29">
        <f t="shared" si="176"/>
        <v>0.771160064373202</v>
      </c>
      <c r="CO116" s="27">
        <f t="shared" si="131"/>
        <v>0.149939371051592</v>
      </c>
      <c r="CP116" s="27">
        <f t="shared" si="132"/>
        <v>0.228839935626797</v>
      </c>
      <c r="CQ116" s="27">
        <f t="shared" si="133"/>
        <v>0.000452046554304514</v>
      </c>
      <c r="CT116" s="31">
        <v>0.207108942423609</v>
      </c>
      <c r="CU116" s="31">
        <v>0.950160245378753</v>
      </c>
      <c r="CV116" s="31">
        <v>0.0588283934121184</v>
      </c>
      <c r="CW116" s="31">
        <v>4.71849887129509</v>
      </c>
      <c r="CX116" s="31">
        <v>-0.154150679827258</v>
      </c>
      <c r="CY116" s="34">
        <f t="shared" si="134"/>
        <v>1.25612871849773</v>
      </c>
      <c r="CZ116" s="34">
        <f t="shared" si="97"/>
        <v>1.34707532363696</v>
      </c>
      <c r="DA116" s="34">
        <f t="shared" si="177"/>
        <v>0.742348985578705</v>
      </c>
      <c r="DB116" s="32">
        <f t="shared" si="135"/>
        <v>0.190070958294734</v>
      </c>
      <c r="DC116" s="32">
        <f t="shared" si="136"/>
        <v>0.257651014421295</v>
      </c>
      <c r="DD116" s="32">
        <f>(DC116-$DE$1)^2</f>
        <v>0.00255736171363326</v>
      </c>
      <c r="DE116" s="73"/>
      <c r="DF116" s="30">
        <f t="shared" si="137"/>
        <v>1.25612871849772</v>
      </c>
      <c r="DG116" s="30">
        <f t="shared" si="138"/>
        <v>1.22422135193568</v>
      </c>
      <c r="DH116" s="30">
        <f t="shared" si="139"/>
        <v>1.38218468198135</v>
      </c>
      <c r="DI116" s="34">
        <f t="shared" si="140"/>
        <v>0.723492318382887</v>
      </c>
      <c r="DJ116" s="32">
        <f t="shared" si="141"/>
        <v>0.218910429314494</v>
      </c>
      <c r="DK116" s="32">
        <f t="shared" si="142"/>
        <v>0.276507681617113</v>
      </c>
      <c r="DL116" s="32">
        <f t="shared" si="143"/>
        <v>0.00217706997800271</v>
      </c>
      <c r="DM116" s="36"/>
      <c r="DN116" s="30">
        <f t="shared" si="144"/>
        <v>1.30758660352956</v>
      </c>
      <c r="DO116" s="30">
        <f t="shared" si="145"/>
        <v>1.29406342603429</v>
      </c>
      <c r="DP116" s="34">
        <f t="shared" si="146"/>
        <v>0.772759649860857</v>
      </c>
      <c r="DQ116" s="32">
        <f t="shared" si="147"/>
        <v>0.147850552065237</v>
      </c>
      <c r="DR116" s="32">
        <f t="shared" si="148"/>
        <v>0.227240350139143</v>
      </c>
      <c r="DS116" s="32">
        <f t="shared" si="149"/>
        <v>4.26255433617387e-9</v>
      </c>
      <c r="DT116" s="36"/>
      <c r="DU116" s="30">
        <f t="shared" si="150"/>
        <v>1.23023053843645</v>
      </c>
      <c r="DV116" s="30">
        <f t="shared" si="151"/>
        <v>1.37543325997302</v>
      </c>
      <c r="DW116" s="34">
        <f t="shared" si="152"/>
        <v>0.727043637158824</v>
      </c>
      <c r="DX116" s="32">
        <f t="shared" si="153"/>
        <v>0.213323399525007</v>
      </c>
      <c r="DY116" s="32">
        <f t="shared" si="154"/>
        <v>0.272956362841176</v>
      </c>
      <c r="DZ116" s="32">
        <f t="shared" si="155"/>
        <v>0.00228897076635602</v>
      </c>
      <c r="EA116" s="36"/>
      <c r="EC116" s="25">
        <v>0.207108942423609</v>
      </c>
      <c r="ED116" s="22">
        <v>0.0588283934121184</v>
      </c>
      <c r="EE116" s="25">
        <v>4.71849887129509</v>
      </c>
      <c r="EF116" s="25">
        <v>-0.154150679827258</v>
      </c>
      <c r="EG116" s="26">
        <f t="shared" si="156"/>
        <v>1.23549527394545</v>
      </c>
      <c r="EH116" s="26">
        <f t="shared" si="157"/>
        <v>1.36957221584217</v>
      </c>
      <c r="EI116" s="26">
        <f t="shared" si="178"/>
        <v>0.730154999081292</v>
      </c>
      <c r="EJ116" s="16">
        <f t="shared" si="158"/>
        <v>0.208487875855347</v>
      </c>
      <c r="EK116" s="16">
        <f t="shared" si="159"/>
        <v>0.269845000918708</v>
      </c>
      <c r="EL116" s="16">
        <f t="shared" si="160"/>
        <v>0.00283241351044631</v>
      </c>
      <c r="EO116" s="25">
        <v>0.207108942423609</v>
      </c>
      <c r="EP116" s="25">
        <v>4.71849887129509</v>
      </c>
      <c r="EQ116" s="22">
        <v>-0.154150679827258</v>
      </c>
      <c r="ER116" s="26">
        <f t="shared" si="161"/>
        <v>1.17788822010894</v>
      </c>
      <c r="ES116" s="26">
        <f t="shared" si="162"/>
        <v>1.43655397100712</v>
      </c>
      <c r="ET116" s="26">
        <f t="shared" si="179"/>
        <v>0.696110289054391</v>
      </c>
      <c r="EU116" s="16">
        <f t="shared" si="163"/>
        <v>0.264413754578737</v>
      </c>
      <c r="EV116" s="16">
        <f t="shared" si="164"/>
        <v>0.303889710945609</v>
      </c>
      <c r="EW116" s="16">
        <f t="shared" si="165"/>
        <v>0.00451099592134077</v>
      </c>
      <c r="EZ116" s="25">
        <v>0.207108942423609</v>
      </c>
      <c r="FA116" s="25">
        <v>4.71849887129509</v>
      </c>
      <c r="FB116" s="26">
        <f t="shared" si="166"/>
        <v>1.22307820120391</v>
      </c>
      <c r="FC116" s="26">
        <f t="shared" si="167"/>
        <v>1.38347654167527</v>
      </c>
      <c r="FD116" s="26">
        <f t="shared" si="168"/>
        <v>0.722816737310981</v>
      </c>
      <c r="FE116" s="16">
        <f t="shared" si="169"/>
        <v>0.219981447745919</v>
      </c>
      <c r="FF116" s="16">
        <f t="shared" si="170"/>
        <v>0.277183262689019</v>
      </c>
      <c r="FG116" s="16">
        <f t="shared" si="171"/>
        <v>2.02619720472169e-5</v>
      </c>
    </row>
    <row r="117" s="1" customFormat="1" spans="1:163">
      <c r="A117" s="13" t="s">
        <v>25</v>
      </c>
      <c r="B117" s="13">
        <v>2.10677830179174</v>
      </c>
      <c r="C117" s="14">
        <v>0.00363787286931818</v>
      </c>
      <c r="D117" s="14">
        <v>0.106640625</v>
      </c>
      <c r="E117" s="13">
        <v>112</v>
      </c>
      <c r="F117" s="13">
        <v>0.357142857142857</v>
      </c>
      <c r="G117" s="13">
        <v>0.357142857142857</v>
      </c>
      <c r="H117" s="13">
        <v>0.857142857142857</v>
      </c>
      <c r="I117" s="13">
        <v>6.60714285714286</v>
      </c>
      <c r="J117" s="13">
        <v>1.4559</v>
      </c>
      <c r="K117" s="17">
        <f t="shared" si="98"/>
        <v>1.18598422993267</v>
      </c>
      <c r="L117" s="17">
        <f t="shared" si="94"/>
        <v>1.22758799253398</v>
      </c>
      <c r="M117" s="17">
        <f t="shared" si="95"/>
        <v>0.814605556654076</v>
      </c>
      <c r="N117" s="16">
        <f t="shared" si="99"/>
        <v>0.0728545229310401</v>
      </c>
      <c r="O117" s="16">
        <f t="shared" si="96"/>
        <v>0.185394443345924</v>
      </c>
      <c r="P117" s="16">
        <f>(O117-$Q$1)^2</f>
        <v>0.0146148267656793</v>
      </c>
      <c r="R117" s="21">
        <f t="shared" si="100"/>
        <v>0.205051262462737</v>
      </c>
      <c r="S117" s="21">
        <f t="shared" si="184"/>
        <v>1</v>
      </c>
      <c r="T117" s="21">
        <f t="shared" si="101"/>
        <v>0.745159909443503</v>
      </c>
      <c r="U117" s="22">
        <f t="shared" si="102"/>
        <v>0.00363127181416735</v>
      </c>
      <c r="V117" s="21">
        <f t="shared" si="103"/>
        <v>0.101328962356908</v>
      </c>
      <c r="W117" s="25">
        <f t="shared" si="104"/>
        <v>4.71849887129509</v>
      </c>
      <c r="X117" s="21">
        <f t="shared" si="105"/>
        <v>-1.02961941718116</v>
      </c>
      <c r="Y117" s="21">
        <f t="shared" si="106"/>
        <v>-1.02961941718116</v>
      </c>
      <c r="Z117" s="25">
        <f t="shared" si="107"/>
        <v>-0.154150679827258</v>
      </c>
      <c r="AA117" s="21">
        <f t="shared" si="108"/>
        <v>1.88815131490312</v>
      </c>
      <c r="AB117" s="26">
        <f t="shared" si="109"/>
        <v>1.17192212881292</v>
      </c>
      <c r="AC117" s="26">
        <f t="shared" si="110"/>
        <v>1.24231803820851</v>
      </c>
      <c r="AD117" s="26">
        <f t="shared" si="172"/>
        <v>0.804946856798486</v>
      </c>
      <c r="AE117" s="16">
        <f t="shared" si="111"/>
        <v>0.0806434313239481</v>
      </c>
      <c r="AF117" s="16">
        <f t="shared" si="112"/>
        <v>0.195053143201514</v>
      </c>
      <c r="AG117" s="16">
        <f t="shared" si="113"/>
        <v>8.76805624352175e-5</v>
      </c>
      <c r="AJ117" s="25">
        <v>0.205051262462737</v>
      </c>
      <c r="AK117" s="22">
        <v>1</v>
      </c>
      <c r="AL117" s="25">
        <v>0.745159909443503</v>
      </c>
      <c r="AM117" s="25">
        <v>0.101328962356908</v>
      </c>
      <c r="AN117" s="25">
        <v>4.71849887129509</v>
      </c>
      <c r="AO117" s="25">
        <v>-1.02961941718116</v>
      </c>
      <c r="AP117" s="25">
        <v>-1.02961941718116</v>
      </c>
      <c r="AQ117" s="25">
        <v>-0.154150679827258</v>
      </c>
      <c r="AR117" s="25">
        <v>1.88815131490312</v>
      </c>
      <c r="AS117" s="26">
        <f t="shared" si="114"/>
        <v>1.17192723964131</v>
      </c>
      <c r="AT117" s="26">
        <f t="shared" si="115"/>
        <v>1.24231262040261</v>
      </c>
      <c r="AU117" s="26">
        <f t="shared" si="173"/>
        <v>0.804950367223926</v>
      </c>
      <c r="AV117" s="16">
        <f t="shared" si="116"/>
        <v>0.0806405286257318</v>
      </c>
      <c r="AW117" s="16">
        <f t="shared" si="117"/>
        <v>0.195049632776074</v>
      </c>
      <c r="AX117" s="16">
        <f t="shared" si="118"/>
        <v>9.10167770786076e-5</v>
      </c>
      <c r="BA117" s="25">
        <v>0.205051262462737</v>
      </c>
      <c r="BB117" s="25">
        <v>0.745159909443503</v>
      </c>
      <c r="BC117" s="25">
        <v>0.101328962356908</v>
      </c>
      <c r="BD117" s="25">
        <v>4.71849887129509</v>
      </c>
      <c r="BE117" s="22">
        <v>-1.02961941718116</v>
      </c>
      <c r="BF117" s="25">
        <v>-1.02961941718116</v>
      </c>
      <c r="BG117" s="25">
        <v>-0.154150679827258</v>
      </c>
      <c r="BH117" s="25">
        <v>1.88815131490312</v>
      </c>
      <c r="BI117" s="26">
        <f t="shared" si="119"/>
        <v>1.1679831093048</v>
      </c>
      <c r="BJ117" s="26">
        <f t="shared" si="120"/>
        <v>1.24650775203982</v>
      </c>
      <c r="BK117" s="26">
        <f t="shared" si="174"/>
        <v>0.802241300436018</v>
      </c>
      <c r="BL117" s="16">
        <f t="shared" si="121"/>
        <v>0.0828961359475923</v>
      </c>
      <c r="BM117" s="16">
        <f t="shared" si="122"/>
        <v>0.197758699563982</v>
      </c>
      <c r="BN117" s="16">
        <f t="shared" si="123"/>
        <v>5.04646012235979e-5</v>
      </c>
      <c r="BQ117" s="25">
        <v>0.205051262462737</v>
      </c>
      <c r="BR117" s="25">
        <v>0.745159909443503</v>
      </c>
      <c r="BS117" s="25">
        <v>0.101328962356908</v>
      </c>
      <c r="BT117" s="25">
        <v>4.71849887129509</v>
      </c>
      <c r="BU117" s="22">
        <v>-1.02961941718116</v>
      </c>
      <c r="BV117" s="25">
        <v>-0.154150679827258</v>
      </c>
      <c r="BW117" s="25">
        <v>1.88815131490312</v>
      </c>
      <c r="BX117" s="26">
        <f t="shared" si="124"/>
        <v>1.16375125861171</v>
      </c>
      <c r="BY117" s="26">
        <f t="shared" si="125"/>
        <v>1.25104053742275</v>
      </c>
      <c r="BZ117" s="26">
        <f t="shared" si="175"/>
        <v>0.799334609940045</v>
      </c>
      <c r="CA117" s="16">
        <f t="shared" si="126"/>
        <v>0.085350887094761</v>
      </c>
      <c r="CB117" s="16">
        <f t="shared" si="127"/>
        <v>0.200665390059955</v>
      </c>
      <c r="CC117" s="16">
        <f t="shared" si="128"/>
        <v>3.59480021335473e-5</v>
      </c>
      <c r="CF117" s="25">
        <v>0.205051262462737</v>
      </c>
      <c r="CG117" s="25">
        <v>0.745159909443503</v>
      </c>
      <c r="CH117" s="25">
        <v>0.101328962356908</v>
      </c>
      <c r="CI117" s="25">
        <v>4.71849887129509</v>
      </c>
      <c r="CJ117" s="25">
        <v>-0.154150679827258</v>
      </c>
      <c r="CK117" s="22">
        <v>1.88815131490312</v>
      </c>
      <c r="CL117" s="29">
        <f t="shared" si="129"/>
        <v>1.18170240963218</v>
      </c>
      <c r="CM117" s="29">
        <f t="shared" si="130"/>
        <v>1.23203607620058</v>
      </c>
      <c r="CN117" s="29">
        <f t="shared" si="176"/>
        <v>0.811664544015507</v>
      </c>
      <c r="CO117" s="27">
        <f t="shared" si="131"/>
        <v>0.0751843185635205</v>
      </c>
      <c r="CP117" s="27">
        <f t="shared" si="132"/>
        <v>0.188335455984493</v>
      </c>
      <c r="CQ117" s="27">
        <f t="shared" si="133"/>
        <v>0.000370296635129598</v>
      </c>
      <c r="CT117" s="31">
        <v>0.205051262462737</v>
      </c>
      <c r="CU117" s="31">
        <v>0.745159909443503</v>
      </c>
      <c r="CV117" s="31">
        <v>0.101328962356908</v>
      </c>
      <c r="CW117" s="31">
        <v>4.71849887129509</v>
      </c>
      <c r="CX117" s="31">
        <v>-0.154150679827258</v>
      </c>
      <c r="CY117" s="34">
        <f t="shared" si="134"/>
        <v>1.15945726127728</v>
      </c>
      <c r="CZ117" s="34">
        <f t="shared" si="97"/>
        <v>1.25567370926303</v>
      </c>
      <c r="DA117" s="34">
        <f t="shared" si="177"/>
        <v>0.796385233379546</v>
      </c>
      <c r="DB117" s="32">
        <f t="shared" si="135"/>
        <v>0.0878782973414259</v>
      </c>
      <c r="DC117" s="32">
        <f t="shared" si="136"/>
        <v>0.203614766620454</v>
      </c>
      <c r="DD117" s="32">
        <f>(DC117-$DE$1)^2</f>
        <v>1.20123506209438e-5</v>
      </c>
      <c r="DE117" s="73"/>
      <c r="DF117" s="30">
        <f t="shared" si="137"/>
        <v>1.15945726127728</v>
      </c>
      <c r="DG117" s="30">
        <f t="shared" si="138"/>
        <v>1.01374033663777</v>
      </c>
      <c r="DH117" s="30">
        <f t="shared" si="139"/>
        <v>1.43616658761821</v>
      </c>
      <c r="DI117" s="34">
        <f t="shared" si="140"/>
        <v>0.696298053875793</v>
      </c>
      <c r="DJ117" s="32">
        <f t="shared" si="141"/>
        <v>0.195505167904604</v>
      </c>
      <c r="DK117" s="32">
        <f t="shared" si="142"/>
        <v>0.303701946124207</v>
      </c>
      <c r="DL117" s="32">
        <f t="shared" si="143"/>
        <v>0.00545431686139752</v>
      </c>
      <c r="DM117" s="36"/>
      <c r="DN117" s="30">
        <f t="shared" si="144"/>
        <v>1.0379983535689</v>
      </c>
      <c r="DO117" s="30">
        <f t="shared" si="145"/>
        <v>1.40260338081871</v>
      </c>
      <c r="DP117" s="34">
        <f t="shared" si="146"/>
        <v>0.712959924149258</v>
      </c>
      <c r="DQ117" s="32">
        <f t="shared" si="147"/>
        <v>0.174641786089821</v>
      </c>
      <c r="DR117" s="32">
        <f t="shared" si="148"/>
        <v>0.287040075850742</v>
      </c>
      <c r="DS117" s="32">
        <f t="shared" si="149"/>
        <v>0.00356820301999914</v>
      </c>
      <c r="DT117" s="36"/>
      <c r="DU117" s="30">
        <f t="shared" si="150"/>
        <v>0.975930038646201</v>
      </c>
      <c r="DV117" s="30">
        <f t="shared" si="151"/>
        <v>1.4918077550104</v>
      </c>
      <c r="DW117" s="34">
        <f t="shared" si="152"/>
        <v>0.670327658936878</v>
      </c>
      <c r="DX117" s="32">
        <f t="shared" si="153"/>
        <v>0.230371163801968</v>
      </c>
      <c r="DY117" s="32">
        <f t="shared" si="154"/>
        <v>0.329672341063122</v>
      </c>
      <c r="DZ117" s="32">
        <f t="shared" si="155"/>
        <v>0.0109326195215376</v>
      </c>
      <c r="EA117" s="36"/>
      <c r="EC117" s="25">
        <v>0.205051262462737</v>
      </c>
      <c r="ED117" s="22">
        <v>0.101328962356908</v>
      </c>
      <c r="EE117" s="25">
        <v>4.71849887129509</v>
      </c>
      <c r="EF117" s="25">
        <v>-0.154150679827258</v>
      </c>
      <c r="EG117" s="26">
        <f t="shared" si="156"/>
        <v>1.19803753327748</v>
      </c>
      <c r="EH117" s="26">
        <f t="shared" si="157"/>
        <v>1.21523738577462</v>
      </c>
      <c r="EI117" s="26">
        <f t="shared" si="178"/>
        <v>0.822884492944211</v>
      </c>
      <c r="EJ117" s="16">
        <f t="shared" si="158"/>
        <v>0.0664930517442245</v>
      </c>
      <c r="EK117" s="16">
        <f t="shared" si="159"/>
        <v>0.177115507055789</v>
      </c>
      <c r="EL117" s="16">
        <f t="shared" si="160"/>
        <v>0.00156096661649823</v>
      </c>
      <c r="EO117" s="25">
        <v>0.205051262462737</v>
      </c>
      <c r="EP117" s="25">
        <v>4.71849887129509</v>
      </c>
      <c r="EQ117" s="22">
        <v>-0.154150679827258</v>
      </c>
      <c r="ER117" s="26">
        <f t="shared" si="161"/>
        <v>1.01555450751478</v>
      </c>
      <c r="ES117" s="26">
        <f t="shared" si="162"/>
        <v>1.43360104182178</v>
      </c>
      <c r="ET117" s="26">
        <f t="shared" si="179"/>
        <v>0.69754413593982</v>
      </c>
      <c r="EU117" s="16">
        <f t="shared" si="163"/>
        <v>0.193904152752047</v>
      </c>
      <c r="EV117" s="16">
        <f t="shared" si="164"/>
        <v>0.30245586406018</v>
      </c>
      <c r="EW117" s="16">
        <f t="shared" si="165"/>
        <v>0.00432044620270389</v>
      </c>
      <c r="EZ117" s="25">
        <v>0.205051262462737</v>
      </c>
      <c r="FA117" s="25">
        <v>4.71849887129509</v>
      </c>
      <c r="FB117" s="26">
        <f t="shared" si="166"/>
        <v>1.05451651444552</v>
      </c>
      <c r="FC117" s="26">
        <f t="shared" si="167"/>
        <v>1.38063271656351</v>
      </c>
      <c r="FD117" s="26">
        <f t="shared" si="168"/>
        <v>0.724305594096789</v>
      </c>
      <c r="FE117" s="16">
        <f t="shared" si="169"/>
        <v>0.161108702475867</v>
      </c>
      <c r="FF117" s="16">
        <f t="shared" si="170"/>
        <v>0.275694405903211</v>
      </c>
      <c r="FG117" s="16">
        <f t="shared" si="171"/>
        <v>9.07499505248654e-6</v>
      </c>
    </row>
    <row r="118" s="1" customFormat="1" spans="1:163">
      <c r="A118" s="13" t="s">
        <v>25</v>
      </c>
      <c r="B118" s="13">
        <v>3.53217461312901</v>
      </c>
      <c r="C118" s="14">
        <v>0.00370641646489104</v>
      </c>
      <c r="D118" s="14">
        <v>0.060593220338983</v>
      </c>
      <c r="E118" s="13">
        <v>112</v>
      </c>
      <c r="F118" s="13">
        <v>0.625</v>
      </c>
      <c r="G118" s="13">
        <v>0.625</v>
      </c>
      <c r="H118" s="13">
        <v>0.857142857142857</v>
      </c>
      <c r="I118" s="13">
        <v>4.82142857142857</v>
      </c>
      <c r="J118" s="13">
        <v>1.5426</v>
      </c>
      <c r="K118" s="17">
        <f t="shared" si="98"/>
        <v>1.61594192416194</v>
      </c>
      <c r="L118" s="17">
        <f t="shared" si="94"/>
        <v>0.954613514839043</v>
      </c>
      <c r="M118" s="17">
        <f t="shared" si="95"/>
        <v>1.04754435638658</v>
      </c>
      <c r="N118" s="16">
        <f t="shared" si="99"/>
        <v>0.00537903783977631</v>
      </c>
      <c r="O118" s="16">
        <f t="shared" si="96"/>
        <v>0.0475443563865836</v>
      </c>
      <c r="P118" s="16">
        <f>(O118-$Q$1)^2</f>
        <v>0.0669473629081904</v>
      </c>
      <c r="R118" s="21">
        <f t="shared" si="100"/>
        <v>-0.0464487169167567</v>
      </c>
      <c r="S118" s="21">
        <f t="shared" si="184"/>
        <v>1</v>
      </c>
      <c r="T118" s="21">
        <f t="shared" si="101"/>
        <v>1.26191371898547</v>
      </c>
      <c r="U118" s="22">
        <f t="shared" si="102"/>
        <v>0.00369956462867213</v>
      </c>
      <c r="V118" s="21">
        <f t="shared" si="103"/>
        <v>0.0588283934121184</v>
      </c>
      <c r="W118" s="25">
        <f t="shared" si="104"/>
        <v>4.71849887129509</v>
      </c>
      <c r="X118" s="21">
        <f t="shared" si="105"/>
        <v>-0.470003629245736</v>
      </c>
      <c r="Y118" s="21">
        <f t="shared" si="106"/>
        <v>-0.470003629245736</v>
      </c>
      <c r="Z118" s="25">
        <f t="shared" si="107"/>
        <v>-0.154150679827258</v>
      </c>
      <c r="AA118" s="21">
        <f t="shared" si="108"/>
        <v>1.57307026826323</v>
      </c>
      <c r="AB118" s="26">
        <f t="shared" si="109"/>
        <v>1.55698557818718</v>
      </c>
      <c r="AC118" s="26">
        <f t="shared" si="110"/>
        <v>0.990760622070803</v>
      </c>
      <c r="AD118" s="26">
        <f t="shared" si="172"/>
        <v>1.00932554011875</v>
      </c>
      <c r="AE118" s="16">
        <f t="shared" si="111"/>
        <v>0.000206944859779507</v>
      </c>
      <c r="AF118" s="16">
        <f t="shared" si="112"/>
        <v>0.00932554011874842</v>
      </c>
      <c r="AG118" s="16">
        <f t="shared" si="113"/>
        <v>0.038060651639788</v>
      </c>
      <c r="AJ118" s="25">
        <v>-0.0464487169167567</v>
      </c>
      <c r="AK118" s="22">
        <v>1</v>
      </c>
      <c r="AL118" s="25">
        <v>1.26191371898547</v>
      </c>
      <c r="AM118" s="25">
        <v>0.0588283934121184</v>
      </c>
      <c r="AN118" s="25">
        <v>4.71849887129509</v>
      </c>
      <c r="AO118" s="25">
        <v>-0.470003629245736</v>
      </c>
      <c r="AP118" s="25">
        <v>-0.470003629245736</v>
      </c>
      <c r="AQ118" s="25">
        <v>-0.154150679827258</v>
      </c>
      <c r="AR118" s="25">
        <v>1.57307026826323</v>
      </c>
      <c r="AS118" s="26">
        <f t="shared" si="114"/>
        <v>1.55684073946956</v>
      </c>
      <c r="AT118" s="26">
        <f t="shared" si="115"/>
        <v>0.990852796237584</v>
      </c>
      <c r="AU118" s="26">
        <f t="shared" si="173"/>
        <v>1.00923164752338</v>
      </c>
      <c r="AV118" s="16">
        <f t="shared" si="116"/>
        <v>0.000202798660639848</v>
      </c>
      <c r="AW118" s="16">
        <f t="shared" si="117"/>
        <v>0.00923164752337535</v>
      </c>
      <c r="AX118" s="16">
        <f t="shared" si="118"/>
        <v>0.0381648484156169</v>
      </c>
      <c r="BA118" s="25">
        <v>-0.0464487169167567</v>
      </c>
      <c r="BB118" s="25">
        <v>1.26191371898547</v>
      </c>
      <c r="BC118" s="25">
        <v>0.0588283934121184</v>
      </c>
      <c r="BD118" s="25">
        <v>4.71849887129509</v>
      </c>
      <c r="BE118" s="22">
        <v>-0.470003629245736</v>
      </c>
      <c r="BF118" s="25">
        <v>-0.470003629245736</v>
      </c>
      <c r="BG118" s="25">
        <v>-0.154150679827258</v>
      </c>
      <c r="BH118" s="25">
        <v>1.57307026826323</v>
      </c>
      <c r="BI118" s="26">
        <f t="shared" si="119"/>
        <v>1.56317458592547</v>
      </c>
      <c r="BJ118" s="26">
        <f t="shared" si="120"/>
        <v>0.986837947526321</v>
      </c>
      <c r="BK118" s="26">
        <f t="shared" si="174"/>
        <v>1.01333760270029</v>
      </c>
      <c r="BL118" s="16">
        <f t="shared" si="121"/>
        <v>0.000423313586004677</v>
      </c>
      <c r="BM118" s="16">
        <f t="shared" si="122"/>
        <v>0.0133376027002938</v>
      </c>
      <c r="BN118" s="16">
        <f t="shared" si="123"/>
        <v>0.0366818030172506</v>
      </c>
      <c r="BQ118" s="25">
        <v>-0.0464487169167567</v>
      </c>
      <c r="BR118" s="25">
        <v>1.26191371898547</v>
      </c>
      <c r="BS118" s="25">
        <v>0.0588283934121184</v>
      </c>
      <c r="BT118" s="25">
        <v>4.71849887129509</v>
      </c>
      <c r="BU118" s="22">
        <v>-0.470003629245736</v>
      </c>
      <c r="BV118" s="25">
        <v>-0.154150679827258</v>
      </c>
      <c r="BW118" s="25">
        <v>1.57307026826323</v>
      </c>
      <c r="BX118" s="26">
        <f t="shared" si="124"/>
        <v>1.57452258071734</v>
      </c>
      <c r="BY118" s="26">
        <f t="shared" si="125"/>
        <v>0.979725549123091</v>
      </c>
      <c r="BZ118" s="26">
        <f t="shared" si="175"/>
        <v>1.02069401057782</v>
      </c>
      <c r="CA118" s="16">
        <f t="shared" si="126"/>
        <v>0.00101905115965492</v>
      </c>
      <c r="CB118" s="16">
        <f t="shared" si="127"/>
        <v>0.0206940105778148</v>
      </c>
      <c r="CC118" s="16">
        <f t="shared" si="128"/>
        <v>0.0345837417370598</v>
      </c>
      <c r="CF118" s="25">
        <v>-0.0464487169167567</v>
      </c>
      <c r="CG118" s="25">
        <v>1.26191371898547</v>
      </c>
      <c r="CH118" s="25">
        <v>0.0588283934121184</v>
      </c>
      <c r="CI118" s="25">
        <v>4.71849887129509</v>
      </c>
      <c r="CJ118" s="25">
        <v>-0.154150679827258</v>
      </c>
      <c r="CK118" s="22">
        <v>1.57307026826323</v>
      </c>
      <c r="CL118" s="29">
        <f t="shared" si="129"/>
        <v>1.55646434266401</v>
      </c>
      <c r="CM118" s="29">
        <f t="shared" si="130"/>
        <v>0.991092412280848</v>
      </c>
      <c r="CN118" s="29">
        <f t="shared" si="176"/>
        <v>1.00898764596396</v>
      </c>
      <c r="CO118" s="27">
        <f t="shared" si="131"/>
        <v>0.000192219997505154</v>
      </c>
      <c r="CP118" s="27">
        <f t="shared" si="132"/>
        <v>0.00898764596396506</v>
      </c>
      <c r="CQ118" s="27">
        <f t="shared" si="133"/>
        <v>0.0394383468339543</v>
      </c>
      <c r="CT118" s="31">
        <v>-0.0464487169167567</v>
      </c>
      <c r="CU118" s="31">
        <v>1.26191371898547</v>
      </c>
      <c r="CV118" s="31">
        <v>0.0588283934121184</v>
      </c>
      <c r="CW118" s="31">
        <v>4.71849887129509</v>
      </c>
      <c r="CX118" s="31">
        <v>-0.154150679827258</v>
      </c>
      <c r="CY118" s="34">
        <f t="shared" si="134"/>
        <v>1.56896012115312</v>
      </c>
      <c r="CZ118" s="34">
        <f t="shared" si="97"/>
        <v>0.98319898587751</v>
      </c>
      <c r="DA118" s="34">
        <f t="shared" si="177"/>
        <v>1.01708811172897</v>
      </c>
      <c r="DB118" s="32">
        <f t="shared" si="135"/>
        <v>0.000694855987206996</v>
      </c>
      <c r="DC118" s="32">
        <f t="shared" si="136"/>
        <v>0.017088111728975</v>
      </c>
      <c r="DD118" s="32">
        <f>(DC118-$DE$1)^2</f>
        <v>0.036097164764235</v>
      </c>
      <c r="DE118" s="73"/>
      <c r="DF118" s="30">
        <f t="shared" si="137"/>
        <v>1.56896012115312</v>
      </c>
      <c r="DG118" s="30">
        <f t="shared" si="138"/>
        <v>1.52907830294384</v>
      </c>
      <c r="DH118" s="30">
        <f t="shared" si="139"/>
        <v>1.00884303768494</v>
      </c>
      <c r="DI118" s="34">
        <f t="shared" si="140"/>
        <v>0.991234476172593</v>
      </c>
      <c r="DJ118" s="32">
        <f t="shared" si="141"/>
        <v>0.000182836291278513</v>
      </c>
      <c r="DK118" s="32">
        <f t="shared" si="142"/>
        <v>0.00876552382740703</v>
      </c>
      <c r="DL118" s="32">
        <f t="shared" si="143"/>
        <v>0.0488777261877943</v>
      </c>
      <c r="DM118" s="36"/>
      <c r="DN118" s="30">
        <f t="shared" si="144"/>
        <v>1.50518677287431</v>
      </c>
      <c r="DO118" s="30">
        <f t="shared" si="145"/>
        <v>1.02485620243277</v>
      </c>
      <c r="DP118" s="34">
        <f t="shared" si="146"/>
        <v>0.975746643896224</v>
      </c>
      <c r="DQ118" s="32">
        <f t="shared" si="147"/>
        <v>0.0013997495639581</v>
      </c>
      <c r="DR118" s="32">
        <f t="shared" si="148"/>
        <v>0.0242533561037761</v>
      </c>
      <c r="DS118" s="32">
        <f t="shared" si="149"/>
        <v>0.0412302293374028</v>
      </c>
      <c r="DT118" s="36"/>
      <c r="DU118" s="30">
        <f t="shared" si="150"/>
        <v>1.46378181313023</v>
      </c>
      <c r="DV118" s="30">
        <f t="shared" si="151"/>
        <v>1.0538455842003</v>
      </c>
      <c r="DW118" s="34">
        <f t="shared" si="152"/>
        <v>0.948905622410363</v>
      </c>
      <c r="DX118" s="32">
        <f t="shared" si="153"/>
        <v>0.00621230658143867</v>
      </c>
      <c r="DY118" s="32">
        <f t="shared" si="154"/>
        <v>0.0510943775896372</v>
      </c>
      <c r="DZ118" s="32">
        <f t="shared" si="155"/>
        <v>0.0302825413300183</v>
      </c>
      <c r="EA118" s="36"/>
      <c r="EC118" s="25">
        <v>-0.0464487169167567</v>
      </c>
      <c r="ED118" s="22">
        <v>0.0588283934121184</v>
      </c>
      <c r="EE118" s="25">
        <v>4.71849887129509</v>
      </c>
      <c r="EF118" s="25">
        <v>-0.154150679827258</v>
      </c>
      <c r="EG118" s="26">
        <f t="shared" si="156"/>
        <v>1.45139987826651</v>
      </c>
      <c r="EH118" s="26">
        <f t="shared" si="157"/>
        <v>1.06283597173952</v>
      </c>
      <c r="EI118" s="26">
        <f t="shared" si="178"/>
        <v>0.940878956480299</v>
      </c>
      <c r="EJ118" s="16">
        <f t="shared" si="158"/>
        <v>0.00831746220420358</v>
      </c>
      <c r="EK118" s="16">
        <f t="shared" si="159"/>
        <v>0.0591210435197012</v>
      </c>
      <c r="EL118" s="16">
        <f t="shared" si="160"/>
        <v>0.0248073630932298</v>
      </c>
      <c r="EO118" s="25">
        <v>-0.0464487169167567</v>
      </c>
      <c r="EP118" s="25">
        <v>4.71849887129509</v>
      </c>
      <c r="EQ118" s="22">
        <v>-0.154150679827258</v>
      </c>
      <c r="ER118" s="26">
        <f t="shared" si="161"/>
        <v>1.3837259076016</v>
      </c>
      <c r="ES118" s="26">
        <f t="shared" si="162"/>
        <v>1.11481615797291</v>
      </c>
      <c r="ET118" s="26">
        <f t="shared" si="179"/>
        <v>0.897008886037601</v>
      </c>
      <c r="EU118" s="16">
        <f t="shared" si="163"/>
        <v>0.0252409772354145</v>
      </c>
      <c r="EV118" s="16">
        <f t="shared" si="164"/>
        <v>0.102991113962399</v>
      </c>
      <c r="EW118" s="16">
        <f t="shared" si="165"/>
        <v>0.0178849563179659</v>
      </c>
      <c r="EZ118" s="25">
        <v>-0.0464487169167567</v>
      </c>
      <c r="FA118" s="25">
        <v>4.71849887129509</v>
      </c>
      <c r="FB118" s="26">
        <f t="shared" si="166"/>
        <v>1.43681290392063</v>
      </c>
      <c r="FC118" s="26">
        <f t="shared" si="167"/>
        <v>1.07362621520917</v>
      </c>
      <c r="FD118" s="26">
        <f t="shared" si="168"/>
        <v>0.93142286005486</v>
      </c>
      <c r="FE118" s="16">
        <f t="shared" si="169"/>
        <v>0.0111909096969065</v>
      </c>
      <c r="FF118" s="16">
        <f t="shared" si="170"/>
        <v>0.0685771399451401</v>
      </c>
      <c r="FG118" s="16">
        <f t="shared" si="171"/>
        <v>0.0416587664084019</v>
      </c>
    </row>
    <row r="119" s="1" customFormat="1" spans="1:163">
      <c r="A119" s="13" t="s">
        <v>25</v>
      </c>
      <c r="B119" s="13">
        <v>2.58612404054</v>
      </c>
      <c r="C119" s="14">
        <v>0.00363787286931818</v>
      </c>
      <c r="D119" s="14">
        <v>0.106640625</v>
      </c>
      <c r="E119" s="13">
        <v>112</v>
      </c>
      <c r="F119" s="13">
        <v>0.357142857142857</v>
      </c>
      <c r="G119" s="13">
        <v>0.357142857142857</v>
      </c>
      <c r="H119" s="13">
        <v>0.857142857142857</v>
      </c>
      <c r="I119" s="13">
        <v>8.39285714285714</v>
      </c>
      <c r="J119" s="13">
        <v>1.1241</v>
      </c>
      <c r="K119" s="17">
        <f t="shared" si="98"/>
        <v>1.14455469395572</v>
      </c>
      <c r="L119" s="17">
        <f t="shared" si="94"/>
        <v>0.982128688070792</v>
      </c>
      <c r="M119" s="17">
        <f t="shared" si="95"/>
        <v>1.01819650738878</v>
      </c>
      <c r="N119" s="16">
        <f t="shared" si="99"/>
        <v>0.000418394504822249</v>
      </c>
      <c r="O119" s="16">
        <f t="shared" si="96"/>
        <v>0.0181965073887751</v>
      </c>
      <c r="P119" s="16">
        <f>(O119-$Q$1)^2</f>
        <v>0.0829956946733002</v>
      </c>
      <c r="R119" s="21">
        <f t="shared" si="100"/>
        <v>-0.0180329322983014</v>
      </c>
      <c r="S119" s="21">
        <f t="shared" si="184"/>
        <v>1</v>
      </c>
      <c r="T119" s="21">
        <f t="shared" si="101"/>
        <v>0.950160245378753</v>
      </c>
      <c r="U119" s="22">
        <f t="shared" si="102"/>
        <v>0.00363127181416735</v>
      </c>
      <c r="V119" s="21">
        <f t="shared" si="103"/>
        <v>0.101328962356908</v>
      </c>
      <c r="W119" s="25">
        <f t="shared" si="104"/>
        <v>4.71849887129509</v>
      </c>
      <c r="X119" s="21">
        <f t="shared" si="105"/>
        <v>-1.02961941718116</v>
      </c>
      <c r="Y119" s="21">
        <f t="shared" si="106"/>
        <v>-1.02961941718116</v>
      </c>
      <c r="Z119" s="25">
        <f t="shared" si="107"/>
        <v>-0.154150679827258</v>
      </c>
      <c r="AA119" s="21">
        <f t="shared" si="108"/>
        <v>2.12738100396895</v>
      </c>
      <c r="AB119" s="26">
        <f t="shared" si="109"/>
        <v>1.18730592081218</v>
      </c>
      <c r="AC119" s="26">
        <f t="shared" si="110"/>
        <v>0.946765260996135</v>
      </c>
      <c r="AD119" s="26">
        <f t="shared" si="172"/>
        <v>1.05622802314045</v>
      </c>
      <c r="AE119" s="16">
        <f t="shared" si="111"/>
        <v>0.00399498842571554</v>
      </c>
      <c r="AF119" s="16">
        <f t="shared" si="112"/>
        <v>0.0562280231404499</v>
      </c>
      <c r="AG119" s="16">
        <f t="shared" si="113"/>
        <v>0.021959953053551</v>
      </c>
      <c r="AJ119" s="25">
        <v>-0.0180329322983014</v>
      </c>
      <c r="AK119" s="22">
        <v>1</v>
      </c>
      <c r="AL119" s="25">
        <v>0.950160245378753</v>
      </c>
      <c r="AM119" s="25">
        <v>0.101328962356908</v>
      </c>
      <c r="AN119" s="25">
        <v>4.71849887129509</v>
      </c>
      <c r="AO119" s="25">
        <v>-1.02961941718116</v>
      </c>
      <c r="AP119" s="25">
        <v>-1.02961941718116</v>
      </c>
      <c r="AQ119" s="25">
        <v>-0.154150679827258</v>
      </c>
      <c r="AR119" s="25">
        <v>2.12738100396895</v>
      </c>
      <c r="AS119" s="26">
        <f t="shared" si="114"/>
        <v>1.18757078265512</v>
      </c>
      <c r="AT119" s="26">
        <f t="shared" si="115"/>
        <v>0.946554105589218</v>
      </c>
      <c r="AU119" s="26">
        <f t="shared" si="173"/>
        <v>1.05646364438672</v>
      </c>
      <c r="AV119" s="16">
        <f t="shared" si="116"/>
        <v>0.00402854025085286</v>
      </c>
      <c r="AW119" s="16">
        <f t="shared" si="117"/>
        <v>0.0564636443867228</v>
      </c>
      <c r="AX119" s="16">
        <f t="shared" si="118"/>
        <v>0.0219413888188886</v>
      </c>
      <c r="BA119" s="25">
        <v>-0.0180329322983014</v>
      </c>
      <c r="BB119" s="25">
        <v>0.950160245378753</v>
      </c>
      <c r="BC119" s="25">
        <v>0.101328962356908</v>
      </c>
      <c r="BD119" s="25">
        <v>4.71849887129509</v>
      </c>
      <c r="BE119" s="22">
        <v>-1.02961941718116</v>
      </c>
      <c r="BF119" s="25">
        <v>-1.02961941718116</v>
      </c>
      <c r="BG119" s="25">
        <v>-0.154150679827258</v>
      </c>
      <c r="BH119" s="25">
        <v>2.12738100396895</v>
      </c>
      <c r="BI119" s="26">
        <f t="shared" si="119"/>
        <v>1.19065268173891</v>
      </c>
      <c r="BJ119" s="26">
        <f t="shared" si="120"/>
        <v>0.944104034064983</v>
      </c>
      <c r="BK119" s="26">
        <f t="shared" si="174"/>
        <v>1.05920530356633</v>
      </c>
      <c r="BL119" s="16">
        <f t="shared" si="121"/>
        <v>0.00442925944664129</v>
      </c>
      <c r="BM119" s="16">
        <f t="shared" si="122"/>
        <v>0.0592053035663329</v>
      </c>
      <c r="BN119" s="16">
        <f t="shared" si="123"/>
        <v>0.0212160315975081</v>
      </c>
      <c r="BQ119" s="25">
        <v>-0.0180329322983014</v>
      </c>
      <c r="BR119" s="25">
        <v>0.950160245378753</v>
      </c>
      <c r="BS119" s="25">
        <v>0.101328962356908</v>
      </c>
      <c r="BT119" s="25">
        <v>4.71849887129509</v>
      </c>
      <c r="BU119" s="22">
        <v>-1.02961941718116</v>
      </c>
      <c r="BV119" s="25">
        <v>-0.154150679827258</v>
      </c>
      <c r="BW119" s="25">
        <v>2.12738100396895</v>
      </c>
      <c r="BX119" s="26">
        <f t="shared" si="124"/>
        <v>1.18854994406339</v>
      </c>
      <c r="BY119" s="26">
        <f t="shared" si="125"/>
        <v>0.94577430726802</v>
      </c>
      <c r="BZ119" s="26">
        <f t="shared" si="175"/>
        <v>1.05733470693301</v>
      </c>
      <c r="CA119" s="16">
        <f t="shared" si="126"/>
        <v>0.00415379528977457</v>
      </c>
      <c r="CB119" s="16">
        <f t="shared" si="127"/>
        <v>0.0573347069330075</v>
      </c>
      <c r="CC119" s="16">
        <f t="shared" si="128"/>
        <v>0.0222983583281484</v>
      </c>
      <c r="CF119" s="25">
        <v>-0.0180329322983014</v>
      </c>
      <c r="CG119" s="25">
        <v>0.950160245378753</v>
      </c>
      <c r="CH119" s="25">
        <v>0.101328962356908</v>
      </c>
      <c r="CI119" s="25">
        <v>4.71849887129509</v>
      </c>
      <c r="CJ119" s="25">
        <v>-0.154150679827258</v>
      </c>
      <c r="CK119" s="22">
        <v>2.12738100396895</v>
      </c>
      <c r="CL119" s="29">
        <f t="shared" si="129"/>
        <v>1.20352758443427</v>
      </c>
      <c r="CM119" s="29">
        <f t="shared" si="130"/>
        <v>0.934004350659231</v>
      </c>
      <c r="CN119" s="29">
        <f t="shared" si="176"/>
        <v>1.07065882433437</v>
      </c>
      <c r="CO119" s="27">
        <f t="shared" si="131"/>
        <v>0.00630874116906246</v>
      </c>
      <c r="CP119" s="27">
        <f t="shared" si="132"/>
        <v>0.0706588243343707</v>
      </c>
      <c r="CQ119" s="27">
        <f t="shared" si="133"/>
        <v>0.0187470110475239</v>
      </c>
      <c r="CT119" s="31">
        <v>-0.0180329322983014</v>
      </c>
      <c r="CU119" s="31">
        <v>0.950160245378753</v>
      </c>
      <c r="CV119" s="31">
        <v>0.101328962356908</v>
      </c>
      <c r="CW119" s="31">
        <v>4.71849887129509</v>
      </c>
      <c r="CX119" s="31">
        <v>-0.154150679827258</v>
      </c>
      <c r="CY119" s="34">
        <f t="shared" si="134"/>
        <v>1.16499666883892</v>
      </c>
      <c r="CZ119" s="34">
        <f t="shared" si="97"/>
        <v>0.964895462851684</v>
      </c>
      <c r="DA119" s="34">
        <f t="shared" si="177"/>
        <v>1.03638169988339</v>
      </c>
      <c r="DB119" s="32">
        <f t="shared" si="135"/>
        <v>0.0016725375221203</v>
      </c>
      <c r="DC119" s="32">
        <f t="shared" si="136"/>
        <v>0.0363816998833912</v>
      </c>
      <c r="DD119" s="32">
        <f>(DC119-$DE$1)^2</f>
        <v>0.0291381317196673</v>
      </c>
      <c r="DE119" s="73"/>
      <c r="DF119" s="30">
        <f t="shared" si="137"/>
        <v>1.16499666883892</v>
      </c>
      <c r="DG119" s="30">
        <f t="shared" si="138"/>
        <v>1.01862200138972</v>
      </c>
      <c r="DH119" s="30">
        <f t="shared" si="139"/>
        <v>1.10354969602696</v>
      </c>
      <c r="DI119" s="34">
        <f t="shared" si="140"/>
        <v>0.90616671238299</v>
      </c>
      <c r="DJ119" s="32">
        <f t="shared" si="141"/>
        <v>0.0111256081908304</v>
      </c>
      <c r="DK119" s="32">
        <f t="shared" si="142"/>
        <v>0.0938332876170098</v>
      </c>
      <c r="DL119" s="32">
        <f t="shared" si="143"/>
        <v>0.0185001649675398</v>
      </c>
      <c r="DM119" s="36"/>
      <c r="DN119" s="30">
        <f t="shared" si="144"/>
        <v>1.10198725298359</v>
      </c>
      <c r="DO119" s="30">
        <f t="shared" si="145"/>
        <v>1.02006624573609</v>
      </c>
      <c r="DP119" s="34">
        <f t="shared" si="146"/>
        <v>0.980328487664437</v>
      </c>
      <c r="DQ119" s="32">
        <f t="shared" si="147"/>
        <v>0.000488973580611611</v>
      </c>
      <c r="DR119" s="32">
        <f t="shared" si="148"/>
        <v>0.0196715123355634</v>
      </c>
      <c r="DS119" s="32">
        <f t="shared" si="149"/>
        <v>0.0431119302980524</v>
      </c>
      <c r="DT119" s="36"/>
      <c r="DU119" s="30">
        <f t="shared" si="150"/>
        <v>1.0288056071127</v>
      </c>
      <c r="DV119" s="30">
        <f t="shared" si="151"/>
        <v>1.09262623787086</v>
      </c>
      <c r="DW119" s="34">
        <f t="shared" si="152"/>
        <v>0.915226053832132</v>
      </c>
      <c r="DX119" s="32">
        <f t="shared" si="153"/>
        <v>0.00908102131575914</v>
      </c>
      <c r="DY119" s="32">
        <f t="shared" si="154"/>
        <v>0.0847739461678678</v>
      </c>
      <c r="DZ119" s="32">
        <f t="shared" si="155"/>
        <v>0.01969509872812</v>
      </c>
      <c r="EA119" s="36"/>
      <c r="EC119" s="25">
        <v>-0.0180329322983014</v>
      </c>
      <c r="ED119" s="22">
        <v>0.101328962356908</v>
      </c>
      <c r="EE119" s="25">
        <v>4.71849887129509</v>
      </c>
      <c r="EF119" s="25">
        <v>-0.154150679827258</v>
      </c>
      <c r="EG119" s="26">
        <f t="shared" si="156"/>
        <v>1.15618694383965</v>
      </c>
      <c r="EH119" s="26">
        <f t="shared" si="157"/>
        <v>0.972247616174348</v>
      </c>
      <c r="EI119" s="26">
        <f t="shared" si="178"/>
        <v>1.02854456350827</v>
      </c>
      <c r="EJ119" s="16">
        <f t="shared" si="158"/>
        <v>0.00102957196496853</v>
      </c>
      <c r="EK119" s="16">
        <f t="shared" si="159"/>
        <v>0.0285445635082688</v>
      </c>
      <c r="EL119" s="16">
        <f t="shared" si="160"/>
        <v>0.0353740915161878</v>
      </c>
      <c r="EO119" s="25">
        <v>-0.0180329322983014</v>
      </c>
      <c r="EP119" s="25">
        <v>4.71849887129509</v>
      </c>
      <c r="EQ119" s="22">
        <v>-0.154150679827258</v>
      </c>
      <c r="ER119" s="26">
        <f t="shared" si="161"/>
        <v>0.980078528202626</v>
      </c>
      <c r="ES119" s="26">
        <f t="shared" si="162"/>
        <v>1.14694891037098</v>
      </c>
      <c r="ET119" s="26">
        <f t="shared" si="179"/>
        <v>0.871878416691243</v>
      </c>
      <c r="EU119" s="16">
        <f t="shared" si="163"/>
        <v>0.0207421843386819</v>
      </c>
      <c r="EV119" s="16">
        <f t="shared" si="164"/>
        <v>0.128121583308757</v>
      </c>
      <c r="EW119" s="16">
        <f t="shared" si="165"/>
        <v>0.0117948678177863</v>
      </c>
      <c r="EZ119" s="25">
        <v>-0.0180329322983014</v>
      </c>
      <c r="FA119" s="25">
        <v>4.71849887129509</v>
      </c>
      <c r="FB119" s="26">
        <f t="shared" si="166"/>
        <v>1.0176794901657</v>
      </c>
      <c r="FC119" s="26">
        <f t="shared" si="167"/>
        <v>1.10457173487595</v>
      </c>
      <c r="FD119" s="26">
        <f t="shared" si="168"/>
        <v>0.905328253861489</v>
      </c>
      <c r="FE119" s="16">
        <f t="shared" si="169"/>
        <v>0.0113253249133925</v>
      </c>
      <c r="FF119" s="16">
        <f t="shared" si="170"/>
        <v>0.0946717461385113</v>
      </c>
      <c r="FG119" s="16">
        <f t="shared" si="171"/>
        <v>0.0316876265047401</v>
      </c>
    </row>
    <row r="120" s="1" customFormat="1" spans="1:163">
      <c r="A120" s="13" t="s">
        <v>25</v>
      </c>
      <c r="B120" s="13">
        <v>2.10677830179174</v>
      </c>
      <c r="C120" s="14">
        <v>0.00370641646489104</v>
      </c>
      <c r="D120" s="14">
        <v>0.060593220338983</v>
      </c>
      <c r="E120" s="13">
        <v>112</v>
      </c>
      <c r="F120" s="13">
        <v>0.625</v>
      </c>
      <c r="G120" s="13">
        <v>0.625</v>
      </c>
      <c r="H120" s="13">
        <v>0.857142857142857</v>
      </c>
      <c r="I120" s="13">
        <v>6.60714285714286</v>
      </c>
      <c r="J120" s="13">
        <v>1.331</v>
      </c>
      <c r="K120" s="17">
        <f t="shared" si="98"/>
        <v>1.41699022064292</v>
      </c>
      <c r="L120" s="17">
        <f t="shared" si="94"/>
        <v>0.939314880660287</v>
      </c>
      <c r="M120" s="17">
        <f t="shared" si="95"/>
        <v>1.06460572550182</v>
      </c>
      <c r="N120" s="16">
        <f t="shared" si="99"/>
        <v>0.00739431804621851</v>
      </c>
      <c r="O120" s="16">
        <f t="shared" si="96"/>
        <v>0.0646057255018202</v>
      </c>
      <c r="P120" s="16">
        <f>(O120-$Q$1)^2</f>
        <v>0.0584094716227346</v>
      </c>
      <c r="R120" s="21">
        <f t="shared" si="100"/>
        <v>-0.0626045198200406</v>
      </c>
      <c r="S120" s="21">
        <f t="shared" si="184"/>
        <v>1</v>
      </c>
      <c r="T120" s="21">
        <f t="shared" si="101"/>
        <v>0.745159909443503</v>
      </c>
      <c r="U120" s="22">
        <f t="shared" si="102"/>
        <v>0.00369956462867213</v>
      </c>
      <c r="V120" s="21">
        <f t="shared" si="103"/>
        <v>0.0588283934121184</v>
      </c>
      <c r="W120" s="25">
        <f t="shared" si="104"/>
        <v>4.71849887129509</v>
      </c>
      <c r="X120" s="21">
        <f t="shared" si="105"/>
        <v>-0.470003629245736</v>
      </c>
      <c r="Y120" s="21">
        <f t="shared" si="106"/>
        <v>-0.470003629245736</v>
      </c>
      <c r="Z120" s="25">
        <f t="shared" si="107"/>
        <v>-0.154150679827258</v>
      </c>
      <c r="AA120" s="21">
        <f t="shared" si="108"/>
        <v>1.88815131490312</v>
      </c>
      <c r="AB120" s="26">
        <f t="shared" si="109"/>
        <v>1.2731209331774</v>
      </c>
      <c r="AC120" s="26">
        <f t="shared" si="110"/>
        <v>1.0454623479312</v>
      </c>
      <c r="AD120" s="26">
        <f t="shared" si="172"/>
        <v>0.956514600433807</v>
      </c>
      <c r="AE120" s="16">
        <f t="shared" si="111"/>
        <v>0.00334998637625532</v>
      </c>
      <c r="AF120" s="16">
        <f t="shared" si="112"/>
        <v>0.0434853995661929</v>
      </c>
      <c r="AG120" s="16">
        <f t="shared" si="113"/>
        <v>0.0258989585056894</v>
      </c>
      <c r="AJ120" s="25">
        <v>-0.0626045198200406</v>
      </c>
      <c r="AK120" s="22">
        <v>1</v>
      </c>
      <c r="AL120" s="25">
        <v>0.745159909443503</v>
      </c>
      <c r="AM120" s="25">
        <v>0.0588283934121184</v>
      </c>
      <c r="AN120" s="25">
        <v>4.71849887129509</v>
      </c>
      <c r="AO120" s="25">
        <v>-0.470003629245736</v>
      </c>
      <c r="AP120" s="25">
        <v>-0.470003629245736</v>
      </c>
      <c r="AQ120" s="25">
        <v>-0.154150679827258</v>
      </c>
      <c r="AR120" s="25">
        <v>1.88815131490312</v>
      </c>
      <c r="AS120" s="26">
        <f t="shared" si="114"/>
        <v>1.27276826479455</v>
      </c>
      <c r="AT120" s="26">
        <f t="shared" si="115"/>
        <v>1.04575203264897</v>
      </c>
      <c r="AU120" s="26">
        <f t="shared" si="173"/>
        <v>0.956249635457966</v>
      </c>
      <c r="AV120" s="16">
        <f t="shared" si="116"/>
        <v>0.00339093498503733</v>
      </c>
      <c r="AW120" s="16">
        <f t="shared" si="117"/>
        <v>0.0437503645420341</v>
      </c>
      <c r="AX120" s="16">
        <f t="shared" si="118"/>
        <v>0.0258693574876543</v>
      </c>
      <c r="BA120" s="25">
        <v>-0.0626045198200406</v>
      </c>
      <c r="BB120" s="25">
        <v>0.745159909443503</v>
      </c>
      <c r="BC120" s="25">
        <v>0.0588283934121184</v>
      </c>
      <c r="BD120" s="25">
        <v>4.71849887129509</v>
      </c>
      <c r="BE120" s="22">
        <v>-0.470003629245736</v>
      </c>
      <c r="BF120" s="25">
        <v>-0.470003629245736</v>
      </c>
      <c r="BG120" s="25">
        <v>-0.154150679827258</v>
      </c>
      <c r="BH120" s="25">
        <v>1.88815131490312</v>
      </c>
      <c r="BI120" s="26">
        <f t="shared" si="119"/>
        <v>1.27481560344704</v>
      </c>
      <c r="BJ120" s="26">
        <f t="shared" si="120"/>
        <v>1.04407256735879</v>
      </c>
      <c r="BK120" s="26">
        <f t="shared" si="174"/>
        <v>0.957787831290039</v>
      </c>
      <c r="BL120" s="16">
        <f t="shared" si="121"/>
        <v>0.00315668641602002</v>
      </c>
      <c r="BM120" s="16">
        <f t="shared" si="122"/>
        <v>0.0422121687099608</v>
      </c>
      <c r="BN120" s="16">
        <f t="shared" si="123"/>
        <v>0.0264551444778694</v>
      </c>
      <c r="BQ120" s="25">
        <v>-0.0626045198200406</v>
      </c>
      <c r="BR120" s="25">
        <v>0.745159909443503</v>
      </c>
      <c r="BS120" s="25">
        <v>0.0588283934121184</v>
      </c>
      <c r="BT120" s="25">
        <v>4.71849887129509</v>
      </c>
      <c r="BU120" s="22">
        <v>-0.470003629245736</v>
      </c>
      <c r="BV120" s="25">
        <v>-0.154150679827258</v>
      </c>
      <c r="BW120" s="25">
        <v>1.88815131490312</v>
      </c>
      <c r="BX120" s="26">
        <f t="shared" si="124"/>
        <v>1.28005313355229</v>
      </c>
      <c r="BY120" s="26">
        <f t="shared" si="125"/>
        <v>1.0398005872665</v>
      </c>
      <c r="BZ120" s="26">
        <f t="shared" si="175"/>
        <v>0.961722865178281</v>
      </c>
      <c r="CA120" s="16">
        <f t="shared" si="126"/>
        <v>0.00259558320084066</v>
      </c>
      <c r="CB120" s="16">
        <f t="shared" si="127"/>
        <v>0.0382771348217195</v>
      </c>
      <c r="CC120" s="16">
        <f t="shared" si="128"/>
        <v>0.0283531446886351</v>
      </c>
      <c r="CF120" s="25">
        <v>-0.0626045198200406</v>
      </c>
      <c r="CG120" s="25">
        <v>0.745159909443503</v>
      </c>
      <c r="CH120" s="25">
        <v>0.0588283934121184</v>
      </c>
      <c r="CI120" s="25">
        <v>4.71849887129509</v>
      </c>
      <c r="CJ120" s="25">
        <v>-0.154150679827258</v>
      </c>
      <c r="CK120" s="22">
        <v>1.88815131490312</v>
      </c>
      <c r="CL120" s="29">
        <f t="shared" si="129"/>
        <v>1.27370063053938</v>
      </c>
      <c r="CM120" s="29">
        <f t="shared" si="130"/>
        <v>1.04498652829932</v>
      </c>
      <c r="CN120" s="29">
        <f t="shared" si="176"/>
        <v>0.95695013564191</v>
      </c>
      <c r="CO120" s="27">
        <f t="shared" si="131"/>
        <v>0.00328321774058436</v>
      </c>
      <c r="CP120" s="27">
        <f t="shared" si="132"/>
        <v>0.0430498643580899</v>
      </c>
      <c r="CQ120" s="27">
        <f t="shared" si="133"/>
        <v>0.0270696881240857</v>
      </c>
      <c r="CT120" s="31">
        <v>-0.0626045198200406</v>
      </c>
      <c r="CU120" s="31">
        <v>0.745159909443503</v>
      </c>
      <c r="CV120" s="31">
        <v>0.0588283934121184</v>
      </c>
      <c r="CW120" s="31">
        <v>4.71849887129509</v>
      </c>
      <c r="CX120" s="31">
        <v>-0.154150679827258</v>
      </c>
      <c r="CY120" s="34">
        <f t="shared" si="134"/>
        <v>1.24282202462984</v>
      </c>
      <c r="CZ120" s="34">
        <f t="shared" si="97"/>
        <v>1.0709498010356</v>
      </c>
      <c r="DA120" s="34">
        <f t="shared" si="177"/>
        <v>0.933750581990868</v>
      </c>
      <c r="DB120" s="32">
        <f t="shared" si="135"/>
        <v>0.00777535534037967</v>
      </c>
      <c r="DC120" s="32">
        <f t="shared" si="136"/>
        <v>0.0662494180091323</v>
      </c>
      <c r="DD120" s="32">
        <f>(DC120-$DE$1)^2</f>
        <v>0.0198334360267923</v>
      </c>
      <c r="DE120" s="73"/>
      <c r="DF120" s="30">
        <f t="shared" si="137"/>
        <v>1.24282202462985</v>
      </c>
      <c r="DG120" s="30">
        <f t="shared" si="138"/>
        <v>1.21121411518441</v>
      </c>
      <c r="DH120" s="30">
        <f t="shared" si="139"/>
        <v>1.098897365308</v>
      </c>
      <c r="DI120" s="34">
        <f t="shared" si="140"/>
        <v>0.910003091798953</v>
      </c>
      <c r="DJ120" s="32">
        <f t="shared" si="141"/>
        <v>0.0143486582010546</v>
      </c>
      <c r="DK120" s="32">
        <f t="shared" si="142"/>
        <v>0.089996908201047</v>
      </c>
      <c r="DL120" s="32">
        <f t="shared" si="143"/>
        <v>0.0195584954572956</v>
      </c>
      <c r="DM120" s="36"/>
      <c r="DN120" s="30">
        <f t="shared" si="144"/>
        <v>1.23547213211554</v>
      </c>
      <c r="DO120" s="30">
        <f t="shared" si="145"/>
        <v>1.07732094104048</v>
      </c>
      <c r="DP120" s="34">
        <f t="shared" si="146"/>
        <v>0.928228498959838</v>
      </c>
      <c r="DQ120" s="32">
        <f t="shared" si="147"/>
        <v>0.00912557354255008</v>
      </c>
      <c r="DR120" s="32">
        <f t="shared" si="148"/>
        <v>0.0717715010401623</v>
      </c>
      <c r="DS120" s="32">
        <f t="shared" si="149"/>
        <v>0.0241908678779092</v>
      </c>
      <c r="DT120" s="36"/>
      <c r="DU120" s="30">
        <f t="shared" si="150"/>
        <v>1.17364787343461</v>
      </c>
      <c r="DV120" s="30">
        <f t="shared" si="151"/>
        <v>1.1340709851115</v>
      </c>
      <c r="DW120" s="34">
        <f t="shared" si="152"/>
        <v>0.881779018358082</v>
      </c>
      <c r="DX120" s="32">
        <f t="shared" si="153"/>
        <v>0.0247596917346513</v>
      </c>
      <c r="DY120" s="32">
        <f t="shared" si="154"/>
        <v>0.118220981641918</v>
      </c>
      <c r="DZ120" s="32">
        <f t="shared" si="155"/>
        <v>0.0114259406801795</v>
      </c>
      <c r="EA120" s="36"/>
      <c r="EC120" s="25">
        <v>-0.0626045198200406</v>
      </c>
      <c r="ED120" s="22">
        <v>0.0588283934121184</v>
      </c>
      <c r="EE120" s="25">
        <v>4.71849887129509</v>
      </c>
      <c r="EF120" s="25">
        <v>-0.154150679827258</v>
      </c>
      <c r="EG120" s="26">
        <f t="shared" si="156"/>
        <v>1.27270627922632</v>
      </c>
      <c r="EH120" s="26">
        <f t="shared" si="157"/>
        <v>1.04580296469435</v>
      </c>
      <c r="EI120" s="26">
        <f t="shared" si="178"/>
        <v>0.956203064783113</v>
      </c>
      <c r="EJ120" s="16">
        <f t="shared" si="158"/>
        <v>0.00339815788163941</v>
      </c>
      <c r="EK120" s="16">
        <f t="shared" si="159"/>
        <v>0.0437969352168872</v>
      </c>
      <c r="EL120" s="16">
        <f t="shared" si="160"/>
        <v>0.0298693938021139</v>
      </c>
      <c r="EO120" s="25">
        <v>-0.0626045198200406</v>
      </c>
      <c r="EP120" s="25">
        <v>4.71849887129509</v>
      </c>
      <c r="EQ120" s="22">
        <v>-0.154150679827258</v>
      </c>
      <c r="ER120" s="26">
        <f t="shared" si="161"/>
        <v>1.21336419942108</v>
      </c>
      <c r="ES120" s="26">
        <f t="shared" si="162"/>
        <v>1.09695011657262</v>
      </c>
      <c r="ET120" s="26">
        <f t="shared" si="179"/>
        <v>0.911618481909155</v>
      </c>
      <c r="EU120" s="16">
        <f t="shared" si="163"/>
        <v>0.0138381815778423</v>
      </c>
      <c r="EV120" s="16">
        <f t="shared" si="164"/>
        <v>0.0883815180908453</v>
      </c>
      <c r="EW120" s="16">
        <f t="shared" si="165"/>
        <v>0.0220060149585728</v>
      </c>
      <c r="EZ120" s="25">
        <v>-0.0626045198200406</v>
      </c>
      <c r="FA120" s="25">
        <v>4.71849887129509</v>
      </c>
      <c r="FB120" s="26">
        <f t="shared" si="166"/>
        <v>1.25991522548372</v>
      </c>
      <c r="FC120" s="26">
        <f t="shared" si="167"/>
        <v>1.05642028374488</v>
      </c>
      <c r="FD120" s="26">
        <f t="shared" si="168"/>
        <v>0.946592956787166</v>
      </c>
      <c r="FE120" s="16">
        <f t="shared" si="169"/>
        <v>0.00505304516803068</v>
      </c>
      <c r="FF120" s="16">
        <f t="shared" si="170"/>
        <v>0.0534070432128341</v>
      </c>
      <c r="FG120" s="16">
        <f t="shared" si="171"/>
        <v>0.0480814771412353</v>
      </c>
    </row>
    <row r="121" s="1" customFormat="1" spans="1:163">
      <c r="A121" s="13" t="s">
        <v>25</v>
      </c>
      <c r="B121" s="13">
        <v>2.95984502399591</v>
      </c>
      <c r="C121" s="14">
        <v>0.00529145144628099</v>
      </c>
      <c r="D121" s="14">
        <v>0.106640625</v>
      </c>
      <c r="E121" s="13">
        <v>112</v>
      </c>
      <c r="F121" s="13">
        <v>0.357142857142857</v>
      </c>
      <c r="G121" s="13">
        <v>0.357142857142857</v>
      </c>
      <c r="H121" s="13">
        <v>0.857142857142857</v>
      </c>
      <c r="I121" s="13">
        <v>4.82142857142857</v>
      </c>
      <c r="J121" s="13">
        <v>1.0552</v>
      </c>
      <c r="K121" s="17">
        <f t="shared" si="98"/>
        <v>1.33774879919801</v>
      </c>
      <c r="L121" s="17">
        <f t="shared" si="94"/>
        <v>0.788787850628309</v>
      </c>
      <c r="M121" s="17">
        <f t="shared" si="95"/>
        <v>1.26776800530516</v>
      </c>
      <c r="N121" s="16">
        <f t="shared" si="99"/>
        <v>0.0798338239282371</v>
      </c>
      <c r="O121" s="16">
        <f t="shared" si="96"/>
        <v>0.267768005305165</v>
      </c>
      <c r="P121" s="16">
        <f>(O121-$Q$1)^2</f>
        <v>0.00148365448921392</v>
      </c>
      <c r="R121" s="21">
        <f t="shared" si="100"/>
        <v>-0.237257878159807</v>
      </c>
      <c r="S121" s="21">
        <f t="shared" si="184"/>
        <v>1</v>
      </c>
      <c r="T121" s="21">
        <f t="shared" si="101"/>
        <v>1.08513691020717</v>
      </c>
      <c r="U121" s="22">
        <f t="shared" si="102"/>
        <v>0.00527750090783529</v>
      </c>
      <c r="V121" s="21">
        <f t="shared" si="103"/>
        <v>0.101328962356908</v>
      </c>
      <c r="W121" s="25">
        <f t="shared" si="104"/>
        <v>4.71849887129509</v>
      </c>
      <c r="X121" s="21">
        <f t="shared" si="105"/>
        <v>-1.02961941718116</v>
      </c>
      <c r="Y121" s="21">
        <f t="shared" si="106"/>
        <v>-1.02961941718116</v>
      </c>
      <c r="Z121" s="25">
        <f t="shared" si="107"/>
        <v>-0.154150679827258</v>
      </c>
      <c r="AA121" s="21">
        <f t="shared" si="108"/>
        <v>1.57307026826323</v>
      </c>
      <c r="AB121" s="26">
        <f t="shared" si="109"/>
        <v>1.37492167292242</v>
      </c>
      <c r="AC121" s="26">
        <f t="shared" si="110"/>
        <v>0.767461900398411</v>
      </c>
      <c r="AD121" s="26">
        <f t="shared" si="172"/>
        <v>1.3029962783571</v>
      </c>
      <c r="AE121" s="16">
        <f t="shared" si="111"/>
        <v>0.102221948136308</v>
      </c>
      <c r="AF121" s="16">
        <f t="shared" si="112"/>
        <v>0.302996278357104</v>
      </c>
      <c r="AG121" s="16">
        <f t="shared" si="113"/>
        <v>0.00971788729897843</v>
      </c>
      <c r="AJ121" s="25">
        <v>-0.237257878159807</v>
      </c>
      <c r="AK121" s="22">
        <v>1</v>
      </c>
      <c r="AL121" s="25">
        <v>1.08513691020717</v>
      </c>
      <c r="AM121" s="25">
        <v>0.101328962356908</v>
      </c>
      <c r="AN121" s="25">
        <v>4.71849887129509</v>
      </c>
      <c r="AO121" s="25">
        <v>-1.02961941718116</v>
      </c>
      <c r="AP121" s="25">
        <v>-1.02961941718116</v>
      </c>
      <c r="AQ121" s="25">
        <v>-0.154150679827258</v>
      </c>
      <c r="AR121" s="25">
        <v>1.57307026826323</v>
      </c>
      <c r="AS121" s="26">
        <f t="shared" si="114"/>
        <v>1.37568625243886</v>
      </c>
      <c r="AT121" s="26">
        <f t="shared" si="115"/>
        <v>0.767035360082511</v>
      </c>
      <c r="AU121" s="26">
        <f t="shared" si="173"/>
        <v>1.30372086091628</v>
      </c>
      <c r="AV121" s="16">
        <f t="shared" si="116"/>
        <v>0.102711438002303</v>
      </c>
      <c r="AW121" s="16">
        <f t="shared" si="117"/>
        <v>0.30372086091628</v>
      </c>
      <c r="AX121" s="16">
        <f t="shared" si="118"/>
        <v>0.0098269465978098</v>
      </c>
      <c r="BA121" s="25">
        <v>-0.237257878159807</v>
      </c>
      <c r="BB121" s="25">
        <v>1.08513691020717</v>
      </c>
      <c r="BC121" s="25">
        <v>0.101328962356908</v>
      </c>
      <c r="BD121" s="25">
        <v>4.71849887129509</v>
      </c>
      <c r="BE121" s="22">
        <v>-1.02961941718116</v>
      </c>
      <c r="BF121" s="25">
        <v>-1.02961941718116</v>
      </c>
      <c r="BG121" s="25">
        <v>-0.154150679827258</v>
      </c>
      <c r="BH121" s="25">
        <v>1.57307026826323</v>
      </c>
      <c r="BI121" s="26">
        <f t="shared" si="119"/>
        <v>1.37124433831137</v>
      </c>
      <c r="BJ121" s="26">
        <f t="shared" si="120"/>
        <v>0.769520041409566</v>
      </c>
      <c r="BK121" s="26">
        <f t="shared" si="174"/>
        <v>1.29951131379016</v>
      </c>
      <c r="BL121" s="16">
        <f t="shared" si="121"/>
        <v>0.0998840237786735</v>
      </c>
      <c r="BM121" s="16">
        <f t="shared" si="122"/>
        <v>0.299511313790156</v>
      </c>
      <c r="BN121" s="16">
        <f t="shared" si="123"/>
        <v>0.00895838968337975</v>
      </c>
      <c r="BQ121" s="25">
        <v>-0.237257878159807</v>
      </c>
      <c r="BR121" s="25">
        <v>1.08513691020717</v>
      </c>
      <c r="BS121" s="25">
        <v>0.101328962356908</v>
      </c>
      <c r="BT121" s="25">
        <v>4.71849887129509</v>
      </c>
      <c r="BU121" s="22">
        <v>-1.02961941718116</v>
      </c>
      <c r="BV121" s="25">
        <v>-0.154150679827258</v>
      </c>
      <c r="BW121" s="25">
        <v>1.57307026826323</v>
      </c>
      <c r="BX121" s="26">
        <f t="shared" si="124"/>
        <v>1.36884457858522</v>
      </c>
      <c r="BY121" s="26">
        <f t="shared" si="125"/>
        <v>0.770869108522614</v>
      </c>
      <c r="BZ121" s="26">
        <f t="shared" si="175"/>
        <v>1.29723709115354</v>
      </c>
      <c r="CA121" s="16">
        <f t="shared" si="126"/>
        <v>0.0983729216758991</v>
      </c>
      <c r="CB121" s="16">
        <f t="shared" si="127"/>
        <v>0.297237091153543</v>
      </c>
      <c r="CC121" s="16">
        <f t="shared" si="128"/>
        <v>0.00820401826394981</v>
      </c>
      <c r="CF121" s="25">
        <v>-0.237257878159807</v>
      </c>
      <c r="CG121" s="25">
        <v>1.08513691020717</v>
      </c>
      <c r="CH121" s="25">
        <v>0.101328962356908</v>
      </c>
      <c r="CI121" s="25">
        <v>4.71849887129509</v>
      </c>
      <c r="CJ121" s="25">
        <v>-0.154150679827258</v>
      </c>
      <c r="CK121" s="22">
        <v>1.57307026826323</v>
      </c>
      <c r="CL121" s="29">
        <f t="shared" si="129"/>
        <v>1.38404772209074</v>
      </c>
      <c r="CM121" s="29">
        <f t="shared" si="130"/>
        <v>0.762401457087058</v>
      </c>
      <c r="CN121" s="29">
        <f t="shared" si="176"/>
        <v>1.3116449223756</v>
      </c>
      <c r="CO121" s="27">
        <f t="shared" si="131"/>
        <v>0.108140824324266</v>
      </c>
      <c r="CP121" s="27">
        <f t="shared" si="132"/>
        <v>0.311644922375603</v>
      </c>
      <c r="CQ121" s="27">
        <f t="shared" si="133"/>
        <v>0.0108298100333387</v>
      </c>
      <c r="CT121" s="31">
        <v>-0.237257878159807</v>
      </c>
      <c r="CU121" s="31">
        <v>1.08513691020717</v>
      </c>
      <c r="CV121" s="31">
        <v>0.101328962356908</v>
      </c>
      <c r="CW121" s="31">
        <v>4.71849887129509</v>
      </c>
      <c r="CX121" s="31">
        <v>-0.154150679827258</v>
      </c>
      <c r="CY121" s="34">
        <f t="shared" si="134"/>
        <v>1.39827689657187</v>
      </c>
      <c r="CZ121" s="34">
        <f t="shared" si="97"/>
        <v>0.754643091498557</v>
      </c>
      <c r="DA121" s="34">
        <f t="shared" si="177"/>
        <v>1.32512973518941</v>
      </c>
      <c r="DB121" s="32">
        <f t="shared" si="135"/>
        <v>0.117701756961382</v>
      </c>
      <c r="DC121" s="32">
        <f t="shared" si="136"/>
        <v>0.32512973518941</v>
      </c>
      <c r="DD121" s="32">
        <f>(DC121-$DE$1)^2</f>
        <v>0.0139355864111832</v>
      </c>
      <c r="DE121" s="73"/>
      <c r="DF121" s="30">
        <f t="shared" si="137"/>
        <v>1.39827689657187</v>
      </c>
      <c r="DG121" s="30">
        <f t="shared" si="138"/>
        <v>1.2224176596778</v>
      </c>
      <c r="DH121" s="30">
        <f t="shared" si="139"/>
        <v>0.863207424766853</v>
      </c>
      <c r="DI121" s="34">
        <f t="shared" si="140"/>
        <v>1.15847010962642</v>
      </c>
      <c r="DJ121" s="32">
        <f t="shared" si="141"/>
        <v>0.0279617457081216</v>
      </c>
      <c r="DK121" s="32">
        <f t="shared" si="142"/>
        <v>0.158470109626424</v>
      </c>
      <c r="DL121" s="32">
        <f t="shared" si="143"/>
        <v>0.00509488876463283</v>
      </c>
      <c r="DM121" s="36"/>
      <c r="DN121" s="30">
        <f t="shared" si="144"/>
        <v>1.19934260828847</v>
      </c>
      <c r="DO121" s="30">
        <f t="shared" si="145"/>
        <v>0.879815319415554</v>
      </c>
      <c r="DP121" s="34">
        <f t="shared" si="146"/>
        <v>1.1366021685827</v>
      </c>
      <c r="DQ121" s="32">
        <f t="shared" si="147"/>
        <v>0.0207770915242021</v>
      </c>
      <c r="DR121" s="32">
        <f t="shared" si="148"/>
        <v>0.136602168582701</v>
      </c>
      <c r="DS121" s="32">
        <f t="shared" si="149"/>
        <v>0.00822711943318893</v>
      </c>
      <c r="DT121" s="36"/>
      <c r="DU121" s="30">
        <f t="shared" si="150"/>
        <v>1.14949935084668</v>
      </c>
      <c r="DV121" s="30">
        <f t="shared" si="151"/>
        <v>0.917964850717644</v>
      </c>
      <c r="DW121" s="34">
        <f t="shared" si="152"/>
        <v>1.08936632946046</v>
      </c>
      <c r="DX121" s="32">
        <f t="shared" si="153"/>
        <v>0.00889236757010488</v>
      </c>
      <c r="DY121" s="32">
        <f t="shared" si="154"/>
        <v>0.0893663294604607</v>
      </c>
      <c r="DZ121" s="32">
        <f t="shared" si="155"/>
        <v>0.0184272056666371</v>
      </c>
      <c r="EA121" s="36"/>
      <c r="EC121" s="25">
        <v>-0.237257878159807</v>
      </c>
      <c r="ED121" s="22">
        <v>0.101328962356908</v>
      </c>
      <c r="EE121" s="25">
        <v>4.71849887129509</v>
      </c>
      <c r="EF121" s="25">
        <v>-0.154150679827258</v>
      </c>
      <c r="EG121" s="26">
        <f t="shared" si="156"/>
        <v>1.35134450449402</v>
      </c>
      <c r="EH121" s="26">
        <f t="shared" si="157"/>
        <v>0.780851956322635</v>
      </c>
      <c r="EI121" s="26">
        <f t="shared" si="178"/>
        <v>1.28065248720055</v>
      </c>
      <c r="EJ121" s="16">
        <f t="shared" si="158"/>
        <v>0.087701567542011</v>
      </c>
      <c r="EK121" s="16">
        <f t="shared" si="159"/>
        <v>0.280652487200554</v>
      </c>
      <c r="EL121" s="16">
        <f t="shared" si="160"/>
        <v>0.00409957327064556</v>
      </c>
      <c r="EO121" s="25">
        <v>-0.237257878159807</v>
      </c>
      <c r="EP121" s="25">
        <v>4.71849887129509</v>
      </c>
      <c r="EQ121" s="22">
        <v>-0.154150679827258</v>
      </c>
      <c r="ER121" s="26">
        <f t="shared" si="161"/>
        <v>1.14551002337118</v>
      </c>
      <c r="ES121" s="26">
        <f t="shared" si="162"/>
        <v>0.921161734486263</v>
      </c>
      <c r="ET121" s="26">
        <f t="shared" si="179"/>
        <v>1.08558569311143</v>
      </c>
      <c r="EU121" s="16">
        <f t="shared" si="163"/>
        <v>0.00815590032130388</v>
      </c>
      <c r="EV121" s="16">
        <f t="shared" si="164"/>
        <v>0.0855856931114334</v>
      </c>
      <c r="EW121" s="16">
        <f t="shared" si="165"/>
        <v>0.0228433206860895</v>
      </c>
      <c r="EZ121" s="25">
        <v>-0.237257878159807</v>
      </c>
      <c r="FA121" s="25">
        <v>4.71849887129509</v>
      </c>
      <c r="FB121" s="26">
        <f t="shared" si="166"/>
        <v>1.18945780671472</v>
      </c>
      <c r="FC121" s="26">
        <f t="shared" si="167"/>
        <v>0.887126885916585</v>
      </c>
      <c r="FD121" s="26">
        <f t="shared" si="168"/>
        <v>1.12723446428613</v>
      </c>
      <c r="FE121" s="16">
        <f t="shared" si="169"/>
        <v>0.0180251586638469</v>
      </c>
      <c r="FF121" s="16">
        <f t="shared" si="170"/>
        <v>0.127234464286125</v>
      </c>
      <c r="FG121" s="16">
        <f t="shared" si="171"/>
        <v>0.0211549660558177</v>
      </c>
    </row>
    <row r="122" s="1" customFormat="1" spans="1:163">
      <c r="A122" s="13" t="s">
        <v>25</v>
      </c>
      <c r="B122" s="13">
        <v>2.47107675957726</v>
      </c>
      <c r="C122" s="14">
        <v>0.00597624420537042</v>
      </c>
      <c r="D122" s="14">
        <v>0.0787982156914196</v>
      </c>
      <c r="E122" s="13">
        <v>112</v>
      </c>
      <c r="F122" s="13">
        <v>0.491071428571429</v>
      </c>
      <c r="G122" s="13">
        <v>0.491071428571429</v>
      </c>
      <c r="H122" s="13">
        <v>0.857142857142857</v>
      </c>
      <c r="I122" s="13">
        <v>6.60714285714286</v>
      </c>
      <c r="J122" s="13">
        <v>1.1729</v>
      </c>
      <c r="K122" s="17">
        <f t="shared" si="98"/>
        <v>1.3318160860463</v>
      </c>
      <c r="L122" s="17">
        <f t="shared" si="94"/>
        <v>0.880677153766727</v>
      </c>
      <c r="M122" s="17">
        <f t="shared" si="95"/>
        <v>1.13548988494015</v>
      </c>
      <c r="N122" s="16">
        <f t="shared" si="99"/>
        <v>0.0252543224042761</v>
      </c>
      <c r="O122" s="16">
        <f t="shared" si="96"/>
        <v>0.135489884940151</v>
      </c>
      <c r="P122" s="16">
        <f>(O122-$Q$1)^2</f>
        <v>0.0291713952795544</v>
      </c>
      <c r="R122" s="21">
        <f t="shared" si="100"/>
        <v>-0.127064174501035</v>
      </c>
      <c r="S122" s="21">
        <f t="shared" si="184"/>
        <v>1</v>
      </c>
      <c r="T122" s="21">
        <f t="shared" si="101"/>
        <v>0.904653990699329</v>
      </c>
      <c r="U122" s="22">
        <f t="shared" si="102"/>
        <v>0.00595845728876015</v>
      </c>
      <c r="V122" s="21">
        <f t="shared" si="103"/>
        <v>0.0758476583067452</v>
      </c>
      <c r="W122" s="25">
        <f t="shared" si="104"/>
        <v>4.71849887129509</v>
      </c>
      <c r="X122" s="21">
        <f t="shared" si="105"/>
        <v>-0.711165686062623</v>
      </c>
      <c r="Y122" s="21">
        <f t="shared" si="106"/>
        <v>-0.711165686062623</v>
      </c>
      <c r="Z122" s="25">
        <f t="shared" si="107"/>
        <v>-0.154150679827258</v>
      </c>
      <c r="AA122" s="21">
        <f t="shared" si="108"/>
        <v>1.88815131490312</v>
      </c>
      <c r="AB122" s="26">
        <f t="shared" si="109"/>
        <v>1.2758674776278</v>
      </c>
      <c r="AC122" s="26">
        <f t="shared" si="110"/>
        <v>0.919296102899932</v>
      </c>
      <c r="AD122" s="26">
        <f t="shared" si="172"/>
        <v>1.08778879497638</v>
      </c>
      <c r="AE122" s="16">
        <f t="shared" si="111"/>
        <v>0.0106023014490309</v>
      </c>
      <c r="AF122" s="16">
        <f t="shared" si="112"/>
        <v>0.0877887949763807</v>
      </c>
      <c r="AG122" s="16">
        <f t="shared" si="113"/>
        <v>0.0136021226167824</v>
      </c>
      <c r="AJ122" s="25">
        <v>-0.127064174501035</v>
      </c>
      <c r="AK122" s="22">
        <v>1</v>
      </c>
      <c r="AL122" s="25">
        <v>0.904653990699329</v>
      </c>
      <c r="AM122" s="25">
        <v>0.0758476583067452</v>
      </c>
      <c r="AN122" s="25">
        <v>4.71849887129509</v>
      </c>
      <c r="AO122" s="25">
        <v>-0.711165686062623</v>
      </c>
      <c r="AP122" s="25">
        <v>-0.711165686062623</v>
      </c>
      <c r="AQ122" s="25">
        <v>-0.154150679827258</v>
      </c>
      <c r="AR122" s="25">
        <v>1.88815131490312</v>
      </c>
      <c r="AS122" s="26">
        <f t="shared" si="114"/>
        <v>1.27663019102565</v>
      </c>
      <c r="AT122" s="26">
        <f t="shared" si="115"/>
        <v>0.918746876147188</v>
      </c>
      <c r="AU122" s="26">
        <f t="shared" si="173"/>
        <v>1.08843907496432</v>
      </c>
      <c r="AV122" s="16">
        <f t="shared" si="116"/>
        <v>0.010759952530217</v>
      </c>
      <c r="AW122" s="16">
        <f t="shared" si="117"/>
        <v>0.0884390749643158</v>
      </c>
      <c r="AX122" s="16">
        <f t="shared" si="118"/>
        <v>0.013491015110666</v>
      </c>
      <c r="BA122" s="25">
        <v>-0.127064174501035</v>
      </c>
      <c r="BB122" s="25">
        <v>0.904653990699329</v>
      </c>
      <c r="BC122" s="25">
        <v>0.0758476583067452</v>
      </c>
      <c r="BD122" s="25">
        <v>4.71849887129509</v>
      </c>
      <c r="BE122" s="22">
        <v>-0.711165686062623</v>
      </c>
      <c r="BF122" s="25">
        <v>-0.711165686062623</v>
      </c>
      <c r="BG122" s="25">
        <v>-0.154150679827258</v>
      </c>
      <c r="BH122" s="25">
        <v>1.88815131490312</v>
      </c>
      <c r="BI122" s="26">
        <f t="shared" si="119"/>
        <v>1.27860543587927</v>
      </c>
      <c r="BJ122" s="26">
        <f t="shared" si="120"/>
        <v>0.917327556325788</v>
      </c>
      <c r="BK122" s="26">
        <f t="shared" si="174"/>
        <v>1.09012314424015</v>
      </c>
      <c r="BL122" s="16">
        <f t="shared" si="121"/>
        <v>0.0111736391744264</v>
      </c>
      <c r="BM122" s="16">
        <f t="shared" si="122"/>
        <v>0.0901231442401482</v>
      </c>
      <c r="BN122" s="16">
        <f t="shared" si="123"/>
        <v>0.0131651297838003</v>
      </c>
      <c r="BQ122" s="25">
        <v>-0.127064174501035</v>
      </c>
      <c r="BR122" s="25">
        <v>0.904653990699329</v>
      </c>
      <c r="BS122" s="25">
        <v>0.0758476583067452</v>
      </c>
      <c r="BT122" s="25">
        <v>4.71849887129509</v>
      </c>
      <c r="BU122" s="22">
        <v>-0.711165686062623</v>
      </c>
      <c r="BV122" s="25">
        <v>-0.154150679827258</v>
      </c>
      <c r="BW122" s="25">
        <v>1.88815131490312</v>
      </c>
      <c r="BX122" s="26">
        <f t="shared" si="124"/>
        <v>1.28099099717421</v>
      </c>
      <c r="BY122" s="26">
        <f t="shared" si="125"/>
        <v>0.915619237439877</v>
      </c>
      <c r="BZ122" s="26">
        <f t="shared" si="175"/>
        <v>1.09215704422731</v>
      </c>
      <c r="CA122" s="16">
        <f t="shared" si="126"/>
        <v>0.0116836636701156</v>
      </c>
      <c r="CB122" s="16">
        <f t="shared" si="127"/>
        <v>0.0921570442273105</v>
      </c>
      <c r="CC122" s="16">
        <f t="shared" si="128"/>
        <v>0.0131111685605743</v>
      </c>
      <c r="CF122" s="25">
        <v>-0.127064174501035</v>
      </c>
      <c r="CG122" s="25">
        <v>0.904653990699329</v>
      </c>
      <c r="CH122" s="25">
        <v>0.0758476583067452</v>
      </c>
      <c r="CI122" s="25">
        <v>4.71849887129509</v>
      </c>
      <c r="CJ122" s="25">
        <v>-0.154150679827258</v>
      </c>
      <c r="CK122" s="22">
        <v>1.88815131490312</v>
      </c>
      <c r="CL122" s="29">
        <f t="shared" si="129"/>
        <v>1.28347046087732</v>
      </c>
      <c r="CM122" s="29">
        <f t="shared" si="130"/>
        <v>0.913850404627356</v>
      </c>
      <c r="CN122" s="29">
        <f t="shared" si="176"/>
        <v>1.0942710042436</v>
      </c>
      <c r="CO122" s="27">
        <f t="shared" si="131"/>
        <v>0.0122258268186234</v>
      </c>
      <c r="CP122" s="27">
        <f t="shared" si="132"/>
        <v>0.094271004243603</v>
      </c>
      <c r="CQ122" s="27">
        <f t="shared" si="133"/>
        <v>0.0128385997359726</v>
      </c>
      <c r="CT122" s="31">
        <v>-0.127064174501035</v>
      </c>
      <c r="CU122" s="31">
        <v>0.904653990699329</v>
      </c>
      <c r="CV122" s="31">
        <v>0.0758476583067452</v>
      </c>
      <c r="CW122" s="31">
        <v>4.71849887129509</v>
      </c>
      <c r="CX122" s="31">
        <v>-0.154150679827258</v>
      </c>
      <c r="CY122" s="34">
        <f t="shared" si="134"/>
        <v>1.25888439830005</v>
      </c>
      <c r="CZ122" s="34">
        <f t="shared" si="97"/>
        <v>0.931697939527916</v>
      </c>
      <c r="DA122" s="34">
        <f t="shared" si="177"/>
        <v>1.07330923207439</v>
      </c>
      <c r="DB122" s="32">
        <f t="shared" si="135"/>
        <v>0.00739331675102212</v>
      </c>
      <c r="DC122" s="32">
        <f t="shared" si="136"/>
        <v>0.0733092320743907</v>
      </c>
      <c r="DD122" s="32">
        <f>(DC122-$DE$1)^2</f>
        <v>0.0178947923704025</v>
      </c>
      <c r="DE122" s="73"/>
      <c r="DF122" s="30">
        <f t="shared" si="137"/>
        <v>1.25888439830006</v>
      </c>
      <c r="DG122" s="30">
        <f t="shared" si="138"/>
        <v>1.17451576576316</v>
      </c>
      <c r="DH122" s="30">
        <f t="shared" si="139"/>
        <v>0.998624313261466</v>
      </c>
      <c r="DI122" s="34">
        <f t="shared" si="140"/>
        <v>1.00137758185963</v>
      </c>
      <c r="DJ122" s="32">
        <f t="shared" si="141"/>
        <v>2.61069900139974e-6</v>
      </c>
      <c r="DK122" s="32">
        <f t="shared" si="142"/>
        <v>0.00137758185962999</v>
      </c>
      <c r="DL122" s="32">
        <f t="shared" si="143"/>
        <v>0.0521990057351849</v>
      </c>
      <c r="DM122" s="36"/>
      <c r="DN122" s="30">
        <f t="shared" si="144"/>
        <v>1.1995468805788</v>
      </c>
      <c r="DO122" s="30">
        <f t="shared" si="145"/>
        <v>0.977785878142634</v>
      </c>
      <c r="DP122" s="34">
        <f t="shared" si="146"/>
        <v>1.02271880005013</v>
      </c>
      <c r="DQ122" s="32">
        <f t="shared" si="147"/>
        <v>0.000710056244580843</v>
      </c>
      <c r="DR122" s="32">
        <f t="shared" si="148"/>
        <v>0.0227188000501324</v>
      </c>
      <c r="DS122" s="32">
        <f t="shared" si="149"/>
        <v>0.0418557744176295</v>
      </c>
      <c r="DT122" s="36"/>
      <c r="DU122" s="30">
        <f t="shared" si="150"/>
        <v>1.13565923378356</v>
      </c>
      <c r="DV122" s="30">
        <f t="shared" si="151"/>
        <v>1.03279220131233</v>
      </c>
      <c r="DW122" s="34">
        <f t="shared" si="152"/>
        <v>0.968248984383629</v>
      </c>
      <c r="DX122" s="32">
        <f t="shared" si="153"/>
        <v>0.00138687466838764</v>
      </c>
      <c r="DY122" s="32">
        <f t="shared" si="154"/>
        <v>0.0317510156163708</v>
      </c>
      <c r="DZ122" s="32">
        <f t="shared" si="155"/>
        <v>0.0373889241013311</v>
      </c>
      <c r="EA122" s="36"/>
      <c r="EC122" s="25">
        <v>-0.127064174501035</v>
      </c>
      <c r="ED122" s="22">
        <v>0.0758476583067452</v>
      </c>
      <c r="EE122" s="25">
        <v>4.71849887129509</v>
      </c>
      <c r="EF122" s="25">
        <v>-0.154150679827258</v>
      </c>
      <c r="EG122" s="26">
        <f t="shared" si="156"/>
        <v>1.25383537445621</v>
      </c>
      <c r="EH122" s="26">
        <f t="shared" si="157"/>
        <v>0.935449759908624</v>
      </c>
      <c r="EI122" s="26">
        <f t="shared" si="178"/>
        <v>1.06900449693598</v>
      </c>
      <c r="EJ122" s="16">
        <f t="shared" si="158"/>
        <v>0.00655053483836661</v>
      </c>
      <c r="EK122" s="16">
        <f t="shared" si="159"/>
        <v>0.0690044969359775</v>
      </c>
      <c r="EL122" s="16">
        <f t="shared" si="160"/>
        <v>0.0217916880703968</v>
      </c>
      <c r="EO122" s="25">
        <v>-0.127064174501035</v>
      </c>
      <c r="EP122" s="25">
        <v>4.71849887129509</v>
      </c>
      <c r="EQ122" s="22">
        <v>-0.154150679827258</v>
      </c>
      <c r="ER122" s="26">
        <f t="shared" si="161"/>
        <v>1.14042986005118</v>
      </c>
      <c r="ES122" s="26">
        <f t="shared" si="162"/>
        <v>1.02847184301836</v>
      </c>
      <c r="ET122" s="26">
        <f t="shared" si="179"/>
        <v>0.972316361199742</v>
      </c>
      <c r="EU122" s="16">
        <f t="shared" si="163"/>
        <v>0.00105430998829616</v>
      </c>
      <c r="EV122" s="16">
        <f t="shared" si="164"/>
        <v>0.0276836388002585</v>
      </c>
      <c r="EW122" s="16">
        <f t="shared" si="165"/>
        <v>0.0436986096348495</v>
      </c>
      <c r="EZ122" s="25">
        <v>-0.127064174501035</v>
      </c>
      <c r="FA122" s="25">
        <v>4.71849887129509</v>
      </c>
      <c r="FB122" s="26">
        <f t="shared" si="166"/>
        <v>1.18418274163708</v>
      </c>
      <c r="FC122" s="26">
        <f t="shared" si="167"/>
        <v>0.990472127957646</v>
      </c>
      <c r="FD122" s="26">
        <f t="shared" si="168"/>
        <v>1.00961952565187</v>
      </c>
      <c r="FE122" s="16">
        <f t="shared" si="169"/>
        <v>0.000127300258849143</v>
      </c>
      <c r="FF122" s="16">
        <f t="shared" si="170"/>
        <v>0.00961952565187318</v>
      </c>
      <c r="FG122" s="16">
        <f t="shared" si="171"/>
        <v>0.0692018299799118</v>
      </c>
    </row>
    <row r="123" s="1" customFormat="1" spans="1:163">
      <c r="A123" s="13" t="s">
        <v>25</v>
      </c>
      <c r="B123" s="13">
        <v>2.20378265907108</v>
      </c>
      <c r="C123" s="14">
        <v>0.00342130750605327</v>
      </c>
      <c r="D123" s="14">
        <v>0.060593220338983</v>
      </c>
      <c r="E123" s="13">
        <v>112</v>
      </c>
      <c r="F123" s="13">
        <v>0.625</v>
      </c>
      <c r="G123" s="13">
        <v>0.625</v>
      </c>
      <c r="H123" s="13">
        <v>0.857142857142857</v>
      </c>
      <c r="I123" s="13">
        <v>8.39285714285714</v>
      </c>
      <c r="J123" s="13">
        <v>1.2204</v>
      </c>
      <c r="K123" s="17">
        <f t="shared" si="98"/>
        <v>1.34391613389549</v>
      </c>
      <c r="L123" s="17">
        <f t="shared" si="94"/>
        <v>0.908092379591078</v>
      </c>
      <c r="M123" s="17">
        <f t="shared" si="95"/>
        <v>1.10120954924246</v>
      </c>
      <c r="N123" s="16">
        <f t="shared" si="99"/>
        <v>0.0152562353324894</v>
      </c>
      <c r="O123" s="16">
        <f t="shared" si="96"/>
        <v>0.101209549242456</v>
      </c>
      <c r="P123" s="16">
        <f>(O123-$Q$1)^2</f>
        <v>0.0420564495457224</v>
      </c>
      <c r="R123" s="21">
        <f t="shared" si="100"/>
        <v>-0.0964091659182188</v>
      </c>
      <c r="S123" s="21">
        <f t="shared" ref="S123:S132" si="185">1</f>
        <v>1</v>
      </c>
      <c r="T123" s="21">
        <f t="shared" si="101"/>
        <v>0.790175274391466</v>
      </c>
      <c r="U123" s="22">
        <f t="shared" si="102"/>
        <v>0.00341546814856237</v>
      </c>
      <c r="V123" s="21">
        <f t="shared" si="103"/>
        <v>0.0588283934121184</v>
      </c>
      <c r="W123" s="25">
        <f t="shared" si="104"/>
        <v>4.71849887129509</v>
      </c>
      <c r="X123" s="21">
        <f t="shared" si="105"/>
        <v>-0.470003629245736</v>
      </c>
      <c r="Y123" s="21">
        <f t="shared" si="106"/>
        <v>-0.470003629245736</v>
      </c>
      <c r="Z123" s="25">
        <f t="shared" si="107"/>
        <v>-0.154150679827258</v>
      </c>
      <c r="AA123" s="21">
        <f t="shared" si="108"/>
        <v>2.12738100396895</v>
      </c>
      <c r="AB123" s="26">
        <f t="shared" si="109"/>
        <v>1.23364759469267</v>
      </c>
      <c r="AC123" s="26">
        <f t="shared" si="110"/>
        <v>0.98926144326008</v>
      </c>
      <c r="AD123" s="26">
        <f t="shared" si="172"/>
        <v>1.01085512511691</v>
      </c>
      <c r="AE123" s="16">
        <f t="shared" si="111"/>
        <v>0.000175498765141335</v>
      </c>
      <c r="AF123" s="16">
        <f t="shared" si="112"/>
        <v>0.0108551251169067</v>
      </c>
      <c r="AG123" s="16">
        <f t="shared" si="113"/>
        <v>0.0374661735339153</v>
      </c>
      <c r="AJ123" s="25">
        <v>-0.0964091659182188</v>
      </c>
      <c r="AK123" s="22">
        <v>1</v>
      </c>
      <c r="AL123" s="25">
        <v>0.790175274391466</v>
      </c>
      <c r="AM123" s="25">
        <v>0.0588283934121184</v>
      </c>
      <c r="AN123" s="25">
        <v>4.71849887129509</v>
      </c>
      <c r="AO123" s="25">
        <v>-0.470003629245736</v>
      </c>
      <c r="AP123" s="25">
        <v>-0.470003629245736</v>
      </c>
      <c r="AQ123" s="25">
        <v>-0.154150679827258</v>
      </c>
      <c r="AR123" s="25">
        <v>2.12738100396895</v>
      </c>
      <c r="AS123" s="26">
        <f t="shared" si="114"/>
        <v>1.2333563861605</v>
      </c>
      <c r="AT123" s="26">
        <f t="shared" si="115"/>
        <v>0.989495018385695</v>
      </c>
      <c r="AU123" s="26">
        <f t="shared" si="173"/>
        <v>1.01061650783391</v>
      </c>
      <c r="AV123" s="16">
        <f t="shared" si="116"/>
        <v>0.000167867942340047</v>
      </c>
      <c r="AW123" s="16">
        <f t="shared" si="117"/>
        <v>0.0106165078339084</v>
      </c>
      <c r="AX123" s="16">
        <f t="shared" si="118"/>
        <v>0.0376256784619398</v>
      </c>
      <c r="BA123" s="25">
        <v>-0.0964091659182188</v>
      </c>
      <c r="BB123" s="25">
        <v>0.790175274391466</v>
      </c>
      <c r="BC123" s="25">
        <v>0.0588283934121184</v>
      </c>
      <c r="BD123" s="25">
        <v>4.71849887129509</v>
      </c>
      <c r="BE123" s="22">
        <v>-0.470003629245736</v>
      </c>
      <c r="BF123" s="25">
        <v>-0.470003629245736</v>
      </c>
      <c r="BG123" s="25">
        <v>-0.154150679827258</v>
      </c>
      <c r="BH123" s="25">
        <v>2.12738100396895</v>
      </c>
      <c r="BI123" s="26">
        <f t="shared" si="119"/>
        <v>1.24012682096949</v>
      </c>
      <c r="BJ123" s="26">
        <f t="shared" si="120"/>
        <v>0.984092900309927</v>
      </c>
      <c r="BK123" s="26">
        <f t="shared" si="174"/>
        <v>1.01616422563872</v>
      </c>
      <c r="BL123" s="16">
        <f t="shared" si="121"/>
        <v>0.000389147465562497</v>
      </c>
      <c r="BM123" s="16">
        <f t="shared" si="122"/>
        <v>0.0161642256387207</v>
      </c>
      <c r="BN123" s="16">
        <f t="shared" si="123"/>
        <v>0.0356070552315789</v>
      </c>
      <c r="BQ123" s="25">
        <v>-0.0964091659182188</v>
      </c>
      <c r="BR123" s="25">
        <v>0.790175274391466</v>
      </c>
      <c r="BS123" s="25">
        <v>0.0588283934121184</v>
      </c>
      <c r="BT123" s="25">
        <v>4.71849887129509</v>
      </c>
      <c r="BU123" s="22">
        <v>-0.470003629245736</v>
      </c>
      <c r="BV123" s="25">
        <v>-0.154150679827258</v>
      </c>
      <c r="BW123" s="25">
        <v>2.12738100396895</v>
      </c>
      <c r="BX123" s="26">
        <f t="shared" si="124"/>
        <v>1.24612656615373</v>
      </c>
      <c r="BY123" s="26">
        <f t="shared" si="125"/>
        <v>0.979354772739386</v>
      </c>
      <c r="BZ123" s="26">
        <f t="shared" si="175"/>
        <v>1.02108043768742</v>
      </c>
      <c r="CA123" s="16">
        <f t="shared" si="126"/>
        <v>0.000661856206062385</v>
      </c>
      <c r="CB123" s="16">
        <f t="shared" si="127"/>
        <v>0.0210804376874243</v>
      </c>
      <c r="CC123" s="16">
        <f t="shared" si="128"/>
        <v>0.0344401656477918</v>
      </c>
      <c r="CF123" s="25">
        <v>-0.0964091659182188</v>
      </c>
      <c r="CG123" s="25">
        <v>0.790175274391466</v>
      </c>
      <c r="CH123" s="25">
        <v>0.0588283934121184</v>
      </c>
      <c r="CI123" s="25">
        <v>4.71849887129509</v>
      </c>
      <c r="CJ123" s="25">
        <v>-0.154150679827258</v>
      </c>
      <c r="CK123" s="22">
        <v>2.12738100396895</v>
      </c>
      <c r="CL123" s="29">
        <f t="shared" si="129"/>
        <v>1.23906880846769</v>
      </c>
      <c r="CM123" s="29">
        <f t="shared" si="130"/>
        <v>0.984933194718401</v>
      </c>
      <c r="CN123" s="29">
        <f t="shared" si="176"/>
        <v>1.01529728651892</v>
      </c>
      <c r="CO123" s="27">
        <f t="shared" si="131"/>
        <v>0.000348524409603113</v>
      </c>
      <c r="CP123" s="27">
        <f t="shared" si="132"/>
        <v>0.015297286518916</v>
      </c>
      <c r="CQ123" s="27">
        <f t="shared" si="133"/>
        <v>0.0369720839645317</v>
      </c>
      <c r="CT123" s="31">
        <v>-0.0964091659182188</v>
      </c>
      <c r="CU123" s="31">
        <v>0.790175274391466</v>
      </c>
      <c r="CV123" s="31">
        <v>0.0588283934121184</v>
      </c>
      <c r="CW123" s="31">
        <v>4.71849887129509</v>
      </c>
      <c r="CX123" s="31">
        <v>-0.154150679827258</v>
      </c>
      <c r="CY123" s="34">
        <f t="shared" si="134"/>
        <v>1.18921321309635</v>
      </c>
      <c r="CZ123" s="34">
        <f t="shared" si="97"/>
        <v>1.02622472283372</v>
      </c>
      <c r="DA123" s="34">
        <f t="shared" si="177"/>
        <v>0.974445438459805</v>
      </c>
      <c r="DB123" s="32">
        <f t="shared" si="135"/>
        <v>0.000972615677373922</v>
      </c>
      <c r="DC123" s="32">
        <f t="shared" si="136"/>
        <v>0.025554561540195</v>
      </c>
      <c r="DD123" s="32">
        <f>(DC123-$DE$1)^2</f>
        <v>0.032951720949707</v>
      </c>
      <c r="DE123" s="73"/>
      <c r="DF123" s="30">
        <f t="shared" si="137"/>
        <v>1.18921321309635</v>
      </c>
      <c r="DG123" s="30">
        <f t="shared" si="138"/>
        <v>1.15901660913952</v>
      </c>
      <c r="DH123" s="30">
        <f t="shared" si="139"/>
        <v>1.05296161450702</v>
      </c>
      <c r="DI123" s="34">
        <f t="shared" si="140"/>
        <v>0.949702236266404</v>
      </c>
      <c r="DJ123" s="32">
        <f t="shared" si="141"/>
        <v>0.00376792067353045</v>
      </c>
      <c r="DK123" s="32">
        <f t="shared" si="142"/>
        <v>0.0502977637335955</v>
      </c>
      <c r="DL123" s="32">
        <f t="shared" si="143"/>
        <v>0.0322385024936114</v>
      </c>
      <c r="DM123" s="36"/>
      <c r="DN123" s="30">
        <f t="shared" si="144"/>
        <v>1.23979928470298</v>
      </c>
      <c r="DO123" s="30">
        <f t="shared" si="145"/>
        <v>0.984352882807456</v>
      </c>
      <c r="DP123" s="34">
        <f t="shared" si="146"/>
        <v>1.01589584128399</v>
      </c>
      <c r="DQ123" s="32">
        <f t="shared" si="147"/>
        <v>0.00037633224698724</v>
      </c>
      <c r="DR123" s="32">
        <f t="shared" si="148"/>
        <v>0.0158958412839882</v>
      </c>
      <c r="DS123" s="32">
        <f t="shared" si="149"/>
        <v>0.0446941023079889</v>
      </c>
      <c r="DT123" s="36"/>
      <c r="DU123" s="30">
        <f t="shared" si="150"/>
        <v>1.16539351110649</v>
      </c>
      <c r="DV123" s="30">
        <f t="shared" si="151"/>
        <v>1.04719992720852</v>
      </c>
      <c r="DW123" s="34">
        <f t="shared" si="152"/>
        <v>0.954927491893227</v>
      </c>
      <c r="DX123" s="32">
        <f t="shared" si="153"/>
        <v>0.00302571382039133</v>
      </c>
      <c r="DY123" s="32">
        <f t="shared" si="154"/>
        <v>0.0450725081067727</v>
      </c>
      <c r="DZ123" s="32">
        <f t="shared" si="155"/>
        <v>0.0324146411951593</v>
      </c>
      <c r="EA123" s="36"/>
      <c r="EC123" s="25">
        <v>-0.0964091659182188</v>
      </c>
      <c r="ED123" s="22">
        <v>0.0588283934121184</v>
      </c>
      <c r="EE123" s="25">
        <v>4.71849887129509</v>
      </c>
      <c r="EF123" s="25">
        <v>-0.154150679827258</v>
      </c>
      <c r="EG123" s="26">
        <f t="shared" si="156"/>
        <v>1.20707290526416</v>
      </c>
      <c r="EH123" s="26">
        <f t="shared" si="157"/>
        <v>1.01104083662032</v>
      </c>
      <c r="EI123" s="26">
        <f t="shared" si="178"/>
        <v>0.989079732271518</v>
      </c>
      <c r="EJ123" s="16">
        <f t="shared" si="158"/>
        <v>0.000177611454098023</v>
      </c>
      <c r="EK123" s="16">
        <f t="shared" si="159"/>
        <v>0.0109202677284815</v>
      </c>
      <c r="EL123" s="16">
        <f t="shared" si="160"/>
        <v>0.0423142628978655</v>
      </c>
      <c r="EO123" s="25">
        <v>-0.0964091659182188</v>
      </c>
      <c r="EP123" s="25">
        <v>4.71849887129509</v>
      </c>
      <c r="EQ123" s="22">
        <v>-0.154150679827258</v>
      </c>
      <c r="ER123" s="26">
        <f t="shared" si="161"/>
        <v>1.15079109237135</v>
      </c>
      <c r="ES123" s="26">
        <f t="shared" si="162"/>
        <v>1.06048787489762</v>
      </c>
      <c r="ET123" s="26">
        <f t="shared" si="179"/>
        <v>0.942962219248891</v>
      </c>
      <c r="EU123" s="16">
        <f t="shared" si="163"/>
        <v>0.00484540002125447</v>
      </c>
      <c r="EV123" s="16">
        <f t="shared" si="164"/>
        <v>0.0570377807511094</v>
      </c>
      <c r="EW123" s="16">
        <f t="shared" si="165"/>
        <v>0.0322877709173229</v>
      </c>
      <c r="EZ123" s="25">
        <v>-0.0964091659182188</v>
      </c>
      <c r="FA123" s="25">
        <v>4.71849887129509</v>
      </c>
      <c r="FB123" s="26">
        <f t="shared" si="166"/>
        <v>1.19494148527002</v>
      </c>
      <c r="FC123" s="26">
        <f t="shared" si="167"/>
        <v>1.02130523966555</v>
      </c>
      <c r="FD123" s="26">
        <f t="shared" si="168"/>
        <v>0.979139204580481</v>
      </c>
      <c r="FE123" s="16">
        <f t="shared" si="169"/>
        <v>0.000648135972256663</v>
      </c>
      <c r="FF123" s="16">
        <f t="shared" si="170"/>
        <v>0.020860795419519</v>
      </c>
      <c r="FG123" s="16">
        <f t="shared" si="171"/>
        <v>0.0634138851601342</v>
      </c>
    </row>
    <row r="124" s="1" customFormat="1" spans="1:163">
      <c r="A124" s="13" t="s">
        <v>25</v>
      </c>
      <c r="B124" s="13">
        <v>2.95984502399591</v>
      </c>
      <c r="C124" s="14">
        <v>0.00529145144628099</v>
      </c>
      <c r="D124" s="14">
        <v>0.106640625</v>
      </c>
      <c r="E124" s="13">
        <v>112</v>
      </c>
      <c r="F124" s="13">
        <v>0.357142857142857</v>
      </c>
      <c r="G124" s="13">
        <v>0.357142857142857</v>
      </c>
      <c r="H124" s="13">
        <v>0.857142857142857</v>
      </c>
      <c r="I124" s="13">
        <v>6.60714285714286</v>
      </c>
      <c r="J124" s="13">
        <v>1.2188</v>
      </c>
      <c r="K124" s="17">
        <f t="shared" si="98"/>
        <v>1.25667737062658</v>
      </c>
      <c r="L124" s="17">
        <f t="shared" si="94"/>
        <v>0.969859112997559</v>
      </c>
      <c r="M124" s="17">
        <f t="shared" si="95"/>
        <v>1.03107759322824</v>
      </c>
      <c r="N124" s="16">
        <f t="shared" si="99"/>
        <v>0.00143469520558334</v>
      </c>
      <c r="O124" s="16">
        <f t="shared" si="96"/>
        <v>0.0310775932282412</v>
      </c>
      <c r="P124" s="16">
        <f>(O124-$Q$1)^2</f>
        <v>0.0757397998667411</v>
      </c>
      <c r="R124" s="21">
        <f t="shared" si="100"/>
        <v>-0.0306044623661015</v>
      </c>
      <c r="S124" s="21">
        <f t="shared" si="185"/>
        <v>1</v>
      </c>
      <c r="T124" s="21">
        <f t="shared" si="101"/>
        <v>1.08513691020717</v>
      </c>
      <c r="U124" s="22">
        <f t="shared" si="102"/>
        <v>0.00527750090783529</v>
      </c>
      <c r="V124" s="21">
        <f t="shared" si="103"/>
        <v>0.101328962356908</v>
      </c>
      <c r="W124" s="25">
        <f t="shared" si="104"/>
        <v>4.71849887129509</v>
      </c>
      <c r="X124" s="21">
        <f t="shared" si="105"/>
        <v>-1.02961941718116</v>
      </c>
      <c r="Y124" s="21">
        <f t="shared" si="106"/>
        <v>-1.02961941718116</v>
      </c>
      <c r="Z124" s="25">
        <f t="shared" si="107"/>
        <v>-0.154150679827258</v>
      </c>
      <c r="AA124" s="21">
        <f t="shared" si="108"/>
        <v>1.88815131490312</v>
      </c>
      <c r="AB124" s="26">
        <f t="shared" si="109"/>
        <v>1.31512791969847</v>
      </c>
      <c r="AC124" s="26">
        <f t="shared" si="110"/>
        <v>0.926753954306927</v>
      </c>
      <c r="AD124" s="26">
        <f t="shared" si="172"/>
        <v>1.07903505062231</v>
      </c>
      <c r="AE124" s="16">
        <f t="shared" si="111"/>
        <v>0.0092790681134349</v>
      </c>
      <c r="AF124" s="16">
        <f t="shared" si="112"/>
        <v>0.079035050622309</v>
      </c>
      <c r="AG124" s="16">
        <f t="shared" si="113"/>
        <v>0.0157206164693457</v>
      </c>
      <c r="AJ124" s="25">
        <v>-0.0306044623661015</v>
      </c>
      <c r="AK124" s="22">
        <v>1</v>
      </c>
      <c r="AL124" s="25">
        <v>1.08513691020717</v>
      </c>
      <c r="AM124" s="25">
        <v>0.101328962356908</v>
      </c>
      <c r="AN124" s="25">
        <v>4.71849887129509</v>
      </c>
      <c r="AO124" s="25">
        <v>-1.02961941718116</v>
      </c>
      <c r="AP124" s="25">
        <v>-1.02961941718116</v>
      </c>
      <c r="AQ124" s="25">
        <v>-0.154150679827258</v>
      </c>
      <c r="AR124" s="25">
        <v>1.88815131490312</v>
      </c>
      <c r="AS124" s="26">
        <f t="shared" si="114"/>
        <v>1.31602509991092</v>
      </c>
      <c r="AT124" s="26">
        <f t="shared" si="115"/>
        <v>0.926122153811885</v>
      </c>
      <c r="AU124" s="26">
        <f t="shared" si="173"/>
        <v>1.07977116828923</v>
      </c>
      <c r="AV124" s="16">
        <f t="shared" si="116"/>
        <v>0.00945272005268801</v>
      </c>
      <c r="AW124" s="16">
        <f t="shared" si="117"/>
        <v>0.0797711682892337</v>
      </c>
      <c r="AX124" s="16">
        <f t="shared" si="118"/>
        <v>0.0155797168112882</v>
      </c>
      <c r="BA124" s="25">
        <v>-0.0306044623661015</v>
      </c>
      <c r="BB124" s="25">
        <v>1.08513691020717</v>
      </c>
      <c r="BC124" s="25">
        <v>0.101328962356908</v>
      </c>
      <c r="BD124" s="25">
        <v>4.71849887129509</v>
      </c>
      <c r="BE124" s="22">
        <v>-1.02961941718116</v>
      </c>
      <c r="BF124" s="25">
        <v>-1.02961941718116</v>
      </c>
      <c r="BG124" s="25">
        <v>-0.154150679827258</v>
      </c>
      <c r="BH124" s="25">
        <v>1.88815131490312</v>
      </c>
      <c r="BI124" s="26">
        <f t="shared" si="119"/>
        <v>1.31745048790752</v>
      </c>
      <c r="BJ124" s="26">
        <f t="shared" si="120"/>
        <v>0.925120155320442</v>
      </c>
      <c r="BK124" s="26">
        <f t="shared" si="174"/>
        <v>1.08094066943512</v>
      </c>
      <c r="BL124" s="16">
        <f t="shared" si="121"/>
        <v>0.00973191876439229</v>
      </c>
      <c r="BM124" s="16">
        <f t="shared" si="122"/>
        <v>0.0809406694351187</v>
      </c>
      <c r="BN124" s="16">
        <f t="shared" si="123"/>
        <v>0.0153566309163452</v>
      </c>
      <c r="BQ124" s="25">
        <v>-0.0306044623661015</v>
      </c>
      <c r="BR124" s="25">
        <v>1.08513691020717</v>
      </c>
      <c r="BS124" s="25">
        <v>0.101328962356908</v>
      </c>
      <c r="BT124" s="25">
        <v>4.71849887129509</v>
      </c>
      <c r="BU124" s="22">
        <v>-1.02961941718116</v>
      </c>
      <c r="BV124" s="25">
        <v>-0.154150679827258</v>
      </c>
      <c r="BW124" s="25">
        <v>1.88815131490312</v>
      </c>
      <c r="BX124" s="26">
        <f t="shared" si="124"/>
        <v>1.31584950061601</v>
      </c>
      <c r="BY124" s="26">
        <f t="shared" si="125"/>
        <v>0.926245744235507</v>
      </c>
      <c r="BZ124" s="26">
        <f t="shared" si="175"/>
        <v>1.07962709272728</v>
      </c>
      <c r="CA124" s="16">
        <f t="shared" si="126"/>
        <v>0.00941860556981781</v>
      </c>
      <c r="CB124" s="16">
        <f t="shared" si="127"/>
        <v>0.0796270927272846</v>
      </c>
      <c r="CC124" s="16">
        <f t="shared" si="128"/>
        <v>0.016137627656733</v>
      </c>
      <c r="CF124" s="25">
        <v>-0.0306044623661015</v>
      </c>
      <c r="CG124" s="25">
        <v>1.08513691020717</v>
      </c>
      <c r="CH124" s="25">
        <v>0.101328962356908</v>
      </c>
      <c r="CI124" s="25">
        <v>4.71849887129509</v>
      </c>
      <c r="CJ124" s="25">
        <v>-0.154150679827258</v>
      </c>
      <c r="CK124" s="22">
        <v>1.88815131490312</v>
      </c>
      <c r="CL124" s="29">
        <f t="shared" si="129"/>
        <v>1.3302544660384</v>
      </c>
      <c r="CM124" s="29">
        <f t="shared" si="130"/>
        <v>0.916215679868891</v>
      </c>
      <c r="CN124" s="29">
        <f t="shared" si="176"/>
        <v>1.09144606665441</v>
      </c>
      <c r="CO124" s="27">
        <f t="shared" si="131"/>
        <v>0.0124220979999047</v>
      </c>
      <c r="CP124" s="27">
        <f t="shared" si="132"/>
        <v>0.0914460666544137</v>
      </c>
      <c r="CQ124" s="27">
        <f t="shared" si="133"/>
        <v>0.0134867534939263</v>
      </c>
      <c r="CT124" s="31">
        <v>-0.0306044623661015</v>
      </c>
      <c r="CU124" s="31">
        <v>1.08513691020717</v>
      </c>
      <c r="CV124" s="31">
        <v>0.101328962356908</v>
      </c>
      <c r="CW124" s="31">
        <v>4.71849887129509</v>
      </c>
      <c r="CX124" s="31">
        <v>-0.154150679827258</v>
      </c>
      <c r="CY124" s="34">
        <f t="shared" si="134"/>
        <v>1.31353729104094</v>
      </c>
      <c r="CZ124" s="34">
        <f t="shared" si="97"/>
        <v>0.927876207484095</v>
      </c>
      <c r="DA124" s="34">
        <f t="shared" si="177"/>
        <v>1.07772997295778</v>
      </c>
      <c r="DB124" s="32">
        <f t="shared" si="135"/>
        <v>0.00897515431377596</v>
      </c>
      <c r="DC124" s="32">
        <f t="shared" si="136"/>
        <v>0.0777299729577789</v>
      </c>
      <c r="DD124" s="32">
        <f>(DC124-$DE$1)^2</f>
        <v>0.016731597764003</v>
      </c>
      <c r="DE124" s="73"/>
      <c r="DF124" s="30">
        <f t="shared" si="137"/>
        <v>1.31353729104094</v>
      </c>
      <c r="DG124" s="30">
        <f t="shared" si="138"/>
        <v>1.14835173880407</v>
      </c>
      <c r="DH124" s="30">
        <f t="shared" si="139"/>
        <v>1.06134728482172</v>
      </c>
      <c r="DI124" s="34">
        <f t="shared" si="140"/>
        <v>0.942198669842529</v>
      </c>
      <c r="DJ124" s="32">
        <f t="shared" si="141"/>
        <v>0.00496295750552936</v>
      </c>
      <c r="DK124" s="32">
        <f t="shared" si="142"/>
        <v>0.057801330157471</v>
      </c>
      <c r="DL124" s="32">
        <f t="shared" si="143"/>
        <v>0.0296002627628841</v>
      </c>
      <c r="DM124" s="36"/>
      <c r="DN124" s="30">
        <f t="shared" si="144"/>
        <v>1.17428744492244</v>
      </c>
      <c r="DO124" s="30">
        <f t="shared" si="145"/>
        <v>1.03790601293578</v>
      </c>
      <c r="DP124" s="34">
        <f t="shared" si="146"/>
        <v>0.963478376208108</v>
      </c>
      <c r="DQ124" s="32">
        <f t="shared" si="147"/>
        <v>0.00198136755953266</v>
      </c>
      <c r="DR124" s="32">
        <f t="shared" si="148"/>
        <v>0.0365216237918923</v>
      </c>
      <c r="DS124" s="32">
        <f t="shared" si="149"/>
        <v>0.0363985402221857</v>
      </c>
      <c r="DT124" s="36"/>
      <c r="DU124" s="30">
        <f t="shared" si="150"/>
        <v>1.10800618938832</v>
      </c>
      <c r="DV124" s="30">
        <f t="shared" si="151"/>
        <v>1.09999385533473</v>
      </c>
      <c r="DW124" s="34">
        <f t="shared" si="152"/>
        <v>0.909095987355039</v>
      </c>
      <c r="DX124" s="32">
        <f t="shared" si="153"/>
        <v>0.0122752684698565</v>
      </c>
      <c r="DY124" s="32">
        <f t="shared" si="154"/>
        <v>0.090904012644961</v>
      </c>
      <c r="DZ124" s="32">
        <f t="shared" si="155"/>
        <v>0.0180120988573565</v>
      </c>
      <c r="EA124" s="36"/>
      <c r="EC124" s="25">
        <v>-0.0306044623661015</v>
      </c>
      <c r="ED124" s="22">
        <v>0.101328962356908</v>
      </c>
      <c r="EE124" s="25">
        <v>4.71849887129509</v>
      </c>
      <c r="EF124" s="25">
        <v>-0.154150679827258</v>
      </c>
      <c r="EG124" s="26">
        <f t="shared" si="156"/>
        <v>1.26944913704001</v>
      </c>
      <c r="EH124" s="26">
        <f t="shared" si="157"/>
        <v>0.960101483736392</v>
      </c>
      <c r="EI124" s="26">
        <f t="shared" si="178"/>
        <v>1.04155656140467</v>
      </c>
      <c r="EJ124" s="16">
        <f t="shared" si="158"/>
        <v>0.00256533508289809</v>
      </c>
      <c r="EK124" s="16">
        <f t="shared" si="159"/>
        <v>0.0415565614046716</v>
      </c>
      <c r="EL124" s="16">
        <f t="shared" si="160"/>
        <v>0.0306488101227781</v>
      </c>
      <c r="EO124" s="25">
        <v>-0.0306044623661015</v>
      </c>
      <c r="EP124" s="25">
        <v>4.71849887129509</v>
      </c>
      <c r="EQ124" s="22">
        <v>-0.154150679827258</v>
      </c>
      <c r="ER124" s="26">
        <f t="shared" si="161"/>
        <v>1.07608881806473</v>
      </c>
      <c r="ES124" s="26">
        <f t="shared" si="162"/>
        <v>1.13262026288121</v>
      </c>
      <c r="ET124" s="26">
        <f t="shared" si="179"/>
        <v>0.882908449347494</v>
      </c>
      <c r="EU124" s="16">
        <f t="shared" si="163"/>
        <v>0.0203664814493631</v>
      </c>
      <c r="EV124" s="16">
        <f t="shared" si="164"/>
        <v>0.117091550652506</v>
      </c>
      <c r="EW124" s="16">
        <f t="shared" si="165"/>
        <v>0.0143123447324769</v>
      </c>
      <c r="EZ124" s="25">
        <v>-0.0306044623661015</v>
      </c>
      <c r="FA124" s="25">
        <v>4.71849887129509</v>
      </c>
      <c r="FB124" s="26">
        <f t="shared" si="166"/>
        <v>1.11737323921325</v>
      </c>
      <c r="FC124" s="26">
        <f t="shared" si="167"/>
        <v>1.09077249859516</v>
      </c>
      <c r="FD124" s="26">
        <f t="shared" si="168"/>
        <v>0.916781456525473</v>
      </c>
      <c r="FE124" s="16">
        <f t="shared" si="169"/>
        <v>0.0102873878036932</v>
      </c>
      <c r="FF124" s="16">
        <f t="shared" si="170"/>
        <v>0.0832185434745265</v>
      </c>
      <c r="FG124" s="16">
        <f t="shared" si="171"/>
        <v>0.0358963758409277</v>
      </c>
    </row>
    <row r="125" s="1" customFormat="1" spans="1:163">
      <c r="A125" s="13" t="s">
        <v>25</v>
      </c>
      <c r="B125" s="13">
        <v>2.47107675957726</v>
      </c>
      <c r="C125" s="14">
        <v>0.00597624420537042</v>
      </c>
      <c r="D125" s="14">
        <v>0.0787982156914196</v>
      </c>
      <c r="E125" s="13">
        <v>112</v>
      </c>
      <c r="F125" s="13">
        <v>0.491071428571429</v>
      </c>
      <c r="G125" s="13">
        <v>0.491071428571429</v>
      </c>
      <c r="H125" s="13">
        <v>0.857142857142857</v>
      </c>
      <c r="I125" s="13">
        <v>8.39285714285714</v>
      </c>
      <c r="J125" s="13">
        <v>1.2605</v>
      </c>
      <c r="K125" s="17">
        <f t="shared" si="98"/>
        <v>1.25074465747488</v>
      </c>
      <c r="L125" s="17">
        <f t="shared" si="94"/>
        <v>1.00779962757932</v>
      </c>
      <c r="M125" s="17">
        <f t="shared" si="95"/>
        <v>0.992260735799187</v>
      </c>
      <c r="N125" s="16">
        <f t="shared" si="99"/>
        <v>9.516670778251e-5</v>
      </c>
      <c r="O125" s="16">
        <f t="shared" si="96"/>
        <v>0.00773926420081306</v>
      </c>
      <c r="P125" s="16">
        <f>(O125-$Q$1)^2</f>
        <v>0.0891302974192662</v>
      </c>
      <c r="R125" s="21">
        <f t="shared" si="100"/>
        <v>0.00776936772600829</v>
      </c>
      <c r="S125" s="21">
        <f t="shared" si="185"/>
        <v>1</v>
      </c>
      <c r="T125" s="21">
        <f t="shared" si="101"/>
        <v>0.904653990699329</v>
      </c>
      <c r="U125" s="22">
        <f t="shared" si="102"/>
        <v>0.00595845728876015</v>
      </c>
      <c r="V125" s="21">
        <f t="shared" si="103"/>
        <v>0.0758476583067452</v>
      </c>
      <c r="W125" s="25">
        <f t="shared" si="104"/>
        <v>4.71849887129509</v>
      </c>
      <c r="X125" s="21">
        <f t="shared" si="105"/>
        <v>-0.711165686062623</v>
      </c>
      <c r="Y125" s="21">
        <f t="shared" si="106"/>
        <v>-0.711165686062623</v>
      </c>
      <c r="Z125" s="25">
        <f t="shared" si="107"/>
        <v>-0.154150679827258</v>
      </c>
      <c r="AA125" s="21">
        <f t="shared" si="108"/>
        <v>2.12738100396895</v>
      </c>
      <c r="AB125" s="26">
        <f t="shared" si="109"/>
        <v>1.21473967421169</v>
      </c>
      <c r="AC125" s="26">
        <f t="shared" si="110"/>
        <v>1.03767089094049</v>
      </c>
      <c r="AD125" s="26">
        <f t="shared" si="172"/>
        <v>0.963696687196895</v>
      </c>
      <c r="AE125" s="16">
        <f t="shared" si="111"/>
        <v>0.00209400741625257</v>
      </c>
      <c r="AF125" s="16">
        <f t="shared" si="112"/>
        <v>0.0363033128031045</v>
      </c>
      <c r="AG125" s="16">
        <f t="shared" si="113"/>
        <v>0.0282621893503744</v>
      </c>
      <c r="AJ125" s="25">
        <v>0.00776936772600829</v>
      </c>
      <c r="AK125" s="22">
        <v>1</v>
      </c>
      <c r="AL125" s="25">
        <v>0.904653990699329</v>
      </c>
      <c r="AM125" s="25">
        <v>0.0758476583067452</v>
      </c>
      <c r="AN125" s="25">
        <v>4.71849887129509</v>
      </c>
      <c r="AO125" s="25">
        <v>-0.711165686062623</v>
      </c>
      <c r="AP125" s="25">
        <v>-0.711165686062623</v>
      </c>
      <c r="AQ125" s="25">
        <v>-0.154150679827258</v>
      </c>
      <c r="AR125" s="25">
        <v>2.12738100396895</v>
      </c>
      <c r="AS125" s="26">
        <f t="shared" si="114"/>
        <v>1.21558216118895</v>
      </c>
      <c r="AT125" s="26">
        <f t="shared" si="115"/>
        <v>1.03695170943206</v>
      </c>
      <c r="AU125" s="26">
        <f t="shared" si="173"/>
        <v>0.964365062426773</v>
      </c>
      <c r="AV125" s="16">
        <f t="shared" si="116"/>
        <v>0.00201761224345571</v>
      </c>
      <c r="AW125" s="16">
        <f t="shared" si="117"/>
        <v>0.0356349375732271</v>
      </c>
      <c r="AX125" s="16">
        <f t="shared" si="118"/>
        <v>0.0285457807166217</v>
      </c>
      <c r="BA125" s="25">
        <v>0.00776936772600829</v>
      </c>
      <c r="BB125" s="25">
        <v>0.904653990699329</v>
      </c>
      <c r="BC125" s="25">
        <v>0.0758476583067452</v>
      </c>
      <c r="BD125" s="25">
        <v>4.71849887129509</v>
      </c>
      <c r="BE125" s="22">
        <v>-0.711165686062623</v>
      </c>
      <c r="BF125" s="25">
        <v>-0.711165686062623</v>
      </c>
      <c r="BG125" s="25">
        <v>-0.154150679827258</v>
      </c>
      <c r="BH125" s="25">
        <v>2.12738100396895</v>
      </c>
      <c r="BI125" s="26">
        <f t="shared" si="119"/>
        <v>1.2214596664052</v>
      </c>
      <c r="BJ125" s="26">
        <f t="shared" si="120"/>
        <v>1.03196203253252</v>
      </c>
      <c r="BK125" s="26">
        <f t="shared" si="174"/>
        <v>0.969027898774455</v>
      </c>
      <c r="BL125" s="16">
        <f t="shared" si="121"/>
        <v>0.00152414764719322</v>
      </c>
      <c r="BM125" s="16">
        <f t="shared" si="122"/>
        <v>0.0309721012255448</v>
      </c>
      <c r="BN125" s="16">
        <f t="shared" si="123"/>
        <v>0.0302378859769795</v>
      </c>
      <c r="BQ125" s="25">
        <v>0.00776936772600829</v>
      </c>
      <c r="BR125" s="25">
        <v>0.904653990699329</v>
      </c>
      <c r="BS125" s="25">
        <v>0.0758476583067452</v>
      </c>
      <c r="BT125" s="25">
        <v>4.71849887129509</v>
      </c>
      <c r="BU125" s="22">
        <v>-0.711165686062623</v>
      </c>
      <c r="BV125" s="25">
        <v>-0.154150679827258</v>
      </c>
      <c r="BW125" s="25">
        <v>2.12738100396895</v>
      </c>
      <c r="BX125" s="26">
        <f t="shared" si="124"/>
        <v>1.22423639188405</v>
      </c>
      <c r="BY125" s="26">
        <f t="shared" si="125"/>
        <v>1.02962141001227</v>
      </c>
      <c r="BZ125" s="26">
        <f t="shared" si="175"/>
        <v>0.971230774997267</v>
      </c>
      <c r="CA125" s="16">
        <f t="shared" si="126"/>
        <v>0.00131504927358684</v>
      </c>
      <c r="CB125" s="16">
        <f t="shared" si="127"/>
        <v>0.0287692250027332</v>
      </c>
      <c r="CC125" s="16">
        <f t="shared" si="128"/>
        <v>0.0316455033002448</v>
      </c>
      <c r="CF125" s="25">
        <v>0.00776936772600829</v>
      </c>
      <c r="CG125" s="25">
        <v>0.904653990699329</v>
      </c>
      <c r="CH125" s="25">
        <v>0.0758476583067452</v>
      </c>
      <c r="CI125" s="25">
        <v>4.71849887129509</v>
      </c>
      <c r="CJ125" s="25">
        <v>-0.154150679827258</v>
      </c>
      <c r="CK125" s="22">
        <v>2.12738100396895</v>
      </c>
      <c r="CL125" s="29">
        <f t="shared" si="129"/>
        <v>1.22645929085708</v>
      </c>
      <c r="CM125" s="29">
        <f t="shared" si="130"/>
        <v>1.02775527031079</v>
      </c>
      <c r="CN125" s="29">
        <f t="shared" si="176"/>
        <v>0.972994280727556</v>
      </c>
      <c r="CO125" s="27">
        <f t="shared" si="131"/>
        <v>0.00115876987895262</v>
      </c>
      <c r="CP125" s="27">
        <f t="shared" si="132"/>
        <v>0.0270057192724444</v>
      </c>
      <c r="CQ125" s="27">
        <f t="shared" si="133"/>
        <v>0.0326065468951798</v>
      </c>
      <c r="CT125" s="31">
        <v>0.00776936772600829</v>
      </c>
      <c r="CU125" s="31">
        <v>0.904653990699329</v>
      </c>
      <c r="CV125" s="31">
        <v>0.0758476583067452</v>
      </c>
      <c r="CW125" s="31">
        <v>4.71849887129509</v>
      </c>
      <c r="CX125" s="31">
        <v>-0.154150679827258</v>
      </c>
      <c r="CY125" s="34">
        <f t="shared" si="134"/>
        <v>1.18225252874557</v>
      </c>
      <c r="CZ125" s="34">
        <f t="shared" si="97"/>
        <v>1.06618507412917</v>
      </c>
      <c r="DA125" s="34">
        <f t="shared" si="177"/>
        <v>0.937923465883041</v>
      </c>
      <c r="DB125" s="32">
        <f t="shared" si="135"/>
        <v>0.00612266675771238</v>
      </c>
      <c r="DC125" s="32">
        <f t="shared" si="136"/>
        <v>0.0620765341169591</v>
      </c>
      <c r="DD125" s="32">
        <f>(DC125-$DE$1)^2</f>
        <v>0.0210261937493855</v>
      </c>
      <c r="DE125" s="73"/>
      <c r="DF125" s="30">
        <f t="shared" si="137"/>
        <v>1.18225252874557</v>
      </c>
      <c r="DG125" s="30">
        <f t="shared" si="138"/>
        <v>1.10303313248319</v>
      </c>
      <c r="DH125" s="30">
        <f t="shared" si="139"/>
        <v>1.14275805764993</v>
      </c>
      <c r="DI125" s="34">
        <f t="shared" si="140"/>
        <v>0.875075868689557</v>
      </c>
      <c r="DJ125" s="32">
        <f t="shared" si="141"/>
        <v>0.0247958143655579</v>
      </c>
      <c r="DK125" s="32">
        <f t="shared" si="142"/>
        <v>0.124924131310444</v>
      </c>
      <c r="DL125" s="32">
        <f t="shared" si="143"/>
        <v>0.0110091439484237</v>
      </c>
      <c r="DM125" s="36"/>
      <c r="DN125" s="30">
        <f t="shared" si="144"/>
        <v>1.18565550476246</v>
      </c>
      <c r="DO125" s="30">
        <f t="shared" si="145"/>
        <v>1.06312499283048</v>
      </c>
      <c r="DP125" s="34">
        <f t="shared" si="146"/>
        <v>0.940623169188779</v>
      </c>
      <c r="DQ125" s="32">
        <f t="shared" si="147"/>
        <v>0.00560169846736281</v>
      </c>
      <c r="DR125" s="32">
        <f t="shared" si="148"/>
        <v>0.0593768308112212</v>
      </c>
      <c r="DS125" s="32">
        <f t="shared" si="149"/>
        <v>0.0282000844113226</v>
      </c>
      <c r="DT125" s="36"/>
      <c r="DU125" s="30">
        <f t="shared" si="150"/>
        <v>1.11122783783339</v>
      </c>
      <c r="DV125" s="30">
        <f t="shared" si="151"/>
        <v>1.13433083395179</v>
      </c>
      <c r="DW125" s="34">
        <f t="shared" si="152"/>
        <v>0.881577023271236</v>
      </c>
      <c r="DX125" s="32">
        <f t="shared" si="153"/>
        <v>0.0222821783978938</v>
      </c>
      <c r="DY125" s="32">
        <f t="shared" si="154"/>
        <v>0.118422976728764</v>
      </c>
      <c r="DZ125" s="32">
        <f t="shared" si="155"/>
        <v>0.0113827980870396</v>
      </c>
      <c r="EA125" s="36"/>
      <c r="EC125" s="25">
        <v>0.00776936772600829</v>
      </c>
      <c r="ED125" s="22">
        <v>0.0758476583067452</v>
      </c>
      <c r="EE125" s="25">
        <v>4.71849887129509</v>
      </c>
      <c r="EF125" s="25">
        <v>-0.154150679827258</v>
      </c>
      <c r="EG125" s="26">
        <f t="shared" si="156"/>
        <v>1.17751085332633</v>
      </c>
      <c r="EH125" s="26">
        <f t="shared" si="157"/>
        <v>1.07047845583693</v>
      </c>
      <c r="EI125" s="26">
        <f t="shared" si="178"/>
        <v>0.934161724177973</v>
      </c>
      <c r="EJ125" s="16">
        <f t="shared" si="158"/>
        <v>0.00688719846562315</v>
      </c>
      <c r="EK125" s="16">
        <f t="shared" si="159"/>
        <v>0.0658382758220273</v>
      </c>
      <c r="EL125" s="16">
        <f t="shared" si="160"/>
        <v>0.0227365086559152</v>
      </c>
      <c r="EO125" s="25">
        <v>0.00776936772600829</v>
      </c>
      <c r="EP125" s="25">
        <v>4.71849887129509</v>
      </c>
      <c r="EQ125" s="22">
        <v>-0.154150679827258</v>
      </c>
      <c r="ER125" s="26">
        <f t="shared" si="161"/>
        <v>1.07100865474473</v>
      </c>
      <c r="ES125" s="26">
        <f t="shared" si="162"/>
        <v>1.17692793089561</v>
      </c>
      <c r="ET125" s="26">
        <f t="shared" si="179"/>
        <v>0.849669698329811</v>
      </c>
      <c r="EU125" s="16">
        <f t="shared" si="163"/>
        <v>0.0359069699266533</v>
      </c>
      <c r="EV125" s="16">
        <f t="shared" si="164"/>
        <v>0.150330301670189</v>
      </c>
      <c r="EW125" s="16">
        <f t="shared" si="165"/>
        <v>0.00746417571562227</v>
      </c>
      <c r="EZ125" s="25">
        <v>0.00776936772600829</v>
      </c>
      <c r="FA125" s="25">
        <v>4.71849887129509</v>
      </c>
      <c r="FB125" s="26">
        <f t="shared" si="166"/>
        <v>1.11209817413562</v>
      </c>
      <c r="FC125" s="26">
        <f t="shared" si="167"/>
        <v>1.13344309820464</v>
      </c>
      <c r="FD125" s="26">
        <f t="shared" si="168"/>
        <v>0.882267492372566</v>
      </c>
      <c r="FE125" s="16">
        <f t="shared" si="169"/>
        <v>0.0220231019198821</v>
      </c>
      <c r="FF125" s="16">
        <f t="shared" si="170"/>
        <v>0.117732507627434</v>
      </c>
      <c r="FG125" s="16">
        <f t="shared" si="171"/>
        <v>0.024009324317335</v>
      </c>
    </row>
    <row r="126" s="1" customFormat="1" spans="1:163">
      <c r="A126" s="13" t="s">
        <v>25</v>
      </c>
      <c r="B126" s="13">
        <v>2.20378265907108</v>
      </c>
      <c r="C126" s="14">
        <v>0.00342130750605327</v>
      </c>
      <c r="D126" s="14">
        <v>0.060593220338983</v>
      </c>
      <c r="E126" s="13">
        <v>112</v>
      </c>
      <c r="F126" s="13">
        <v>0.625</v>
      </c>
      <c r="G126" s="13">
        <v>0.625</v>
      </c>
      <c r="H126" s="13">
        <v>0.857142857142857</v>
      </c>
      <c r="I126" s="13">
        <v>4.82142857142857</v>
      </c>
      <c r="J126" s="13">
        <v>1.2579</v>
      </c>
      <c r="K126" s="17">
        <f t="shared" si="98"/>
        <v>1.50605899103835</v>
      </c>
      <c r="L126" s="17">
        <f t="shared" si="94"/>
        <v>0.835226247766525</v>
      </c>
      <c r="M126" s="17">
        <f t="shared" si="95"/>
        <v>1.19728038082387</v>
      </c>
      <c r="N126" s="16">
        <f t="shared" si="99"/>
        <v>0.0615828848331721</v>
      </c>
      <c r="O126" s="16">
        <f t="shared" si="96"/>
        <v>0.197280380823873</v>
      </c>
      <c r="P126" s="16">
        <f>(O126-$Q$1)^2</f>
        <v>0.0118822775758611</v>
      </c>
      <c r="R126" s="21">
        <f t="shared" si="100"/>
        <v>-0.180052635424057</v>
      </c>
      <c r="S126" s="21">
        <f t="shared" si="185"/>
        <v>1</v>
      </c>
      <c r="T126" s="21">
        <f t="shared" si="101"/>
        <v>0.790175274391466</v>
      </c>
      <c r="U126" s="22">
        <f t="shared" si="102"/>
        <v>0.00341546814856237</v>
      </c>
      <c r="V126" s="21">
        <f t="shared" si="103"/>
        <v>0.0588283934121184</v>
      </c>
      <c r="W126" s="25">
        <f t="shared" si="104"/>
        <v>4.71849887129509</v>
      </c>
      <c r="X126" s="21">
        <f t="shared" si="105"/>
        <v>-0.470003629245736</v>
      </c>
      <c r="Y126" s="21">
        <f t="shared" si="106"/>
        <v>-0.470003629245736</v>
      </c>
      <c r="Z126" s="25">
        <f t="shared" si="107"/>
        <v>-0.154150679827258</v>
      </c>
      <c r="AA126" s="21">
        <f t="shared" si="108"/>
        <v>1.57307026826323</v>
      </c>
      <c r="AB126" s="26">
        <f t="shared" si="109"/>
        <v>1.33926607592483</v>
      </c>
      <c r="AC126" s="26">
        <f t="shared" si="110"/>
        <v>0.939245772451423</v>
      </c>
      <c r="AD126" s="26">
        <f t="shared" si="172"/>
        <v>1.06468405749648</v>
      </c>
      <c r="AE126" s="16">
        <f t="shared" si="111"/>
        <v>0.00662043831140477</v>
      </c>
      <c r="AF126" s="16">
        <f t="shared" si="112"/>
        <v>0.0646840574964842</v>
      </c>
      <c r="AG126" s="16">
        <f t="shared" si="113"/>
        <v>0.0195252765419204</v>
      </c>
      <c r="AJ126" s="25">
        <v>-0.180052635424057</v>
      </c>
      <c r="AK126" s="22">
        <v>1</v>
      </c>
      <c r="AL126" s="25">
        <v>0.790175274391466</v>
      </c>
      <c r="AM126" s="25">
        <v>0.0588283934121184</v>
      </c>
      <c r="AN126" s="25">
        <v>4.71849887129509</v>
      </c>
      <c r="AO126" s="25">
        <v>-0.470003629245736</v>
      </c>
      <c r="AP126" s="25">
        <v>-0.470003629245736</v>
      </c>
      <c r="AQ126" s="25">
        <v>-0.154150679827258</v>
      </c>
      <c r="AR126" s="25">
        <v>1.57307026826323</v>
      </c>
      <c r="AS126" s="26">
        <f t="shared" si="114"/>
        <v>1.33865309081549</v>
      </c>
      <c r="AT126" s="26">
        <f t="shared" si="115"/>
        <v>0.939675864217892</v>
      </c>
      <c r="AU126" s="26">
        <f t="shared" si="173"/>
        <v>1.06419674919747</v>
      </c>
      <c r="AV126" s="16">
        <f t="shared" si="116"/>
        <v>0.00652106167625508</v>
      </c>
      <c r="AW126" s="16">
        <f t="shared" si="117"/>
        <v>0.0641967491974655</v>
      </c>
      <c r="AX126" s="16">
        <f t="shared" si="118"/>
        <v>0.0197102379456132</v>
      </c>
      <c r="BA126" s="25">
        <v>-0.180052635424057</v>
      </c>
      <c r="BB126" s="25">
        <v>0.790175274391466</v>
      </c>
      <c r="BC126" s="25">
        <v>0.0588283934121184</v>
      </c>
      <c r="BD126" s="25">
        <v>4.71849887129509</v>
      </c>
      <c r="BE126" s="22">
        <v>-0.470003629245736</v>
      </c>
      <c r="BF126" s="25">
        <v>-0.470003629245736</v>
      </c>
      <c r="BG126" s="25">
        <v>-0.154150679827258</v>
      </c>
      <c r="BH126" s="25">
        <v>1.57307026826323</v>
      </c>
      <c r="BI126" s="26">
        <f t="shared" si="119"/>
        <v>1.33581864660506</v>
      </c>
      <c r="BJ126" s="26">
        <f t="shared" si="120"/>
        <v>0.941669741769894</v>
      </c>
      <c r="BK126" s="26">
        <f t="shared" si="174"/>
        <v>1.06194343477627</v>
      </c>
      <c r="BL126" s="16">
        <f t="shared" si="121"/>
        <v>0.00607131548876487</v>
      </c>
      <c r="BM126" s="16">
        <f t="shared" si="122"/>
        <v>0.0619434347762653</v>
      </c>
      <c r="BN126" s="16">
        <f t="shared" si="123"/>
        <v>0.0204258716898157</v>
      </c>
      <c r="BQ126" s="25">
        <v>-0.180052635424057</v>
      </c>
      <c r="BR126" s="25">
        <v>0.790175274391466</v>
      </c>
      <c r="BS126" s="25">
        <v>0.0588283934121184</v>
      </c>
      <c r="BT126" s="25">
        <v>4.71849887129509</v>
      </c>
      <c r="BU126" s="22">
        <v>-0.470003629245736</v>
      </c>
      <c r="BV126" s="25">
        <v>-0.154150679827258</v>
      </c>
      <c r="BW126" s="25">
        <v>1.57307026826323</v>
      </c>
      <c r="BX126" s="26">
        <f t="shared" si="124"/>
        <v>1.3410170758765</v>
      </c>
      <c r="BY126" s="26">
        <f t="shared" si="125"/>
        <v>0.938019375463829</v>
      </c>
      <c r="BZ126" s="26">
        <f t="shared" si="175"/>
        <v>1.06607606000198</v>
      </c>
      <c r="CA126" s="16">
        <f t="shared" si="126"/>
        <v>0.00690844830225913</v>
      </c>
      <c r="CB126" s="16">
        <f t="shared" si="127"/>
        <v>0.0660760600019841</v>
      </c>
      <c r="CC126" s="16">
        <f t="shared" si="128"/>
        <v>0.0197641409137963</v>
      </c>
      <c r="CF126" s="25">
        <v>-0.180052635424057</v>
      </c>
      <c r="CG126" s="25">
        <v>0.790175274391466</v>
      </c>
      <c r="CH126" s="25">
        <v>0.0588283934121184</v>
      </c>
      <c r="CI126" s="25">
        <v>4.71849887129509</v>
      </c>
      <c r="CJ126" s="25">
        <v>-0.154150679827258</v>
      </c>
      <c r="CK126" s="22">
        <v>1.57307026826323</v>
      </c>
      <c r="CL126" s="29">
        <f t="shared" si="129"/>
        <v>1.33379149768065</v>
      </c>
      <c r="CM126" s="29">
        <f t="shared" si="130"/>
        <v>0.943100928583955</v>
      </c>
      <c r="CN126" s="29">
        <f t="shared" si="176"/>
        <v>1.06033190053315</v>
      </c>
      <c r="CO126" s="27">
        <f t="shared" si="131"/>
        <v>0.00575951942021136</v>
      </c>
      <c r="CP126" s="27">
        <f t="shared" si="132"/>
        <v>0.0603319005331466</v>
      </c>
      <c r="CQ126" s="27">
        <f t="shared" si="133"/>
        <v>0.0216815755331282</v>
      </c>
      <c r="CT126" s="31">
        <v>-0.180052635424057</v>
      </c>
      <c r="CU126" s="31">
        <v>0.790175274391466</v>
      </c>
      <c r="CV126" s="31">
        <v>0.0588283934121184</v>
      </c>
      <c r="CW126" s="31">
        <v>4.71849887129509</v>
      </c>
      <c r="CX126" s="31">
        <v>-0.154150679827258</v>
      </c>
      <c r="CY126" s="34">
        <f t="shared" si="134"/>
        <v>1.33269123472301</v>
      </c>
      <c r="CZ126" s="34">
        <f t="shared" si="97"/>
        <v>0.94387954780947</v>
      </c>
      <c r="DA126" s="34">
        <f t="shared" si="177"/>
        <v>1.05945721815964</v>
      </c>
      <c r="DB126" s="32">
        <f t="shared" si="135"/>
        <v>0.00559372879139264</v>
      </c>
      <c r="DC126" s="32">
        <f t="shared" si="136"/>
        <v>0.0594572181596404</v>
      </c>
      <c r="DD126" s="32">
        <f>(DC126-$DE$1)^2</f>
        <v>0.021792677756971</v>
      </c>
      <c r="DE126" s="73"/>
      <c r="DF126" s="30">
        <f t="shared" si="137"/>
        <v>1.33269123472301</v>
      </c>
      <c r="DG126" s="30">
        <f t="shared" si="138"/>
        <v>1.29879856439879</v>
      </c>
      <c r="DH126" s="30">
        <f t="shared" si="139"/>
        <v>0.968510463808741</v>
      </c>
      <c r="DI126" s="34">
        <f t="shared" si="140"/>
        <v>1.03251336703934</v>
      </c>
      <c r="DJ126" s="32">
        <f t="shared" si="141"/>
        <v>0.0016726925698821</v>
      </c>
      <c r="DK126" s="32">
        <f t="shared" si="142"/>
        <v>0.0325133670393447</v>
      </c>
      <c r="DL126" s="32">
        <f t="shared" si="143"/>
        <v>0.038941193826542</v>
      </c>
      <c r="DM126" s="36"/>
      <c r="DN126" s="30">
        <f t="shared" si="144"/>
        <v>1.27702420607812</v>
      </c>
      <c r="DO126" s="30">
        <f t="shared" si="145"/>
        <v>0.985024398138188</v>
      </c>
      <c r="DP126" s="34">
        <f t="shared" si="146"/>
        <v>1.01520328013206</v>
      </c>
      <c r="DQ126" s="32">
        <f t="shared" si="147"/>
        <v>0.000365735258118506</v>
      </c>
      <c r="DR126" s="32">
        <f t="shared" si="148"/>
        <v>0.0152032801320636</v>
      </c>
      <c r="DS126" s="32">
        <f t="shared" si="149"/>
        <v>0.0449874103741474</v>
      </c>
      <c r="DT126" s="36"/>
      <c r="DU126" s="30">
        <f t="shared" si="150"/>
        <v>1.23561753654695</v>
      </c>
      <c r="DV126" s="30">
        <f t="shared" si="151"/>
        <v>1.0180334632635</v>
      </c>
      <c r="DW126" s="34">
        <f t="shared" si="152"/>
        <v>0.982285981832378</v>
      </c>
      <c r="DX126" s="32">
        <f t="shared" si="153"/>
        <v>0.000496508177536571</v>
      </c>
      <c r="DY126" s="32">
        <f t="shared" si="154"/>
        <v>0.0177140181676217</v>
      </c>
      <c r="DZ126" s="32">
        <f t="shared" si="155"/>
        <v>0.0430144096324955</v>
      </c>
      <c r="EA126" s="36"/>
      <c r="EC126" s="25">
        <v>-0.180052635424057</v>
      </c>
      <c r="ED126" s="22">
        <v>0.0588283934121184</v>
      </c>
      <c r="EE126" s="25">
        <v>4.71849887129509</v>
      </c>
      <c r="EF126" s="25">
        <v>-0.154150679827258</v>
      </c>
      <c r="EG126" s="26">
        <f t="shared" si="156"/>
        <v>1.35270569045289</v>
      </c>
      <c r="EH126" s="26">
        <f t="shared" si="157"/>
        <v>0.929914029990407</v>
      </c>
      <c r="EI126" s="26">
        <f t="shared" si="178"/>
        <v>1.07536822517918</v>
      </c>
      <c r="EJ126" s="16">
        <f t="shared" si="158"/>
        <v>0.00898811894224848</v>
      </c>
      <c r="EK126" s="16">
        <f t="shared" si="159"/>
        <v>0.0753682251791765</v>
      </c>
      <c r="EL126" s="16">
        <f t="shared" si="160"/>
        <v>0.0199533569606247</v>
      </c>
      <c r="EO126" s="25">
        <v>-0.180052635424057</v>
      </c>
      <c r="EP126" s="25">
        <v>4.71849887129509</v>
      </c>
      <c r="EQ126" s="22">
        <v>-0.154150679827258</v>
      </c>
      <c r="ER126" s="26">
        <f t="shared" si="161"/>
        <v>1.28963350298426</v>
      </c>
      <c r="ES126" s="26">
        <f t="shared" si="162"/>
        <v>0.975393394393964</v>
      </c>
      <c r="ET126" s="26">
        <f t="shared" si="179"/>
        <v>1.02522736543784</v>
      </c>
      <c r="EU126" s="16">
        <f t="shared" si="163"/>
        <v>0.00100701521165231</v>
      </c>
      <c r="EV126" s="16">
        <f t="shared" si="164"/>
        <v>0.0252273654378443</v>
      </c>
      <c r="EW126" s="16">
        <f t="shared" si="165"/>
        <v>0.0447315721156216</v>
      </c>
      <c r="EZ126" s="25">
        <v>-0.180052635424057</v>
      </c>
      <c r="FA126" s="25">
        <v>4.71849887129509</v>
      </c>
      <c r="FB126" s="26">
        <f t="shared" si="166"/>
        <v>1.33911062027296</v>
      </c>
      <c r="FC126" s="26">
        <f t="shared" si="167"/>
        <v>0.939354808300744</v>
      </c>
      <c r="FD126" s="26">
        <f t="shared" si="168"/>
        <v>1.06456047402255</v>
      </c>
      <c r="FE126" s="16">
        <f t="shared" si="169"/>
        <v>0.00659516484511939</v>
      </c>
      <c r="FF126" s="16">
        <f t="shared" si="170"/>
        <v>0.0645604740225478</v>
      </c>
      <c r="FG126" s="16">
        <f t="shared" si="171"/>
        <v>0.0433145415445915</v>
      </c>
    </row>
    <row r="127" s="1" customFormat="1" spans="1:163">
      <c r="A127" s="13" t="s">
        <v>25</v>
      </c>
      <c r="B127" s="13">
        <v>2.95984502399591</v>
      </c>
      <c r="C127" s="14">
        <v>0.00529145144628099</v>
      </c>
      <c r="D127" s="14">
        <v>0.106640625</v>
      </c>
      <c r="E127" s="13">
        <v>112</v>
      </c>
      <c r="F127" s="13">
        <v>0.357142857142857</v>
      </c>
      <c r="G127" s="13">
        <v>0.357142857142857</v>
      </c>
      <c r="H127" s="13">
        <v>0.857142857142857</v>
      </c>
      <c r="I127" s="13">
        <v>8.39285714285714</v>
      </c>
      <c r="J127" s="13">
        <v>0.9233</v>
      </c>
      <c r="K127" s="17">
        <f t="shared" si="98"/>
        <v>1.17560594205515</v>
      </c>
      <c r="L127" s="17">
        <f t="shared" si="94"/>
        <v>0.785382216073117</v>
      </c>
      <c r="M127" s="17">
        <f t="shared" si="95"/>
        <v>1.27326539808854</v>
      </c>
      <c r="N127" s="16">
        <f t="shared" si="99"/>
        <v>0.0636582883963379</v>
      </c>
      <c r="O127" s="16">
        <f t="shared" si="96"/>
        <v>0.273265398088544</v>
      </c>
      <c r="P127" s="16">
        <f>(O127-$Q$1)^2</f>
        <v>0.00109037607358793</v>
      </c>
      <c r="R127" s="21">
        <f t="shared" si="100"/>
        <v>-0.241584780240606</v>
      </c>
      <c r="S127" s="21">
        <f t="shared" si="185"/>
        <v>1</v>
      </c>
      <c r="T127" s="21">
        <f t="shared" si="101"/>
        <v>1.08513691020717</v>
      </c>
      <c r="U127" s="22">
        <f t="shared" si="102"/>
        <v>0.00527750090783529</v>
      </c>
      <c r="V127" s="21">
        <f t="shared" si="103"/>
        <v>0.101328962356908</v>
      </c>
      <c r="W127" s="25">
        <f t="shared" si="104"/>
        <v>4.71849887129509</v>
      </c>
      <c r="X127" s="21">
        <f t="shared" si="105"/>
        <v>-1.02961941718116</v>
      </c>
      <c r="Y127" s="21">
        <f t="shared" si="106"/>
        <v>-1.02961941718116</v>
      </c>
      <c r="Z127" s="25">
        <f t="shared" si="107"/>
        <v>-0.154150679827258</v>
      </c>
      <c r="AA127" s="21">
        <f t="shared" si="108"/>
        <v>2.12738100396895</v>
      </c>
      <c r="AB127" s="26">
        <f t="shared" si="109"/>
        <v>1.24726640294434</v>
      </c>
      <c r="AC127" s="26">
        <f t="shared" si="110"/>
        <v>0.74025885554235</v>
      </c>
      <c r="AD127" s="26">
        <f t="shared" si="172"/>
        <v>1.35087880747789</v>
      </c>
      <c r="AE127" s="16">
        <f t="shared" si="111"/>
        <v>0.104954230236694</v>
      </c>
      <c r="AF127" s="16">
        <f t="shared" si="112"/>
        <v>0.350878807477893</v>
      </c>
      <c r="AG127" s="16">
        <f t="shared" si="113"/>
        <v>0.0214510806279506</v>
      </c>
      <c r="AJ127" s="25">
        <v>-0.241584780240606</v>
      </c>
      <c r="AK127" s="22">
        <v>1</v>
      </c>
      <c r="AL127" s="25">
        <v>1.08513691020717</v>
      </c>
      <c r="AM127" s="25">
        <v>0.101328962356908</v>
      </c>
      <c r="AN127" s="25">
        <v>4.71849887129509</v>
      </c>
      <c r="AO127" s="25">
        <v>-1.02961941718116</v>
      </c>
      <c r="AP127" s="25">
        <v>-1.02961941718116</v>
      </c>
      <c r="AQ127" s="25">
        <v>-0.154150679827258</v>
      </c>
      <c r="AR127" s="25">
        <v>2.12738100396895</v>
      </c>
      <c r="AS127" s="26">
        <f t="shared" si="114"/>
        <v>1.2482367284318</v>
      </c>
      <c r="AT127" s="26">
        <f t="shared" si="115"/>
        <v>0.739683410181312</v>
      </c>
      <c r="AU127" s="26">
        <f t="shared" si="173"/>
        <v>1.35192973944742</v>
      </c>
      <c r="AV127" s="16">
        <f t="shared" si="116"/>
        <v>0.105583877483963</v>
      </c>
      <c r="AW127" s="16">
        <f t="shared" si="117"/>
        <v>0.35192973944742</v>
      </c>
      <c r="AX127" s="16">
        <f t="shared" si="118"/>
        <v>0.0217090270779734</v>
      </c>
      <c r="BA127" s="25">
        <v>-0.241584780240606</v>
      </c>
      <c r="BB127" s="25">
        <v>1.08513691020717</v>
      </c>
      <c r="BC127" s="25">
        <v>0.101328962356908</v>
      </c>
      <c r="BD127" s="25">
        <v>4.71849887129509</v>
      </c>
      <c r="BE127" s="22">
        <v>-1.02961941718116</v>
      </c>
      <c r="BF127" s="25">
        <v>-1.02961941718116</v>
      </c>
      <c r="BG127" s="25">
        <v>-0.154150679827258</v>
      </c>
      <c r="BH127" s="25">
        <v>2.12738100396895</v>
      </c>
      <c r="BI127" s="26">
        <f t="shared" si="119"/>
        <v>1.25369087383986</v>
      </c>
      <c r="BJ127" s="26">
        <f t="shared" si="120"/>
        <v>0.736465439181249</v>
      </c>
      <c r="BK127" s="26">
        <f t="shared" si="174"/>
        <v>1.35783696939225</v>
      </c>
      <c r="BL127" s="16">
        <f t="shared" si="121"/>
        <v>0.109158129516669</v>
      </c>
      <c r="BM127" s="16">
        <f t="shared" si="122"/>
        <v>0.35783696939225</v>
      </c>
      <c r="BN127" s="16">
        <f t="shared" si="123"/>
        <v>0.0234011749220162</v>
      </c>
      <c r="BQ127" s="25">
        <v>-0.241584780240606</v>
      </c>
      <c r="BR127" s="25">
        <v>1.08513691020717</v>
      </c>
      <c r="BS127" s="25">
        <v>0.101328962356908</v>
      </c>
      <c r="BT127" s="25">
        <v>4.71849887129509</v>
      </c>
      <c r="BU127" s="22">
        <v>-1.02961941718116</v>
      </c>
      <c r="BV127" s="25">
        <v>-0.154150679827258</v>
      </c>
      <c r="BW127" s="25">
        <v>2.12738100396895</v>
      </c>
      <c r="BX127" s="26">
        <f t="shared" si="124"/>
        <v>1.25267671637366</v>
      </c>
      <c r="BY127" s="26">
        <f t="shared" si="125"/>
        <v>0.737061675954857</v>
      </c>
      <c r="BZ127" s="26">
        <f t="shared" si="175"/>
        <v>1.35673856425178</v>
      </c>
      <c r="CA127" s="16">
        <f t="shared" si="126"/>
        <v>0.108489021289097</v>
      </c>
      <c r="CB127" s="16">
        <f t="shared" si="127"/>
        <v>0.356738564251776</v>
      </c>
      <c r="CC127" s="16">
        <f t="shared" si="128"/>
        <v>0.0225232586815844</v>
      </c>
      <c r="CF127" s="25">
        <v>-0.241584780240606</v>
      </c>
      <c r="CG127" s="25">
        <v>1.08513691020717</v>
      </c>
      <c r="CH127" s="25">
        <v>0.101328962356908</v>
      </c>
      <c r="CI127" s="25">
        <v>4.71849887129509</v>
      </c>
      <c r="CJ127" s="25">
        <v>-0.154150679827258</v>
      </c>
      <c r="CK127" s="22">
        <v>2.12738100396895</v>
      </c>
      <c r="CL127" s="29">
        <f t="shared" si="129"/>
        <v>1.26623864200142</v>
      </c>
      <c r="CM127" s="29">
        <f t="shared" si="130"/>
        <v>0.72916744867352</v>
      </c>
      <c r="CN127" s="29">
        <f t="shared" si="176"/>
        <v>1.37142710061889</v>
      </c>
      <c r="CO127" s="27">
        <f t="shared" si="131"/>
        <v>0.117606912177779</v>
      </c>
      <c r="CP127" s="27">
        <f t="shared" si="132"/>
        <v>0.371427100618891</v>
      </c>
      <c r="CQ127" s="27">
        <f t="shared" si="133"/>
        <v>0.0268463478137434</v>
      </c>
      <c r="CT127" s="31">
        <v>-0.241584780240606</v>
      </c>
      <c r="CU127" s="31">
        <v>1.08513691020717</v>
      </c>
      <c r="CV127" s="31">
        <v>0.101328962356908</v>
      </c>
      <c r="CW127" s="31">
        <v>4.71849887129509</v>
      </c>
      <c r="CX127" s="31">
        <v>-0.154150679827258</v>
      </c>
      <c r="CY127" s="34">
        <f t="shared" si="134"/>
        <v>1.22879768551002</v>
      </c>
      <c r="CZ127" s="34">
        <f t="shared" si="97"/>
        <v>0.751384878802714</v>
      </c>
      <c r="DA127" s="34">
        <f t="shared" si="177"/>
        <v>1.33087586430198</v>
      </c>
      <c r="DB127" s="32">
        <f t="shared" si="135"/>
        <v>0.0933288358519772</v>
      </c>
      <c r="DC127" s="32">
        <f t="shared" si="136"/>
        <v>0.330875864301979</v>
      </c>
      <c r="DD127" s="32">
        <f>(DC127-$DE$1)^2</f>
        <v>0.0153252549761921</v>
      </c>
      <c r="DE127" s="73"/>
      <c r="DF127" s="30">
        <f t="shared" si="137"/>
        <v>1.22879768551002</v>
      </c>
      <c r="DG127" s="30">
        <f t="shared" si="138"/>
        <v>1.07428581793035</v>
      </c>
      <c r="DH127" s="30">
        <f t="shared" si="139"/>
        <v>0.859454704315816</v>
      </c>
      <c r="DI127" s="34">
        <f t="shared" si="140"/>
        <v>1.16352845004911</v>
      </c>
      <c r="DJ127" s="32">
        <f t="shared" si="141"/>
        <v>0.0227967172160957</v>
      </c>
      <c r="DK127" s="32">
        <f t="shared" si="142"/>
        <v>0.163528450049113</v>
      </c>
      <c r="DL127" s="32">
        <f t="shared" si="143"/>
        <v>0.00439836217487368</v>
      </c>
      <c r="DM127" s="36"/>
      <c r="DN127" s="30">
        <f t="shared" si="144"/>
        <v>1.15989405320153</v>
      </c>
      <c r="DO127" s="30">
        <f t="shared" si="145"/>
        <v>0.796020979201946</v>
      </c>
      <c r="DP127" s="34">
        <f t="shared" si="146"/>
        <v>1.25624829762974</v>
      </c>
      <c r="DQ127" s="32">
        <f t="shared" si="147"/>
        <v>0.0559767460103306</v>
      </c>
      <c r="DR127" s="32">
        <f t="shared" si="148"/>
        <v>0.256248297629735</v>
      </c>
      <c r="DS127" s="32">
        <f t="shared" si="149"/>
        <v>0.00083767752447202</v>
      </c>
      <c r="DT127" s="36"/>
      <c r="DU127" s="30">
        <f t="shared" si="150"/>
        <v>1.08416969238033</v>
      </c>
      <c r="DV127" s="30">
        <f t="shared" si="151"/>
        <v>0.851619452645706</v>
      </c>
      <c r="DW127" s="34">
        <f t="shared" si="152"/>
        <v>1.17423339367522</v>
      </c>
      <c r="DX127" s="32">
        <f t="shared" si="153"/>
        <v>0.025879057926542</v>
      </c>
      <c r="DY127" s="32">
        <f t="shared" si="154"/>
        <v>0.174233393675219</v>
      </c>
      <c r="DZ127" s="32">
        <f t="shared" si="155"/>
        <v>0.00258875199499647</v>
      </c>
      <c r="EA127" s="36"/>
      <c r="EC127" s="25">
        <v>-0.241584780240606</v>
      </c>
      <c r="ED127" s="22">
        <v>0.101328962356908</v>
      </c>
      <c r="EE127" s="25">
        <v>4.71849887129509</v>
      </c>
      <c r="EF127" s="25">
        <v>-0.154150679827258</v>
      </c>
      <c r="EG127" s="26">
        <f t="shared" si="156"/>
        <v>1.187553769586</v>
      </c>
      <c r="EH127" s="26">
        <f t="shared" si="157"/>
        <v>0.777480585423828</v>
      </c>
      <c r="EI127" s="26">
        <f t="shared" si="178"/>
        <v>1.28620575066176</v>
      </c>
      <c r="EJ127" s="16">
        <f t="shared" si="158"/>
        <v>0.0698300547404128</v>
      </c>
      <c r="EK127" s="16">
        <f t="shared" si="159"/>
        <v>0.286205750661761</v>
      </c>
      <c r="EL127" s="16">
        <f t="shared" si="160"/>
        <v>0.00484153971292891</v>
      </c>
      <c r="EO127" s="25">
        <v>-0.241584780240606</v>
      </c>
      <c r="EP127" s="25">
        <v>4.71849887129509</v>
      </c>
      <c r="EQ127" s="22">
        <v>-0.154150679827258</v>
      </c>
      <c r="ER127" s="26">
        <f t="shared" si="161"/>
        <v>1.00666761275827</v>
      </c>
      <c r="ES127" s="26">
        <f t="shared" si="162"/>
        <v>0.917184568469587</v>
      </c>
      <c r="ET127" s="26">
        <f t="shared" si="179"/>
        <v>1.09029309299065</v>
      </c>
      <c r="EU127" s="16">
        <f t="shared" si="163"/>
        <v>0.00695015885701221</v>
      </c>
      <c r="EV127" s="16">
        <f t="shared" si="164"/>
        <v>0.0902930929906489</v>
      </c>
      <c r="EW127" s="16">
        <f t="shared" si="165"/>
        <v>0.0214425268074768</v>
      </c>
      <c r="EZ127" s="25">
        <v>-0.241584780240606</v>
      </c>
      <c r="FA127" s="25">
        <v>4.71849887129509</v>
      </c>
      <c r="FB127" s="26">
        <f t="shared" si="166"/>
        <v>1.04528867171178</v>
      </c>
      <c r="FC127" s="26">
        <f t="shared" si="167"/>
        <v>0.883296667214421</v>
      </c>
      <c r="FD127" s="26">
        <f t="shared" si="168"/>
        <v>1.13212246475877</v>
      </c>
      <c r="FE127" s="16">
        <f t="shared" si="169"/>
        <v>0.0148812360260032</v>
      </c>
      <c r="FF127" s="16">
        <f t="shared" si="170"/>
        <v>0.132122464758773</v>
      </c>
      <c r="FG127" s="16">
        <f t="shared" si="171"/>
        <v>0.0197569640161431</v>
      </c>
    </row>
    <row r="128" s="1" customFormat="1" spans="1:163">
      <c r="A128" s="13" t="s">
        <v>25</v>
      </c>
      <c r="B128" s="13">
        <v>2.47107675957726</v>
      </c>
      <c r="C128" s="14">
        <v>0.00597624420537042</v>
      </c>
      <c r="D128" s="14">
        <v>0.0787982156914196</v>
      </c>
      <c r="E128" s="13">
        <v>112</v>
      </c>
      <c r="F128" s="13">
        <v>0.491071428571429</v>
      </c>
      <c r="G128" s="13">
        <v>0.491071428571429</v>
      </c>
      <c r="H128" s="13">
        <v>0.857142857142857</v>
      </c>
      <c r="I128" s="13">
        <v>4.82142857142857</v>
      </c>
      <c r="J128" s="13">
        <v>1.2654</v>
      </c>
      <c r="K128" s="17">
        <f t="shared" si="98"/>
        <v>1.41288751461773</v>
      </c>
      <c r="L128" s="17">
        <f t="shared" si="94"/>
        <v>0.895612698752147</v>
      </c>
      <c r="M128" s="17">
        <f t="shared" si="95"/>
        <v>1.11655406560592</v>
      </c>
      <c r="N128" s="16">
        <f t="shared" si="99"/>
        <v>0.0217525669681157</v>
      </c>
      <c r="O128" s="16">
        <f t="shared" si="96"/>
        <v>0.116554065605921</v>
      </c>
      <c r="P128" s="16">
        <f>(O128-$Q$1)^2</f>
        <v>0.0359982984200184</v>
      </c>
      <c r="R128" s="21">
        <f t="shared" si="100"/>
        <v>-0.110247215313679</v>
      </c>
      <c r="S128" s="21">
        <f t="shared" si="185"/>
        <v>1</v>
      </c>
      <c r="T128" s="21">
        <f t="shared" si="101"/>
        <v>0.904653990699329</v>
      </c>
      <c r="U128" s="22">
        <f t="shared" si="102"/>
        <v>0.00595845728876015</v>
      </c>
      <c r="V128" s="21">
        <f t="shared" si="103"/>
        <v>0.0758476583067452</v>
      </c>
      <c r="W128" s="25">
        <f t="shared" si="104"/>
        <v>4.71849887129509</v>
      </c>
      <c r="X128" s="21">
        <f t="shared" si="105"/>
        <v>-0.711165686062623</v>
      </c>
      <c r="Y128" s="21">
        <f t="shared" si="106"/>
        <v>-0.711165686062623</v>
      </c>
      <c r="Z128" s="25">
        <f t="shared" si="107"/>
        <v>-0.154150679827258</v>
      </c>
      <c r="AA128" s="21">
        <f t="shared" si="108"/>
        <v>1.57307026826323</v>
      </c>
      <c r="AB128" s="26">
        <f t="shared" si="109"/>
        <v>1.32931554493126</v>
      </c>
      <c r="AC128" s="26">
        <f t="shared" si="110"/>
        <v>0.951918455196758</v>
      </c>
      <c r="AD128" s="26">
        <f t="shared" si="172"/>
        <v>1.05051015088609</v>
      </c>
      <c r="AE128" s="16">
        <f t="shared" si="111"/>
        <v>0.00408519688385964</v>
      </c>
      <c r="AF128" s="16">
        <f t="shared" si="112"/>
        <v>0.0505101508860897</v>
      </c>
      <c r="AG128" s="16">
        <f t="shared" si="113"/>
        <v>0.0236872976307072</v>
      </c>
      <c r="AJ128" s="25">
        <v>-0.110247215313679</v>
      </c>
      <c r="AK128" s="22">
        <v>1</v>
      </c>
      <c r="AL128" s="25">
        <v>0.904653990699329</v>
      </c>
      <c r="AM128" s="25">
        <v>0.0758476583067452</v>
      </c>
      <c r="AN128" s="25">
        <v>4.71849887129509</v>
      </c>
      <c r="AO128" s="25">
        <v>-0.711165686062623</v>
      </c>
      <c r="AP128" s="25">
        <v>-0.711165686062623</v>
      </c>
      <c r="AQ128" s="25">
        <v>-0.154150679827258</v>
      </c>
      <c r="AR128" s="25">
        <v>1.57307026826323</v>
      </c>
      <c r="AS128" s="26">
        <f t="shared" si="114"/>
        <v>1.3299425831328</v>
      </c>
      <c r="AT128" s="26">
        <f t="shared" si="115"/>
        <v>0.951469646922075</v>
      </c>
      <c r="AU128" s="26">
        <f t="shared" si="173"/>
        <v>1.05100567657089</v>
      </c>
      <c r="AV128" s="16">
        <f t="shared" si="116"/>
        <v>0.00416574503745465</v>
      </c>
      <c r="AW128" s="16">
        <f t="shared" si="117"/>
        <v>0.0510056765708882</v>
      </c>
      <c r="AX128" s="16">
        <f t="shared" si="118"/>
        <v>0.02358811494804</v>
      </c>
      <c r="BA128" s="25">
        <v>-0.110247215313679</v>
      </c>
      <c r="BB128" s="25">
        <v>0.904653990699329</v>
      </c>
      <c r="BC128" s="25">
        <v>0.0758476583067452</v>
      </c>
      <c r="BD128" s="25">
        <v>4.71849887129509</v>
      </c>
      <c r="BE128" s="22">
        <v>-0.711165686062623</v>
      </c>
      <c r="BF128" s="25">
        <v>-0.711165686062623</v>
      </c>
      <c r="BG128" s="25">
        <v>-0.154150679827258</v>
      </c>
      <c r="BH128" s="25">
        <v>1.57307026826323</v>
      </c>
      <c r="BI128" s="26">
        <f t="shared" si="119"/>
        <v>1.32626298019688</v>
      </c>
      <c r="BJ128" s="26">
        <f t="shared" si="120"/>
        <v>0.954109417886453</v>
      </c>
      <c r="BK128" s="26">
        <f t="shared" si="174"/>
        <v>1.04809781902709</v>
      </c>
      <c r="BL128" s="16">
        <f t="shared" si="121"/>
        <v>0.00370430235844611</v>
      </c>
      <c r="BM128" s="16">
        <f t="shared" si="122"/>
        <v>0.0480978190270922</v>
      </c>
      <c r="BN128" s="16">
        <f t="shared" si="123"/>
        <v>0.024575178895478</v>
      </c>
      <c r="BQ128" s="25">
        <v>-0.110247215313679</v>
      </c>
      <c r="BR128" s="25">
        <v>0.904653990699329</v>
      </c>
      <c r="BS128" s="25">
        <v>0.0758476583067452</v>
      </c>
      <c r="BT128" s="25">
        <v>4.71849887129509</v>
      </c>
      <c r="BU128" s="22">
        <v>-0.711165686062623</v>
      </c>
      <c r="BV128" s="25">
        <v>-0.154150679827258</v>
      </c>
      <c r="BW128" s="25">
        <v>1.57307026826323</v>
      </c>
      <c r="BX128" s="26">
        <f t="shared" si="124"/>
        <v>1.32802592727146</v>
      </c>
      <c r="BY128" s="26">
        <f t="shared" si="125"/>
        <v>0.952842842910355</v>
      </c>
      <c r="BZ128" s="26">
        <f t="shared" si="175"/>
        <v>1.04949101254264</v>
      </c>
      <c r="CA128" s="16">
        <f t="shared" si="126"/>
        <v>0.00392200676661036</v>
      </c>
      <c r="CB128" s="16">
        <f t="shared" si="127"/>
        <v>0.0494910125426438</v>
      </c>
      <c r="CC128" s="16">
        <f t="shared" si="128"/>
        <v>0.0247024223524827</v>
      </c>
      <c r="CF128" s="25">
        <v>-0.110247215313679</v>
      </c>
      <c r="CG128" s="25">
        <v>0.904653990699329</v>
      </c>
      <c r="CH128" s="25">
        <v>0.0758476583067452</v>
      </c>
      <c r="CI128" s="25">
        <v>4.71849887129509</v>
      </c>
      <c r="CJ128" s="25">
        <v>-0.154150679827258</v>
      </c>
      <c r="CK128" s="22">
        <v>1.57307026826323</v>
      </c>
      <c r="CL128" s="29">
        <f t="shared" si="129"/>
        <v>1.33080607033116</v>
      </c>
      <c r="CM128" s="29">
        <f t="shared" si="130"/>
        <v>0.95085229036047</v>
      </c>
      <c r="CN128" s="29">
        <f t="shared" si="176"/>
        <v>1.05168805937345</v>
      </c>
      <c r="CO128" s="27">
        <f t="shared" si="131"/>
        <v>0.00427795403616469</v>
      </c>
      <c r="CP128" s="27">
        <f t="shared" si="132"/>
        <v>0.0516880593734474</v>
      </c>
      <c r="CQ128" s="27">
        <f t="shared" si="133"/>
        <v>0.0243018448072551</v>
      </c>
      <c r="CT128" s="31">
        <v>-0.110247215313679</v>
      </c>
      <c r="CU128" s="31">
        <v>0.904653990699329</v>
      </c>
      <c r="CV128" s="31">
        <v>0.0758476583067452</v>
      </c>
      <c r="CW128" s="31">
        <v>4.71849887129509</v>
      </c>
      <c r="CX128" s="31">
        <v>-0.154150679827258</v>
      </c>
      <c r="CY128" s="34">
        <f t="shared" si="134"/>
        <v>1.33551626785454</v>
      </c>
      <c r="CZ128" s="34">
        <f t="shared" si="97"/>
        <v>0.947498754195498</v>
      </c>
      <c r="DA128" s="34">
        <f t="shared" si="177"/>
        <v>1.05541035866488</v>
      </c>
      <c r="DB128" s="32">
        <f t="shared" si="135"/>
        <v>0.00491629101784987</v>
      </c>
      <c r="DC128" s="32">
        <f t="shared" si="136"/>
        <v>0.0554103586648822</v>
      </c>
      <c r="DD128" s="32">
        <f>(DC128-$DE$1)^2</f>
        <v>0.0230038774058519</v>
      </c>
      <c r="DE128" s="73"/>
      <c r="DF128" s="30">
        <f t="shared" si="137"/>
        <v>1.33551626785454</v>
      </c>
      <c r="DG128" s="30">
        <f t="shared" si="138"/>
        <v>1.24599839904313</v>
      </c>
      <c r="DH128" s="30">
        <f t="shared" si="139"/>
        <v>1.01557112831908</v>
      </c>
      <c r="DI128" s="34">
        <f t="shared" si="140"/>
        <v>0.984667614227228</v>
      </c>
      <c r="DJ128" s="32">
        <f t="shared" si="141"/>
        <v>0.000376422119689466</v>
      </c>
      <c r="DK128" s="32">
        <f t="shared" si="142"/>
        <v>0.0153323857727723</v>
      </c>
      <c r="DL128" s="32">
        <f t="shared" si="143"/>
        <v>0.0460172057955904</v>
      </c>
      <c r="DM128" s="36"/>
      <c r="DN128" s="30">
        <f t="shared" si="144"/>
        <v>1.22372816440725</v>
      </c>
      <c r="DO128" s="30">
        <f t="shared" si="145"/>
        <v>1.03405318011368</v>
      </c>
      <c r="DP128" s="34">
        <f t="shared" si="146"/>
        <v>0.967068250677456</v>
      </c>
      <c r="DQ128" s="32">
        <f t="shared" si="147"/>
        <v>0.00173654188166895</v>
      </c>
      <c r="DR128" s="32">
        <f t="shared" si="148"/>
        <v>0.0329317493225441</v>
      </c>
      <c r="DS128" s="32">
        <f t="shared" si="149"/>
        <v>0.0377812087471474</v>
      </c>
      <c r="DT128" s="36"/>
      <c r="DU128" s="30">
        <f t="shared" si="150"/>
        <v>1.17818796006718</v>
      </c>
      <c r="DV128" s="30">
        <f t="shared" si="151"/>
        <v>1.0740221788787</v>
      </c>
      <c r="DW128" s="34">
        <f t="shared" si="152"/>
        <v>0.931079468995717</v>
      </c>
      <c r="DX128" s="32">
        <f t="shared" si="153"/>
        <v>0.00760593990924379</v>
      </c>
      <c r="DY128" s="32">
        <f t="shared" si="154"/>
        <v>0.0689205310042832</v>
      </c>
      <c r="DZ128" s="32">
        <f t="shared" si="155"/>
        <v>0.0243961415697282</v>
      </c>
      <c r="EA128" s="36"/>
      <c r="EC128" s="25">
        <v>-0.110247215313679</v>
      </c>
      <c r="ED128" s="22">
        <v>0.0758476583067452</v>
      </c>
      <c r="EE128" s="25">
        <v>4.71849887129509</v>
      </c>
      <c r="EF128" s="25">
        <v>-0.154150679827258</v>
      </c>
      <c r="EG128" s="26">
        <f t="shared" si="156"/>
        <v>1.33015989558609</v>
      </c>
      <c r="EH128" s="26">
        <f t="shared" si="157"/>
        <v>0.951314202299298</v>
      </c>
      <c r="EI128" s="26">
        <f t="shared" si="178"/>
        <v>1.05117741076821</v>
      </c>
      <c r="EJ128" s="16">
        <f t="shared" si="158"/>
        <v>0.00419384407632139</v>
      </c>
      <c r="EK128" s="16">
        <f t="shared" si="159"/>
        <v>0.0511774107682084</v>
      </c>
      <c r="EL128" s="16">
        <f t="shared" si="160"/>
        <v>0.0273727648503177</v>
      </c>
      <c r="EO128" s="25">
        <v>-0.110247215313679</v>
      </c>
      <c r="EP128" s="25">
        <v>4.71849887129509</v>
      </c>
      <c r="EQ128" s="22">
        <v>-0.154150679827258</v>
      </c>
      <c r="ER128" s="26">
        <f t="shared" si="161"/>
        <v>1.20985106535764</v>
      </c>
      <c r="ES128" s="26">
        <f t="shared" si="162"/>
        <v>1.04591386182393</v>
      </c>
      <c r="ET128" s="26">
        <f t="shared" si="179"/>
        <v>0.956101679593516</v>
      </c>
      <c r="EU128" s="16">
        <f t="shared" si="163"/>
        <v>0.00308568413990166</v>
      </c>
      <c r="EV128" s="16">
        <f t="shared" si="164"/>
        <v>0.0438983204064836</v>
      </c>
      <c r="EW128" s="16">
        <f t="shared" si="165"/>
        <v>0.0371824225663384</v>
      </c>
      <c r="EZ128" s="25">
        <v>-0.110247215313679</v>
      </c>
      <c r="FA128" s="25">
        <v>4.71849887129509</v>
      </c>
      <c r="FB128" s="26">
        <f t="shared" si="166"/>
        <v>1.25626730913855</v>
      </c>
      <c r="FC128" s="26">
        <f t="shared" si="167"/>
        <v>1.00726970350578</v>
      </c>
      <c r="FD128" s="26">
        <f t="shared" si="168"/>
        <v>0.992782763662521</v>
      </c>
      <c r="FE128" s="16">
        <f t="shared" si="169"/>
        <v>8.34060423707387e-5</v>
      </c>
      <c r="FF128" s="16">
        <f t="shared" si="170"/>
        <v>0.00721723633747906</v>
      </c>
      <c r="FG128" s="16">
        <f t="shared" si="171"/>
        <v>0.0704715049926015</v>
      </c>
    </row>
    <row r="129" s="1" customFormat="1" spans="1:163">
      <c r="A129" s="13" t="s">
        <v>25</v>
      </c>
      <c r="B129" s="13">
        <v>2.20378265907108</v>
      </c>
      <c r="C129" s="14">
        <v>0.00342130750605327</v>
      </c>
      <c r="D129" s="14">
        <v>0.060593220338983</v>
      </c>
      <c r="E129" s="13">
        <v>112</v>
      </c>
      <c r="F129" s="13">
        <v>0.625</v>
      </c>
      <c r="G129" s="13">
        <v>0.625</v>
      </c>
      <c r="H129" s="13">
        <v>0.857142857142857</v>
      </c>
      <c r="I129" s="13">
        <v>6.60714285714286</v>
      </c>
      <c r="J129" s="13">
        <v>1.0989</v>
      </c>
      <c r="K129" s="17">
        <f t="shared" si="98"/>
        <v>1.42498756246692</v>
      </c>
      <c r="L129" s="17">
        <f t="shared" si="94"/>
        <v>0.771164625533712</v>
      </c>
      <c r="M129" s="17">
        <f t="shared" si="95"/>
        <v>1.29673997858488</v>
      </c>
      <c r="N129" s="16">
        <f t="shared" si="99"/>
        <v>0.106333098395618</v>
      </c>
      <c r="O129" s="16">
        <f t="shared" si="96"/>
        <v>0.296739978584877</v>
      </c>
      <c r="P129" s="16">
        <f>(O129-$Q$1)^2</f>
        <v>9.11311281234728e-5</v>
      </c>
      <c r="R129" s="21">
        <f t="shared" si="100"/>
        <v>-0.259853406118394</v>
      </c>
      <c r="S129" s="21">
        <f t="shared" si="185"/>
        <v>1</v>
      </c>
      <c r="T129" s="21">
        <f t="shared" si="101"/>
        <v>0.790175274391466</v>
      </c>
      <c r="U129" s="22">
        <f t="shared" si="102"/>
        <v>0.00341546814856237</v>
      </c>
      <c r="V129" s="21">
        <f t="shared" si="103"/>
        <v>0.0588283934121184</v>
      </c>
      <c r="W129" s="25">
        <f t="shared" si="104"/>
        <v>4.71849887129509</v>
      </c>
      <c r="X129" s="21">
        <f t="shared" si="105"/>
        <v>-0.470003629245736</v>
      </c>
      <c r="Y129" s="21">
        <f t="shared" si="106"/>
        <v>-0.470003629245736</v>
      </c>
      <c r="Z129" s="25">
        <f t="shared" si="107"/>
        <v>-0.154150679827258</v>
      </c>
      <c r="AA129" s="21">
        <f t="shared" si="108"/>
        <v>1.88815131490312</v>
      </c>
      <c r="AB129" s="26">
        <f t="shared" si="109"/>
        <v>1.29025863388172</v>
      </c>
      <c r="AC129" s="26">
        <f t="shared" si="110"/>
        <v>0.851689708670255</v>
      </c>
      <c r="AD129" s="26">
        <f t="shared" si="172"/>
        <v>1.17413653096889</v>
      </c>
      <c r="AE129" s="16">
        <f t="shared" si="111"/>
        <v>0.0366181267610769</v>
      </c>
      <c r="AF129" s="16">
        <f t="shared" si="112"/>
        <v>0.174136530968893</v>
      </c>
      <c r="AG129" s="16">
        <f t="shared" si="113"/>
        <v>0.000916902757012254</v>
      </c>
      <c r="AJ129" s="25">
        <v>-0.259853406118394</v>
      </c>
      <c r="AK129" s="22">
        <v>1</v>
      </c>
      <c r="AL129" s="25">
        <v>0.790175274391466</v>
      </c>
      <c r="AM129" s="25">
        <v>0.0588283934121184</v>
      </c>
      <c r="AN129" s="25">
        <v>4.71849887129509</v>
      </c>
      <c r="AO129" s="25">
        <v>-0.470003629245736</v>
      </c>
      <c r="AP129" s="25">
        <v>-0.470003629245736</v>
      </c>
      <c r="AQ129" s="25">
        <v>-0.154150679827258</v>
      </c>
      <c r="AR129" s="25">
        <v>1.88815131490312</v>
      </c>
      <c r="AS129" s="26">
        <f t="shared" si="114"/>
        <v>1.28983062981977</v>
      </c>
      <c r="AT129" s="26">
        <f t="shared" si="115"/>
        <v>0.851972324578425</v>
      </c>
      <c r="AU129" s="26">
        <f t="shared" si="173"/>
        <v>1.17374704688303</v>
      </c>
      <c r="AV129" s="16">
        <f t="shared" si="116"/>
        <v>0.0364545054033724</v>
      </c>
      <c r="AW129" s="16">
        <f t="shared" si="117"/>
        <v>0.173747046883034</v>
      </c>
      <c r="AX129" s="16">
        <f t="shared" si="118"/>
        <v>0.000951281841773267</v>
      </c>
      <c r="BA129" s="25">
        <v>-0.259853406118394</v>
      </c>
      <c r="BB129" s="25">
        <v>0.790175274391466</v>
      </c>
      <c r="BC129" s="25">
        <v>0.0588283934121184</v>
      </c>
      <c r="BD129" s="25">
        <v>4.71849887129509</v>
      </c>
      <c r="BE129" s="22">
        <v>-0.470003629245736</v>
      </c>
      <c r="BF129" s="25">
        <v>-0.470003629245736</v>
      </c>
      <c r="BG129" s="25">
        <v>-0.154150679827258</v>
      </c>
      <c r="BH129" s="25">
        <v>1.88815131490312</v>
      </c>
      <c r="BI129" s="26">
        <f t="shared" si="119"/>
        <v>1.29266747745525</v>
      </c>
      <c r="BJ129" s="26">
        <f t="shared" si="120"/>
        <v>0.850102612748713</v>
      </c>
      <c r="BK129" s="26">
        <f t="shared" si="174"/>
        <v>1.17632858081286</v>
      </c>
      <c r="BL129" s="16">
        <f t="shared" si="121"/>
        <v>0.0375458353193724</v>
      </c>
      <c r="BM129" s="16">
        <f t="shared" si="122"/>
        <v>0.176328580812862</v>
      </c>
      <c r="BN129" s="16">
        <f t="shared" si="123"/>
        <v>0.00081418703689883</v>
      </c>
      <c r="BQ129" s="25">
        <v>-0.259853406118394</v>
      </c>
      <c r="BR129" s="25">
        <v>0.790175274391466</v>
      </c>
      <c r="BS129" s="25">
        <v>0.0588283934121184</v>
      </c>
      <c r="BT129" s="25">
        <v>4.71849887129509</v>
      </c>
      <c r="BU129" s="22">
        <v>-0.470003629245736</v>
      </c>
      <c r="BV129" s="25">
        <v>-0.154150679827258</v>
      </c>
      <c r="BW129" s="25">
        <v>1.88815131490312</v>
      </c>
      <c r="BX129" s="26">
        <f t="shared" si="124"/>
        <v>1.29839326326992</v>
      </c>
      <c r="BY129" s="26">
        <f t="shared" si="125"/>
        <v>0.846353744344368</v>
      </c>
      <c r="BZ129" s="26">
        <f t="shared" si="175"/>
        <v>1.18153905111468</v>
      </c>
      <c r="CA129" s="16">
        <f t="shared" si="126"/>
        <v>0.0397975620900821</v>
      </c>
      <c r="CB129" s="16">
        <f t="shared" si="127"/>
        <v>0.181539051114679</v>
      </c>
      <c r="CC129" s="16">
        <f t="shared" si="128"/>
        <v>0.000631115096226682</v>
      </c>
      <c r="CF129" s="25">
        <v>-0.259853406118394</v>
      </c>
      <c r="CG129" s="25">
        <v>0.790175274391466</v>
      </c>
      <c r="CH129" s="25">
        <v>0.0588283934121184</v>
      </c>
      <c r="CI129" s="25">
        <v>4.71849887129509</v>
      </c>
      <c r="CJ129" s="25">
        <v>-0.154150679827258</v>
      </c>
      <c r="CK129" s="22">
        <v>1.88815131490312</v>
      </c>
      <c r="CL129" s="29">
        <f t="shared" si="129"/>
        <v>1.29119391645091</v>
      </c>
      <c r="CM129" s="29">
        <f t="shared" si="130"/>
        <v>0.851072783103355</v>
      </c>
      <c r="CN129" s="29">
        <f t="shared" si="176"/>
        <v>1.17498763895797</v>
      </c>
      <c r="CO129" s="27">
        <f t="shared" si="131"/>
        <v>0.0369769503040308</v>
      </c>
      <c r="CP129" s="27">
        <f t="shared" si="132"/>
        <v>0.17498763895797</v>
      </c>
      <c r="CQ129" s="27">
        <f t="shared" si="133"/>
        <v>0.00106216742808191</v>
      </c>
      <c r="CT129" s="31">
        <v>-0.259853406118394</v>
      </c>
      <c r="CU129" s="31">
        <v>0.790175274391466</v>
      </c>
      <c r="CV129" s="31">
        <v>0.0588283934121184</v>
      </c>
      <c r="CW129" s="31">
        <v>4.71849887129509</v>
      </c>
      <c r="CX129" s="31">
        <v>-0.154150679827258</v>
      </c>
      <c r="CY129" s="34">
        <f t="shared" si="134"/>
        <v>1.26095222390968</v>
      </c>
      <c r="CZ129" s="34">
        <f t="shared" si="97"/>
        <v>0.87148424751001</v>
      </c>
      <c r="DA129" s="34">
        <f t="shared" si="177"/>
        <v>1.14746767122548</v>
      </c>
      <c r="DB129" s="32">
        <f t="shared" si="135"/>
        <v>0.0262609232740726</v>
      </c>
      <c r="DC129" s="32">
        <f t="shared" si="136"/>
        <v>0.147467671225479</v>
      </c>
      <c r="DD129" s="32">
        <f>(DC129-$DE$1)^2</f>
        <v>0.00355370729032097</v>
      </c>
      <c r="DE129" s="73"/>
      <c r="DF129" s="30">
        <f t="shared" si="137"/>
        <v>1.26095222390968</v>
      </c>
      <c r="DG129" s="30">
        <f t="shared" si="138"/>
        <v>1.22890758676916</v>
      </c>
      <c r="DH129" s="30">
        <f t="shared" si="139"/>
        <v>0.894208817514952</v>
      </c>
      <c r="DI129" s="34">
        <f t="shared" si="140"/>
        <v>1.11830702226695</v>
      </c>
      <c r="DJ129" s="32">
        <f t="shared" si="141"/>
        <v>0.0169019726175395</v>
      </c>
      <c r="DK129" s="32">
        <f t="shared" si="142"/>
        <v>0.118307022266954</v>
      </c>
      <c r="DL129" s="32">
        <f t="shared" si="143"/>
        <v>0.0124415233703774</v>
      </c>
      <c r="DM129" s="36"/>
      <c r="DN129" s="30">
        <f t="shared" si="144"/>
        <v>1.25338135061013</v>
      </c>
      <c r="DO129" s="30">
        <f t="shared" si="145"/>
        <v>0.876748325212493</v>
      </c>
      <c r="DP129" s="34">
        <f t="shared" si="146"/>
        <v>1.14057816963338</v>
      </c>
      <c r="DQ129" s="32">
        <f t="shared" si="147"/>
        <v>0.0238644876863287</v>
      </c>
      <c r="DR129" s="32">
        <f t="shared" si="148"/>
        <v>0.140578169633384</v>
      </c>
      <c r="DS129" s="32">
        <f t="shared" si="149"/>
        <v>0.0075216538351181</v>
      </c>
      <c r="DT129" s="36"/>
      <c r="DU129" s="30">
        <f t="shared" si="150"/>
        <v>1.19101579065909</v>
      </c>
      <c r="DV129" s="30">
        <f t="shared" si="151"/>
        <v>0.922657792296678</v>
      </c>
      <c r="DW129" s="34">
        <f t="shared" si="152"/>
        <v>1.08382545332523</v>
      </c>
      <c r="DX129" s="32">
        <f t="shared" si="153"/>
        <v>0.00848531888874973</v>
      </c>
      <c r="DY129" s="32">
        <f t="shared" si="154"/>
        <v>0.0838254533252274</v>
      </c>
      <c r="DZ129" s="32">
        <f t="shared" si="155"/>
        <v>0.0199622198721246</v>
      </c>
      <c r="EA129" s="36"/>
      <c r="EC129" s="25">
        <v>-0.259853406118394</v>
      </c>
      <c r="ED129" s="22">
        <v>0.0588283934121184</v>
      </c>
      <c r="EE129" s="25">
        <v>4.71849887129509</v>
      </c>
      <c r="EF129" s="25">
        <v>-0.154150679827258</v>
      </c>
      <c r="EG129" s="26">
        <f t="shared" si="156"/>
        <v>1.27988929785852</v>
      </c>
      <c r="EH129" s="26">
        <f t="shared" si="157"/>
        <v>0.858589881045689</v>
      </c>
      <c r="EI129" s="26">
        <f t="shared" si="178"/>
        <v>1.16470042575168</v>
      </c>
      <c r="EJ129" s="16">
        <f t="shared" si="158"/>
        <v>0.0327571259393214</v>
      </c>
      <c r="EK129" s="16">
        <f t="shared" si="159"/>
        <v>0.164700425751682</v>
      </c>
      <c r="EL129" s="16">
        <f t="shared" si="160"/>
        <v>0.00269611749421534</v>
      </c>
      <c r="EO129" s="25">
        <v>-0.259853406118394</v>
      </c>
      <c r="EP129" s="25">
        <v>4.71849887129509</v>
      </c>
      <c r="EQ129" s="22">
        <v>-0.154150679827258</v>
      </c>
      <c r="ER129" s="26">
        <f t="shared" si="161"/>
        <v>1.22021229767781</v>
      </c>
      <c r="ES129" s="26">
        <f t="shared" si="162"/>
        <v>0.900580990776215</v>
      </c>
      <c r="ET129" s="26">
        <f t="shared" si="179"/>
        <v>1.1103943012811</v>
      </c>
      <c r="EU129" s="16">
        <f t="shared" si="163"/>
        <v>0.0147166735678684</v>
      </c>
      <c r="EV129" s="16">
        <f t="shared" si="164"/>
        <v>0.110394301281104</v>
      </c>
      <c r="EW129" s="16">
        <f t="shared" si="165"/>
        <v>0.0159596381867397</v>
      </c>
      <c r="EZ129" s="25">
        <v>-0.259853406118394</v>
      </c>
      <c r="FA129" s="25">
        <v>4.71849887129509</v>
      </c>
      <c r="FB129" s="26">
        <f t="shared" si="166"/>
        <v>1.26702605277149</v>
      </c>
      <c r="FC129" s="26">
        <f t="shared" si="167"/>
        <v>0.867306554270347</v>
      </c>
      <c r="FD129" s="26">
        <f t="shared" si="168"/>
        <v>1.15299486101692</v>
      </c>
      <c r="FE129" s="16">
        <f t="shared" si="169"/>
        <v>0.0282663696205222</v>
      </c>
      <c r="FF129" s="16">
        <f t="shared" si="170"/>
        <v>0.152994861016918</v>
      </c>
      <c r="FG129" s="16">
        <f t="shared" si="171"/>
        <v>0.0143249951180424</v>
      </c>
    </row>
    <row r="130" s="1" customFormat="1" spans="1:163">
      <c r="A130" s="13" t="s">
        <v>25</v>
      </c>
      <c r="B130" s="13">
        <v>2.67326705238965</v>
      </c>
      <c r="C130" s="14">
        <v>0.00739123376623377</v>
      </c>
      <c r="D130" s="14">
        <v>0.106640625</v>
      </c>
      <c r="E130" s="13">
        <v>112</v>
      </c>
      <c r="F130" s="13">
        <v>0.357142857142857</v>
      </c>
      <c r="G130" s="13">
        <v>0.357142857142857</v>
      </c>
      <c r="H130" s="13">
        <v>0.857142857142857</v>
      </c>
      <c r="I130" s="13">
        <v>4.82142857142857</v>
      </c>
      <c r="J130" s="13">
        <v>0.8386</v>
      </c>
      <c r="K130" s="17">
        <f t="shared" si="98"/>
        <v>1.31423232192094</v>
      </c>
      <c r="L130" s="17">
        <f t="shared" ref="L130:L193" si="186">J130/K130</f>
        <v>0.638091139604806</v>
      </c>
      <c r="M130" s="17">
        <f t="shared" ref="M130:M193" si="187">1/L130</f>
        <v>1.56717424507624</v>
      </c>
      <c r="N130" s="16">
        <f t="shared" si="99"/>
        <v>0.226226105655901</v>
      </c>
      <c r="O130" s="16">
        <f t="shared" ref="O130:O193" si="188">ABS(K130/J130-1)</f>
        <v>0.567174245076241</v>
      </c>
      <c r="P130" s="16">
        <f>(O130-$Q$1)^2</f>
        <v>0.0680625506155416</v>
      </c>
      <c r="R130" s="21">
        <f t="shared" si="100"/>
        <v>-0.449274153794579</v>
      </c>
      <c r="S130" s="21">
        <f t="shared" si="185"/>
        <v>1</v>
      </c>
      <c r="T130" s="21">
        <f t="shared" si="101"/>
        <v>0.983301339532498</v>
      </c>
      <c r="U130" s="22">
        <f t="shared" si="102"/>
        <v>0.00736405245140281</v>
      </c>
      <c r="V130" s="21">
        <f t="shared" si="103"/>
        <v>0.101328962356908</v>
      </c>
      <c r="W130" s="25">
        <f t="shared" si="104"/>
        <v>4.71849887129509</v>
      </c>
      <c r="X130" s="21">
        <f t="shared" si="105"/>
        <v>-1.02961941718116</v>
      </c>
      <c r="Y130" s="21">
        <f t="shared" si="106"/>
        <v>-1.02961941718116</v>
      </c>
      <c r="Z130" s="25">
        <f t="shared" si="107"/>
        <v>-0.154150679827258</v>
      </c>
      <c r="AA130" s="21">
        <f t="shared" si="108"/>
        <v>1.57307026826323</v>
      </c>
      <c r="AB130" s="26">
        <f t="shared" si="109"/>
        <v>1.32674497903448</v>
      </c>
      <c r="AC130" s="26">
        <f t="shared" si="110"/>
        <v>0.632073241845075</v>
      </c>
      <c r="AD130" s="26">
        <f t="shared" si="172"/>
        <v>1.58209513359704</v>
      </c>
      <c r="AE130" s="16">
        <f t="shared" si="111"/>
        <v>0.238285520556574</v>
      </c>
      <c r="AF130" s="16">
        <f t="shared" si="112"/>
        <v>0.582095133597043</v>
      </c>
      <c r="AG130" s="16">
        <f t="shared" si="113"/>
        <v>0.142640823083405</v>
      </c>
      <c r="AJ130" s="25">
        <v>-0.449274153794579</v>
      </c>
      <c r="AK130" s="22">
        <v>1</v>
      </c>
      <c r="AL130" s="25">
        <v>0.983301339532498</v>
      </c>
      <c r="AM130" s="25">
        <v>0.101328962356908</v>
      </c>
      <c r="AN130" s="25">
        <v>4.71849887129509</v>
      </c>
      <c r="AO130" s="25">
        <v>-1.02961941718116</v>
      </c>
      <c r="AP130" s="25">
        <v>-1.02961941718116</v>
      </c>
      <c r="AQ130" s="25">
        <v>-0.154150679827258</v>
      </c>
      <c r="AR130" s="25">
        <v>1.57307026826323</v>
      </c>
      <c r="AS130" s="26">
        <f t="shared" si="114"/>
        <v>1.32819873909868</v>
      </c>
      <c r="AT130" s="26">
        <f t="shared" si="115"/>
        <v>0.631381415532044</v>
      </c>
      <c r="AU130" s="26">
        <f t="shared" si="173"/>
        <v>1.58382868960014</v>
      </c>
      <c r="AV130" s="16">
        <f t="shared" si="116"/>
        <v>0.239706925327016</v>
      </c>
      <c r="AW130" s="16">
        <f t="shared" si="117"/>
        <v>0.583828689600142</v>
      </c>
      <c r="AX130" s="16">
        <f t="shared" si="118"/>
        <v>0.143822056421879</v>
      </c>
      <c r="BA130" s="25">
        <v>-0.449274153794579</v>
      </c>
      <c r="BB130" s="25">
        <v>0.983301339532498</v>
      </c>
      <c r="BC130" s="25">
        <v>0.101328962356908</v>
      </c>
      <c r="BD130" s="25">
        <v>4.71849887129509</v>
      </c>
      <c r="BE130" s="22">
        <v>-1.02961941718116</v>
      </c>
      <c r="BF130" s="25">
        <v>-1.02961941718116</v>
      </c>
      <c r="BG130" s="25">
        <v>-0.154150679827258</v>
      </c>
      <c r="BH130" s="25">
        <v>1.57307026826323</v>
      </c>
      <c r="BI130" s="26">
        <f t="shared" si="119"/>
        <v>1.32214517657701</v>
      </c>
      <c r="BJ130" s="26">
        <f t="shared" si="120"/>
        <v>0.63427225304494</v>
      </c>
      <c r="BK130" s="26">
        <f t="shared" si="174"/>
        <v>1.57661003646197</v>
      </c>
      <c r="BL130" s="16">
        <f t="shared" si="121"/>
        <v>0.233815937790891</v>
      </c>
      <c r="BM130" s="16">
        <f t="shared" si="122"/>
        <v>0.576610036461971</v>
      </c>
      <c r="BN130" s="16">
        <f t="shared" si="123"/>
        <v>0.138196198389739</v>
      </c>
      <c r="BQ130" s="25">
        <v>-0.449274153794579</v>
      </c>
      <c r="BR130" s="25">
        <v>0.983301339532498</v>
      </c>
      <c r="BS130" s="25">
        <v>0.101328962356908</v>
      </c>
      <c r="BT130" s="25">
        <v>4.71849887129509</v>
      </c>
      <c r="BU130" s="22">
        <v>-1.02961941718116</v>
      </c>
      <c r="BV130" s="25">
        <v>-0.154150679827258</v>
      </c>
      <c r="BW130" s="25">
        <v>1.57307026826323</v>
      </c>
      <c r="BX130" s="26">
        <f t="shared" si="124"/>
        <v>1.3188774072057</v>
      </c>
      <c r="BY130" s="26">
        <f t="shared" si="125"/>
        <v>0.635843783067554</v>
      </c>
      <c r="BZ130" s="26">
        <f t="shared" si="175"/>
        <v>1.57271334033592</v>
      </c>
      <c r="CA130" s="16">
        <f t="shared" si="126"/>
        <v>0.23066638787223</v>
      </c>
      <c r="CB130" s="16">
        <f t="shared" si="127"/>
        <v>0.572713340335917</v>
      </c>
      <c r="CC130" s="16">
        <f t="shared" si="128"/>
        <v>0.133994275351757</v>
      </c>
      <c r="CF130" s="25">
        <v>-0.449274153794579</v>
      </c>
      <c r="CG130" s="25">
        <v>0.983301339532498</v>
      </c>
      <c r="CH130" s="25">
        <v>0.101328962356908</v>
      </c>
      <c r="CI130" s="25">
        <v>4.71849887129509</v>
      </c>
      <c r="CJ130" s="25">
        <v>-0.154150679827258</v>
      </c>
      <c r="CK130" s="22">
        <v>1.57307026826323</v>
      </c>
      <c r="CL130" s="29">
        <f t="shared" si="129"/>
        <v>1.33529216122568</v>
      </c>
      <c r="CM130" s="29">
        <f t="shared" si="130"/>
        <v>0.628027351879484</v>
      </c>
      <c r="CN130" s="29">
        <f t="shared" si="176"/>
        <v>1.59228733749784</v>
      </c>
      <c r="CO130" s="27">
        <f t="shared" si="131"/>
        <v>0.246703103023042</v>
      </c>
      <c r="CP130" s="27">
        <f t="shared" si="132"/>
        <v>0.592287337497836</v>
      </c>
      <c r="CQ130" s="27">
        <f t="shared" si="133"/>
        <v>0.148000851821</v>
      </c>
      <c r="CT130" s="31">
        <v>-0.449274153794579</v>
      </c>
      <c r="CU130" s="31">
        <v>0.983301339532498</v>
      </c>
      <c r="CV130" s="31">
        <v>0.101328962356908</v>
      </c>
      <c r="CW130" s="31">
        <v>4.71849887129509</v>
      </c>
      <c r="CX130" s="31">
        <v>-0.154150679827258</v>
      </c>
      <c r="CY130" s="34">
        <f t="shared" si="134"/>
        <v>1.34645355915893</v>
      </c>
      <c r="CZ130" s="34">
        <f t="shared" ref="CZ130:CZ193" si="189">J130/CY130</f>
        <v>0.622821332600464</v>
      </c>
      <c r="DA130" s="34">
        <f t="shared" si="177"/>
        <v>1.60559689859161</v>
      </c>
      <c r="DB130" s="32">
        <f t="shared" si="135"/>
        <v>0.257915237550388</v>
      </c>
      <c r="DC130" s="32">
        <f t="shared" si="136"/>
        <v>0.605596898591612</v>
      </c>
      <c r="DD130" s="32">
        <f>(DC130-$DE$1)^2</f>
        <v>0.158815200044246</v>
      </c>
      <c r="DE130" s="73"/>
      <c r="DF130" s="30">
        <f t="shared" si="137"/>
        <v>1.34645355915892</v>
      </c>
      <c r="DG130" s="30">
        <f t="shared" si="138"/>
        <v>1.1769363333993</v>
      </c>
      <c r="DH130" s="30">
        <f t="shared" si="139"/>
        <v>0.712527922031179</v>
      </c>
      <c r="DI130" s="34">
        <f t="shared" si="140"/>
        <v>1.40345377223862</v>
      </c>
      <c r="DJ130" s="32">
        <f t="shared" si="141"/>
        <v>0.114471474498084</v>
      </c>
      <c r="DK130" s="32">
        <f t="shared" si="142"/>
        <v>0.403453772238616</v>
      </c>
      <c r="DL130" s="32">
        <f t="shared" si="143"/>
        <v>0.0301387561280761</v>
      </c>
      <c r="DM130" s="36"/>
      <c r="DN130" s="30">
        <f t="shared" si="144"/>
        <v>1.15431890107588</v>
      </c>
      <c r="DO130" s="30">
        <f t="shared" si="145"/>
        <v>0.726489013753814</v>
      </c>
      <c r="DP130" s="34">
        <f t="shared" si="146"/>
        <v>1.37648330679213</v>
      </c>
      <c r="DQ130" s="32">
        <f t="shared" si="147"/>
        <v>0.0996784244965595</v>
      </c>
      <c r="DR130" s="32">
        <f t="shared" si="148"/>
        <v>0.376483306792126</v>
      </c>
      <c r="DS130" s="32">
        <f t="shared" si="149"/>
        <v>0.022253976753011</v>
      </c>
      <c r="DT130" s="36"/>
      <c r="DU130" s="30">
        <f t="shared" si="150"/>
        <v>1.10464153753059</v>
      </c>
      <c r="DV130" s="30">
        <f t="shared" si="151"/>
        <v>0.759160299072837</v>
      </c>
      <c r="DW130" s="34">
        <f t="shared" si="152"/>
        <v>1.31724485753707</v>
      </c>
      <c r="DX130" s="32">
        <f t="shared" si="153"/>
        <v>0.0707780996916396</v>
      </c>
      <c r="DY130" s="32">
        <f t="shared" si="154"/>
        <v>0.317244857537072</v>
      </c>
      <c r="DZ130" s="32">
        <f t="shared" si="155"/>
        <v>0.00848824720354618</v>
      </c>
      <c r="EA130" s="36"/>
      <c r="EC130" s="25">
        <v>-0.449274153794579</v>
      </c>
      <c r="ED130" s="22">
        <v>0.101328962356908</v>
      </c>
      <c r="EE130" s="25">
        <v>4.71849887129509</v>
      </c>
      <c r="EF130" s="25">
        <v>-0.154150679827258</v>
      </c>
      <c r="EG130" s="26">
        <f t="shared" si="156"/>
        <v>1.32758902637102</v>
      </c>
      <c r="EH130" s="26">
        <f t="shared" si="157"/>
        <v>0.631671385754313</v>
      </c>
      <c r="EI130" s="26">
        <f t="shared" si="178"/>
        <v>1.58310162934774</v>
      </c>
      <c r="EJ130" s="16">
        <f t="shared" si="158"/>
        <v>0.239110267911275</v>
      </c>
      <c r="EK130" s="16">
        <f t="shared" si="159"/>
        <v>0.583101629347743</v>
      </c>
      <c r="EL130" s="16">
        <f t="shared" si="160"/>
        <v>0.134305429817332</v>
      </c>
      <c r="EO130" s="25">
        <v>-0.449274153794579</v>
      </c>
      <c r="EP130" s="25">
        <v>4.71849887129509</v>
      </c>
      <c r="EQ130" s="22">
        <v>-0.154150679827258</v>
      </c>
      <c r="ER130" s="26">
        <f t="shared" si="161"/>
        <v>1.12537293900122</v>
      </c>
      <c r="ES130" s="26">
        <f t="shared" si="162"/>
        <v>0.745175195650487</v>
      </c>
      <c r="ET130" s="26">
        <f t="shared" si="179"/>
        <v>1.34196629978682</v>
      </c>
      <c r="EU130" s="16">
        <f t="shared" si="163"/>
        <v>0.0822387185433994</v>
      </c>
      <c r="EV130" s="16">
        <f t="shared" si="164"/>
        <v>0.341966299786816</v>
      </c>
      <c r="EW130" s="16">
        <f t="shared" si="165"/>
        <v>0.011075570610912</v>
      </c>
      <c r="EZ130" s="25">
        <v>-0.449274153794579</v>
      </c>
      <c r="FA130" s="25">
        <v>4.71849887129509</v>
      </c>
      <c r="FB130" s="26">
        <f t="shared" si="166"/>
        <v>1.16854815798215</v>
      </c>
      <c r="FC130" s="26">
        <f t="shared" si="167"/>
        <v>0.717642652783854</v>
      </c>
      <c r="FD130" s="26">
        <f t="shared" si="168"/>
        <v>1.39345117813279</v>
      </c>
      <c r="FE130" s="16">
        <f t="shared" si="169"/>
        <v>0.108865786955817</v>
      </c>
      <c r="FF130" s="16">
        <f t="shared" si="170"/>
        <v>0.393451178132787</v>
      </c>
      <c r="FG130" s="16">
        <f t="shared" si="171"/>
        <v>0.0145852106525242</v>
      </c>
    </row>
    <row r="131" s="1" customFormat="1" spans="1:163">
      <c r="A131" s="13" t="s">
        <v>25</v>
      </c>
      <c r="B131" s="13">
        <v>2.52582679456243</v>
      </c>
      <c r="C131" s="14">
        <v>0.0071714930464445</v>
      </c>
      <c r="D131" s="14">
        <v>0.0787982156914196</v>
      </c>
      <c r="E131" s="13">
        <v>112</v>
      </c>
      <c r="F131" s="13">
        <v>0.491071428571429</v>
      </c>
      <c r="G131" s="13">
        <v>0.491071428571429</v>
      </c>
      <c r="H131" s="13">
        <v>0.857142857142857</v>
      </c>
      <c r="I131" s="13">
        <v>6.60714285714286</v>
      </c>
      <c r="J131" s="13">
        <v>0.9026</v>
      </c>
      <c r="K131" s="17">
        <f t="shared" ref="K131:K194" si="190">1.0034+0.0827*B131+0.0874*C131+0.8624*F131-0.0454*I131</f>
        <v>1.33644837868829</v>
      </c>
      <c r="L131" s="17">
        <f t="shared" si="186"/>
        <v>0.675372138866968</v>
      </c>
      <c r="M131" s="17">
        <f t="shared" si="187"/>
        <v>1.48066516584122</v>
      </c>
      <c r="N131" s="16">
        <f t="shared" ref="N131:N194" si="191">(K131-J131)^2</f>
        <v>0.188224415690455</v>
      </c>
      <c r="O131" s="16">
        <f t="shared" si="188"/>
        <v>0.480665165841222</v>
      </c>
      <c r="P131" s="16">
        <f>(O131-$Q$1)^2</f>
        <v>0.0304080093917888</v>
      </c>
      <c r="R131" s="21">
        <f t="shared" ref="R131:R194" si="192">LN(L131)</f>
        <v>-0.392491423188949</v>
      </c>
      <c r="S131" s="21">
        <f t="shared" si="185"/>
        <v>1</v>
      </c>
      <c r="T131" s="21">
        <f t="shared" ref="T131:T194" si="193">LN(B131)</f>
        <v>0.926568452520497</v>
      </c>
      <c r="U131" s="22">
        <f t="shared" ref="U131:U194" si="194">LN(1+C131)</f>
        <v>0.00714590017673189</v>
      </c>
      <c r="V131" s="21">
        <f t="shared" ref="V131:V194" si="195">LN(1+D131)</f>
        <v>0.0758476583067452</v>
      </c>
      <c r="W131" s="25">
        <f t="shared" ref="W131:W194" si="196">LN(E131)</f>
        <v>4.71849887129509</v>
      </c>
      <c r="X131" s="21">
        <f t="shared" ref="X131:X194" si="197">LN(F131)</f>
        <v>-0.711165686062623</v>
      </c>
      <c r="Y131" s="21">
        <f t="shared" ref="Y131:Y194" si="198">LN(G131)</f>
        <v>-0.711165686062623</v>
      </c>
      <c r="Z131" s="25">
        <f t="shared" ref="Z131:Z194" si="199">LN(H131)</f>
        <v>-0.154150679827258</v>
      </c>
      <c r="AA131" s="21">
        <f t="shared" ref="AA131:AA194" si="200">LN(I131)</f>
        <v>1.88815131490312</v>
      </c>
      <c r="AB131" s="26">
        <f t="shared" ref="AB131:AB194" si="201">K131*EXP($S$273)*POWER(EXP(T131),$T$273)*POWER(EXP(U131),$U$273)*POWER(EXP(V131),$V$273)*POWER(EXP(W131),$W$273)*POWER(EXP(X131),$X$273)*POWER(EXP(Y131),$Y$273)*POWER(EXP(Z131),$Z$273)*POWER(EXP(AA131),$AA$273)</f>
        <v>1.28465047634971</v>
      </c>
      <c r="AC131" s="26">
        <f t="shared" ref="AC131:AC194" si="202">J131/AB131</f>
        <v>0.702603561526486</v>
      </c>
      <c r="AD131" s="26">
        <f t="shared" si="172"/>
        <v>1.42327772695514</v>
      </c>
      <c r="AE131" s="16">
        <f t="shared" ref="AE131:AE194" si="203">(AB131-J131)^2</f>
        <v>0.145962566479037</v>
      </c>
      <c r="AF131" s="16">
        <f t="shared" ref="AF131:AF194" si="204">ABS(AB131/J131-1)</f>
        <v>0.423277726955136</v>
      </c>
      <c r="AG131" s="16">
        <f t="shared" ref="AG131:AG194" si="205">(AF131-$AH$1)^2</f>
        <v>0.0479000470595017</v>
      </c>
      <c r="AJ131" s="25">
        <v>-0.392491423188949</v>
      </c>
      <c r="AK131" s="22">
        <v>1</v>
      </c>
      <c r="AL131" s="25">
        <v>0.926568452520497</v>
      </c>
      <c r="AM131" s="25">
        <v>0.0758476583067452</v>
      </c>
      <c r="AN131" s="25">
        <v>4.71849887129509</v>
      </c>
      <c r="AO131" s="25">
        <v>-0.711165686062623</v>
      </c>
      <c r="AP131" s="25">
        <v>-0.711165686062623</v>
      </c>
      <c r="AQ131" s="25">
        <v>-0.154150679827258</v>
      </c>
      <c r="AR131" s="25">
        <v>1.88815131490312</v>
      </c>
      <c r="AS131" s="26">
        <f t="shared" ref="AS131:AS194" si="206">K131*EXP($AK$273)*POWER(EXP(AL131),$AL$273)*POWER(EXP(AM131),$AM$273)*POWER(EXP(AN131),$AN$273)*POWER(EXP(AO131),$AO$273)*POWER(EXP(AP131),$AP$273)*POWER(EXP(AQ131),$AQ$273)*POWER(EXP(AR131),$AR$273)</f>
        <v>1.28587455673512</v>
      </c>
      <c r="AT131" s="26">
        <f t="shared" ref="AT131:AT194" si="207">J131/AS131</f>
        <v>0.701934722382044</v>
      </c>
      <c r="AU131" s="26">
        <f t="shared" si="173"/>
        <v>1.42463389844352</v>
      </c>
      <c r="AV131" s="16">
        <f t="shared" ref="AV131:AV194" si="208">(AS131-J131)^2</f>
        <v>0.146899385840502</v>
      </c>
      <c r="AW131" s="16">
        <f t="shared" ref="AW131:AW194" si="209">ABS(AS131/J131-1)</f>
        <v>0.424633898443518</v>
      </c>
      <c r="AX131" s="16">
        <f t="shared" ref="AX131:AX194" si="210">(AW131-$AY$1)^2</f>
        <v>0.0484193594433176</v>
      </c>
      <c r="BA131" s="25">
        <v>-0.392491423188949</v>
      </c>
      <c r="BB131" s="25">
        <v>0.926568452520497</v>
      </c>
      <c r="BC131" s="25">
        <v>0.0758476583067452</v>
      </c>
      <c r="BD131" s="25">
        <v>4.71849887129509</v>
      </c>
      <c r="BE131" s="22">
        <v>-0.711165686062623</v>
      </c>
      <c r="BF131" s="25">
        <v>-0.711165686062623</v>
      </c>
      <c r="BG131" s="25">
        <v>-0.154150679827258</v>
      </c>
      <c r="BH131" s="25">
        <v>1.88815131490312</v>
      </c>
      <c r="BI131" s="26">
        <f t="shared" ref="BI131:BI194" si="211">K131*POWER(EXP(BB131),$BB$273)*POWER(EXP(BC131),$BC$273)*POWER(EXP(BD131),$BD$273)*POWER(EXP(BE131),$BE$273)*POWER(EXP(BF131),$BF$273)*POWER(EXP(BG131),$BG$273)*POWER(EXP(BH131),$BH$273)</f>
        <v>1.28823387717318</v>
      </c>
      <c r="BJ131" s="26">
        <f t="shared" ref="BJ131:BJ194" si="212">J131/BI131</f>
        <v>0.700649172478375</v>
      </c>
      <c r="BK131" s="26">
        <f t="shared" si="174"/>
        <v>1.42724781428449</v>
      </c>
      <c r="BL131" s="16">
        <f t="shared" ref="BL131:BL194" si="213">(BI131-J131)^2</f>
        <v>0.148713487223622</v>
      </c>
      <c r="BM131" s="16">
        <f t="shared" ref="BM131:BM194" si="214">ABS(BI131/J131-1)</f>
        <v>0.427247814284494</v>
      </c>
      <c r="BN131" s="16">
        <f t="shared" ref="BN131:BN194" si="215">(BM131-$BO$1)^2</f>
        <v>0.0494552085818679</v>
      </c>
      <c r="BQ131" s="25">
        <v>-0.392491423188949</v>
      </c>
      <c r="BR131" s="25">
        <v>0.926568452520497</v>
      </c>
      <c r="BS131" s="25">
        <v>0.0758476583067452</v>
      </c>
      <c r="BT131" s="25">
        <v>4.71849887129509</v>
      </c>
      <c r="BU131" s="22">
        <v>-0.711165686062623</v>
      </c>
      <c r="BV131" s="25">
        <v>-0.154150679827258</v>
      </c>
      <c r="BW131" s="25">
        <v>1.88815131490312</v>
      </c>
      <c r="BX131" s="26">
        <f t="shared" ref="BX131:BX194" si="216">K131*POWER(EXP(BR131),$BR$273)*POWER(EXP(BS131),$BS$273)*POWER(EXP(BT131),$BT$273)*POWER(EXP(BU131),$BU$273)*POWER(EXP(BV131),$BV$273)*POWER(EXP(BW131),$BW$273)</f>
        <v>1.290838232111</v>
      </c>
      <c r="BY131" s="26">
        <f t="shared" ref="BY131:BY194" si="217">J131/BX131</f>
        <v>0.699235564571028</v>
      </c>
      <c r="BZ131" s="26">
        <f t="shared" si="175"/>
        <v>1.43013320641591</v>
      </c>
      <c r="CA131" s="16">
        <f t="shared" ref="CA131:CA194" si="218">(BX131-J131)^2</f>
        <v>0.150728924872672</v>
      </c>
      <c r="CB131" s="16">
        <f t="shared" ref="CB131:CB194" si="219">ABS(BX131/J131-1)</f>
        <v>0.430133206415905</v>
      </c>
      <c r="CC131" s="16">
        <f t="shared" ref="CC131:CC194" si="220">(CB131-$CD$1)^2</f>
        <v>0.0499398023071181</v>
      </c>
      <c r="CF131" s="25">
        <v>-0.392491423188949</v>
      </c>
      <c r="CG131" s="25">
        <v>0.926568452520497</v>
      </c>
      <c r="CH131" s="25">
        <v>0.0758476583067452</v>
      </c>
      <c r="CI131" s="25">
        <v>4.71849887129509</v>
      </c>
      <c r="CJ131" s="25">
        <v>-0.154150679827258</v>
      </c>
      <c r="CK131" s="22">
        <v>1.88815131490312</v>
      </c>
      <c r="CL131" s="29">
        <f t="shared" ref="CL131:CL194" si="221">K131*POWER(EXP(CG131),$CG$273)*POWER(EXP(CH131),$CH$273)*POWER(EXP(CI131),$CI$273)*POWER(EXP(CJ131),$CJ$273)*POWER(EXP(CK131),$CK$273)</f>
        <v>1.29296835230221</v>
      </c>
      <c r="CM131" s="29">
        <f t="shared" ref="CM131:CM194" si="222">J131/CL131</f>
        <v>0.698083598405843</v>
      </c>
      <c r="CN131" s="29">
        <f t="shared" si="176"/>
        <v>1.43249318890118</v>
      </c>
      <c r="CO131" s="27">
        <f t="shared" ref="CO131:CO194" si="223">(CL131-J131)^2</f>
        <v>0.152387450479142</v>
      </c>
      <c r="CP131" s="27">
        <f t="shared" ref="CP131:CP194" si="224">ABS(CL131/J131-1)</f>
        <v>0.432493188901185</v>
      </c>
      <c r="CQ131" s="27">
        <f t="shared" ref="CQ131:CQ194" si="225">(CP131-$CR$1)^2</f>
        <v>0.0505865951679392</v>
      </c>
      <c r="CT131" s="31">
        <v>-0.392491423188949</v>
      </c>
      <c r="CU131" s="31">
        <v>0.926568452520497</v>
      </c>
      <c r="CV131" s="31">
        <v>0.0758476583067452</v>
      </c>
      <c r="CW131" s="31">
        <v>4.71849887129509</v>
      </c>
      <c r="CX131" s="31">
        <v>-0.154150679827258</v>
      </c>
      <c r="CY131" s="34">
        <f t="shared" ref="CY131:CY194" si="226">K131*POWER(EXP(CU131),$CU$273)*POWER(EXP(CV131),$CV$273)*POWER(EXP(CW131),$CW$273)*POWER(EXP(CX131),$CX$273)</f>
        <v>1.26872016439786</v>
      </c>
      <c r="CZ131" s="34">
        <f t="shared" si="189"/>
        <v>0.711425596698371</v>
      </c>
      <c r="DA131" s="34">
        <f t="shared" si="177"/>
        <v>1.40562836738074</v>
      </c>
      <c r="DB131" s="32">
        <f t="shared" ref="DB131:DB194" si="227">(CY131-J131)^2</f>
        <v>0.134043974778713</v>
      </c>
      <c r="DC131" s="32">
        <f t="shared" ref="DC131:DC194" si="228">ABS(CY131/J131-1)</f>
        <v>0.40562836738074</v>
      </c>
      <c r="DD131" s="32">
        <f>(DC131-$DE$1)^2</f>
        <v>0.0394211959040786</v>
      </c>
      <c r="DE131" s="73"/>
      <c r="DF131" s="30">
        <f t="shared" ref="DF131:DF194" si="229">(1.0034+0.0827*B131+0.0874*C131+0.8624*F131-0.0454*I131)*B131^0.1967*E131^-0.1123*(1+D131)^2.5536*H131^-0.6613</f>
        <v>1.26872016439785</v>
      </c>
      <c r="DG131" s="30">
        <f t="shared" ref="DG131:DG194" si="230">(1.1365+0.0937*B131+0.9768*F131-0.0514*I131)*B131^0.1967*E131^-0.1123*(H131)^-0.6613</f>
        <v>1.1836020908516</v>
      </c>
      <c r="DH131" s="30">
        <f t="shared" ref="DH131:DH194" si="231">J131/DG131</f>
        <v>0.762587365277955</v>
      </c>
      <c r="DI131" s="34">
        <f t="shared" ref="DI131:DI194" si="232">1/DH131</f>
        <v>1.31132516159052</v>
      </c>
      <c r="DJ131" s="32">
        <f t="shared" ref="DJ131:DJ194" si="233">(DG131-J131)^2</f>
        <v>0.0789621750629704</v>
      </c>
      <c r="DK131" s="32">
        <f t="shared" ref="DK131:DK194" si="234">ABS(DG131/J131-1)</f>
        <v>0.311325161590515</v>
      </c>
      <c r="DL131" s="32">
        <f t="shared" ref="DL131:DL194" si="235">(DK131-$DM$1)^2</f>
        <v>0.00663843022944537</v>
      </c>
      <c r="DM131" s="36"/>
      <c r="DN131" s="30">
        <f t="shared" ref="DN131:DN194" si="236">(0.7452+0.0937*B131+0.9768*F131+0.5539/I131)*B131^0.1967*E131^-0.1123*(H131)^-0.6613</f>
        <v>1.20874133704273</v>
      </c>
      <c r="DO131" s="30">
        <f t="shared" ref="DO131:DO194" si="237">J131/DN131</f>
        <v>0.746727171760563</v>
      </c>
      <c r="DP131" s="34">
        <f t="shared" ref="DP131:DP194" si="238">1/DO131</f>
        <v>1.33917719592591</v>
      </c>
      <c r="DQ131" s="32">
        <f t="shared" ref="DQ131:DQ194" si="239">(DN131-J131)^2</f>
        <v>0.0937225182463106</v>
      </c>
      <c r="DR131" s="32">
        <f t="shared" ref="DR131:DR194" si="240">ABS(DN131/J131-1)</f>
        <v>0.339177195925914</v>
      </c>
      <c r="DS131" s="32">
        <f t="shared" ref="DS131:DS194" si="241">(DR131-$DT$1)^2</f>
        <v>0.0125152453878483</v>
      </c>
      <c r="DT131" s="36"/>
      <c r="DU131" s="30">
        <f t="shared" ref="DU131:DU194" si="242">0.9*(0.7452+0.0937*B131+0.9768*F131)*(1+0.7432/I131)*B131^0.1967*E131^-0.1123*(H131)^-0.6613</f>
        <v>1.14458266246366</v>
      </c>
      <c r="DV131" s="30">
        <f t="shared" ref="DV131:DV194" si="243">J131/DU131</f>
        <v>0.788584371929239</v>
      </c>
      <c r="DW131" s="34">
        <f t="shared" ref="DW131:DW194" si="244">1/DV131</f>
        <v>1.2680951279234</v>
      </c>
      <c r="DX131" s="32">
        <f t="shared" ref="DX131:DX194" si="245">(DU131-J131)^2</f>
        <v>0.0585556089330009</v>
      </c>
      <c r="DY131" s="32">
        <f t="shared" ref="DY131:DY194" si="246">ABS(DU131/J131-1)</f>
        <v>0.268095127923398</v>
      </c>
      <c r="DZ131" s="32">
        <f t="shared" ref="DZ131:DZ194" si="247">(DY131-$EA$1)^2</f>
        <v>0.00184744840607336</v>
      </c>
      <c r="EA131" s="36"/>
      <c r="EC131" s="25">
        <v>-0.392491423188949</v>
      </c>
      <c r="ED131" s="22">
        <v>0.0758476583067452</v>
      </c>
      <c r="EE131" s="25">
        <v>4.71849887129509</v>
      </c>
      <c r="EF131" s="25">
        <v>-0.154150679827258</v>
      </c>
      <c r="EG131" s="26">
        <f t="shared" ref="EG131:EG194" si="248">K131*POWER(EXP(ED131),$ED$273)*POWER(EXP(EE131),$EE$273)*POWER(EXP(EF131),$EF$273)</f>
        <v>1.25819643634772</v>
      </c>
      <c r="EH131" s="26">
        <f t="shared" ref="EH131:EH194" si="249">J131/EG131</f>
        <v>0.717376058240999</v>
      </c>
      <c r="EI131" s="26">
        <f t="shared" si="178"/>
        <v>1.39396901877656</v>
      </c>
      <c r="EJ131" s="16">
        <f t="shared" ref="EJ131:EJ194" si="250">(EG131-J131)^2</f>
        <v>0.126448825543199</v>
      </c>
      <c r="EK131" s="16">
        <f t="shared" ref="EK131:EK194" si="251">ABS(EG131/J131-1)</f>
        <v>0.393969018776557</v>
      </c>
      <c r="EL131" s="16">
        <f t="shared" ref="EL131:EL194" si="252">(EK131-$EM$1)^2</f>
        <v>0.0314510509902489</v>
      </c>
      <c r="EO131" s="25">
        <v>-0.392491423188949</v>
      </c>
      <c r="EP131" s="25">
        <v>4.71849887129509</v>
      </c>
      <c r="EQ131" s="22">
        <v>-0.154150679827258</v>
      </c>
      <c r="ER131" s="26">
        <f t="shared" ref="ER131:ER194" si="253">K131*POWER(EXP(EP131),$EP$273)*POWER(EXP(EQ131),$EQ$273)</f>
        <v>1.14439647744285</v>
      </c>
      <c r="ES131" s="26">
        <f t="shared" ref="ES131:ES194" si="254">J131/ER131</f>
        <v>0.788712668896759</v>
      </c>
      <c r="ET131" s="26">
        <f t="shared" si="179"/>
        <v>1.26788885158747</v>
      </c>
      <c r="EU131" s="16">
        <f t="shared" ref="EU131:EU194" si="255">(ER131-J131)^2</f>
        <v>0.0584655365037705</v>
      </c>
      <c r="EV131" s="16">
        <f t="shared" ref="EV131:EV194" si="256">ABS(ER131/J131-1)</f>
        <v>0.267888851587469</v>
      </c>
      <c r="EW131" s="16">
        <f t="shared" ref="EW131:EW194" si="257">(EV131-$EX$1)^2</f>
        <v>0.000971138098523144</v>
      </c>
      <c r="EZ131" s="25">
        <v>-0.392491423188949</v>
      </c>
      <c r="FA131" s="25">
        <v>4.71849887129509</v>
      </c>
      <c r="FB131" s="26">
        <f t="shared" ref="FB131:FB194" si="258">K131*POWER(EXP(FA131),$FA$273)</f>
        <v>1.18830153931368</v>
      </c>
      <c r="FC131" s="26">
        <f t="shared" ref="FC131:FC194" si="259">J131/FB131</f>
        <v>0.759571514584853</v>
      </c>
      <c r="FD131" s="26">
        <f t="shared" ref="FD131:FD194" si="260">1/FC131</f>
        <v>1.31653172979578</v>
      </c>
      <c r="FE131" s="16">
        <f t="shared" ref="FE131:FE194" si="261">(FB131-J131)^2</f>
        <v>0.0816253695662035</v>
      </c>
      <c r="FF131" s="16">
        <f t="shared" ref="FF131:FF194" si="262">ABS(FB131/J131-1)</f>
        <v>0.316531729795785</v>
      </c>
      <c r="FG131" s="16">
        <f t="shared" ref="FG131:FG194" si="263">(FF131-$FH$1)^2</f>
        <v>0.00192280470901575</v>
      </c>
    </row>
    <row r="132" s="1" customFormat="1" spans="1:163">
      <c r="A132" s="13" t="s">
        <v>25</v>
      </c>
      <c r="B132" s="13">
        <v>1.70844456897476</v>
      </c>
      <c r="C132" s="14">
        <v>0.00479213441925306</v>
      </c>
      <c r="D132" s="14">
        <v>0.060593220338983</v>
      </c>
      <c r="E132" s="13">
        <v>112</v>
      </c>
      <c r="F132" s="13">
        <v>0.625</v>
      </c>
      <c r="G132" s="13">
        <v>0.625</v>
      </c>
      <c r="H132" s="13">
        <v>0.857142857142857</v>
      </c>
      <c r="I132" s="13">
        <v>8.39285714285714</v>
      </c>
      <c r="J132" s="13">
        <v>1.0056</v>
      </c>
      <c r="K132" s="17">
        <f t="shared" si="190"/>
        <v>1.30307148411674</v>
      </c>
      <c r="L132" s="17">
        <f t="shared" si="186"/>
        <v>0.771715145529122</v>
      </c>
      <c r="M132" s="17">
        <f t="shared" si="187"/>
        <v>1.2958149205616</v>
      </c>
      <c r="N132" s="16">
        <f t="shared" si="191"/>
        <v>0.0884892838626166</v>
      </c>
      <c r="O132" s="16">
        <f t="shared" si="188"/>
        <v>0.295814920561596</v>
      </c>
      <c r="P132" s="16">
        <f>(O132-$Q$1)^2</f>
        <v>0.000109648553945054</v>
      </c>
      <c r="R132" s="21">
        <f t="shared" si="192"/>
        <v>-0.259139779523375</v>
      </c>
      <c r="S132" s="21">
        <f t="shared" si="185"/>
        <v>1</v>
      </c>
      <c r="T132" s="21">
        <f t="shared" si="193"/>
        <v>0.535583347782768</v>
      </c>
      <c r="U132" s="22">
        <f t="shared" si="194"/>
        <v>0.00478068869484147</v>
      </c>
      <c r="V132" s="21">
        <f t="shared" si="195"/>
        <v>0.0588283934121184</v>
      </c>
      <c r="W132" s="25">
        <f t="shared" si="196"/>
        <v>4.71849887129509</v>
      </c>
      <c r="X132" s="21">
        <f t="shared" si="197"/>
        <v>-0.470003629245736</v>
      </c>
      <c r="Y132" s="21">
        <f t="shared" si="198"/>
        <v>-0.470003629245736</v>
      </c>
      <c r="Z132" s="25">
        <f t="shared" si="199"/>
        <v>-0.154150679827258</v>
      </c>
      <c r="AA132" s="21">
        <f t="shared" si="200"/>
        <v>2.12738100396895</v>
      </c>
      <c r="AB132" s="26">
        <f t="shared" si="201"/>
        <v>1.14498015297615</v>
      </c>
      <c r="AC132" s="26">
        <f t="shared" si="202"/>
        <v>0.878268498703788</v>
      </c>
      <c r="AD132" s="26">
        <f t="shared" si="172"/>
        <v>1.13860397074001</v>
      </c>
      <c r="AE132" s="16">
        <f t="shared" si="203"/>
        <v>0.019426827043656</v>
      </c>
      <c r="AF132" s="16">
        <f t="shared" si="204"/>
        <v>0.13860397074001</v>
      </c>
      <c r="AG132" s="16">
        <f t="shared" si="205"/>
        <v>0.00433134602283645</v>
      </c>
      <c r="AJ132" s="25">
        <v>-0.259139779523375</v>
      </c>
      <c r="AK132" s="22">
        <v>1</v>
      </c>
      <c r="AL132" s="25">
        <v>0.535583347782768</v>
      </c>
      <c r="AM132" s="25">
        <v>0.0588283934121184</v>
      </c>
      <c r="AN132" s="25">
        <v>4.71849887129509</v>
      </c>
      <c r="AO132" s="25">
        <v>-0.470003629245736</v>
      </c>
      <c r="AP132" s="25">
        <v>-0.470003629245736</v>
      </c>
      <c r="AQ132" s="25">
        <v>-0.154150679827258</v>
      </c>
      <c r="AR132" s="25">
        <v>2.12738100396895</v>
      </c>
      <c r="AS132" s="26">
        <f t="shared" si="206"/>
        <v>1.14498465968655</v>
      </c>
      <c r="AT132" s="26">
        <f t="shared" si="207"/>
        <v>0.878265041800026</v>
      </c>
      <c r="AU132" s="26">
        <f t="shared" si="173"/>
        <v>1.13860845235337</v>
      </c>
      <c r="AV132" s="16">
        <f t="shared" si="208"/>
        <v>0.0194280833559363</v>
      </c>
      <c r="AW132" s="16">
        <f t="shared" si="209"/>
        <v>0.138608452353375</v>
      </c>
      <c r="AX132" s="16">
        <f t="shared" si="210"/>
        <v>0.00435355197559152</v>
      </c>
      <c r="BA132" s="25">
        <v>-0.259139779523375</v>
      </c>
      <c r="BB132" s="25">
        <v>0.535583347782768</v>
      </c>
      <c r="BC132" s="25">
        <v>0.0588283934121184</v>
      </c>
      <c r="BD132" s="25">
        <v>4.71849887129509</v>
      </c>
      <c r="BE132" s="22">
        <v>-0.470003629245736</v>
      </c>
      <c r="BF132" s="25">
        <v>-0.470003629245736</v>
      </c>
      <c r="BG132" s="25">
        <v>-0.154150679827258</v>
      </c>
      <c r="BH132" s="25">
        <v>2.12738100396895</v>
      </c>
      <c r="BI132" s="26">
        <f t="shared" si="211"/>
        <v>1.14743671613943</v>
      </c>
      <c r="BJ132" s="26">
        <f t="shared" si="212"/>
        <v>0.876388201506532</v>
      </c>
      <c r="BK132" s="26">
        <f t="shared" si="174"/>
        <v>1.14104685375839</v>
      </c>
      <c r="BL132" s="16">
        <f t="shared" si="213"/>
        <v>0.0201176540452186</v>
      </c>
      <c r="BM132" s="16">
        <f t="shared" si="214"/>
        <v>0.141046853758388</v>
      </c>
      <c r="BN132" s="16">
        <f t="shared" si="215"/>
        <v>0.00407244228016155</v>
      </c>
      <c r="BQ132" s="25">
        <v>-0.259139779523375</v>
      </c>
      <c r="BR132" s="25">
        <v>0.535583347782768</v>
      </c>
      <c r="BS132" s="25">
        <v>0.0588283934121184</v>
      </c>
      <c r="BT132" s="25">
        <v>4.71849887129509</v>
      </c>
      <c r="BU132" s="22">
        <v>-0.470003629245736</v>
      </c>
      <c r="BV132" s="25">
        <v>-0.154150679827258</v>
      </c>
      <c r="BW132" s="25">
        <v>2.12738100396895</v>
      </c>
      <c r="BX132" s="26">
        <f t="shared" si="216"/>
        <v>1.15090576400151</v>
      </c>
      <c r="BY132" s="26">
        <f t="shared" si="217"/>
        <v>0.873746601549459</v>
      </c>
      <c r="BZ132" s="26">
        <f t="shared" si="175"/>
        <v>1.14449658313595</v>
      </c>
      <c r="CA132" s="16">
        <f t="shared" si="218"/>
        <v>0.0211137650520616</v>
      </c>
      <c r="CB132" s="16">
        <f t="shared" si="219"/>
        <v>0.144496583135945</v>
      </c>
      <c r="CC132" s="16">
        <f t="shared" si="220"/>
        <v>0.00386442160423458</v>
      </c>
      <c r="CF132" s="25">
        <v>-0.259139779523375</v>
      </c>
      <c r="CG132" s="25">
        <v>0.535583347782768</v>
      </c>
      <c r="CH132" s="25">
        <v>0.0588283934121184</v>
      </c>
      <c r="CI132" s="25">
        <v>4.71849887129509</v>
      </c>
      <c r="CJ132" s="25">
        <v>-0.154150679827258</v>
      </c>
      <c r="CK132" s="22">
        <v>2.12738100396895</v>
      </c>
      <c r="CL132" s="29">
        <f t="shared" si="221"/>
        <v>1.14818116157092</v>
      </c>
      <c r="CM132" s="29">
        <f t="shared" si="222"/>
        <v>0.87581997828997</v>
      </c>
      <c r="CN132" s="29">
        <f t="shared" si="176"/>
        <v>1.14178715351126</v>
      </c>
      <c r="CO132" s="27">
        <f t="shared" si="223"/>
        <v>0.0203293876349141</v>
      </c>
      <c r="CP132" s="27">
        <f t="shared" si="224"/>
        <v>0.141787153511261</v>
      </c>
      <c r="CQ132" s="27">
        <f t="shared" si="225"/>
        <v>0.00432850774198444</v>
      </c>
      <c r="CT132" s="31">
        <v>-0.259139779523375</v>
      </c>
      <c r="CU132" s="31">
        <v>0.535583347782768</v>
      </c>
      <c r="CV132" s="31">
        <v>0.0588283934121184</v>
      </c>
      <c r="CW132" s="31">
        <v>4.71849887129509</v>
      </c>
      <c r="CX132" s="31">
        <v>-0.154150679827258</v>
      </c>
      <c r="CY132" s="34">
        <f t="shared" si="226"/>
        <v>1.09674862687257</v>
      </c>
      <c r="CZ132" s="34">
        <f t="shared" si="189"/>
        <v>0.916891961713702</v>
      </c>
      <c r="DA132" s="34">
        <f t="shared" si="177"/>
        <v>1.09064103706501</v>
      </c>
      <c r="DB132" s="32">
        <f t="shared" si="227"/>
        <v>0.00830807218075496</v>
      </c>
      <c r="DC132" s="32">
        <f t="shared" si="228"/>
        <v>0.0906410370650059</v>
      </c>
      <c r="DD132" s="32">
        <f>(DC132-$DE$1)^2</f>
        <v>0.013558183561922</v>
      </c>
      <c r="DE132" s="73"/>
      <c r="DF132" s="30">
        <f t="shared" si="229"/>
        <v>1.09674862687257</v>
      </c>
      <c r="DG132" s="30">
        <f t="shared" si="230"/>
        <v>1.06878902787748</v>
      </c>
      <c r="DH132" s="30">
        <f t="shared" si="231"/>
        <v>0.940877922368864</v>
      </c>
      <c r="DI132" s="34">
        <f t="shared" si="232"/>
        <v>1.06283713989407</v>
      </c>
      <c r="DJ132" s="32">
        <f t="shared" si="233"/>
        <v>0.00399285324410084</v>
      </c>
      <c r="DK132" s="32">
        <f t="shared" si="234"/>
        <v>0.0628371398940724</v>
      </c>
      <c r="DL132" s="32">
        <f t="shared" si="235"/>
        <v>0.0278928275180344</v>
      </c>
      <c r="DM132" s="36"/>
      <c r="DN132" s="30">
        <f t="shared" si="236"/>
        <v>1.14562587453078</v>
      </c>
      <c r="DO132" s="30">
        <f t="shared" si="237"/>
        <v>0.87777347069074</v>
      </c>
      <c r="DP132" s="34">
        <f t="shared" si="238"/>
        <v>1.13924609639099</v>
      </c>
      <c r="DQ132" s="32">
        <f t="shared" si="239"/>
        <v>0.0196072455381109</v>
      </c>
      <c r="DR132" s="32">
        <f t="shared" si="240"/>
        <v>0.139246096390995</v>
      </c>
      <c r="DS132" s="32">
        <f t="shared" si="241"/>
        <v>0.00775448293523514</v>
      </c>
      <c r="DT132" s="36"/>
      <c r="DU132" s="30">
        <f t="shared" si="242"/>
        <v>1.07553696633524</v>
      </c>
      <c r="DV132" s="30">
        <f t="shared" si="243"/>
        <v>0.93497483719826</v>
      </c>
      <c r="DW132" s="34">
        <f t="shared" si="244"/>
        <v>1.06954750033337</v>
      </c>
      <c r="DX132" s="32">
        <f t="shared" si="245"/>
        <v>0.00489117926017622</v>
      </c>
      <c r="DY132" s="32">
        <f t="shared" si="246"/>
        <v>0.0695475003333712</v>
      </c>
      <c r="DZ132" s="32">
        <f t="shared" si="247"/>
        <v>0.02420067866772</v>
      </c>
      <c r="EA132" s="36"/>
      <c r="EC132" s="25">
        <v>-0.259139779523375</v>
      </c>
      <c r="ED132" s="22">
        <v>0.0588283934121184</v>
      </c>
      <c r="EE132" s="25">
        <v>4.71849887129509</v>
      </c>
      <c r="EF132" s="25">
        <v>-0.154150679827258</v>
      </c>
      <c r="EG132" s="26">
        <f t="shared" si="248"/>
        <v>1.17038723059336</v>
      </c>
      <c r="EH132" s="26">
        <f t="shared" si="249"/>
        <v>0.859202812295026</v>
      </c>
      <c r="EI132" s="26">
        <f t="shared" si="178"/>
        <v>1.16386956105147</v>
      </c>
      <c r="EJ132" s="16">
        <f t="shared" si="250"/>
        <v>0.0271548313666286</v>
      </c>
      <c r="EK132" s="16">
        <f t="shared" si="251"/>
        <v>0.16386956105147</v>
      </c>
      <c r="EL132" s="16">
        <f t="shared" si="252"/>
        <v>0.00278309171926857</v>
      </c>
      <c r="EO132" s="25">
        <v>-0.259139779523375</v>
      </c>
      <c r="EP132" s="25">
        <v>4.71849887129509</v>
      </c>
      <c r="EQ132" s="22">
        <v>-0.154150679827258</v>
      </c>
      <c r="ER132" s="26">
        <f t="shared" si="253"/>
        <v>1.11581594924231</v>
      </c>
      <c r="ES132" s="26">
        <f t="shared" si="254"/>
        <v>0.901223898693012</v>
      </c>
      <c r="ET132" s="26">
        <f t="shared" si="179"/>
        <v>1.10960217705083</v>
      </c>
      <c r="EU132" s="16">
        <f t="shared" si="255"/>
        <v>0.0121475554673839</v>
      </c>
      <c r="EV132" s="16">
        <f t="shared" si="256"/>
        <v>0.109602177050827</v>
      </c>
      <c r="EW132" s="16">
        <f t="shared" si="257"/>
        <v>0.0161604060710747</v>
      </c>
      <c r="EZ132" s="25">
        <v>-0.259139779523375</v>
      </c>
      <c r="FA132" s="25">
        <v>4.71849887129509</v>
      </c>
      <c r="FB132" s="26">
        <f t="shared" si="258"/>
        <v>1.15862451188085</v>
      </c>
      <c r="FC132" s="26">
        <f t="shared" si="259"/>
        <v>0.867925708189584</v>
      </c>
      <c r="FD132" s="26">
        <f t="shared" si="260"/>
        <v>1.15217234673911</v>
      </c>
      <c r="FE132" s="16">
        <f t="shared" si="261"/>
        <v>0.0234165012363733</v>
      </c>
      <c r="FF132" s="16">
        <f t="shared" si="262"/>
        <v>0.152172346739114</v>
      </c>
      <c r="FG132" s="16">
        <f t="shared" si="263"/>
        <v>0.0145225602983664</v>
      </c>
    </row>
    <row r="133" s="1" customFormat="1" spans="1:163">
      <c r="A133" s="13" t="s">
        <v>25</v>
      </c>
      <c r="B133" s="13">
        <v>2.67326705238965</v>
      </c>
      <c r="C133" s="14">
        <v>0.00739123376623377</v>
      </c>
      <c r="D133" s="14">
        <v>0.106640625</v>
      </c>
      <c r="E133" s="13">
        <v>112</v>
      </c>
      <c r="F133" s="13">
        <v>0.357142857142857</v>
      </c>
      <c r="G133" s="13">
        <v>0.357142857142857</v>
      </c>
      <c r="H133" s="13">
        <v>0.857142857142857</v>
      </c>
      <c r="I133" s="13">
        <v>6.60714285714286</v>
      </c>
      <c r="J133" s="13">
        <v>0.9689</v>
      </c>
      <c r="K133" s="17">
        <f t="shared" si="190"/>
        <v>1.23316089334951</v>
      </c>
      <c r="L133" s="17">
        <f t="shared" si="186"/>
        <v>0.785704448807388</v>
      </c>
      <c r="M133" s="17">
        <f t="shared" si="187"/>
        <v>1.27274320709001</v>
      </c>
      <c r="N133" s="16">
        <f t="shared" si="191"/>
        <v>0.0698338197538794</v>
      </c>
      <c r="O133" s="16">
        <f t="shared" si="188"/>
        <v>0.272743207090006</v>
      </c>
      <c r="P133" s="16">
        <f>(O133-$Q$1)^2</f>
        <v>0.00112513513100263</v>
      </c>
      <c r="R133" s="21">
        <f t="shared" si="192"/>
        <v>-0.241174576594949</v>
      </c>
      <c r="S133" s="21">
        <f t="shared" ref="S133:S142" si="264">1</f>
        <v>1</v>
      </c>
      <c r="T133" s="21">
        <f t="shared" si="193"/>
        <v>0.983301339532498</v>
      </c>
      <c r="U133" s="22">
        <f t="shared" si="194"/>
        <v>0.00736405245140281</v>
      </c>
      <c r="V133" s="21">
        <f t="shared" si="195"/>
        <v>0.101328962356908</v>
      </c>
      <c r="W133" s="25">
        <f t="shared" si="196"/>
        <v>4.71849887129509</v>
      </c>
      <c r="X133" s="21">
        <f t="shared" si="197"/>
        <v>-1.02961941718116</v>
      </c>
      <c r="Y133" s="21">
        <f t="shared" si="198"/>
        <v>-1.02961941718116</v>
      </c>
      <c r="Z133" s="25">
        <f t="shared" si="199"/>
        <v>-0.154150679827258</v>
      </c>
      <c r="AA133" s="21">
        <f t="shared" si="200"/>
        <v>1.88815131490312</v>
      </c>
      <c r="AB133" s="26">
        <f t="shared" si="201"/>
        <v>1.26758142840365</v>
      </c>
      <c r="AC133" s="26">
        <f t="shared" si="202"/>
        <v>0.764369040354435</v>
      </c>
      <c r="AD133" s="26">
        <f t="shared" ref="AD133:AD196" si="265">1/AC133</f>
        <v>1.3082685812815</v>
      </c>
      <c r="AE133" s="16">
        <f t="shared" si="203"/>
        <v>0.0892105956732436</v>
      </c>
      <c r="AF133" s="16">
        <f t="shared" si="204"/>
        <v>0.308268581281503</v>
      </c>
      <c r="AG133" s="16">
        <f t="shared" si="205"/>
        <v>0.0107851648170138</v>
      </c>
      <c r="AJ133" s="25">
        <v>-0.241174576594949</v>
      </c>
      <c r="AK133" s="22">
        <v>1</v>
      </c>
      <c r="AL133" s="25">
        <v>0.983301339532498</v>
      </c>
      <c r="AM133" s="25">
        <v>0.101328962356908</v>
      </c>
      <c r="AN133" s="25">
        <v>4.71849887129509</v>
      </c>
      <c r="AO133" s="25">
        <v>-1.02961941718116</v>
      </c>
      <c r="AP133" s="25">
        <v>-1.02961941718116</v>
      </c>
      <c r="AQ133" s="25">
        <v>-0.154150679827258</v>
      </c>
      <c r="AR133" s="25">
        <v>1.88815131490312</v>
      </c>
      <c r="AS133" s="26">
        <f t="shared" si="206"/>
        <v>1.26913030241488</v>
      </c>
      <c r="AT133" s="26">
        <f t="shared" si="207"/>
        <v>0.763436187881097</v>
      </c>
      <c r="AU133" s="26">
        <f t="shared" ref="AU133:AU196" si="266">1/AT133</f>
        <v>1.30986717144688</v>
      </c>
      <c r="AV133" s="16">
        <f t="shared" si="208"/>
        <v>0.0901382344881302</v>
      </c>
      <c r="AW133" s="16">
        <f t="shared" si="209"/>
        <v>0.309867171446878</v>
      </c>
      <c r="AX133" s="16">
        <f t="shared" si="210"/>
        <v>0.0110833030184316</v>
      </c>
      <c r="BA133" s="25">
        <v>-0.241174576594949</v>
      </c>
      <c r="BB133" s="25">
        <v>0.983301339532498</v>
      </c>
      <c r="BC133" s="25">
        <v>0.101328962356908</v>
      </c>
      <c r="BD133" s="25">
        <v>4.71849887129509</v>
      </c>
      <c r="BE133" s="22">
        <v>-1.02961941718116</v>
      </c>
      <c r="BF133" s="25">
        <v>-1.02961941718116</v>
      </c>
      <c r="BG133" s="25">
        <v>-0.154150679827258</v>
      </c>
      <c r="BH133" s="25">
        <v>1.88815131490312</v>
      </c>
      <c r="BI133" s="26">
        <f t="shared" si="211"/>
        <v>1.26881111670856</v>
      </c>
      <c r="BJ133" s="26">
        <f t="shared" si="212"/>
        <v>0.76362824004367</v>
      </c>
      <c r="BK133" s="26">
        <f t="shared" ref="BK133:BK196" si="267">1/BJ133</f>
        <v>1.30953774043612</v>
      </c>
      <c r="BL133" s="16">
        <f t="shared" si="213"/>
        <v>0.0899466779253741</v>
      </c>
      <c r="BM133" s="16">
        <f t="shared" si="214"/>
        <v>0.309537740436121</v>
      </c>
      <c r="BN133" s="16">
        <f t="shared" si="215"/>
        <v>0.0109568968159487</v>
      </c>
      <c r="BQ133" s="25">
        <v>-0.241174576594949</v>
      </c>
      <c r="BR133" s="25">
        <v>0.983301339532498</v>
      </c>
      <c r="BS133" s="25">
        <v>0.101328962356908</v>
      </c>
      <c r="BT133" s="25">
        <v>4.71849887129509</v>
      </c>
      <c r="BU133" s="22">
        <v>-1.02961941718116</v>
      </c>
      <c r="BV133" s="25">
        <v>-0.154150679827258</v>
      </c>
      <c r="BW133" s="25">
        <v>1.88815131490312</v>
      </c>
      <c r="BX133" s="26">
        <f t="shared" si="216"/>
        <v>1.26635329103229</v>
      </c>
      <c r="BY133" s="26">
        <f t="shared" si="217"/>
        <v>0.765110342320176</v>
      </c>
      <c r="BZ133" s="26">
        <f t="shared" ref="BZ133:BZ196" si="268">1/BY133</f>
        <v>1.3070010228427</v>
      </c>
      <c r="CA133" s="16">
        <f t="shared" si="218"/>
        <v>0.0884784603459425</v>
      </c>
      <c r="CB133" s="16">
        <f t="shared" si="219"/>
        <v>0.307001022842702</v>
      </c>
      <c r="CC133" s="16">
        <f t="shared" si="220"/>
        <v>0.0100681090787243</v>
      </c>
      <c r="CF133" s="25">
        <v>-0.241174576594949</v>
      </c>
      <c r="CG133" s="25">
        <v>0.983301339532498</v>
      </c>
      <c r="CH133" s="25">
        <v>0.101328962356908</v>
      </c>
      <c r="CI133" s="25">
        <v>4.71849887129509</v>
      </c>
      <c r="CJ133" s="25">
        <v>-0.154150679827258</v>
      </c>
      <c r="CK133" s="22">
        <v>1.88815131490312</v>
      </c>
      <c r="CL133" s="29">
        <f t="shared" si="221"/>
        <v>1.28191236061813</v>
      </c>
      <c r="CM133" s="29">
        <f t="shared" si="222"/>
        <v>0.755823900108745</v>
      </c>
      <c r="CN133" s="29">
        <f t="shared" ref="CN133:CN196" si="269">1/CM133</f>
        <v>1.32305951142339</v>
      </c>
      <c r="CO133" s="27">
        <f t="shared" si="223"/>
        <v>0.0979767378997317</v>
      </c>
      <c r="CP133" s="27">
        <f t="shared" si="224"/>
        <v>0.323059511423394</v>
      </c>
      <c r="CQ133" s="27">
        <f t="shared" si="225"/>
        <v>0.0133358526442691</v>
      </c>
      <c r="CT133" s="31">
        <v>-0.241174576594949</v>
      </c>
      <c r="CU133" s="31">
        <v>0.983301339532498</v>
      </c>
      <c r="CV133" s="31">
        <v>0.101328962356908</v>
      </c>
      <c r="CW133" s="31">
        <v>4.71849887129509</v>
      </c>
      <c r="CX133" s="31">
        <v>-0.154150679827258</v>
      </c>
      <c r="CY133" s="34">
        <f t="shared" si="226"/>
        <v>1.26339448982593</v>
      </c>
      <c r="CZ133" s="34">
        <f t="shared" si="189"/>
        <v>0.766902189144024</v>
      </c>
      <c r="DA133" s="34">
        <f t="shared" ref="DA133:DA196" si="270">1/CZ133</f>
        <v>1.30394724927849</v>
      </c>
      <c r="DB133" s="32">
        <f t="shared" si="227"/>
        <v>0.0867270045378323</v>
      </c>
      <c r="DC133" s="32">
        <f t="shared" si="228"/>
        <v>0.303947249278487</v>
      </c>
      <c r="DD133" s="32">
        <f>(DC133-$DE$1)^2</f>
        <v>0.00938313797136498</v>
      </c>
      <c r="DE133" s="73"/>
      <c r="DF133" s="30">
        <f t="shared" si="229"/>
        <v>1.26339448982592</v>
      </c>
      <c r="DG133" s="30">
        <f t="shared" si="230"/>
        <v>1.10433927068559</v>
      </c>
      <c r="DH133" s="30">
        <f t="shared" si="231"/>
        <v>0.877357190601842</v>
      </c>
      <c r="DI133" s="34">
        <f t="shared" si="232"/>
        <v>1.13978663503519</v>
      </c>
      <c r="DJ133" s="32">
        <f t="shared" si="233"/>
        <v>0.0183437960438456</v>
      </c>
      <c r="DK133" s="32">
        <f t="shared" si="234"/>
        <v>0.139786635035188</v>
      </c>
      <c r="DL133" s="32">
        <f t="shared" si="235"/>
        <v>0.00811115737765081</v>
      </c>
      <c r="DM133" s="36"/>
      <c r="DN133" s="30">
        <f t="shared" si="236"/>
        <v>1.12976062589711</v>
      </c>
      <c r="DO133" s="30">
        <f t="shared" si="237"/>
        <v>0.857615301675628</v>
      </c>
      <c r="DP133" s="34">
        <f t="shared" si="238"/>
        <v>1.1660239714079</v>
      </c>
      <c r="DQ133" s="32">
        <f t="shared" si="239"/>
        <v>0.0258761409640115</v>
      </c>
      <c r="DR133" s="32">
        <f t="shared" si="240"/>
        <v>0.1660239714079</v>
      </c>
      <c r="DS133" s="32">
        <f t="shared" si="241"/>
        <v>0.00375544270682485</v>
      </c>
      <c r="DT133" s="36"/>
      <c r="DU133" s="30">
        <f t="shared" si="242"/>
        <v>1.06476759620422</v>
      </c>
      <c r="DV133" s="30">
        <f t="shared" si="243"/>
        <v>0.909963830092149</v>
      </c>
      <c r="DW133" s="34">
        <f t="shared" si="244"/>
        <v>1.0989447788257</v>
      </c>
      <c r="DX133" s="32">
        <f t="shared" si="245"/>
        <v>0.0091905960019747</v>
      </c>
      <c r="DY133" s="32">
        <f t="shared" si="246"/>
        <v>0.0989447788256956</v>
      </c>
      <c r="DZ133" s="32">
        <f t="shared" si="247"/>
        <v>0.0159184638146372</v>
      </c>
      <c r="EA133" s="36"/>
      <c r="EC133" s="25">
        <v>-0.241174576594949</v>
      </c>
      <c r="ED133" s="22">
        <v>0.101328962356908</v>
      </c>
      <c r="EE133" s="25">
        <v>4.71849887129509</v>
      </c>
      <c r="EF133" s="25">
        <v>-0.154150679827258</v>
      </c>
      <c r="EG133" s="26">
        <f t="shared" si="248"/>
        <v>1.24569365891701</v>
      </c>
      <c r="EH133" s="26">
        <f t="shared" si="249"/>
        <v>0.777799576215513</v>
      </c>
      <c r="EI133" s="26">
        <f t="shared" ref="EI133:EI196" si="271">1/EH133</f>
        <v>1.285678252572</v>
      </c>
      <c r="EJ133" s="16">
        <f t="shared" si="250"/>
        <v>0.0766147296166644</v>
      </c>
      <c r="EK133" s="16">
        <f t="shared" si="251"/>
        <v>0.285678252571996</v>
      </c>
      <c r="EL133" s="16">
        <f t="shared" si="252"/>
        <v>0.00476841009489863</v>
      </c>
      <c r="EO133" s="25">
        <v>-0.241174576594949</v>
      </c>
      <c r="EP133" s="25">
        <v>4.71849887129509</v>
      </c>
      <c r="EQ133" s="22">
        <v>-0.154150679827258</v>
      </c>
      <c r="ER133" s="26">
        <f t="shared" si="253"/>
        <v>1.05595173369476</v>
      </c>
      <c r="ES133" s="26">
        <f t="shared" si="254"/>
        <v>0.917560878099825</v>
      </c>
      <c r="ET133" s="26">
        <f t="shared" ref="ET133:ET196" si="272">1/ES133</f>
        <v>1.08984594250672</v>
      </c>
      <c r="EU133" s="16">
        <f t="shared" si="255"/>
        <v>0.00757800433926414</v>
      </c>
      <c r="EV133" s="16">
        <f t="shared" si="256"/>
        <v>0.0898459425067233</v>
      </c>
      <c r="EW133" s="16">
        <f t="shared" si="257"/>
        <v>0.0215736816294287</v>
      </c>
      <c r="EZ133" s="25">
        <v>-0.241174576594949</v>
      </c>
      <c r="FA133" s="25">
        <v>4.71849887129509</v>
      </c>
      <c r="FB133" s="26">
        <f t="shared" si="258"/>
        <v>1.09646359048068</v>
      </c>
      <c r="FC133" s="26">
        <f t="shared" si="259"/>
        <v>0.883659073052522</v>
      </c>
      <c r="FD133" s="26">
        <f t="shared" si="260"/>
        <v>1.13165815923282</v>
      </c>
      <c r="FE133" s="16">
        <f t="shared" si="261"/>
        <v>0.0162724696163233</v>
      </c>
      <c r="FF133" s="16">
        <f t="shared" si="262"/>
        <v>0.131658159232824</v>
      </c>
      <c r="FG133" s="16">
        <f t="shared" si="263"/>
        <v>0.0198877046711048</v>
      </c>
    </row>
    <row r="134" s="1" customFormat="1" spans="1:163">
      <c r="A134" s="13" t="s">
        <v>25</v>
      </c>
      <c r="B134" s="13">
        <v>2.52582679456243</v>
      </c>
      <c r="C134" s="14">
        <v>0.0071714930464445</v>
      </c>
      <c r="D134" s="14">
        <v>0.0787982156914196</v>
      </c>
      <c r="E134" s="13">
        <v>112</v>
      </c>
      <c r="F134" s="13">
        <v>0.491071428571429</v>
      </c>
      <c r="G134" s="13">
        <v>0.491071428571429</v>
      </c>
      <c r="H134" s="13">
        <v>0.857142857142857</v>
      </c>
      <c r="I134" s="13">
        <v>8.39285714285714</v>
      </c>
      <c r="J134" s="13">
        <v>1.108</v>
      </c>
      <c r="K134" s="17">
        <f t="shared" si="190"/>
        <v>1.25537695011686</v>
      </c>
      <c r="L134" s="17">
        <f t="shared" si="186"/>
        <v>0.882603428314388</v>
      </c>
      <c r="M134" s="17">
        <f t="shared" si="187"/>
        <v>1.1330116878311</v>
      </c>
      <c r="N134" s="16">
        <f t="shared" si="191"/>
        <v>0.021719965425747</v>
      </c>
      <c r="O134" s="16">
        <f t="shared" si="188"/>
        <v>0.1330116878311</v>
      </c>
      <c r="P134" s="16">
        <f>(O134-$Q$1)^2</f>
        <v>0.0300240708126395</v>
      </c>
      <c r="R134" s="21">
        <f t="shared" si="192"/>
        <v>-0.124879297818875</v>
      </c>
      <c r="S134" s="21">
        <f t="shared" si="264"/>
        <v>1</v>
      </c>
      <c r="T134" s="21">
        <f t="shared" si="193"/>
        <v>0.926568452520497</v>
      </c>
      <c r="U134" s="22">
        <f t="shared" si="194"/>
        <v>0.00714590017673189</v>
      </c>
      <c r="V134" s="21">
        <f t="shared" si="195"/>
        <v>0.0758476583067452</v>
      </c>
      <c r="W134" s="25">
        <f t="shared" si="196"/>
        <v>4.71849887129509</v>
      </c>
      <c r="X134" s="21">
        <f t="shared" si="197"/>
        <v>-0.711165686062623</v>
      </c>
      <c r="Y134" s="21">
        <f t="shared" si="198"/>
        <v>-0.711165686062623</v>
      </c>
      <c r="Z134" s="25">
        <f t="shared" si="199"/>
        <v>-0.154150679827258</v>
      </c>
      <c r="AA134" s="21">
        <f t="shared" si="200"/>
        <v>2.12738100396895</v>
      </c>
      <c r="AB134" s="26">
        <f t="shared" si="201"/>
        <v>1.22337666559058</v>
      </c>
      <c r="AC134" s="26">
        <f t="shared" si="202"/>
        <v>0.905689989979596</v>
      </c>
      <c r="AD134" s="26">
        <f t="shared" si="265"/>
        <v>1.10413056461243</v>
      </c>
      <c r="AE134" s="16">
        <f t="shared" si="203"/>
        <v>0.0133117749627995</v>
      </c>
      <c r="AF134" s="16">
        <f t="shared" si="204"/>
        <v>0.104130564612433</v>
      </c>
      <c r="AG134" s="16">
        <f t="shared" si="205"/>
        <v>0.0100573557169787</v>
      </c>
      <c r="AJ134" s="25">
        <v>-0.124879297818875</v>
      </c>
      <c r="AK134" s="22">
        <v>1</v>
      </c>
      <c r="AL134" s="25">
        <v>0.926568452520497</v>
      </c>
      <c r="AM134" s="25">
        <v>0.0758476583067452</v>
      </c>
      <c r="AN134" s="25">
        <v>4.71849887129509</v>
      </c>
      <c r="AO134" s="25">
        <v>-0.711165686062623</v>
      </c>
      <c r="AP134" s="25">
        <v>-0.711165686062623</v>
      </c>
      <c r="AQ134" s="25">
        <v>-0.154150679827258</v>
      </c>
      <c r="AR134" s="25">
        <v>2.12738100396895</v>
      </c>
      <c r="AS134" s="26">
        <f t="shared" si="206"/>
        <v>1.2246595455312</v>
      </c>
      <c r="AT134" s="26">
        <f t="shared" si="207"/>
        <v>0.904741243428107</v>
      </c>
      <c r="AU134" s="26">
        <f t="shared" si="266"/>
        <v>1.10528839849386</v>
      </c>
      <c r="AV134" s="16">
        <f t="shared" si="208"/>
        <v>0.0136094495635466</v>
      </c>
      <c r="AW134" s="16">
        <f t="shared" si="209"/>
        <v>0.105288398493865</v>
      </c>
      <c r="AX134" s="16">
        <f t="shared" si="210"/>
        <v>0.00986078901714921</v>
      </c>
      <c r="BA134" s="25">
        <v>-0.124879297818875</v>
      </c>
      <c r="BB134" s="25">
        <v>0.926568452520497</v>
      </c>
      <c r="BC134" s="25">
        <v>0.0758476583067452</v>
      </c>
      <c r="BD134" s="25">
        <v>4.71849887129509</v>
      </c>
      <c r="BE134" s="22">
        <v>-0.711165686062623</v>
      </c>
      <c r="BF134" s="25">
        <v>-0.711165686062623</v>
      </c>
      <c r="BG134" s="25">
        <v>-0.154150679827258</v>
      </c>
      <c r="BH134" s="25">
        <v>2.12738100396895</v>
      </c>
      <c r="BI134" s="26">
        <f t="shared" si="211"/>
        <v>1.23093426634974</v>
      </c>
      <c r="BJ134" s="26">
        <f t="shared" si="212"/>
        <v>0.90012930039368</v>
      </c>
      <c r="BK134" s="26">
        <f t="shared" si="267"/>
        <v>1.11095150392576</v>
      </c>
      <c r="BL134" s="16">
        <f t="shared" si="213"/>
        <v>0.0151128338429492</v>
      </c>
      <c r="BM134" s="16">
        <f t="shared" si="214"/>
        <v>0.110951503925759</v>
      </c>
      <c r="BN134" s="16">
        <f t="shared" si="215"/>
        <v>0.00881928338770816</v>
      </c>
      <c r="BQ134" s="25">
        <v>-0.124879297818875</v>
      </c>
      <c r="BR134" s="25">
        <v>0.926568452520497</v>
      </c>
      <c r="BS134" s="25">
        <v>0.0758476583067452</v>
      </c>
      <c r="BT134" s="25">
        <v>4.71849887129509</v>
      </c>
      <c r="BU134" s="22">
        <v>-0.711165686062623</v>
      </c>
      <c r="BV134" s="25">
        <v>-0.154150679827258</v>
      </c>
      <c r="BW134" s="25">
        <v>2.12738100396895</v>
      </c>
      <c r="BX134" s="26">
        <f t="shared" si="216"/>
        <v>1.23392450497498</v>
      </c>
      <c r="BY134" s="26">
        <f t="shared" si="217"/>
        <v>0.897947966453964</v>
      </c>
      <c r="BZ134" s="26">
        <f t="shared" si="268"/>
        <v>1.11365027524818</v>
      </c>
      <c r="CA134" s="16">
        <f t="shared" si="218"/>
        <v>0.0158569809531944</v>
      </c>
      <c r="CB134" s="16">
        <f t="shared" si="219"/>
        <v>0.113650275248179</v>
      </c>
      <c r="CC134" s="16">
        <f t="shared" si="220"/>
        <v>0.00865100521302859</v>
      </c>
      <c r="CF134" s="25">
        <v>-0.124879297818875</v>
      </c>
      <c r="CG134" s="25">
        <v>0.926568452520497</v>
      </c>
      <c r="CH134" s="25">
        <v>0.0758476583067452</v>
      </c>
      <c r="CI134" s="25">
        <v>4.71849887129509</v>
      </c>
      <c r="CJ134" s="25">
        <v>-0.154150679827258</v>
      </c>
      <c r="CK134" s="22">
        <v>2.12738100396895</v>
      </c>
      <c r="CL134" s="29">
        <f t="shared" si="221"/>
        <v>1.2358128766559</v>
      </c>
      <c r="CM134" s="29">
        <f t="shared" si="222"/>
        <v>0.896575865917691</v>
      </c>
      <c r="CN134" s="29">
        <f t="shared" si="269"/>
        <v>1.11535458181941</v>
      </c>
      <c r="CO134" s="27">
        <f t="shared" si="223"/>
        <v>0.0163361314390574</v>
      </c>
      <c r="CP134" s="27">
        <f t="shared" si="224"/>
        <v>0.115354581819408</v>
      </c>
      <c r="CQ134" s="27">
        <f t="shared" si="225"/>
        <v>0.00850526015284541</v>
      </c>
      <c r="CT134" s="31">
        <v>-0.124879297818875</v>
      </c>
      <c r="CU134" s="31">
        <v>0.926568452520497</v>
      </c>
      <c r="CV134" s="31">
        <v>0.0758476583067452</v>
      </c>
      <c r="CW134" s="31">
        <v>4.71849887129509</v>
      </c>
      <c r="CX134" s="31">
        <v>-0.154150679827258</v>
      </c>
      <c r="CY134" s="34">
        <f t="shared" si="226"/>
        <v>1.19175725447531</v>
      </c>
      <c r="CZ134" s="34">
        <f t="shared" si="189"/>
        <v>0.92971953461094</v>
      </c>
      <c r="DA134" s="34">
        <f t="shared" si="270"/>
        <v>1.07559318995967</v>
      </c>
      <c r="DB134" s="32">
        <f t="shared" si="227"/>
        <v>0.00701527767724247</v>
      </c>
      <c r="DC134" s="32">
        <f t="shared" si="228"/>
        <v>0.0755931899596696</v>
      </c>
      <c r="DD134" s="32">
        <f>(DC134-$DE$1)^2</f>
        <v>0.0172889522624416</v>
      </c>
      <c r="DE134" s="73"/>
      <c r="DF134" s="30">
        <f t="shared" si="229"/>
        <v>1.19175725447531</v>
      </c>
      <c r="DG134" s="30">
        <f t="shared" si="230"/>
        <v>1.1118106612788</v>
      </c>
      <c r="DH134" s="30">
        <f t="shared" si="231"/>
        <v>0.996572562746951</v>
      </c>
      <c r="DI134" s="34">
        <f t="shared" si="232"/>
        <v>1.00343922498087</v>
      </c>
      <c r="DJ134" s="32">
        <f t="shared" si="233"/>
        <v>1.45211393817797e-5</v>
      </c>
      <c r="DK134" s="32">
        <f t="shared" si="234"/>
        <v>0.00343922498087057</v>
      </c>
      <c r="DL134" s="32">
        <f t="shared" si="235"/>
        <v>0.051261204705204</v>
      </c>
      <c r="DM134" s="36"/>
      <c r="DN134" s="30">
        <f t="shared" si="236"/>
        <v>1.19478995217023</v>
      </c>
      <c r="DO134" s="30">
        <f t="shared" si="237"/>
        <v>0.927359656806129</v>
      </c>
      <c r="DP134" s="34">
        <f t="shared" si="238"/>
        <v>1.07833028174209</v>
      </c>
      <c r="DQ134" s="32">
        <f t="shared" si="239"/>
        <v>0.00753249579771162</v>
      </c>
      <c r="DR134" s="32">
        <f t="shared" si="240"/>
        <v>0.078330281742089</v>
      </c>
      <c r="DS134" s="32">
        <f t="shared" si="241"/>
        <v>0.0221936568852603</v>
      </c>
      <c r="DT134" s="36"/>
      <c r="DU134" s="30">
        <f t="shared" si="242"/>
        <v>1.1199592971156</v>
      </c>
      <c r="DV134" s="30">
        <f t="shared" si="243"/>
        <v>0.989321668076327</v>
      </c>
      <c r="DW134" s="34">
        <f t="shared" si="244"/>
        <v>1.01079358945452</v>
      </c>
      <c r="DX134" s="32">
        <f t="shared" si="245"/>
        <v>0.000143024787499293</v>
      </c>
      <c r="DY134" s="32">
        <f t="shared" si="246"/>
        <v>0.0107935894545161</v>
      </c>
      <c r="DZ134" s="32">
        <f t="shared" si="247"/>
        <v>0.0459328841053378</v>
      </c>
      <c r="EA134" s="36"/>
      <c r="EC134" s="25">
        <v>-0.124879297818875</v>
      </c>
      <c r="ED134" s="22">
        <v>0.0758476583067452</v>
      </c>
      <c r="EE134" s="25">
        <v>4.71849887129509</v>
      </c>
      <c r="EF134" s="25">
        <v>-0.154150679827258</v>
      </c>
      <c r="EG134" s="26">
        <f t="shared" si="248"/>
        <v>1.18187191521784</v>
      </c>
      <c r="EH134" s="26">
        <f t="shared" si="249"/>
        <v>0.937495836675143</v>
      </c>
      <c r="EI134" s="26">
        <f t="shared" si="271"/>
        <v>1.06667140362621</v>
      </c>
      <c r="EJ134" s="16">
        <f t="shared" si="250"/>
        <v>0.00545705985795141</v>
      </c>
      <c r="EK134" s="16">
        <f t="shared" si="251"/>
        <v>0.0666714036262073</v>
      </c>
      <c r="EL134" s="16">
        <f t="shared" si="252"/>
        <v>0.0224859542376694</v>
      </c>
      <c r="EO134" s="25">
        <v>-0.124879297818875</v>
      </c>
      <c r="EP134" s="25">
        <v>4.71849887129509</v>
      </c>
      <c r="EQ134" s="22">
        <v>-0.154150679827258</v>
      </c>
      <c r="ER134" s="26">
        <f t="shared" si="253"/>
        <v>1.07497527213639</v>
      </c>
      <c r="ES134" s="26">
        <f t="shared" si="254"/>
        <v>1.03072138375609</v>
      </c>
      <c r="ET134" s="26">
        <f t="shared" si="272"/>
        <v>0.97019428893176</v>
      </c>
      <c r="EU134" s="16">
        <f t="shared" si="255"/>
        <v>0.00109063265046547</v>
      </c>
      <c r="EV134" s="16">
        <f t="shared" si="256"/>
        <v>0.0298057110682397</v>
      </c>
      <c r="EW134" s="16">
        <f t="shared" si="257"/>
        <v>0.0428159078369109</v>
      </c>
      <c r="EZ134" s="25">
        <v>-0.124879297818875</v>
      </c>
      <c r="FA134" s="25">
        <v>4.71849887129509</v>
      </c>
      <c r="FB134" s="26">
        <f t="shared" si="258"/>
        <v>1.1162169718122</v>
      </c>
      <c r="FC134" s="26">
        <f t="shared" si="259"/>
        <v>0.992638553238568</v>
      </c>
      <c r="FD134" s="26">
        <f t="shared" si="260"/>
        <v>1.0074160395417</v>
      </c>
      <c r="FE134" s="16">
        <f t="shared" si="261"/>
        <v>6.75186257625376e-5</v>
      </c>
      <c r="FF134" s="16">
        <f t="shared" si="262"/>
        <v>0.00741603954169934</v>
      </c>
      <c r="FG134" s="16">
        <f t="shared" si="263"/>
        <v>0.0703659940508437</v>
      </c>
    </row>
    <row r="135" s="1" customFormat="1" spans="1:163">
      <c r="A135" s="13" t="s">
        <v>25</v>
      </c>
      <c r="B135" s="13">
        <v>1.70844456897476</v>
      </c>
      <c r="C135" s="14">
        <v>0.00479213441925306</v>
      </c>
      <c r="D135" s="14">
        <v>0.060593220338983</v>
      </c>
      <c r="E135" s="13">
        <v>112</v>
      </c>
      <c r="F135" s="13">
        <v>0.625</v>
      </c>
      <c r="G135" s="13">
        <v>0.625</v>
      </c>
      <c r="H135" s="13">
        <v>0.857142857142857</v>
      </c>
      <c r="I135" s="13">
        <v>4.82142857142857</v>
      </c>
      <c r="J135" s="13">
        <v>1.16</v>
      </c>
      <c r="K135" s="17">
        <f t="shared" si="190"/>
        <v>1.4652143412596</v>
      </c>
      <c r="L135" s="17">
        <f t="shared" si="186"/>
        <v>0.79169304267305</v>
      </c>
      <c r="M135" s="17">
        <f t="shared" si="187"/>
        <v>1.26311581143069</v>
      </c>
      <c r="N135" s="16">
        <f t="shared" si="191"/>
        <v>0.0931557941105306</v>
      </c>
      <c r="O135" s="16">
        <f t="shared" si="188"/>
        <v>0.263115811430688</v>
      </c>
      <c r="P135" s="16">
        <f>(O135-$Q$1)^2</f>
        <v>0.00186368599835681</v>
      </c>
      <c r="R135" s="21">
        <f t="shared" si="192"/>
        <v>-0.233581534675812</v>
      </c>
      <c r="S135" s="21">
        <f t="shared" si="264"/>
        <v>1</v>
      </c>
      <c r="T135" s="21">
        <f t="shared" si="193"/>
        <v>0.535583347782768</v>
      </c>
      <c r="U135" s="22">
        <f t="shared" si="194"/>
        <v>0.00478068869484147</v>
      </c>
      <c r="V135" s="21">
        <f t="shared" si="195"/>
        <v>0.0588283934121184</v>
      </c>
      <c r="W135" s="25">
        <f t="shared" si="196"/>
        <v>4.71849887129509</v>
      </c>
      <c r="X135" s="21">
        <f t="shared" si="197"/>
        <v>-0.470003629245736</v>
      </c>
      <c r="Y135" s="21">
        <f t="shared" si="198"/>
        <v>-0.470003629245736</v>
      </c>
      <c r="Z135" s="25">
        <f t="shared" si="199"/>
        <v>-0.154150679827258</v>
      </c>
      <c r="AA135" s="21">
        <f t="shared" si="200"/>
        <v>1.57307026826323</v>
      </c>
      <c r="AB135" s="26">
        <f t="shared" si="201"/>
        <v>1.24720204699379</v>
      </c>
      <c r="AC135" s="26">
        <f t="shared" si="202"/>
        <v>0.930081860269567</v>
      </c>
      <c r="AD135" s="26">
        <f t="shared" si="265"/>
        <v>1.07517417844293</v>
      </c>
      <c r="AE135" s="16">
        <f t="shared" si="203"/>
        <v>0.00760419699990793</v>
      </c>
      <c r="AF135" s="16">
        <f t="shared" si="204"/>
        <v>0.0751741784429263</v>
      </c>
      <c r="AG135" s="16">
        <f t="shared" si="205"/>
        <v>0.0167036896475281</v>
      </c>
      <c r="AJ135" s="25">
        <v>-0.233581534675812</v>
      </c>
      <c r="AK135" s="22">
        <v>1</v>
      </c>
      <c r="AL135" s="25">
        <v>0.535583347782768</v>
      </c>
      <c r="AM135" s="25">
        <v>0.0588283934121184</v>
      </c>
      <c r="AN135" s="25">
        <v>4.71849887129509</v>
      </c>
      <c r="AO135" s="25">
        <v>-0.470003629245736</v>
      </c>
      <c r="AP135" s="25">
        <v>-0.470003629245736</v>
      </c>
      <c r="AQ135" s="25">
        <v>-0.154150679827258</v>
      </c>
      <c r="AR135" s="25">
        <v>1.57307026826323</v>
      </c>
      <c r="AS135" s="26">
        <f t="shared" si="206"/>
        <v>1.24693045062865</v>
      </c>
      <c r="AT135" s="26">
        <f t="shared" si="207"/>
        <v>0.930284443222296</v>
      </c>
      <c r="AU135" s="26">
        <f t="shared" si="266"/>
        <v>1.07494004364539</v>
      </c>
      <c r="AV135" s="16">
        <f t="shared" si="208"/>
        <v>0.00755690324650006</v>
      </c>
      <c r="AW135" s="16">
        <f t="shared" si="209"/>
        <v>0.0749400436453875</v>
      </c>
      <c r="AX135" s="16">
        <f t="shared" si="210"/>
        <v>0.016809086317864</v>
      </c>
      <c r="BA135" s="25">
        <v>-0.233581534675812</v>
      </c>
      <c r="BB135" s="25">
        <v>0.535583347782768</v>
      </c>
      <c r="BC135" s="25">
        <v>0.0588283934121184</v>
      </c>
      <c r="BD135" s="25">
        <v>4.71849887129509</v>
      </c>
      <c r="BE135" s="22">
        <v>-0.470003629245736</v>
      </c>
      <c r="BF135" s="25">
        <v>-0.470003629245736</v>
      </c>
      <c r="BG135" s="25">
        <v>-0.154150679827258</v>
      </c>
      <c r="BH135" s="25">
        <v>1.57307026826323</v>
      </c>
      <c r="BI135" s="26">
        <f t="shared" si="211"/>
        <v>1.24014723137132</v>
      </c>
      <c r="BJ135" s="26">
        <f t="shared" si="212"/>
        <v>0.935372809498838</v>
      </c>
      <c r="BK135" s="26">
        <f t="shared" si="267"/>
        <v>1.06909244083735</v>
      </c>
      <c r="BL135" s="16">
        <f t="shared" si="213"/>
        <v>0.00642357869648845</v>
      </c>
      <c r="BM135" s="16">
        <f t="shared" si="214"/>
        <v>0.0690924408373477</v>
      </c>
      <c r="BN135" s="16">
        <f t="shared" si="215"/>
        <v>0.0184335208258836</v>
      </c>
      <c r="BQ135" s="25">
        <v>-0.233581534675812</v>
      </c>
      <c r="BR135" s="25">
        <v>0.535583347782768</v>
      </c>
      <c r="BS135" s="25">
        <v>0.0588283934121184</v>
      </c>
      <c r="BT135" s="25">
        <v>4.71849887129509</v>
      </c>
      <c r="BU135" s="22">
        <v>-0.470003629245736</v>
      </c>
      <c r="BV135" s="25">
        <v>-0.154150679827258</v>
      </c>
      <c r="BW135" s="25">
        <v>1.57307026826323</v>
      </c>
      <c r="BX135" s="26">
        <f t="shared" si="216"/>
        <v>1.24272496435695</v>
      </c>
      <c r="BY135" s="26">
        <f t="shared" si="217"/>
        <v>0.933432604373765</v>
      </c>
      <c r="BZ135" s="26">
        <f t="shared" si="268"/>
        <v>1.07131462444564</v>
      </c>
      <c r="CA135" s="16">
        <f t="shared" si="218"/>
        <v>0.0068434197278583</v>
      </c>
      <c r="CB135" s="16">
        <f t="shared" si="219"/>
        <v>0.0713146244456446</v>
      </c>
      <c r="CC135" s="16">
        <f t="shared" si="220"/>
        <v>0.0183186563554615</v>
      </c>
      <c r="CF135" s="25">
        <v>-0.233581534675812</v>
      </c>
      <c r="CG135" s="25">
        <v>0.535583347782768</v>
      </c>
      <c r="CH135" s="25">
        <v>0.0588283934121184</v>
      </c>
      <c r="CI135" s="25">
        <v>4.71849887129509</v>
      </c>
      <c r="CJ135" s="25">
        <v>-0.154150679827258</v>
      </c>
      <c r="CK135" s="22">
        <v>1.57307026826323</v>
      </c>
      <c r="CL135" s="29">
        <f t="shared" si="221"/>
        <v>1.24012665342303</v>
      </c>
      <c r="CM135" s="29">
        <f t="shared" si="222"/>
        <v>0.93538833053716</v>
      </c>
      <c r="CN135" s="29">
        <f t="shared" si="269"/>
        <v>1.06907470122675</v>
      </c>
      <c r="CO135" s="27">
        <f t="shared" si="223"/>
        <v>0.00642028058877377</v>
      </c>
      <c r="CP135" s="27">
        <f t="shared" si="224"/>
        <v>0.0690747012267467</v>
      </c>
      <c r="CQ135" s="27">
        <f t="shared" si="225"/>
        <v>0.0191833158935294</v>
      </c>
      <c r="CT135" s="31">
        <v>-0.233581534675812</v>
      </c>
      <c r="CU135" s="31">
        <v>0.535583347782768</v>
      </c>
      <c r="CV135" s="31">
        <v>0.0588283934121184</v>
      </c>
      <c r="CW135" s="31">
        <v>4.71849887129509</v>
      </c>
      <c r="CX135" s="31">
        <v>-0.154150679827258</v>
      </c>
      <c r="CY135" s="34">
        <f t="shared" si="226"/>
        <v>1.23321846609184</v>
      </c>
      <c r="CZ135" s="34">
        <f t="shared" si="189"/>
        <v>0.940628146508481</v>
      </c>
      <c r="DA135" s="34">
        <f t="shared" si="270"/>
        <v>1.06311936732055</v>
      </c>
      <c r="DB135" s="32">
        <f t="shared" si="227"/>
        <v>0.00536094377684193</v>
      </c>
      <c r="DC135" s="32">
        <f t="shared" si="228"/>
        <v>0.0631193673205517</v>
      </c>
      <c r="DD135" s="32">
        <f>(DC135-$DE$1)^2</f>
        <v>0.0207248510361664</v>
      </c>
      <c r="DE135" s="73"/>
      <c r="DF135" s="30">
        <f t="shared" si="229"/>
        <v>1.23321846609184</v>
      </c>
      <c r="DG135" s="30">
        <f t="shared" si="230"/>
        <v>1.20174333505091</v>
      </c>
      <c r="DH135" s="30">
        <f t="shared" si="231"/>
        <v>0.965264350686711</v>
      </c>
      <c r="DI135" s="34">
        <f t="shared" si="232"/>
        <v>1.03598563366458</v>
      </c>
      <c r="DJ135" s="32">
        <f t="shared" si="233"/>
        <v>0.0017425060211726</v>
      </c>
      <c r="DK135" s="32">
        <f t="shared" si="234"/>
        <v>0.0359856336645783</v>
      </c>
      <c r="DL135" s="32">
        <f t="shared" si="235"/>
        <v>0.0375828493812766</v>
      </c>
      <c r="DM135" s="36"/>
      <c r="DN135" s="30">
        <f t="shared" si="236"/>
        <v>1.18103254502583</v>
      </c>
      <c r="DO135" s="30">
        <f t="shared" si="237"/>
        <v>0.982191392511232</v>
      </c>
      <c r="DP135" s="34">
        <f t="shared" si="238"/>
        <v>1.01813150433261</v>
      </c>
      <c r="DQ135" s="32">
        <f t="shared" si="239"/>
        <v>0.000442367950263397</v>
      </c>
      <c r="DR135" s="32">
        <f t="shared" si="240"/>
        <v>0.0181315043326087</v>
      </c>
      <c r="DS135" s="32">
        <f t="shared" si="241"/>
        <v>0.0437538183542901</v>
      </c>
      <c r="DT135" s="36"/>
      <c r="DU135" s="30">
        <f t="shared" si="242"/>
        <v>1.14034643589747</v>
      </c>
      <c r="DV135" s="30">
        <f t="shared" si="243"/>
        <v>1.01723473102897</v>
      </c>
      <c r="DW135" s="34">
        <f t="shared" si="244"/>
        <v>0.983057272325402</v>
      </c>
      <c r="DX135" s="32">
        <f t="shared" si="245"/>
        <v>0.000386262581932402</v>
      </c>
      <c r="DY135" s="32">
        <f t="shared" si="246"/>
        <v>0.016942727674598</v>
      </c>
      <c r="DZ135" s="32">
        <f t="shared" si="247"/>
        <v>0.0433349345150578</v>
      </c>
      <c r="EA135" s="36"/>
      <c r="EC135" s="25">
        <v>-0.233581534675812</v>
      </c>
      <c r="ED135" s="22">
        <v>0.0588283934121184</v>
      </c>
      <c r="EE135" s="25">
        <v>4.71849887129509</v>
      </c>
      <c r="EF135" s="25">
        <v>-0.154150679827258</v>
      </c>
      <c r="EG135" s="26">
        <f t="shared" si="248"/>
        <v>1.31602001578208</v>
      </c>
      <c r="EH135" s="26">
        <f t="shared" si="249"/>
        <v>0.881445560165463</v>
      </c>
      <c r="EI135" s="26">
        <f t="shared" si="271"/>
        <v>1.13450001360524</v>
      </c>
      <c r="EJ135" s="16">
        <f t="shared" si="250"/>
        <v>0.0243422453246416</v>
      </c>
      <c r="EK135" s="16">
        <f t="shared" si="251"/>
        <v>0.134500013605245</v>
      </c>
      <c r="EL135" s="16">
        <f t="shared" si="252"/>
        <v>0.00674444393074201</v>
      </c>
      <c r="EO135" s="25">
        <v>-0.233581534675812</v>
      </c>
      <c r="EP135" s="25">
        <v>4.71849887129509</v>
      </c>
      <c r="EQ135" s="22">
        <v>-0.154150679827258</v>
      </c>
      <c r="ER135" s="26">
        <f t="shared" si="253"/>
        <v>1.25465835985523</v>
      </c>
      <c r="ES135" s="26">
        <f t="shared" si="254"/>
        <v>0.924554474043314</v>
      </c>
      <c r="ET135" s="26">
        <f t="shared" si="272"/>
        <v>1.08160203435796</v>
      </c>
      <c r="EU135" s="16">
        <f t="shared" si="255"/>
        <v>0.0089602050904823</v>
      </c>
      <c r="EV135" s="16">
        <f t="shared" si="256"/>
        <v>0.0816020343579573</v>
      </c>
      <c r="EW135" s="16">
        <f t="shared" si="257"/>
        <v>0.024063371146929</v>
      </c>
      <c r="EZ135" s="25">
        <v>-0.233581534675812</v>
      </c>
      <c r="FA135" s="25">
        <v>4.71849887129509</v>
      </c>
      <c r="FB135" s="26">
        <f t="shared" si="258"/>
        <v>1.3027936468838</v>
      </c>
      <c r="FC135" s="26">
        <f t="shared" si="259"/>
        <v>0.890394271398736</v>
      </c>
      <c r="FD135" s="26">
        <f t="shared" si="260"/>
        <v>1.12309797145155</v>
      </c>
      <c r="FE135" s="16">
        <f t="shared" si="261"/>
        <v>0.0203900255903746</v>
      </c>
      <c r="FF135" s="16">
        <f t="shared" si="262"/>
        <v>0.123097971451549</v>
      </c>
      <c r="FG135" s="16">
        <f t="shared" si="263"/>
        <v>0.022375361450244</v>
      </c>
    </row>
    <row r="136" s="1" customFormat="1" spans="1:163">
      <c r="A136" s="13" t="s">
        <v>25</v>
      </c>
      <c r="B136" s="13">
        <v>2.67326705238965</v>
      </c>
      <c r="C136" s="14">
        <v>0.00739123376623377</v>
      </c>
      <c r="D136" s="14">
        <v>0.106640625</v>
      </c>
      <c r="E136" s="13">
        <v>112</v>
      </c>
      <c r="F136" s="13">
        <v>0.357142857142857</v>
      </c>
      <c r="G136" s="13">
        <v>0.357142857142857</v>
      </c>
      <c r="H136" s="13">
        <v>0.857142857142857</v>
      </c>
      <c r="I136" s="13">
        <v>8.39285714285714</v>
      </c>
      <c r="J136" s="13">
        <v>0.9053</v>
      </c>
      <c r="K136" s="17">
        <f t="shared" si="190"/>
        <v>1.15208946477808</v>
      </c>
      <c r="L136" s="17">
        <f t="shared" si="186"/>
        <v>0.785789669706235</v>
      </c>
      <c r="M136" s="17">
        <f t="shared" si="187"/>
        <v>1.27260517483495</v>
      </c>
      <c r="N136" s="16">
        <f t="shared" si="191"/>
        <v>0.0609050399254505</v>
      </c>
      <c r="O136" s="16">
        <f t="shared" si="188"/>
        <v>0.272605174834948</v>
      </c>
      <c r="P136" s="16">
        <f>(O136-$Q$1)^2</f>
        <v>0.00113441422515949</v>
      </c>
      <c r="R136" s="21">
        <f t="shared" si="192"/>
        <v>-0.241066118156667</v>
      </c>
      <c r="S136" s="21">
        <f t="shared" si="264"/>
        <v>1</v>
      </c>
      <c r="T136" s="21">
        <f t="shared" si="193"/>
        <v>0.983301339532498</v>
      </c>
      <c r="U136" s="22">
        <f t="shared" si="194"/>
        <v>0.00736405245140281</v>
      </c>
      <c r="V136" s="21">
        <f t="shared" si="195"/>
        <v>0.101328962356908</v>
      </c>
      <c r="W136" s="25">
        <f t="shared" si="196"/>
        <v>4.71849887129509</v>
      </c>
      <c r="X136" s="21">
        <f t="shared" si="197"/>
        <v>-1.02961941718116</v>
      </c>
      <c r="Y136" s="21">
        <f t="shared" si="198"/>
        <v>-1.02961941718116</v>
      </c>
      <c r="Z136" s="25">
        <f t="shared" si="199"/>
        <v>-0.154150679827258</v>
      </c>
      <c r="AA136" s="21">
        <f t="shared" si="200"/>
        <v>2.12738100396895</v>
      </c>
      <c r="AB136" s="26">
        <f t="shared" si="201"/>
        <v>1.20059236629274</v>
      </c>
      <c r="AC136" s="26">
        <f t="shared" si="202"/>
        <v>0.754044441241481</v>
      </c>
      <c r="AD136" s="26">
        <f t="shared" si="265"/>
        <v>1.32618178094857</v>
      </c>
      <c r="AE136" s="16">
        <f t="shared" si="203"/>
        <v>0.0871975815907685</v>
      </c>
      <c r="AF136" s="16">
        <f t="shared" si="204"/>
        <v>0.326181780948575</v>
      </c>
      <c r="AG136" s="16">
        <f t="shared" si="205"/>
        <v>0.0148266781563432</v>
      </c>
      <c r="AJ136" s="25">
        <v>-0.241066118156667</v>
      </c>
      <c r="AK136" s="22">
        <v>1</v>
      </c>
      <c r="AL136" s="25">
        <v>0.983301339532498</v>
      </c>
      <c r="AM136" s="25">
        <v>0.101328962356908</v>
      </c>
      <c r="AN136" s="25">
        <v>4.71849887129509</v>
      </c>
      <c r="AO136" s="25">
        <v>-1.02961941718116</v>
      </c>
      <c r="AP136" s="25">
        <v>-1.02961941718116</v>
      </c>
      <c r="AQ136" s="25">
        <v>-0.154150679827258</v>
      </c>
      <c r="AR136" s="25">
        <v>2.12738100396895</v>
      </c>
      <c r="AS136" s="26">
        <f t="shared" si="206"/>
        <v>1.20217441833045</v>
      </c>
      <c r="AT136" s="26">
        <f t="shared" si="207"/>
        <v>0.753052124713532</v>
      </c>
      <c r="AU136" s="26">
        <f t="shared" si="266"/>
        <v>1.32792932545062</v>
      </c>
      <c r="AV136" s="16">
        <f t="shared" si="208"/>
        <v>0.0881344202590432</v>
      </c>
      <c r="AW136" s="16">
        <f t="shared" si="209"/>
        <v>0.327929325450625</v>
      </c>
      <c r="AX136" s="16">
        <f t="shared" si="210"/>
        <v>0.015212612857239</v>
      </c>
      <c r="BA136" s="25">
        <v>-0.241066118156667</v>
      </c>
      <c r="BB136" s="25">
        <v>0.983301339532498</v>
      </c>
      <c r="BC136" s="25">
        <v>0.101328962356908</v>
      </c>
      <c r="BD136" s="25">
        <v>4.71849887129509</v>
      </c>
      <c r="BE136" s="22">
        <v>-1.02961941718116</v>
      </c>
      <c r="BF136" s="25">
        <v>-1.02961941718116</v>
      </c>
      <c r="BG136" s="25">
        <v>-0.154150679827258</v>
      </c>
      <c r="BH136" s="25">
        <v>2.12738100396895</v>
      </c>
      <c r="BI136" s="26">
        <f t="shared" si="211"/>
        <v>1.20581760581036</v>
      </c>
      <c r="BJ136" s="26">
        <f t="shared" si="212"/>
        <v>0.750776896636535</v>
      </c>
      <c r="BK136" s="26">
        <f t="shared" si="267"/>
        <v>1.33195361295743</v>
      </c>
      <c r="BL136" s="16">
        <f t="shared" si="213"/>
        <v>0.0903108314019916</v>
      </c>
      <c r="BM136" s="16">
        <f t="shared" si="214"/>
        <v>0.33195361295743</v>
      </c>
      <c r="BN136" s="16">
        <f t="shared" si="215"/>
        <v>0.0161521398900999</v>
      </c>
      <c r="BQ136" s="25">
        <v>-0.241066118156667</v>
      </c>
      <c r="BR136" s="25">
        <v>0.983301339532498</v>
      </c>
      <c r="BS136" s="25">
        <v>0.101328962356908</v>
      </c>
      <c r="BT136" s="25">
        <v>4.71849887129509</v>
      </c>
      <c r="BU136" s="22">
        <v>-1.02961941718116</v>
      </c>
      <c r="BV136" s="25">
        <v>-0.154150679827258</v>
      </c>
      <c r="BW136" s="25">
        <v>2.12738100396895</v>
      </c>
      <c r="BX136" s="26">
        <f t="shared" si="216"/>
        <v>1.20397134956556</v>
      </c>
      <c r="BY136" s="26">
        <f t="shared" si="217"/>
        <v>0.751928191918076</v>
      </c>
      <c r="BZ136" s="26">
        <f t="shared" si="268"/>
        <v>1.32991422684808</v>
      </c>
      <c r="CA136" s="16">
        <f t="shared" si="218"/>
        <v>0.0892045750513146</v>
      </c>
      <c r="CB136" s="16">
        <f t="shared" si="219"/>
        <v>0.329914226848076</v>
      </c>
      <c r="CC136" s="16">
        <f t="shared" si="220"/>
        <v>0.0151913442871443</v>
      </c>
      <c r="CF136" s="25">
        <v>-0.241066118156667</v>
      </c>
      <c r="CG136" s="25">
        <v>0.983301339532498</v>
      </c>
      <c r="CH136" s="25">
        <v>0.101328962356908</v>
      </c>
      <c r="CI136" s="25">
        <v>4.71849887129509</v>
      </c>
      <c r="CJ136" s="25">
        <v>-0.154150679827258</v>
      </c>
      <c r="CK136" s="22">
        <v>2.12738100396895</v>
      </c>
      <c r="CL136" s="29">
        <f t="shared" si="221"/>
        <v>1.2186181889051</v>
      </c>
      <c r="CM136" s="29">
        <f t="shared" si="222"/>
        <v>0.74289060202966</v>
      </c>
      <c r="CN136" s="29">
        <f t="shared" si="269"/>
        <v>1.34609321650844</v>
      </c>
      <c r="CO136" s="27">
        <f t="shared" si="223"/>
        <v>0.0981682874987689</v>
      </c>
      <c r="CP136" s="27">
        <f t="shared" si="224"/>
        <v>0.346093216508445</v>
      </c>
      <c r="CQ136" s="27">
        <f t="shared" si="225"/>
        <v>0.0191863130694386</v>
      </c>
      <c r="CT136" s="31">
        <v>-0.241066118156667</v>
      </c>
      <c r="CU136" s="31">
        <v>0.983301339532498</v>
      </c>
      <c r="CV136" s="31">
        <v>0.101328962356908</v>
      </c>
      <c r="CW136" s="31">
        <v>4.71849887129509</v>
      </c>
      <c r="CX136" s="31">
        <v>-0.154150679827258</v>
      </c>
      <c r="CY136" s="34">
        <f t="shared" si="226"/>
        <v>1.18033542049293</v>
      </c>
      <c r="CZ136" s="34">
        <f t="shared" si="189"/>
        <v>0.766985370668562</v>
      </c>
      <c r="DA136" s="34">
        <f t="shared" si="270"/>
        <v>1.30380583286527</v>
      </c>
      <c r="DB136" s="32">
        <f t="shared" si="227"/>
        <v>0.0756444825257207</v>
      </c>
      <c r="DC136" s="32">
        <f t="shared" si="228"/>
        <v>0.303805832865267</v>
      </c>
      <c r="DD136" s="32">
        <f>(DC136-$DE$1)^2</f>
        <v>0.00935576091602861</v>
      </c>
      <c r="DE136" s="73"/>
      <c r="DF136" s="30">
        <f t="shared" si="229"/>
        <v>1.18033542049293</v>
      </c>
      <c r="DG136" s="30">
        <f t="shared" si="230"/>
        <v>1.03174220797188</v>
      </c>
      <c r="DH136" s="30">
        <f t="shared" si="231"/>
        <v>0.877447867311317</v>
      </c>
      <c r="DI136" s="34">
        <f t="shared" si="232"/>
        <v>1.13966884786467</v>
      </c>
      <c r="DJ136" s="32">
        <f t="shared" si="233"/>
        <v>0.0159876319568054</v>
      </c>
      <c r="DK136" s="32">
        <f t="shared" si="234"/>
        <v>0.139668847864669</v>
      </c>
      <c r="DL136" s="32">
        <f t="shared" si="235"/>
        <v>0.00813238753931399</v>
      </c>
      <c r="DM136" s="36"/>
      <c r="DN136" s="30">
        <f t="shared" si="236"/>
        <v>1.11565268058166</v>
      </c>
      <c r="DO136" s="30">
        <f t="shared" si="237"/>
        <v>0.811453255800016</v>
      </c>
      <c r="DP136" s="34">
        <f t="shared" si="238"/>
        <v>1.23235687681614</v>
      </c>
      <c r="DQ136" s="32">
        <f t="shared" si="239"/>
        <v>0.044248250227888</v>
      </c>
      <c r="DR136" s="32">
        <f t="shared" si="240"/>
        <v>0.232356876816144</v>
      </c>
      <c r="DS136" s="32">
        <f t="shared" si="241"/>
        <v>2.55150097432727e-5</v>
      </c>
      <c r="DT136" s="36"/>
      <c r="DU136" s="30">
        <f t="shared" si="242"/>
        <v>1.04186128948481</v>
      </c>
      <c r="DV136" s="30">
        <f t="shared" si="243"/>
        <v>0.868925651751263</v>
      </c>
      <c r="DW136" s="34">
        <f t="shared" si="244"/>
        <v>1.15084644812196</v>
      </c>
      <c r="DX136" s="32">
        <f t="shared" si="245"/>
        <v>0.0186489857857543</v>
      </c>
      <c r="DY136" s="32">
        <f t="shared" si="246"/>
        <v>0.15084644812196</v>
      </c>
      <c r="DZ136" s="32">
        <f t="shared" si="247"/>
        <v>0.00551554649834547</v>
      </c>
      <c r="EA136" s="36"/>
      <c r="EC136" s="25">
        <v>-0.241066118156667</v>
      </c>
      <c r="ED136" s="22">
        <v>0.101328962356908</v>
      </c>
      <c r="EE136" s="25">
        <v>4.71849887129509</v>
      </c>
      <c r="EF136" s="25">
        <v>-0.154150679827258</v>
      </c>
      <c r="EG136" s="26">
        <f t="shared" si="248"/>
        <v>1.163798291463</v>
      </c>
      <c r="EH136" s="26">
        <f t="shared" si="249"/>
        <v>0.777883939717731</v>
      </c>
      <c r="EI136" s="26">
        <f t="shared" si="271"/>
        <v>1.28553881747818</v>
      </c>
      <c r="EJ136" s="16">
        <f t="shared" si="250"/>
        <v>0.0668213666892885</v>
      </c>
      <c r="EK136" s="16">
        <f t="shared" si="251"/>
        <v>0.285538817478181</v>
      </c>
      <c r="EL136" s="16">
        <f t="shared" si="252"/>
        <v>0.00474917252561117</v>
      </c>
      <c r="EO136" s="25">
        <v>-0.241066118156667</v>
      </c>
      <c r="EP136" s="25">
        <v>4.71849887129509</v>
      </c>
      <c r="EQ136" s="22">
        <v>-0.154150679827258</v>
      </c>
      <c r="ER136" s="26">
        <f t="shared" si="253"/>
        <v>0.986530528388305</v>
      </c>
      <c r="ES136" s="26">
        <f t="shared" si="254"/>
        <v>0.917660400716629</v>
      </c>
      <c r="ET136" s="26">
        <f t="shared" si="272"/>
        <v>1.08972774592765</v>
      </c>
      <c r="EU136" s="16">
        <f t="shared" si="255"/>
        <v>0.00659839874224328</v>
      </c>
      <c r="EV136" s="16">
        <f t="shared" si="256"/>
        <v>0.0897277459276542</v>
      </c>
      <c r="EW136" s="16">
        <f t="shared" si="257"/>
        <v>0.021608416984462</v>
      </c>
      <c r="EZ136" s="25">
        <v>-0.241066118156667</v>
      </c>
      <c r="FA136" s="25">
        <v>4.71849887129509</v>
      </c>
      <c r="FB136" s="26">
        <f t="shared" si="258"/>
        <v>1.02437902297921</v>
      </c>
      <c r="FC136" s="26">
        <f t="shared" si="259"/>
        <v>0.883754918533091</v>
      </c>
      <c r="FD136" s="26">
        <f t="shared" si="260"/>
        <v>1.13153542801194</v>
      </c>
      <c r="FE136" s="16">
        <f t="shared" si="261"/>
        <v>0.0141798137136834</v>
      </c>
      <c r="FF136" s="16">
        <f t="shared" si="262"/>
        <v>0.131535428011942</v>
      </c>
      <c r="FG136" s="16">
        <f t="shared" si="263"/>
        <v>0.0199223357738291</v>
      </c>
    </row>
    <row r="137" s="1" customFormat="1" spans="1:163">
      <c r="A137" s="13" t="s">
        <v>25</v>
      </c>
      <c r="B137" s="13">
        <v>2.52582679456243</v>
      </c>
      <c r="C137" s="14">
        <v>0.0071714930464445</v>
      </c>
      <c r="D137" s="14">
        <v>0.0787982156914196</v>
      </c>
      <c r="E137" s="13">
        <v>112</v>
      </c>
      <c r="F137" s="13">
        <v>0.491071428571429</v>
      </c>
      <c r="G137" s="13">
        <v>0.491071428571429</v>
      </c>
      <c r="H137" s="13">
        <v>0.857142857142857</v>
      </c>
      <c r="I137" s="13">
        <v>4.82142857142857</v>
      </c>
      <c r="J137" s="13">
        <v>1.1391</v>
      </c>
      <c r="K137" s="17">
        <f t="shared" si="190"/>
        <v>1.41751980725972</v>
      </c>
      <c r="L137" s="17">
        <f t="shared" si="186"/>
        <v>0.803586654779841</v>
      </c>
      <c r="M137" s="17">
        <f t="shared" si="187"/>
        <v>1.24442086494576</v>
      </c>
      <c r="N137" s="16">
        <f t="shared" si="191"/>
        <v>0.0775175890745371</v>
      </c>
      <c r="O137" s="16">
        <f t="shared" si="188"/>
        <v>0.24442086494576</v>
      </c>
      <c r="P137" s="16">
        <f>(O137-$Q$1)^2</f>
        <v>0.00382732476745626</v>
      </c>
      <c r="R137" s="21">
        <f t="shared" si="192"/>
        <v>-0.218670252973875</v>
      </c>
      <c r="S137" s="21">
        <f t="shared" si="264"/>
        <v>1</v>
      </c>
      <c r="T137" s="21">
        <f t="shared" si="193"/>
        <v>0.926568452520497</v>
      </c>
      <c r="U137" s="22">
        <f t="shared" si="194"/>
        <v>0.00714590017673189</v>
      </c>
      <c r="V137" s="21">
        <f t="shared" si="195"/>
        <v>0.0758476583067452</v>
      </c>
      <c r="W137" s="25">
        <f t="shared" si="196"/>
        <v>4.71849887129509</v>
      </c>
      <c r="X137" s="21">
        <f t="shared" si="197"/>
        <v>-0.711165686062623</v>
      </c>
      <c r="Y137" s="21">
        <f t="shared" si="198"/>
        <v>-0.711165686062623</v>
      </c>
      <c r="Z137" s="25">
        <f t="shared" si="199"/>
        <v>-0.154150679827258</v>
      </c>
      <c r="AA137" s="21">
        <f t="shared" si="200"/>
        <v>1.57307026826323</v>
      </c>
      <c r="AB137" s="26">
        <f t="shared" si="201"/>
        <v>1.33820027495443</v>
      </c>
      <c r="AC137" s="26">
        <f t="shared" si="202"/>
        <v>0.851217879206301</v>
      </c>
      <c r="AD137" s="26">
        <f t="shared" si="265"/>
        <v>1.17478735401144</v>
      </c>
      <c r="AE137" s="16">
        <f t="shared" si="203"/>
        <v>0.0396409194869302</v>
      </c>
      <c r="AF137" s="16">
        <f t="shared" si="204"/>
        <v>0.17478735401144</v>
      </c>
      <c r="AG137" s="16">
        <f t="shared" si="205"/>
        <v>0.00087791196067446</v>
      </c>
      <c r="AJ137" s="25">
        <v>-0.218670252973875</v>
      </c>
      <c r="AK137" s="22">
        <v>1</v>
      </c>
      <c r="AL137" s="25">
        <v>0.926568452520497</v>
      </c>
      <c r="AM137" s="25">
        <v>0.0758476583067452</v>
      </c>
      <c r="AN137" s="25">
        <v>4.71849887129509</v>
      </c>
      <c r="AO137" s="25">
        <v>-0.711165686062623</v>
      </c>
      <c r="AP137" s="25">
        <v>-0.711165686062623</v>
      </c>
      <c r="AQ137" s="25">
        <v>-0.154150679827258</v>
      </c>
      <c r="AR137" s="25">
        <v>1.57307026826323</v>
      </c>
      <c r="AS137" s="26">
        <f t="shared" si="206"/>
        <v>1.33930657363046</v>
      </c>
      <c r="AT137" s="26">
        <f t="shared" si="207"/>
        <v>0.85051475325193</v>
      </c>
      <c r="AU137" s="26">
        <f t="shared" si="266"/>
        <v>1.17575855818669</v>
      </c>
      <c r="AV137" s="16">
        <f t="shared" si="208"/>
        <v>0.0400826721248495</v>
      </c>
      <c r="AW137" s="16">
        <f t="shared" si="209"/>
        <v>0.175758558186693</v>
      </c>
      <c r="AX137" s="16">
        <f t="shared" si="210"/>
        <v>0.000831246507609418</v>
      </c>
      <c r="BA137" s="25">
        <v>-0.218670252973875</v>
      </c>
      <c r="BB137" s="25">
        <v>0.926568452520497</v>
      </c>
      <c r="BC137" s="25">
        <v>0.0758476583067452</v>
      </c>
      <c r="BD137" s="25">
        <v>4.71849887129509</v>
      </c>
      <c r="BE137" s="22">
        <v>-0.711165686062623</v>
      </c>
      <c r="BF137" s="25">
        <v>-0.711165686062623</v>
      </c>
      <c r="BG137" s="25">
        <v>-0.154150679827258</v>
      </c>
      <c r="BH137" s="25">
        <v>1.57307026826323</v>
      </c>
      <c r="BI137" s="26">
        <f t="shared" si="211"/>
        <v>1.3359845416446</v>
      </c>
      <c r="BJ137" s="26">
        <f t="shared" si="212"/>
        <v>0.852629625936966</v>
      </c>
      <c r="BK137" s="26">
        <f t="shared" si="267"/>
        <v>1.17284219264735</v>
      </c>
      <c r="BL137" s="16">
        <f t="shared" si="213"/>
        <v>0.0387635227386024</v>
      </c>
      <c r="BM137" s="16">
        <f t="shared" si="214"/>
        <v>0.172842192647349</v>
      </c>
      <c r="BN137" s="16">
        <f t="shared" si="215"/>
        <v>0.00102530288024928</v>
      </c>
      <c r="BQ137" s="25">
        <v>-0.218670252973875</v>
      </c>
      <c r="BR137" s="25">
        <v>0.926568452520497</v>
      </c>
      <c r="BS137" s="25">
        <v>0.0758476583067452</v>
      </c>
      <c r="BT137" s="25">
        <v>4.71849887129509</v>
      </c>
      <c r="BU137" s="22">
        <v>-0.711165686062623</v>
      </c>
      <c r="BV137" s="25">
        <v>-0.154150679827258</v>
      </c>
      <c r="BW137" s="25">
        <v>1.57307026826323</v>
      </c>
      <c r="BX137" s="26">
        <f t="shared" si="216"/>
        <v>1.33796857311271</v>
      </c>
      <c r="BY137" s="26">
        <f t="shared" si="217"/>
        <v>0.851365288311629</v>
      </c>
      <c r="BZ137" s="26">
        <f t="shared" si="268"/>
        <v>1.17458394619674</v>
      </c>
      <c r="CA137" s="16">
        <f t="shared" si="218"/>
        <v>0.0395487093718845</v>
      </c>
      <c r="CB137" s="16">
        <f t="shared" si="219"/>
        <v>0.174583946196741</v>
      </c>
      <c r="CC137" s="16">
        <f t="shared" si="220"/>
        <v>0.0010289409308987</v>
      </c>
      <c r="CF137" s="25">
        <v>-0.218670252973875</v>
      </c>
      <c r="CG137" s="25">
        <v>0.926568452520497</v>
      </c>
      <c r="CH137" s="25">
        <v>0.0758476583067452</v>
      </c>
      <c r="CI137" s="25">
        <v>4.71849887129509</v>
      </c>
      <c r="CJ137" s="25">
        <v>-0.154150679827258</v>
      </c>
      <c r="CK137" s="22">
        <v>1.57307026826323</v>
      </c>
      <c r="CL137" s="29">
        <f t="shared" si="221"/>
        <v>1.34038761575749</v>
      </c>
      <c r="CM137" s="29">
        <f t="shared" si="222"/>
        <v>0.849828800720649</v>
      </c>
      <c r="CN137" s="29">
        <f t="shared" si="269"/>
        <v>1.1767075899899</v>
      </c>
      <c r="CO137" s="27">
        <f t="shared" si="223"/>
        <v>0.0405167042573362</v>
      </c>
      <c r="CP137" s="27">
        <f t="shared" si="224"/>
        <v>0.176707589989898</v>
      </c>
      <c r="CQ137" s="27">
        <f t="shared" si="225"/>
        <v>0.000953016120352153</v>
      </c>
      <c r="CT137" s="31">
        <v>-0.218670252973875</v>
      </c>
      <c r="CU137" s="31">
        <v>0.926568452520497</v>
      </c>
      <c r="CV137" s="31">
        <v>0.0758476583067452</v>
      </c>
      <c r="CW137" s="31">
        <v>4.71849887129509</v>
      </c>
      <c r="CX137" s="31">
        <v>-0.154150679827258</v>
      </c>
      <c r="CY137" s="34">
        <f t="shared" si="226"/>
        <v>1.3456830743204</v>
      </c>
      <c r="CZ137" s="34">
        <f t="shared" si="189"/>
        <v>0.846484600822726</v>
      </c>
      <c r="DA137" s="34">
        <f t="shared" si="270"/>
        <v>1.18135639919269</v>
      </c>
      <c r="DB137" s="32">
        <f t="shared" si="227"/>
        <v>0.0426765665956668</v>
      </c>
      <c r="DC137" s="32">
        <f t="shared" si="228"/>
        <v>0.181356399192694</v>
      </c>
      <c r="DD137" s="32">
        <f>(DC137-$DE$1)^2</f>
        <v>0.00066173710201448</v>
      </c>
      <c r="DE137" s="73"/>
      <c r="DF137" s="30">
        <f t="shared" si="229"/>
        <v>1.34568307432039</v>
      </c>
      <c r="DG137" s="30">
        <f t="shared" si="230"/>
        <v>1.25539352042439</v>
      </c>
      <c r="DH137" s="30">
        <f t="shared" si="231"/>
        <v>0.907364887158984</v>
      </c>
      <c r="DI137" s="34">
        <f t="shared" si="232"/>
        <v>1.1020924593314</v>
      </c>
      <c r="DJ137" s="32">
        <f t="shared" si="233"/>
        <v>0.013524182892699</v>
      </c>
      <c r="DK137" s="32">
        <f t="shared" si="234"/>
        <v>0.102092459331397</v>
      </c>
      <c r="DL137" s="32">
        <f t="shared" si="235"/>
        <v>0.0163216312577092</v>
      </c>
      <c r="DM137" s="36"/>
      <c r="DN137" s="30">
        <f t="shared" si="236"/>
        <v>1.23302708108004</v>
      </c>
      <c r="DO137" s="30">
        <f t="shared" si="237"/>
        <v>0.92382399176686</v>
      </c>
      <c r="DP137" s="34">
        <f t="shared" si="238"/>
        <v>1.08245727423408</v>
      </c>
      <c r="DQ137" s="32">
        <f t="shared" si="239"/>
        <v>0.00882229656021584</v>
      </c>
      <c r="DR137" s="32">
        <f t="shared" si="240"/>
        <v>0.082457274234077</v>
      </c>
      <c r="DS137" s="32">
        <f t="shared" si="241"/>
        <v>0.0209810485956211</v>
      </c>
      <c r="DT137" s="36"/>
      <c r="DU137" s="30">
        <f t="shared" si="242"/>
        <v>1.18744555769916</v>
      </c>
      <c r="DV137" s="30">
        <f t="shared" si="243"/>
        <v>0.95928608483505</v>
      </c>
      <c r="DW137" s="34">
        <f t="shared" si="244"/>
        <v>1.04244189070245</v>
      </c>
      <c r="DX137" s="32">
        <f t="shared" si="245"/>
        <v>0.0023372929492429</v>
      </c>
      <c r="DY137" s="32">
        <f t="shared" si="246"/>
        <v>0.0424418907024502</v>
      </c>
      <c r="DZ137" s="32">
        <f t="shared" si="247"/>
        <v>0.0333687975588245</v>
      </c>
      <c r="EA137" s="36"/>
      <c r="EC137" s="25">
        <v>-0.218670252973875</v>
      </c>
      <c r="ED137" s="22">
        <v>0.0758476583067452</v>
      </c>
      <c r="EE137" s="25">
        <v>4.71849887129509</v>
      </c>
      <c r="EF137" s="25">
        <v>-0.154150679827258</v>
      </c>
      <c r="EG137" s="26">
        <f t="shared" si="248"/>
        <v>1.3345209574776</v>
      </c>
      <c r="EH137" s="26">
        <f t="shared" si="249"/>
        <v>0.853564714452314</v>
      </c>
      <c r="EI137" s="26">
        <f t="shared" si="271"/>
        <v>1.17155733252357</v>
      </c>
      <c r="EJ137" s="16">
        <f t="shared" si="250"/>
        <v>0.0381893506214634</v>
      </c>
      <c r="EK137" s="16">
        <f t="shared" si="251"/>
        <v>0.171557332523575</v>
      </c>
      <c r="EL137" s="16">
        <f t="shared" si="252"/>
        <v>0.00203105653455529</v>
      </c>
      <c r="EO137" s="25">
        <v>-0.218670252973875</v>
      </c>
      <c r="EP137" s="25">
        <v>4.71849887129509</v>
      </c>
      <c r="EQ137" s="22">
        <v>-0.154150679827258</v>
      </c>
      <c r="ER137" s="26">
        <f t="shared" si="253"/>
        <v>1.21381768274931</v>
      </c>
      <c r="ES137" s="26">
        <f t="shared" si="254"/>
        <v>0.938444064696708</v>
      </c>
      <c r="ET137" s="26">
        <f t="shared" si="272"/>
        <v>1.06559361140313</v>
      </c>
      <c r="EU137" s="16">
        <f t="shared" si="255"/>
        <v>0.00558273211542632</v>
      </c>
      <c r="EV137" s="16">
        <f t="shared" si="256"/>
        <v>0.0655936114031328</v>
      </c>
      <c r="EW137" s="16">
        <f t="shared" si="257"/>
        <v>0.0292862132650732</v>
      </c>
      <c r="EZ137" s="25">
        <v>-0.218670252973875</v>
      </c>
      <c r="FA137" s="25">
        <v>4.71849887129509</v>
      </c>
      <c r="FB137" s="26">
        <f t="shared" si="258"/>
        <v>1.26038610681515</v>
      </c>
      <c r="FC137" s="26">
        <f t="shared" si="259"/>
        <v>0.903770673003034</v>
      </c>
      <c r="FD137" s="26">
        <f t="shared" si="260"/>
        <v>1.10647538127921</v>
      </c>
      <c r="FE137" s="16">
        <f t="shared" si="261"/>
        <v>0.0147103197063753</v>
      </c>
      <c r="FF137" s="16">
        <f t="shared" si="262"/>
        <v>0.106475381279209</v>
      </c>
      <c r="FG137" s="16">
        <f t="shared" si="263"/>
        <v>0.0276246177212652</v>
      </c>
    </row>
    <row r="138" s="1" customFormat="1" spans="1:163">
      <c r="A138" s="13" t="s">
        <v>25</v>
      </c>
      <c r="B138" s="13">
        <v>1.70844456897476</v>
      </c>
      <c r="C138" s="14">
        <v>0.00479213441925306</v>
      </c>
      <c r="D138" s="14">
        <v>0.060593220338983</v>
      </c>
      <c r="E138" s="13">
        <v>112</v>
      </c>
      <c r="F138" s="13">
        <v>0.625</v>
      </c>
      <c r="G138" s="13">
        <v>0.625</v>
      </c>
      <c r="H138" s="13">
        <v>0.857142857142857</v>
      </c>
      <c r="I138" s="13">
        <v>6.60714285714286</v>
      </c>
      <c r="J138" s="13">
        <v>1.0377</v>
      </c>
      <c r="K138" s="17">
        <f t="shared" si="190"/>
        <v>1.38414291268817</v>
      </c>
      <c r="L138" s="17">
        <f t="shared" si="186"/>
        <v>0.7497058219116</v>
      </c>
      <c r="M138" s="17">
        <f t="shared" si="187"/>
        <v>1.33385652181572</v>
      </c>
      <c r="N138" s="16">
        <f t="shared" si="191"/>
        <v>0.120022691751863</v>
      </c>
      <c r="O138" s="16">
        <f t="shared" si="188"/>
        <v>0.333856521815717</v>
      </c>
      <c r="P138" s="16">
        <f>(O138-$Q$1)^2</f>
        <v>0.000760120378408887</v>
      </c>
      <c r="R138" s="21">
        <f t="shared" si="192"/>
        <v>-0.288074386848211</v>
      </c>
      <c r="S138" s="21">
        <f t="shared" si="264"/>
        <v>1</v>
      </c>
      <c r="T138" s="21">
        <f t="shared" si="193"/>
        <v>0.535583347782768</v>
      </c>
      <c r="U138" s="22">
        <f t="shared" si="194"/>
        <v>0.00478068869484147</v>
      </c>
      <c r="V138" s="21">
        <f t="shared" si="195"/>
        <v>0.0588283934121184</v>
      </c>
      <c r="W138" s="25">
        <f t="shared" si="196"/>
        <v>4.71849887129509</v>
      </c>
      <c r="X138" s="21">
        <f t="shared" si="197"/>
        <v>-0.470003629245736</v>
      </c>
      <c r="Y138" s="21">
        <f t="shared" si="198"/>
        <v>-0.470003629245736</v>
      </c>
      <c r="Z138" s="25">
        <f t="shared" si="199"/>
        <v>-0.154150679827258</v>
      </c>
      <c r="AA138" s="21">
        <f t="shared" si="200"/>
        <v>1.88815131490312</v>
      </c>
      <c r="AB138" s="26">
        <f t="shared" si="201"/>
        <v>1.19965785665709</v>
      </c>
      <c r="AC138" s="26">
        <f t="shared" si="202"/>
        <v>0.864996627364742</v>
      </c>
      <c r="AD138" s="26">
        <f t="shared" si="265"/>
        <v>1.15607387169422</v>
      </c>
      <c r="AE138" s="16">
        <f t="shared" si="203"/>
        <v>0.0262303473329594</v>
      </c>
      <c r="AF138" s="16">
        <f t="shared" si="204"/>
        <v>0.15607387169422</v>
      </c>
      <c r="AG138" s="16">
        <f t="shared" si="205"/>
        <v>0.00233705159213489</v>
      </c>
      <c r="AJ138" s="25">
        <v>-0.288074386848211</v>
      </c>
      <c r="AK138" s="22">
        <v>1</v>
      </c>
      <c r="AL138" s="25">
        <v>0.535583347782768</v>
      </c>
      <c r="AM138" s="25">
        <v>0.0588283934121184</v>
      </c>
      <c r="AN138" s="25">
        <v>4.71849887129509</v>
      </c>
      <c r="AO138" s="25">
        <v>-0.470003629245736</v>
      </c>
      <c r="AP138" s="25">
        <v>-0.470003629245736</v>
      </c>
      <c r="AQ138" s="25">
        <v>-0.154150679827258</v>
      </c>
      <c r="AR138" s="25">
        <v>1.88815131490312</v>
      </c>
      <c r="AS138" s="26">
        <f t="shared" si="206"/>
        <v>1.19954778611238</v>
      </c>
      <c r="AT138" s="26">
        <f t="shared" si="207"/>
        <v>0.865075999484008</v>
      </c>
      <c r="AU138" s="26">
        <f t="shared" si="266"/>
        <v>1.15596780005048</v>
      </c>
      <c r="AV138" s="16">
        <f t="shared" si="208"/>
        <v>0.0261947058694802</v>
      </c>
      <c r="AW138" s="16">
        <f t="shared" si="209"/>
        <v>0.155967800050481</v>
      </c>
      <c r="AX138" s="16">
        <f t="shared" si="210"/>
        <v>0.00236410900293857</v>
      </c>
      <c r="BA138" s="25">
        <v>-0.288074386848211</v>
      </c>
      <c r="BB138" s="25">
        <v>0.535583347782768</v>
      </c>
      <c r="BC138" s="25">
        <v>0.0588283934121184</v>
      </c>
      <c r="BD138" s="25">
        <v>4.71849887129509</v>
      </c>
      <c r="BE138" s="22">
        <v>-0.470003629245736</v>
      </c>
      <c r="BF138" s="25">
        <v>-0.470003629245736</v>
      </c>
      <c r="BG138" s="25">
        <v>-0.154150679827258</v>
      </c>
      <c r="BH138" s="25">
        <v>1.88815131490312</v>
      </c>
      <c r="BI138" s="26">
        <f t="shared" si="211"/>
        <v>1.19818326880069</v>
      </c>
      <c r="BJ138" s="26">
        <f t="shared" si="212"/>
        <v>0.866061166952091</v>
      </c>
      <c r="BK138" s="26">
        <f t="shared" si="267"/>
        <v>1.15465285612479</v>
      </c>
      <c r="BL138" s="16">
        <f t="shared" si="213"/>
        <v>0.0257548795649556</v>
      </c>
      <c r="BM138" s="16">
        <f t="shared" si="214"/>
        <v>0.154652856124789</v>
      </c>
      <c r="BN138" s="16">
        <f t="shared" si="215"/>
        <v>0.00252101272438423</v>
      </c>
      <c r="BQ138" s="25">
        <v>-0.288074386848211</v>
      </c>
      <c r="BR138" s="25">
        <v>0.535583347782768</v>
      </c>
      <c r="BS138" s="25">
        <v>0.0588283934121184</v>
      </c>
      <c r="BT138" s="25">
        <v>4.71849887129509</v>
      </c>
      <c r="BU138" s="22">
        <v>-0.470003629245736</v>
      </c>
      <c r="BV138" s="25">
        <v>-0.154150679827258</v>
      </c>
      <c r="BW138" s="25">
        <v>1.88815131490312</v>
      </c>
      <c r="BX138" s="26">
        <f t="shared" si="216"/>
        <v>1.20131707525493</v>
      </c>
      <c r="BY138" s="26">
        <f t="shared" si="217"/>
        <v>0.863801923218138</v>
      </c>
      <c r="BZ138" s="26">
        <f t="shared" si="268"/>
        <v>1.15767281030638</v>
      </c>
      <c r="CA138" s="16">
        <f t="shared" si="218"/>
        <v>0.0267705473149784</v>
      </c>
      <c r="CB138" s="16">
        <f t="shared" si="219"/>
        <v>0.157672810306382</v>
      </c>
      <c r="CC138" s="16">
        <f t="shared" si="220"/>
        <v>0.00239984815133659</v>
      </c>
      <c r="CF138" s="25">
        <v>-0.288074386848211</v>
      </c>
      <c r="CG138" s="25">
        <v>0.535583347782768</v>
      </c>
      <c r="CH138" s="25">
        <v>0.0588283934121184</v>
      </c>
      <c r="CI138" s="25">
        <v>4.71849887129509</v>
      </c>
      <c r="CJ138" s="25">
        <v>-0.154150679827258</v>
      </c>
      <c r="CK138" s="22">
        <v>1.88815131490312</v>
      </c>
      <c r="CL138" s="29">
        <f t="shared" si="221"/>
        <v>1.19861649510962</v>
      </c>
      <c r="CM138" s="29">
        <f t="shared" si="222"/>
        <v>0.865748138986769</v>
      </c>
      <c r="CN138" s="29">
        <f t="shared" si="269"/>
        <v>1.15507034317204</v>
      </c>
      <c r="CO138" s="27">
        <f t="shared" si="223"/>
        <v>0.0258941183983653</v>
      </c>
      <c r="CP138" s="27">
        <f t="shared" si="224"/>
        <v>0.155070343172037</v>
      </c>
      <c r="CQ138" s="27">
        <f t="shared" si="225"/>
        <v>0.00275711169653372</v>
      </c>
      <c r="CT138" s="31">
        <v>-0.288074386848211</v>
      </c>
      <c r="CU138" s="31">
        <v>0.535583347782768</v>
      </c>
      <c r="CV138" s="31">
        <v>0.0588283934121184</v>
      </c>
      <c r="CW138" s="31">
        <v>4.71849887129509</v>
      </c>
      <c r="CX138" s="31">
        <v>-0.154150679827258</v>
      </c>
      <c r="CY138" s="34">
        <f t="shared" si="226"/>
        <v>1.1649835464822</v>
      </c>
      <c r="CZ138" s="34">
        <f t="shared" si="189"/>
        <v>0.890742193856255</v>
      </c>
      <c r="DA138" s="34">
        <f t="shared" si="270"/>
        <v>1.12265929120382</v>
      </c>
      <c r="DB138" s="32">
        <f t="shared" si="227"/>
        <v>0.0162011012050876</v>
      </c>
      <c r="DC138" s="32">
        <f t="shared" si="228"/>
        <v>0.122659291203821</v>
      </c>
      <c r="DD138" s="32">
        <f>(DC138-$DE$1)^2</f>
        <v>0.0071269658945618</v>
      </c>
      <c r="DE138" s="73"/>
      <c r="DF138" s="30">
        <f t="shared" si="229"/>
        <v>1.1649835464822</v>
      </c>
      <c r="DG138" s="30">
        <f t="shared" si="230"/>
        <v>1.13526618146419</v>
      </c>
      <c r="DH138" s="30">
        <f t="shared" si="231"/>
        <v>0.914058761674412</v>
      </c>
      <c r="DI138" s="34">
        <f t="shared" si="232"/>
        <v>1.09402156833786</v>
      </c>
      <c r="DJ138" s="32">
        <f t="shared" si="233"/>
        <v>0.00951915976550415</v>
      </c>
      <c r="DK138" s="32">
        <f t="shared" si="234"/>
        <v>0.0940215683378574</v>
      </c>
      <c r="DL138" s="32">
        <f t="shared" si="235"/>
        <v>0.0184489822953716</v>
      </c>
      <c r="DM138" s="36"/>
      <c r="DN138" s="30">
        <f t="shared" si="236"/>
        <v>1.15854452457627</v>
      </c>
      <c r="DO138" s="30">
        <f t="shared" si="237"/>
        <v>0.895692809371767</v>
      </c>
      <c r="DP138" s="34">
        <f t="shared" si="238"/>
        <v>1.11645420119136</v>
      </c>
      <c r="DQ138" s="32">
        <f t="shared" si="239"/>
        <v>0.0146033991200653</v>
      </c>
      <c r="DR138" s="32">
        <f t="shared" si="240"/>
        <v>0.116454201191358</v>
      </c>
      <c r="DS138" s="32">
        <f t="shared" si="241"/>
        <v>0.0122880411266889</v>
      </c>
      <c r="DT138" s="36"/>
      <c r="DU138" s="30">
        <f t="shared" si="242"/>
        <v>1.09918366468902</v>
      </c>
      <c r="DV138" s="30">
        <f t="shared" si="243"/>
        <v>0.944064248165097</v>
      </c>
      <c r="DW138" s="34">
        <f t="shared" si="244"/>
        <v>1.05924994188014</v>
      </c>
      <c r="DX138" s="32">
        <f t="shared" si="245"/>
        <v>0.00378024102359234</v>
      </c>
      <c r="DY138" s="32">
        <f t="shared" si="246"/>
        <v>0.0592499418801427</v>
      </c>
      <c r="DZ138" s="32">
        <f t="shared" si="247"/>
        <v>0.0275106116033117</v>
      </c>
      <c r="EA138" s="36"/>
      <c r="EC138" s="25">
        <v>-0.288074386848211</v>
      </c>
      <c r="ED138" s="22">
        <v>0.0588283934121184</v>
      </c>
      <c r="EE138" s="25">
        <v>4.71849887129509</v>
      </c>
      <c r="EF138" s="25">
        <v>-0.154150679827258</v>
      </c>
      <c r="EG138" s="26">
        <f t="shared" si="248"/>
        <v>1.24320362318772</v>
      </c>
      <c r="EH138" s="26">
        <f t="shared" si="249"/>
        <v>0.834698339552144</v>
      </c>
      <c r="EI138" s="26">
        <f t="shared" si="271"/>
        <v>1.19803760546181</v>
      </c>
      <c r="EJ138" s="16">
        <f t="shared" si="250"/>
        <v>0.0422317391432807</v>
      </c>
      <c r="EK138" s="16">
        <f t="shared" si="251"/>
        <v>0.19803760546181</v>
      </c>
      <c r="EL138" s="16">
        <f t="shared" si="252"/>
        <v>0.000345475515026927</v>
      </c>
      <c r="EO138" s="25">
        <v>-0.288074386848211</v>
      </c>
      <c r="EP138" s="25">
        <v>4.71849887129509</v>
      </c>
      <c r="EQ138" s="22">
        <v>-0.154150679827258</v>
      </c>
      <c r="ER138" s="26">
        <f t="shared" si="253"/>
        <v>1.18523715454877</v>
      </c>
      <c r="ES138" s="26">
        <f t="shared" si="254"/>
        <v>0.875520984148578</v>
      </c>
      <c r="ET138" s="26">
        <f t="shared" si="272"/>
        <v>1.14217707868244</v>
      </c>
      <c r="EU138" s="16">
        <f t="shared" si="255"/>
        <v>0.021767211972348</v>
      </c>
      <c r="EV138" s="16">
        <f t="shared" si="256"/>
        <v>0.142177078682443</v>
      </c>
      <c r="EW138" s="16">
        <f t="shared" si="257"/>
        <v>0.0089394536812638</v>
      </c>
      <c r="EZ138" s="25">
        <v>-0.288074386848211</v>
      </c>
      <c r="FA138" s="25">
        <v>4.71849887129509</v>
      </c>
      <c r="FB138" s="26">
        <f t="shared" si="258"/>
        <v>1.23070907938232</v>
      </c>
      <c r="FC138" s="26">
        <f t="shared" si="259"/>
        <v>0.843172458369127</v>
      </c>
      <c r="FD138" s="26">
        <f t="shared" si="260"/>
        <v>1.18599699275544</v>
      </c>
      <c r="FE138" s="16">
        <f t="shared" si="261"/>
        <v>0.0372525047240126</v>
      </c>
      <c r="FF138" s="16">
        <f t="shared" si="262"/>
        <v>0.185996992755445</v>
      </c>
      <c r="FG138" s="16">
        <f t="shared" si="263"/>
        <v>0.00751427880592765</v>
      </c>
    </row>
    <row r="139" s="1" customFormat="1" spans="1:163">
      <c r="A139" s="13" t="s">
        <v>26</v>
      </c>
      <c r="B139" s="13">
        <v>3.42030623296634</v>
      </c>
      <c r="C139" s="14">
        <v>0.0018</v>
      </c>
      <c r="D139" s="14">
        <v>0.1001</v>
      </c>
      <c r="E139" s="13">
        <v>112</v>
      </c>
      <c r="F139" s="13">
        <v>0.357142857142857</v>
      </c>
      <c r="G139" s="13">
        <v>0.357142857142857</v>
      </c>
      <c r="H139" s="13">
        <v>0.857142857142857</v>
      </c>
      <c r="I139" s="13">
        <v>3.03571428571429</v>
      </c>
      <c r="J139" s="13">
        <v>1.23200609487149</v>
      </c>
      <c r="K139" s="17">
        <f t="shared" si="190"/>
        <v>1.45659521689489</v>
      </c>
      <c r="L139" s="17">
        <f t="shared" si="186"/>
        <v>0.845812261760568</v>
      </c>
      <c r="M139" s="17">
        <f t="shared" si="187"/>
        <v>1.18229546343829</v>
      </c>
      <c r="N139" s="16">
        <f t="shared" si="191"/>
        <v>0.0504402737312405</v>
      </c>
      <c r="O139" s="16">
        <f t="shared" si="188"/>
        <v>0.182295463438291</v>
      </c>
      <c r="P139" s="16">
        <f>(O139-$Q$1)^2</f>
        <v>0.0153737129466598</v>
      </c>
      <c r="R139" s="21">
        <f t="shared" si="192"/>
        <v>-0.167457856814773</v>
      </c>
      <c r="S139" s="21">
        <f t="shared" si="264"/>
        <v>1</v>
      </c>
      <c r="T139" s="21">
        <f t="shared" si="193"/>
        <v>1.22973008886891</v>
      </c>
      <c r="U139" s="22">
        <f t="shared" si="194"/>
        <v>0.0017983819413794</v>
      </c>
      <c r="V139" s="21">
        <f t="shared" si="195"/>
        <v>0.095401084763253</v>
      </c>
      <c r="W139" s="25">
        <f t="shared" si="196"/>
        <v>4.71849887129509</v>
      </c>
      <c r="X139" s="21">
        <f t="shared" si="197"/>
        <v>-1.02961941718116</v>
      </c>
      <c r="Y139" s="21">
        <f t="shared" si="198"/>
        <v>-1.02961941718116</v>
      </c>
      <c r="Z139" s="25">
        <f t="shared" si="199"/>
        <v>-0.154150679827258</v>
      </c>
      <c r="AA139" s="21">
        <f t="shared" si="200"/>
        <v>1.11044674631511</v>
      </c>
      <c r="AB139" s="26">
        <f t="shared" si="201"/>
        <v>1.47305727906057</v>
      </c>
      <c r="AC139" s="26">
        <f t="shared" si="202"/>
        <v>0.836359938194113</v>
      </c>
      <c r="AD139" s="26">
        <f t="shared" si="265"/>
        <v>1.19565746078085</v>
      </c>
      <c r="AE139" s="16">
        <f t="shared" si="203"/>
        <v>0.0581056733989601</v>
      </c>
      <c r="AF139" s="16">
        <f t="shared" si="204"/>
        <v>0.195657460780848</v>
      </c>
      <c r="AG139" s="16">
        <f t="shared" si="205"/>
        <v>7.67283564065566e-5</v>
      </c>
      <c r="AJ139" s="25">
        <v>-0.167457856814773</v>
      </c>
      <c r="AK139" s="22">
        <v>1</v>
      </c>
      <c r="AL139" s="25">
        <v>1.22973008886891</v>
      </c>
      <c r="AM139" s="25">
        <v>0.095401084763253</v>
      </c>
      <c r="AN139" s="25">
        <v>4.71849887129509</v>
      </c>
      <c r="AO139" s="25">
        <v>-1.02961941718116</v>
      </c>
      <c r="AP139" s="25">
        <v>-1.02961941718116</v>
      </c>
      <c r="AQ139" s="25">
        <v>-0.154150679827258</v>
      </c>
      <c r="AR139" s="25">
        <v>1.11044674631511</v>
      </c>
      <c r="AS139" s="26">
        <f t="shared" si="206"/>
        <v>1.47225281914126</v>
      </c>
      <c r="AT139" s="26">
        <f t="shared" si="207"/>
        <v>0.836816937182094</v>
      </c>
      <c r="AU139" s="26">
        <f t="shared" si="266"/>
        <v>1.19500449329744</v>
      </c>
      <c r="AV139" s="16">
        <f t="shared" si="208"/>
        <v>0.0577184885223537</v>
      </c>
      <c r="AW139" s="16">
        <f t="shared" si="209"/>
        <v>0.195004493297436</v>
      </c>
      <c r="AX139" s="16">
        <f t="shared" si="210"/>
        <v>9.18801003990822e-5</v>
      </c>
      <c r="BA139" s="25">
        <v>-0.167457856814773</v>
      </c>
      <c r="BB139" s="25">
        <v>1.22973008886891</v>
      </c>
      <c r="BC139" s="25">
        <v>0.095401084763253</v>
      </c>
      <c r="BD139" s="25">
        <v>4.71849887129509</v>
      </c>
      <c r="BE139" s="22">
        <v>-1.02961941718116</v>
      </c>
      <c r="BF139" s="25">
        <v>-1.02961941718116</v>
      </c>
      <c r="BG139" s="25">
        <v>-0.154150679827258</v>
      </c>
      <c r="BH139" s="25">
        <v>1.11044674631511</v>
      </c>
      <c r="BI139" s="26">
        <f t="shared" si="211"/>
        <v>1.46095769919</v>
      </c>
      <c r="BJ139" s="26">
        <f t="shared" si="212"/>
        <v>0.843286630101988</v>
      </c>
      <c r="BK139" s="26">
        <f t="shared" si="267"/>
        <v>1.18583642180958</v>
      </c>
      <c r="BL139" s="16">
        <f t="shared" si="213"/>
        <v>0.0524188371200201</v>
      </c>
      <c r="BM139" s="16">
        <f t="shared" si="214"/>
        <v>0.18583642180958</v>
      </c>
      <c r="BN139" s="16">
        <f t="shared" si="215"/>
        <v>0.000361993313425172</v>
      </c>
      <c r="BQ139" s="25">
        <v>-0.167457856814773</v>
      </c>
      <c r="BR139" s="25">
        <v>1.22973008886891</v>
      </c>
      <c r="BS139" s="25">
        <v>0.095401084763253</v>
      </c>
      <c r="BT139" s="25">
        <v>4.71849887129509</v>
      </c>
      <c r="BU139" s="22">
        <v>-1.02961941718116</v>
      </c>
      <c r="BV139" s="25">
        <v>-0.154150679827258</v>
      </c>
      <c r="BW139" s="25">
        <v>1.11044674631511</v>
      </c>
      <c r="BX139" s="26">
        <f t="shared" si="216"/>
        <v>1.45850219411429</v>
      </c>
      <c r="BY139" s="26">
        <f t="shared" si="217"/>
        <v>0.844706370578793</v>
      </c>
      <c r="BZ139" s="26">
        <f t="shared" si="268"/>
        <v>1.18384332690045</v>
      </c>
      <c r="CA139" s="16">
        <f t="shared" si="218"/>
        <v>0.0513004829722049</v>
      </c>
      <c r="CB139" s="16">
        <f t="shared" si="219"/>
        <v>0.183843326900446</v>
      </c>
      <c r="CC139" s="16">
        <f t="shared" si="220"/>
        <v>0.000520648731077333</v>
      </c>
      <c r="CF139" s="25">
        <v>-0.167457856814773</v>
      </c>
      <c r="CG139" s="25">
        <v>1.22973008886891</v>
      </c>
      <c r="CH139" s="25">
        <v>0.095401084763253</v>
      </c>
      <c r="CI139" s="25">
        <v>4.71849887129509</v>
      </c>
      <c r="CJ139" s="25">
        <v>-0.154150679827258</v>
      </c>
      <c r="CK139" s="22">
        <v>1.11044674631511</v>
      </c>
      <c r="CL139" s="29">
        <f t="shared" si="221"/>
        <v>1.47389992604642</v>
      </c>
      <c r="CM139" s="29">
        <f t="shared" si="222"/>
        <v>0.835881780777486</v>
      </c>
      <c r="CN139" s="29">
        <f t="shared" si="269"/>
        <v>1.19634142410648</v>
      </c>
      <c r="CO139" s="27">
        <f t="shared" si="223"/>
        <v>0.0585126255604879</v>
      </c>
      <c r="CP139" s="27">
        <f t="shared" si="224"/>
        <v>0.196341424106483</v>
      </c>
      <c r="CQ139" s="27">
        <f t="shared" si="225"/>
        <v>0.000126272979566695</v>
      </c>
      <c r="CT139" s="31">
        <v>-0.167457856814773</v>
      </c>
      <c r="CU139" s="31">
        <v>1.22973008886891</v>
      </c>
      <c r="CV139" s="31">
        <v>0.095401084763253</v>
      </c>
      <c r="CW139" s="31">
        <v>4.71849887129509</v>
      </c>
      <c r="CX139" s="31">
        <v>-0.154150679827258</v>
      </c>
      <c r="CY139" s="34">
        <f t="shared" si="226"/>
        <v>1.54289143143338</v>
      </c>
      <c r="CZ139" s="34">
        <f t="shared" si="189"/>
        <v>0.79850472286759</v>
      </c>
      <c r="DA139" s="34">
        <f t="shared" si="270"/>
        <v>1.2523407455986</v>
      </c>
      <c r="DB139" s="32">
        <f t="shared" si="227"/>
        <v>0.0966496924891988</v>
      </c>
      <c r="DC139" s="32">
        <f t="shared" si="228"/>
        <v>0.252340745598598</v>
      </c>
      <c r="DD139" s="32">
        <f>(DC139-$DE$1)^2</f>
        <v>0.00204847621415251</v>
      </c>
      <c r="DE139" s="73"/>
      <c r="DF139" s="30">
        <f t="shared" si="229"/>
        <v>1.54289143143338</v>
      </c>
      <c r="DG139" s="30">
        <f t="shared" si="230"/>
        <v>1.36970706675958</v>
      </c>
      <c r="DH139" s="30">
        <f t="shared" si="231"/>
        <v>0.899466845700183</v>
      </c>
      <c r="DI139" s="34">
        <f t="shared" si="232"/>
        <v>1.1117697164497</v>
      </c>
      <c r="DJ139" s="32">
        <f t="shared" si="233"/>
        <v>0.0189615576589248</v>
      </c>
      <c r="DK139" s="32">
        <f t="shared" si="234"/>
        <v>0.111769716449702</v>
      </c>
      <c r="DL139" s="32">
        <f t="shared" si="235"/>
        <v>0.0139426225363854</v>
      </c>
      <c r="DM139" s="36"/>
      <c r="DN139" s="30">
        <f t="shared" si="236"/>
        <v>1.32586865534625</v>
      </c>
      <c r="DO139" s="30">
        <f t="shared" si="237"/>
        <v>0.929206742993525</v>
      </c>
      <c r="DP139" s="34">
        <f t="shared" si="238"/>
        <v>1.07618676633621</v>
      </c>
      <c r="DQ139" s="32">
        <f t="shared" si="239"/>
        <v>0.00881018025887728</v>
      </c>
      <c r="DR139" s="32">
        <f t="shared" si="240"/>
        <v>0.0761867663362064</v>
      </c>
      <c r="DS139" s="32">
        <f t="shared" si="241"/>
        <v>0.0228369134876541</v>
      </c>
      <c r="DT139" s="36"/>
      <c r="DU139" s="30">
        <f t="shared" si="242"/>
        <v>1.31570689613451</v>
      </c>
      <c r="DV139" s="30">
        <f t="shared" si="243"/>
        <v>0.93638339852977</v>
      </c>
      <c r="DW139" s="34">
        <f t="shared" si="244"/>
        <v>1.06793862596252</v>
      </c>
      <c r="DX139" s="32">
        <f t="shared" si="245"/>
        <v>0.0070058241320721</v>
      </c>
      <c r="DY139" s="32">
        <f t="shared" si="246"/>
        <v>0.0679386259625232</v>
      </c>
      <c r="DZ139" s="32">
        <f t="shared" si="247"/>
        <v>0.0247038383935435</v>
      </c>
      <c r="EA139" s="36"/>
      <c r="EC139" s="25">
        <v>-0.167457856814773</v>
      </c>
      <c r="ED139" s="22">
        <v>0.095401084763253</v>
      </c>
      <c r="EE139" s="25">
        <v>4.71849887129509</v>
      </c>
      <c r="EF139" s="25">
        <v>-0.154150679827258</v>
      </c>
      <c r="EG139" s="26">
        <f t="shared" si="248"/>
        <v>1.44748083655495</v>
      </c>
      <c r="EH139" s="26">
        <f t="shared" si="249"/>
        <v>0.851138104048203</v>
      </c>
      <c r="EI139" s="26">
        <f t="shared" si="271"/>
        <v>1.17489746404699</v>
      </c>
      <c r="EJ139" s="16">
        <f t="shared" si="250"/>
        <v>0.0464293643035554</v>
      </c>
      <c r="EK139" s="16">
        <f t="shared" si="251"/>
        <v>0.174897464046994</v>
      </c>
      <c r="EL139" s="16">
        <f t="shared" si="252"/>
        <v>0.00174115196451976</v>
      </c>
      <c r="EO139" s="25">
        <v>-0.167457856814773</v>
      </c>
      <c r="EP139" s="25">
        <v>4.71849887129509</v>
      </c>
      <c r="EQ139" s="22">
        <v>-0.154150679827258</v>
      </c>
      <c r="ER139" s="26">
        <f t="shared" si="253"/>
        <v>1.24727783119516</v>
      </c>
      <c r="ES139" s="26">
        <f t="shared" si="254"/>
        <v>0.987755946636978</v>
      </c>
      <c r="ET139" s="26">
        <f t="shared" si="272"/>
        <v>1.01239582854926</v>
      </c>
      <c r="EU139" s="16">
        <f t="shared" si="255"/>
        <v>0.000233225930339636</v>
      </c>
      <c r="EV139" s="16">
        <f t="shared" si="256"/>
        <v>0.012395828549258</v>
      </c>
      <c r="EW139" s="16">
        <f t="shared" si="257"/>
        <v>0.0503239194315546</v>
      </c>
      <c r="EZ139" s="25">
        <v>-0.167457856814773</v>
      </c>
      <c r="FA139" s="25">
        <v>4.71849887129509</v>
      </c>
      <c r="FB139" s="26">
        <f t="shared" si="258"/>
        <v>1.29512996236485</v>
      </c>
      <c r="FC139" s="26">
        <f t="shared" si="259"/>
        <v>0.951260592119959</v>
      </c>
      <c r="FD139" s="26">
        <f t="shared" si="260"/>
        <v>1.05123665195824</v>
      </c>
      <c r="FE139" s="16">
        <f t="shared" si="261"/>
        <v>0.0039846226473197</v>
      </c>
      <c r="FF139" s="16">
        <f t="shared" si="262"/>
        <v>0.0512366519582419</v>
      </c>
      <c r="FG139" s="16">
        <f t="shared" si="263"/>
        <v>0.0490380123442407</v>
      </c>
    </row>
    <row r="140" s="1" customFormat="1" spans="1:163">
      <c r="A140" s="13" t="s">
        <v>26</v>
      </c>
      <c r="B140" s="13">
        <v>3.42030623296634</v>
      </c>
      <c r="C140" s="14">
        <v>0.0026</v>
      </c>
      <c r="D140" s="14">
        <v>0.0682</v>
      </c>
      <c r="E140" s="13">
        <v>112</v>
      </c>
      <c r="F140" s="13">
        <v>0.535714285714286</v>
      </c>
      <c r="G140" s="13">
        <v>0.535714285714286</v>
      </c>
      <c r="H140" s="13">
        <v>0.857142857142857</v>
      </c>
      <c r="I140" s="13">
        <v>4.82142857142857</v>
      </c>
      <c r="J140" s="13">
        <v>1.44222272715797</v>
      </c>
      <c r="K140" s="17">
        <f t="shared" si="190"/>
        <v>1.52959370832346</v>
      </c>
      <c r="L140" s="17">
        <f t="shared" si="186"/>
        <v>0.9428796152272</v>
      </c>
      <c r="M140" s="17">
        <f t="shared" si="187"/>
        <v>1.06058078237171</v>
      </c>
      <c r="N140" s="16">
        <f t="shared" si="191"/>
        <v>0.00763368834982035</v>
      </c>
      <c r="O140" s="16">
        <f t="shared" si="188"/>
        <v>0.0605807823717091</v>
      </c>
      <c r="P140" s="16">
        <f>(O140-$Q$1)^2</f>
        <v>0.0603711724518613</v>
      </c>
      <c r="R140" s="21">
        <f t="shared" si="192"/>
        <v>-0.0588166659750876</v>
      </c>
      <c r="S140" s="21">
        <f t="shared" si="264"/>
        <v>1</v>
      </c>
      <c r="T140" s="21">
        <f t="shared" si="193"/>
        <v>1.22973008886891</v>
      </c>
      <c r="U140" s="22">
        <f t="shared" si="194"/>
        <v>0.00259662584726591</v>
      </c>
      <c r="V140" s="21">
        <f t="shared" si="195"/>
        <v>0.0659749889235329</v>
      </c>
      <c r="W140" s="25">
        <f t="shared" si="196"/>
        <v>4.71849887129509</v>
      </c>
      <c r="X140" s="21">
        <f t="shared" si="197"/>
        <v>-0.624154309072993</v>
      </c>
      <c r="Y140" s="21">
        <f t="shared" si="198"/>
        <v>-0.624154309072993</v>
      </c>
      <c r="Z140" s="25">
        <f t="shared" si="199"/>
        <v>-0.154150679827258</v>
      </c>
      <c r="AA140" s="21">
        <f t="shared" si="200"/>
        <v>1.57307026826323</v>
      </c>
      <c r="AB140" s="26">
        <f t="shared" si="201"/>
        <v>1.4875437007773</v>
      </c>
      <c r="AC140" s="26">
        <f t="shared" si="202"/>
        <v>0.969533013654892</v>
      </c>
      <c r="AD140" s="26">
        <f t="shared" si="265"/>
        <v>1.03142439289432</v>
      </c>
      <c r="AE140" s="16">
        <f t="shared" si="203"/>
        <v>0.00205399064980429</v>
      </c>
      <c r="AF140" s="16">
        <f t="shared" si="204"/>
        <v>0.0314243928943223</v>
      </c>
      <c r="AG140" s="16">
        <f t="shared" si="205"/>
        <v>0.0299264189884694</v>
      </c>
      <c r="AJ140" s="25">
        <v>-0.0588166659750876</v>
      </c>
      <c r="AK140" s="22">
        <v>1</v>
      </c>
      <c r="AL140" s="25">
        <v>1.22973008886891</v>
      </c>
      <c r="AM140" s="25">
        <v>0.0659749889235329</v>
      </c>
      <c r="AN140" s="25">
        <v>4.71849887129509</v>
      </c>
      <c r="AO140" s="25">
        <v>-0.624154309072993</v>
      </c>
      <c r="AP140" s="25">
        <v>-0.624154309072993</v>
      </c>
      <c r="AQ140" s="25">
        <v>-0.154150679827258</v>
      </c>
      <c r="AR140" s="25">
        <v>1.57307026826323</v>
      </c>
      <c r="AS140" s="26">
        <f t="shared" si="206"/>
        <v>1.48702462902926</v>
      </c>
      <c r="AT140" s="26">
        <f t="shared" si="207"/>
        <v>0.969871445975623</v>
      </c>
      <c r="AU140" s="26">
        <f t="shared" si="266"/>
        <v>1.03106448194695</v>
      </c>
      <c r="AV140" s="16">
        <f t="shared" si="208"/>
        <v>0.0020072104112844</v>
      </c>
      <c r="AW140" s="16">
        <f t="shared" si="209"/>
        <v>0.0310644819469548</v>
      </c>
      <c r="AX140" s="16">
        <f t="shared" si="210"/>
        <v>0.0301110721360205</v>
      </c>
      <c r="BA140" s="25">
        <v>-0.0588166659750876</v>
      </c>
      <c r="BB140" s="25">
        <v>1.22973008886891</v>
      </c>
      <c r="BC140" s="25">
        <v>0.0659749889235329</v>
      </c>
      <c r="BD140" s="25">
        <v>4.71849887129509</v>
      </c>
      <c r="BE140" s="22">
        <v>-0.624154309072993</v>
      </c>
      <c r="BF140" s="25">
        <v>-0.624154309072993</v>
      </c>
      <c r="BG140" s="25">
        <v>-0.154150679827258</v>
      </c>
      <c r="BH140" s="25">
        <v>1.57307026826323</v>
      </c>
      <c r="BI140" s="26">
        <f t="shared" si="211"/>
        <v>1.49037261880966</v>
      </c>
      <c r="BJ140" s="26">
        <f t="shared" si="212"/>
        <v>0.967692715872525</v>
      </c>
      <c r="BK140" s="26">
        <f t="shared" si="267"/>
        <v>1.03338589161369</v>
      </c>
      <c r="BL140" s="16">
        <f t="shared" si="213"/>
        <v>0.00231841206606968</v>
      </c>
      <c r="BM140" s="16">
        <f t="shared" si="214"/>
        <v>0.0333858916136869</v>
      </c>
      <c r="BN140" s="16">
        <f t="shared" si="215"/>
        <v>0.0294042422038451</v>
      </c>
      <c r="BQ140" s="25">
        <v>-0.0588166659750876</v>
      </c>
      <c r="BR140" s="25">
        <v>1.22973008886891</v>
      </c>
      <c r="BS140" s="25">
        <v>0.0659749889235329</v>
      </c>
      <c r="BT140" s="25">
        <v>4.71849887129509</v>
      </c>
      <c r="BU140" s="22">
        <v>-0.624154309072993</v>
      </c>
      <c r="BV140" s="25">
        <v>-0.154150679827258</v>
      </c>
      <c r="BW140" s="25">
        <v>1.57307026826323</v>
      </c>
      <c r="BX140" s="26">
        <f t="shared" si="216"/>
        <v>1.49746014194019</v>
      </c>
      <c r="BY140" s="26">
        <f t="shared" si="217"/>
        <v>0.963112597634384</v>
      </c>
      <c r="BZ140" s="26">
        <f t="shared" si="268"/>
        <v>1.03830019714852</v>
      </c>
      <c r="CA140" s="16">
        <f t="shared" si="218"/>
        <v>0.0030511719918231</v>
      </c>
      <c r="CB140" s="16">
        <f t="shared" si="219"/>
        <v>0.0383001971485162</v>
      </c>
      <c r="CC140" s="16">
        <f t="shared" si="220"/>
        <v>0.0283453785705015</v>
      </c>
      <c r="CF140" s="25">
        <v>-0.0588166659750876</v>
      </c>
      <c r="CG140" s="25">
        <v>1.22973008886891</v>
      </c>
      <c r="CH140" s="25">
        <v>0.0659749889235329</v>
      </c>
      <c r="CI140" s="25">
        <v>4.71849887129509</v>
      </c>
      <c r="CJ140" s="25">
        <v>-0.154150679827258</v>
      </c>
      <c r="CK140" s="22">
        <v>1.57307026826323</v>
      </c>
      <c r="CL140" s="29">
        <f t="shared" si="221"/>
        <v>1.49046863300894</v>
      </c>
      <c r="CM140" s="29">
        <f t="shared" si="222"/>
        <v>0.967630378269972</v>
      </c>
      <c r="CN140" s="29">
        <f t="shared" si="269"/>
        <v>1.03345246538033</v>
      </c>
      <c r="CO140" s="27">
        <f t="shared" si="223"/>
        <v>0.00232766743138078</v>
      </c>
      <c r="CP140" s="27">
        <f t="shared" si="224"/>
        <v>0.0334524653803259</v>
      </c>
      <c r="CQ140" s="27">
        <f t="shared" si="225"/>
        <v>0.0303198930539694</v>
      </c>
      <c r="CT140" s="31">
        <v>-0.0588166659750876</v>
      </c>
      <c r="CU140" s="31">
        <v>1.22973008886891</v>
      </c>
      <c r="CV140" s="31">
        <v>0.0659749889235329</v>
      </c>
      <c r="CW140" s="31">
        <v>4.71849887129509</v>
      </c>
      <c r="CX140" s="31">
        <v>-0.154150679827258</v>
      </c>
      <c r="CY140" s="34">
        <f t="shared" si="226"/>
        <v>1.50292951211388</v>
      </c>
      <c r="CZ140" s="34">
        <f t="shared" si="189"/>
        <v>0.959607696524289</v>
      </c>
      <c r="DA140" s="34">
        <f t="shared" si="270"/>
        <v>1.0420925172047</v>
      </c>
      <c r="DB140" s="32">
        <f t="shared" si="227"/>
        <v>0.00368531373968256</v>
      </c>
      <c r="DC140" s="32">
        <f t="shared" si="228"/>
        <v>0.0420925172046995</v>
      </c>
      <c r="DD140" s="32">
        <f>(DC140-$DE$1)^2</f>
        <v>0.0272210841070578</v>
      </c>
      <c r="DE140" s="73"/>
      <c r="DF140" s="30">
        <f t="shared" si="229"/>
        <v>1.50292951211387</v>
      </c>
      <c r="DG140" s="30">
        <f t="shared" si="230"/>
        <v>1.43831915464027</v>
      </c>
      <c r="DH140" s="30">
        <f t="shared" si="231"/>
        <v>1.00271398215418</v>
      </c>
      <c r="DI140" s="34">
        <f t="shared" si="232"/>
        <v>0.997293363608688</v>
      </c>
      <c r="DJ140" s="32">
        <f t="shared" si="233"/>
        <v>1.52378784009662e-5</v>
      </c>
      <c r="DK140" s="32">
        <f t="shared" si="234"/>
        <v>0.00270663639131197</v>
      </c>
      <c r="DL140" s="32">
        <f t="shared" si="235"/>
        <v>0.0515934712393955</v>
      </c>
      <c r="DM140" s="36"/>
      <c r="DN140" s="30">
        <f t="shared" si="236"/>
        <v>1.41457839265702</v>
      </c>
      <c r="DO140" s="30">
        <f t="shared" si="237"/>
        <v>1.01954245494237</v>
      </c>
      <c r="DP140" s="34">
        <f t="shared" si="238"/>
        <v>0.980832132249486</v>
      </c>
      <c r="DQ140" s="32">
        <f t="shared" si="239"/>
        <v>0.000764209230000368</v>
      </c>
      <c r="DR140" s="32">
        <f t="shared" si="240"/>
        <v>0.0191678677505137</v>
      </c>
      <c r="DS140" s="32">
        <f t="shared" si="241"/>
        <v>0.0433213315624276</v>
      </c>
      <c r="DT140" s="36"/>
      <c r="DU140" s="30">
        <f t="shared" si="242"/>
        <v>1.370293280891</v>
      </c>
      <c r="DV140" s="30">
        <f t="shared" si="243"/>
        <v>1.0524920082949</v>
      </c>
      <c r="DW140" s="34">
        <f t="shared" si="244"/>
        <v>0.950125979217706</v>
      </c>
      <c r="DX140" s="32">
        <f t="shared" si="245"/>
        <v>0.0051738452402734</v>
      </c>
      <c r="DY140" s="32">
        <f t="shared" si="246"/>
        <v>0.049874020782294</v>
      </c>
      <c r="DZ140" s="32">
        <f t="shared" si="247"/>
        <v>0.0307087606451448</v>
      </c>
      <c r="EA140" s="36"/>
      <c r="EC140" s="25">
        <v>-0.0588166659750876</v>
      </c>
      <c r="ED140" s="22">
        <v>0.0659749889235329</v>
      </c>
      <c r="EE140" s="25">
        <v>4.71849887129509</v>
      </c>
      <c r="EF140" s="25">
        <v>-0.154150679827258</v>
      </c>
      <c r="EG140" s="26">
        <f t="shared" si="248"/>
        <v>1.40125861741229</v>
      </c>
      <c r="EH140" s="26">
        <f t="shared" si="249"/>
        <v>1.02923379684282</v>
      </c>
      <c r="EI140" s="26">
        <f t="shared" si="271"/>
        <v>0.971596544018966</v>
      </c>
      <c r="EJ140" s="16">
        <f t="shared" si="250"/>
        <v>0.00167805828725598</v>
      </c>
      <c r="EK140" s="16">
        <f t="shared" si="251"/>
        <v>0.0284034559810341</v>
      </c>
      <c r="EL140" s="16">
        <f t="shared" si="252"/>
        <v>0.0354271904388051</v>
      </c>
      <c r="EO140" s="25">
        <v>-0.0588166659750876</v>
      </c>
      <c r="EP140" s="25">
        <v>4.71849887129509</v>
      </c>
      <c r="EQ140" s="22">
        <v>-0.154150679827258</v>
      </c>
      <c r="ER140" s="26">
        <f t="shared" si="253"/>
        <v>1.30978620621484</v>
      </c>
      <c r="ES140" s="26">
        <f t="shared" si="254"/>
        <v>1.1011130826655</v>
      </c>
      <c r="ET140" s="26">
        <f t="shared" si="272"/>
        <v>0.908171935964353</v>
      </c>
      <c r="EU140" s="16">
        <f t="shared" si="255"/>
        <v>0.0175394320795193</v>
      </c>
      <c r="EV140" s="16">
        <f t="shared" si="256"/>
        <v>0.0918280640356467</v>
      </c>
      <c r="EW140" s="16">
        <f t="shared" si="257"/>
        <v>0.0209953431269782</v>
      </c>
      <c r="EZ140" s="25">
        <v>-0.0588166659750876</v>
      </c>
      <c r="FA140" s="25">
        <v>4.71849887129509</v>
      </c>
      <c r="FB140" s="26">
        <f t="shared" si="258"/>
        <v>1.3600364870877</v>
      </c>
      <c r="FC140" s="26">
        <f t="shared" si="259"/>
        <v>1.06042943762947</v>
      </c>
      <c r="FD140" s="26">
        <f t="shared" si="260"/>
        <v>0.943014183230755</v>
      </c>
      <c r="FE140" s="16">
        <f t="shared" si="261"/>
        <v>0.00675457805688728</v>
      </c>
      <c r="FF140" s="16">
        <f t="shared" si="262"/>
        <v>0.0569858167692453</v>
      </c>
      <c r="FG140" s="16">
        <f t="shared" si="263"/>
        <v>0.0465248144095399</v>
      </c>
    </row>
    <row r="141" s="1" customFormat="1" spans="1:163">
      <c r="A141" s="13" t="s">
        <v>26</v>
      </c>
      <c r="B141" s="13">
        <v>3.42030623296634</v>
      </c>
      <c r="C141" s="14">
        <v>0.0034</v>
      </c>
      <c r="D141" s="14">
        <v>0.0495</v>
      </c>
      <c r="E141" s="13">
        <v>112</v>
      </c>
      <c r="F141" s="13">
        <v>0.714285714285714</v>
      </c>
      <c r="G141" s="13">
        <v>0.714285714285714</v>
      </c>
      <c r="H141" s="13">
        <v>0.857142857142857</v>
      </c>
      <c r="I141" s="13">
        <v>6.60714285714286</v>
      </c>
      <c r="J141" s="13">
        <v>1.22423036533466</v>
      </c>
      <c r="K141" s="17">
        <f t="shared" si="190"/>
        <v>1.60259219975203</v>
      </c>
      <c r="L141" s="17">
        <f t="shared" si="186"/>
        <v>0.763906354669694</v>
      </c>
      <c r="M141" s="17">
        <f t="shared" si="187"/>
        <v>1.30906097833469</v>
      </c>
      <c r="N141" s="16">
        <f t="shared" si="191"/>
        <v>0.143157677743678</v>
      </c>
      <c r="O141" s="16">
        <f t="shared" si="188"/>
        <v>0.309060978334694</v>
      </c>
      <c r="P141" s="16">
        <f>(O141-$Q$1)^2</f>
        <v>7.69916668793006e-6</v>
      </c>
      <c r="R141" s="21">
        <f t="shared" si="192"/>
        <v>-0.269310069750096</v>
      </c>
      <c r="S141" s="21">
        <f t="shared" si="264"/>
        <v>1</v>
      </c>
      <c r="T141" s="21">
        <f t="shared" si="193"/>
        <v>1.22973008886891</v>
      </c>
      <c r="U141" s="22">
        <f t="shared" si="194"/>
        <v>0.00339423306801562</v>
      </c>
      <c r="V141" s="21">
        <f t="shared" si="195"/>
        <v>0.0483138602785507</v>
      </c>
      <c r="W141" s="25">
        <f t="shared" si="196"/>
        <v>4.71849887129509</v>
      </c>
      <c r="X141" s="21">
        <f t="shared" si="197"/>
        <v>-0.336472236621213</v>
      </c>
      <c r="Y141" s="21">
        <f t="shared" si="198"/>
        <v>-0.336472236621213</v>
      </c>
      <c r="Z141" s="25">
        <f t="shared" si="199"/>
        <v>-0.154150679827258</v>
      </c>
      <c r="AA141" s="21">
        <f t="shared" si="200"/>
        <v>1.88815131490312</v>
      </c>
      <c r="AB141" s="26">
        <f t="shared" si="201"/>
        <v>1.52724048069311</v>
      </c>
      <c r="AC141" s="26">
        <f t="shared" si="202"/>
        <v>0.801596330644054</v>
      </c>
      <c r="AD141" s="26">
        <f t="shared" si="265"/>
        <v>1.24751070054991</v>
      </c>
      <c r="AE141" s="16">
        <f t="shared" si="203"/>
        <v>0.091815130009543</v>
      </c>
      <c r="AF141" s="16">
        <f t="shared" si="204"/>
        <v>0.247510700549909</v>
      </c>
      <c r="AG141" s="16">
        <f t="shared" si="205"/>
        <v>0.00185707278763208</v>
      </c>
      <c r="AJ141" s="25">
        <v>-0.269310069750096</v>
      </c>
      <c r="AK141" s="22">
        <v>1</v>
      </c>
      <c r="AL141" s="25">
        <v>1.22973008886891</v>
      </c>
      <c r="AM141" s="25">
        <v>0.0483138602785507</v>
      </c>
      <c r="AN141" s="25">
        <v>4.71849887129509</v>
      </c>
      <c r="AO141" s="25">
        <v>-0.336472236621213</v>
      </c>
      <c r="AP141" s="25">
        <v>-0.336472236621213</v>
      </c>
      <c r="AQ141" s="25">
        <v>-0.154150679827258</v>
      </c>
      <c r="AR141" s="25">
        <v>1.88815131490312</v>
      </c>
      <c r="AS141" s="26">
        <f t="shared" si="206"/>
        <v>1.52701725411936</v>
      </c>
      <c r="AT141" s="26">
        <f t="shared" si="207"/>
        <v>0.801713511770816</v>
      </c>
      <c r="AU141" s="26">
        <f t="shared" si="266"/>
        <v>1.24732836021587</v>
      </c>
      <c r="AV141" s="16">
        <f t="shared" si="208"/>
        <v>0.0916799000199178</v>
      </c>
      <c r="AW141" s="16">
        <f t="shared" si="209"/>
        <v>0.247328360215872</v>
      </c>
      <c r="AX141" s="16">
        <f t="shared" si="210"/>
        <v>0.00182657563052104</v>
      </c>
      <c r="BA141" s="25">
        <v>-0.269310069750096</v>
      </c>
      <c r="BB141" s="25">
        <v>1.22973008886891</v>
      </c>
      <c r="BC141" s="25">
        <v>0.0483138602785507</v>
      </c>
      <c r="BD141" s="25">
        <v>4.71849887129509</v>
      </c>
      <c r="BE141" s="22">
        <v>-0.336472236621213</v>
      </c>
      <c r="BF141" s="25">
        <v>-0.336472236621213</v>
      </c>
      <c r="BG141" s="25">
        <v>-0.154150679827258</v>
      </c>
      <c r="BH141" s="25">
        <v>1.88815131490312</v>
      </c>
      <c r="BI141" s="26">
        <f t="shared" si="211"/>
        <v>1.54104060322712</v>
      </c>
      <c r="BJ141" s="26">
        <f t="shared" si="212"/>
        <v>0.794417981441225</v>
      </c>
      <c r="BK141" s="26">
        <f t="shared" si="267"/>
        <v>1.25878318890241</v>
      </c>
      <c r="BL141" s="16">
        <f t="shared" si="213"/>
        <v>0.100368726833479</v>
      </c>
      <c r="BM141" s="16">
        <f t="shared" si="214"/>
        <v>0.258783188902408</v>
      </c>
      <c r="BN141" s="16">
        <f t="shared" si="215"/>
        <v>0.0029074359812091</v>
      </c>
      <c r="BQ141" s="25">
        <v>-0.269310069750096</v>
      </c>
      <c r="BR141" s="25">
        <v>1.22973008886891</v>
      </c>
      <c r="BS141" s="25">
        <v>0.0483138602785507</v>
      </c>
      <c r="BT141" s="25">
        <v>4.71849887129509</v>
      </c>
      <c r="BU141" s="22">
        <v>-0.336472236621213</v>
      </c>
      <c r="BV141" s="25">
        <v>-0.154150679827258</v>
      </c>
      <c r="BW141" s="25">
        <v>1.88815131490312</v>
      </c>
      <c r="BX141" s="26">
        <f t="shared" si="216"/>
        <v>1.55555451114004</v>
      </c>
      <c r="BY141" s="26">
        <f t="shared" si="217"/>
        <v>0.787005763261517</v>
      </c>
      <c r="BZ141" s="26">
        <f t="shared" si="268"/>
        <v>1.27063872551046</v>
      </c>
      <c r="CA141" s="16">
        <f t="shared" si="218"/>
        <v>0.109775689593663</v>
      </c>
      <c r="CB141" s="16">
        <f t="shared" si="219"/>
        <v>0.27063872551046</v>
      </c>
      <c r="CC141" s="16">
        <f t="shared" si="220"/>
        <v>0.00409314228061928</v>
      </c>
      <c r="CF141" s="25">
        <v>-0.269310069750096</v>
      </c>
      <c r="CG141" s="25">
        <v>1.22973008886891</v>
      </c>
      <c r="CH141" s="25">
        <v>0.0483138602785507</v>
      </c>
      <c r="CI141" s="25">
        <v>4.71849887129509</v>
      </c>
      <c r="CJ141" s="25">
        <v>-0.154150679827258</v>
      </c>
      <c r="CK141" s="22">
        <v>1.88815131490312</v>
      </c>
      <c r="CL141" s="29">
        <f t="shared" si="221"/>
        <v>1.53079552816607</v>
      </c>
      <c r="CM141" s="29">
        <f t="shared" si="222"/>
        <v>0.799734741060629</v>
      </c>
      <c r="CN141" s="29">
        <f t="shared" si="269"/>
        <v>1.25041460456473</v>
      </c>
      <c r="CO141" s="27">
        <f t="shared" si="223"/>
        <v>0.0939821990618489</v>
      </c>
      <c r="CP141" s="27">
        <f t="shared" si="224"/>
        <v>0.250414604564727</v>
      </c>
      <c r="CQ141" s="27">
        <f t="shared" si="225"/>
        <v>0.00183492764226208</v>
      </c>
      <c r="CT141" s="31">
        <v>-0.269310069750096</v>
      </c>
      <c r="CU141" s="31">
        <v>1.22973008886891</v>
      </c>
      <c r="CV141" s="31">
        <v>0.0483138602785507</v>
      </c>
      <c r="CW141" s="31">
        <v>4.71849887129509</v>
      </c>
      <c r="CX141" s="31">
        <v>-0.154150679827258</v>
      </c>
      <c r="CY141" s="34">
        <f t="shared" si="226"/>
        <v>1.50521695885021</v>
      </c>
      <c r="CZ141" s="34">
        <f t="shared" si="189"/>
        <v>0.813324855354947</v>
      </c>
      <c r="DA141" s="34">
        <f t="shared" si="270"/>
        <v>1.22952101293349</v>
      </c>
      <c r="DB141" s="32">
        <f t="shared" si="227"/>
        <v>0.0789534657354728</v>
      </c>
      <c r="DC141" s="32">
        <f t="shared" si="228"/>
        <v>0.229521012933492</v>
      </c>
      <c r="DD141" s="32">
        <f>(DC141-$DE$1)^2</f>
        <v>0.000503569869031279</v>
      </c>
      <c r="DE141" s="73"/>
      <c r="DF141" s="30">
        <f t="shared" si="229"/>
        <v>1.50521695885021</v>
      </c>
      <c r="DG141" s="30">
        <f t="shared" si="230"/>
        <v>1.50693124252095</v>
      </c>
      <c r="DH141" s="30">
        <f t="shared" si="231"/>
        <v>0.812399617706937</v>
      </c>
      <c r="DI141" s="34">
        <f t="shared" si="232"/>
        <v>1.23092130794273</v>
      </c>
      <c r="DJ141" s="32">
        <f t="shared" si="233"/>
        <v>0.0799197859618986</v>
      </c>
      <c r="DK141" s="32">
        <f t="shared" si="234"/>
        <v>0.230921307942734</v>
      </c>
      <c r="DL141" s="32">
        <f t="shared" si="235"/>
        <v>1.15070418458267e-6</v>
      </c>
      <c r="DM141" s="36"/>
      <c r="DN141" s="30">
        <f t="shared" si="236"/>
        <v>1.5336151885471</v>
      </c>
      <c r="DO141" s="30">
        <f t="shared" si="237"/>
        <v>0.798264371973559</v>
      </c>
      <c r="DP141" s="34">
        <f t="shared" si="238"/>
        <v>1.25271781518657</v>
      </c>
      <c r="DQ141" s="32">
        <f t="shared" si="239"/>
        <v>0.0957189688341906</v>
      </c>
      <c r="DR141" s="32">
        <f t="shared" si="240"/>
        <v>0.252717815186574</v>
      </c>
      <c r="DS141" s="32">
        <f t="shared" si="241"/>
        <v>0.000645778730071163</v>
      </c>
      <c r="DT141" s="36"/>
      <c r="DU141" s="30">
        <f t="shared" si="242"/>
        <v>1.46582395286789</v>
      </c>
      <c r="DV141" s="30">
        <f t="shared" si="243"/>
        <v>0.835182398909127</v>
      </c>
      <c r="DW141" s="34">
        <f t="shared" si="244"/>
        <v>1.19734324059768</v>
      </c>
      <c r="DX141" s="32">
        <f t="shared" si="245"/>
        <v>0.0583674615371748</v>
      </c>
      <c r="DY141" s="32">
        <f t="shared" si="246"/>
        <v>0.197343240597682</v>
      </c>
      <c r="DZ141" s="32">
        <f t="shared" si="247"/>
        <v>0.000771169173387372</v>
      </c>
      <c r="EA141" s="36"/>
      <c r="EC141" s="25">
        <v>-0.269310069750096</v>
      </c>
      <c r="ED141" s="22">
        <v>0.0483138602785507</v>
      </c>
      <c r="EE141" s="25">
        <v>4.71849887129509</v>
      </c>
      <c r="EF141" s="25">
        <v>-0.154150679827258</v>
      </c>
      <c r="EG141" s="26">
        <f t="shared" si="248"/>
        <v>1.39816884958129</v>
      </c>
      <c r="EH141" s="26">
        <f t="shared" si="249"/>
        <v>0.875595508869532</v>
      </c>
      <c r="EI141" s="26">
        <f t="shared" si="271"/>
        <v>1.1420798643555</v>
      </c>
      <c r="EJ141" s="16">
        <f t="shared" si="250"/>
        <v>0.0302545963020161</v>
      </c>
      <c r="EK141" s="16">
        <f t="shared" si="251"/>
        <v>0.1420798643555</v>
      </c>
      <c r="EL141" s="16">
        <f t="shared" si="252"/>
        <v>0.00555691419955598</v>
      </c>
      <c r="EO141" s="25">
        <v>-0.269310069750096</v>
      </c>
      <c r="EP141" s="25">
        <v>4.71849887129509</v>
      </c>
      <c r="EQ141" s="22">
        <v>-0.154150679827258</v>
      </c>
      <c r="ER141" s="26">
        <f t="shared" si="253"/>
        <v>1.37229458123453</v>
      </c>
      <c r="ES141" s="26">
        <f t="shared" si="254"/>
        <v>0.892104641434445</v>
      </c>
      <c r="ET141" s="26">
        <f t="shared" si="272"/>
        <v>1.12094473400796</v>
      </c>
      <c r="EU141" s="16">
        <f t="shared" si="255"/>
        <v>0.0219230120300427</v>
      </c>
      <c r="EV141" s="16">
        <f t="shared" si="256"/>
        <v>0.12094473400796</v>
      </c>
      <c r="EW141" s="16">
        <f t="shared" si="257"/>
        <v>0.0134052466439428</v>
      </c>
      <c r="EZ141" s="25">
        <v>-0.269310069750096</v>
      </c>
      <c r="FA141" s="25">
        <v>4.71849887129509</v>
      </c>
      <c r="FB141" s="26">
        <f t="shared" si="258"/>
        <v>1.42494301181056</v>
      </c>
      <c r="FC141" s="26">
        <f t="shared" si="259"/>
        <v>0.859143386919827</v>
      </c>
      <c r="FD141" s="26">
        <f t="shared" si="260"/>
        <v>1.16395006377826</v>
      </c>
      <c r="FE141" s="16">
        <f t="shared" si="261"/>
        <v>0.040285566455358</v>
      </c>
      <c r="FF141" s="16">
        <f t="shared" si="262"/>
        <v>0.163950063778257</v>
      </c>
      <c r="FG141" s="16">
        <f t="shared" si="263"/>
        <v>0.0118226193101043</v>
      </c>
    </row>
    <row r="142" s="1" customFormat="1" spans="1:163">
      <c r="A142" s="13" t="s">
        <v>26</v>
      </c>
      <c r="B142" s="13">
        <v>3.42030623296634</v>
      </c>
      <c r="C142" s="14">
        <v>0.0042</v>
      </c>
      <c r="D142" s="14">
        <v>0.0375</v>
      </c>
      <c r="E142" s="13">
        <v>112</v>
      </c>
      <c r="F142" s="13">
        <v>0.892857142857143</v>
      </c>
      <c r="G142" s="13">
        <v>0.892857142857143</v>
      </c>
      <c r="H142" s="13">
        <v>0.857142857142857</v>
      </c>
      <c r="I142" s="13">
        <v>8.39285714285714</v>
      </c>
      <c r="J142" s="13">
        <v>1.67750801316915</v>
      </c>
      <c r="K142" s="17">
        <f t="shared" si="190"/>
        <v>1.6755906911806</v>
      </c>
      <c r="L142" s="17">
        <f t="shared" si="186"/>
        <v>1.00114426631673</v>
      </c>
      <c r="M142" s="17">
        <f t="shared" si="187"/>
        <v>0.998857041532144</v>
      </c>
      <c r="N142" s="16">
        <f t="shared" si="191"/>
        <v>3.67612360776793e-6</v>
      </c>
      <c r="O142" s="16">
        <f t="shared" si="188"/>
        <v>0.00114295846785573</v>
      </c>
      <c r="P142" s="16">
        <f>(O142-$Q$1)^2</f>
        <v>0.0931124229392233</v>
      </c>
      <c r="R142" s="21">
        <f t="shared" si="192"/>
        <v>0.00114361214301531</v>
      </c>
      <c r="S142" s="21">
        <f t="shared" si="264"/>
        <v>1</v>
      </c>
      <c r="T142" s="21">
        <f t="shared" si="193"/>
        <v>1.22973008886891</v>
      </c>
      <c r="U142" s="22">
        <f t="shared" si="194"/>
        <v>0.00419120461846805</v>
      </c>
      <c r="V142" s="21">
        <f t="shared" si="195"/>
        <v>0.0368139731227164</v>
      </c>
      <c r="W142" s="25">
        <f t="shared" si="196"/>
        <v>4.71849887129509</v>
      </c>
      <c r="X142" s="21">
        <f t="shared" si="197"/>
        <v>-0.113328685307003</v>
      </c>
      <c r="Y142" s="21">
        <f t="shared" si="198"/>
        <v>-0.113328685307003</v>
      </c>
      <c r="Z142" s="25">
        <f t="shared" si="199"/>
        <v>-0.154150679827258</v>
      </c>
      <c r="AA142" s="21">
        <f t="shared" si="200"/>
        <v>2.12738100396895</v>
      </c>
      <c r="AB142" s="26">
        <f t="shared" si="201"/>
        <v>1.58026232775472</v>
      </c>
      <c r="AC142" s="26">
        <f t="shared" si="202"/>
        <v>1.06153768504537</v>
      </c>
      <c r="AD142" s="26">
        <f t="shared" si="265"/>
        <v>0.942029674582171</v>
      </c>
      <c r="AE142" s="16">
        <f t="shared" si="203"/>
        <v>0.00945672333172257</v>
      </c>
      <c r="AF142" s="16">
        <f t="shared" si="204"/>
        <v>0.057970325417829</v>
      </c>
      <c r="AG142" s="16">
        <f t="shared" si="205"/>
        <v>0.0214466089199489</v>
      </c>
      <c r="AJ142" s="25">
        <v>0.00114361214301531</v>
      </c>
      <c r="AK142" s="22">
        <v>1</v>
      </c>
      <c r="AL142" s="25">
        <v>1.22973008886891</v>
      </c>
      <c r="AM142" s="25">
        <v>0.0368139731227164</v>
      </c>
      <c r="AN142" s="25">
        <v>4.71849887129509</v>
      </c>
      <c r="AO142" s="25">
        <v>-0.113328685307003</v>
      </c>
      <c r="AP142" s="25">
        <v>-0.113328685307003</v>
      </c>
      <c r="AQ142" s="25">
        <v>-0.154150679827258</v>
      </c>
      <c r="AR142" s="25">
        <v>2.12738100396895</v>
      </c>
      <c r="AS142" s="26">
        <f t="shared" si="206"/>
        <v>1.58035949292742</v>
      </c>
      <c r="AT142" s="26">
        <f t="shared" si="207"/>
        <v>1.0614724185709</v>
      </c>
      <c r="AU142" s="26">
        <f t="shared" si="266"/>
        <v>0.942087596912164</v>
      </c>
      <c r="AV142" s="16">
        <f t="shared" si="208"/>
        <v>0.00943783498515729</v>
      </c>
      <c r="AW142" s="16">
        <f t="shared" si="209"/>
        <v>0.0579124030878363</v>
      </c>
      <c r="AX142" s="16">
        <f t="shared" si="210"/>
        <v>0.0215142893053946</v>
      </c>
      <c r="BA142" s="25">
        <v>0.00114361214301531</v>
      </c>
      <c r="BB142" s="25">
        <v>1.22973008886891</v>
      </c>
      <c r="BC142" s="25">
        <v>0.0368139731227164</v>
      </c>
      <c r="BD142" s="25">
        <v>4.71849887129509</v>
      </c>
      <c r="BE142" s="22">
        <v>-0.113328685307003</v>
      </c>
      <c r="BF142" s="25">
        <v>-0.113328685307003</v>
      </c>
      <c r="BG142" s="25">
        <v>-0.154150679827258</v>
      </c>
      <c r="BH142" s="25">
        <v>2.12738100396895</v>
      </c>
      <c r="BI142" s="26">
        <f t="shared" si="211"/>
        <v>1.60332291141942</v>
      </c>
      <c r="BJ142" s="26">
        <f t="shared" si="212"/>
        <v>1.04626959499011</v>
      </c>
      <c r="BK142" s="26">
        <f t="shared" si="267"/>
        <v>0.95577660364818</v>
      </c>
      <c r="BL142" s="16">
        <f t="shared" si="213"/>
        <v>0.00550342932161821</v>
      </c>
      <c r="BM142" s="16">
        <f t="shared" si="214"/>
        <v>0.0442233963518196</v>
      </c>
      <c r="BN142" s="16">
        <f t="shared" si="215"/>
        <v>0.0258049356543002</v>
      </c>
      <c r="BQ142" s="25">
        <v>0.00114361214301531</v>
      </c>
      <c r="BR142" s="25">
        <v>1.22973008886891</v>
      </c>
      <c r="BS142" s="25">
        <v>0.0368139731227164</v>
      </c>
      <c r="BT142" s="25">
        <v>4.71849887129509</v>
      </c>
      <c r="BU142" s="22">
        <v>-0.113328685307003</v>
      </c>
      <c r="BV142" s="25">
        <v>-0.154150679827258</v>
      </c>
      <c r="BW142" s="25">
        <v>2.12738100396895</v>
      </c>
      <c r="BX142" s="26">
        <f t="shared" si="216"/>
        <v>1.62433461148745</v>
      </c>
      <c r="BY142" s="26">
        <f t="shared" si="217"/>
        <v>1.03273549754198</v>
      </c>
      <c r="BZ142" s="26">
        <f t="shared" si="268"/>
        <v>0.968302147432818</v>
      </c>
      <c r="CA142" s="16">
        <f t="shared" si="218"/>
        <v>0.00282741064640366</v>
      </c>
      <c r="CB142" s="16">
        <f t="shared" si="219"/>
        <v>0.031697852567182</v>
      </c>
      <c r="CC142" s="16">
        <f t="shared" si="220"/>
        <v>0.0306121223240323</v>
      </c>
      <c r="CF142" s="25">
        <v>0.00114361214301531</v>
      </c>
      <c r="CG142" s="25">
        <v>1.22973008886891</v>
      </c>
      <c r="CH142" s="25">
        <v>0.0368139731227164</v>
      </c>
      <c r="CI142" s="25">
        <v>4.71849887129509</v>
      </c>
      <c r="CJ142" s="25">
        <v>-0.154150679827258</v>
      </c>
      <c r="CK142" s="22">
        <v>2.12738100396895</v>
      </c>
      <c r="CL142" s="29">
        <f t="shared" si="221"/>
        <v>1.5838067167034</v>
      </c>
      <c r="CM142" s="29">
        <f t="shared" si="222"/>
        <v>1.05916207797172</v>
      </c>
      <c r="CN142" s="29">
        <f t="shared" si="269"/>
        <v>0.944142564011528</v>
      </c>
      <c r="CO142" s="27">
        <f t="shared" si="223"/>
        <v>0.00877993295936146</v>
      </c>
      <c r="CP142" s="27">
        <f t="shared" si="224"/>
        <v>0.0558574359884723</v>
      </c>
      <c r="CQ142" s="27">
        <f t="shared" si="225"/>
        <v>0.0230192961833349</v>
      </c>
      <c r="CT142" s="31">
        <v>0.00114361214301531</v>
      </c>
      <c r="CU142" s="31">
        <v>1.22973008886891</v>
      </c>
      <c r="CV142" s="31">
        <v>0.0368139731227164</v>
      </c>
      <c r="CW142" s="31">
        <v>4.71849887129509</v>
      </c>
      <c r="CX142" s="31">
        <v>-0.154150679827258</v>
      </c>
      <c r="CY142" s="34">
        <f t="shared" si="226"/>
        <v>1.52823617888208</v>
      </c>
      <c r="CZ142" s="34">
        <f t="shared" si="189"/>
        <v>1.09767589352338</v>
      </c>
      <c r="DA142" s="34">
        <f t="shared" si="270"/>
        <v>0.911015725042612</v>
      </c>
      <c r="DB142" s="32">
        <f t="shared" si="227"/>
        <v>0.0222820805114253</v>
      </c>
      <c r="DC142" s="32">
        <f t="shared" si="228"/>
        <v>0.0889842749573885</v>
      </c>
      <c r="DD142" s="32">
        <f>(DC142-$DE$1)^2</f>
        <v>0.0139467539011197</v>
      </c>
      <c r="DE142" s="73"/>
      <c r="DF142" s="30">
        <f t="shared" si="229"/>
        <v>1.52823617888209</v>
      </c>
      <c r="DG142" s="30">
        <f t="shared" si="230"/>
        <v>1.57554333040164</v>
      </c>
      <c r="DH142" s="30">
        <f t="shared" si="231"/>
        <v>1.06471715553613</v>
      </c>
      <c r="DI142" s="34">
        <f t="shared" si="232"/>
        <v>0.939216574843729</v>
      </c>
      <c r="DJ142" s="32">
        <f t="shared" si="233"/>
        <v>0.0103967965318794</v>
      </c>
      <c r="DK142" s="32">
        <f t="shared" si="234"/>
        <v>0.0607834251562711</v>
      </c>
      <c r="DL142" s="32">
        <f t="shared" si="235"/>
        <v>0.0285830330527113</v>
      </c>
      <c r="DM142" s="36"/>
      <c r="DN142" s="30">
        <f t="shared" si="236"/>
        <v>1.66362134605096</v>
      </c>
      <c r="DO142" s="30">
        <f t="shared" si="237"/>
        <v>1.00834725230663</v>
      </c>
      <c r="DP142" s="34">
        <f t="shared" si="238"/>
        <v>0.991721847520745</v>
      </c>
      <c r="DQ142" s="32">
        <f t="shared" si="239"/>
        <v>0.000192839523651317</v>
      </c>
      <c r="DR142" s="32">
        <f t="shared" si="240"/>
        <v>0.00827815247925501</v>
      </c>
      <c r="DS142" s="32">
        <f t="shared" si="241"/>
        <v>0.0479730395798063</v>
      </c>
      <c r="DT142" s="36"/>
      <c r="DU142" s="30">
        <f t="shared" si="242"/>
        <v>1.5761642606479</v>
      </c>
      <c r="DV142" s="30">
        <f t="shared" si="243"/>
        <v>1.06429770998588</v>
      </c>
      <c r="DW142" s="34">
        <f t="shared" si="244"/>
        <v>0.939586725234302</v>
      </c>
      <c r="DX142" s="32">
        <f t="shared" si="245"/>
        <v>0.010270556175088</v>
      </c>
      <c r="DY142" s="32">
        <f t="shared" si="246"/>
        <v>0.0604132747656981</v>
      </c>
      <c r="DZ142" s="32">
        <f t="shared" si="247"/>
        <v>0.027126056643019</v>
      </c>
      <c r="EA142" s="36"/>
      <c r="EC142" s="25">
        <v>0.00114361214301531</v>
      </c>
      <c r="ED142" s="22">
        <v>0.0368139731227164</v>
      </c>
      <c r="EE142" s="25">
        <v>4.71849887129509</v>
      </c>
      <c r="EF142" s="25">
        <v>-0.154150679827258</v>
      </c>
      <c r="EG142" s="26">
        <f t="shared" si="248"/>
        <v>1.41610902780006</v>
      </c>
      <c r="EH142" s="26">
        <f t="shared" si="249"/>
        <v>1.18458959037581</v>
      </c>
      <c r="EI142" s="26">
        <f t="shared" si="271"/>
        <v>0.844174225507716</v>
      </c>
      <c r="EJ142" s="16">
        <f t="shared" si="250"/>
        <v>0.0683294295519922</v>
      </c>
      <c r="EK142" s="16">
        <f t="shared" si="251"/>
        <v>0.155825774492284</v>
      </c>
      <c r="EL142" s="16">
        <f t="shared" si="252"/>
        <v>0.0036964943996706</v>
      </c>
      <c r="EO142" s="25">
        <v>0.00114361214301531</v>
      </c>
      <c r="EP142" s="25">
        <v>4.71849887129509</v>
      </c>
      <c r="EQ142" s="22">
        <v>-0.154150679827258</v>
      </c>
      <c r="ER142" s="26">
        <f t="shared" si="253"/>
        <v>1.43480295625421</v>
      </c>
      <c r="ES142" s="26">
        <f t="shared" si="254"/>
        <v>1.16915567106759</v>
      </c>
      <c r="ET142" s="26">
        <f t="shared" si="272"/>
        <v>0.855318093857317</v>
      </c>
      <c r="EU142" s="16">
        <f t="shared" si="255"/>
        <v>0.0589057446520829</v>
      </c>
      <c r="EV142" s="16">
        <f t="shared" si="256"/>
        <v>0.144681906142683</v>
      </c>
      <c r="EW142" s="16">
        <f t="shared" si="257"/>
        <v>0.00847207156091319</v>
      </c>
      <c r="EZ142" s="25">
        <v>0.00114361214301531</v>
      </c>
      <c r="FA142" s="25">
        <v>4.71849887129509</v>
      </c>
      <c r="FB142" s="26">
        <f t="shared" si="258"/>
        <v>1.48984953653341</v>
      </c>
      <c r="FC142" s="26">
        <f t="shared" si="259"/>
        <v>1.12595800584829</v>
      </c>
      <c r="FD142" s="26">
        <f t="shared" si="260"/>
        <v>0.888132590030841</v>
      </c>
      <c r="FE142" s="16">
        <f t="shared" si="261"/>
        <v>0.0352157038532477</v>
      </c>
      <c r="FF142" s="16">
        <f t="shared" si="262"/>
        <v>0.111867409969159</v>
      </c>
      <c r="FG142" s="16">
        <f t="shared" si="263"/>
        <v>0.0258613107076731</v>
      </c>
    </row>
    <row r="143" s="1" customFormat="1" spans="1:163">
      <c r="A143" s="13" t="s">
        <v>26</v>
      </c>
      <c r="B143" s="13">
        <v>2.94977610281954</v>
      </c>
      <c r="C143" s="14">
        <v>0.0042</v>
      </c>
      <c r="D143" s="14">
        <v>0.1001</v>
      </c>
      <c r="E143" s="13">
        <v>112</v>
      </c>
      <c r="F143" s="13">
        <v>0.357142857142857</v>
      </c>
      <c r="G143" s="13">
        <v>0.357142857142857</v>
      </c>
      <c r="H143" s="13">
        <v>0.857142857142857</v>
      </c>
      <c r="I143" s="13">
        <v>4.82142857142857</v>
      </c>
      <c r="J143" s="13">
        <v>1.21531722588301</v>
      </c>
      <c r="K143" s="17">
        <f t="shared" si="190"/>
        <v>1.33682070656032</v>
      </c>
      <c r="L143" s="17">
        <f t="shared" si="186"/>
        <v>0.909110114706451</v>
      </c>
      <c r="M143" s="17">
        <f t="shared" si="187"/>
        <v>1.09997676169613</v>
      </c>
      <c r="N143" s="16">
        <f t="shared" si="191"/>
        <v>0.0147630958167011</v>
      </c>
      <c r="O143" s="16">
        <f t="shared" si="188"/>
        <v>0.0999767616961309</v>
      </c>
      <c r="P143" s="16">
        <f>(O143-$Q$1)^2</f>
        <v>0.0425636012943989</v>
      </c>
      <c r="R143" s="21">
        <f t="shared" si="192"/>
        <v>-0.0952890538503833</v>
      </c>
      <c r="S143" s="21">
        <f t="shared" ref="S143:S152" si="273">1</f>
        <v>1</v>
      </c>
      <c r="T143" s="21">
        <f t="shared" si="193"/>
        <v>1.08172927012207</v>
      </c>
      <c r="U143" s="22">
        <f t="shared" si="194"/>
        <v>0.00419120461846805</v>
      </c>
      <c r="V143" s="21">
        <f t="shared" si="195"/>
        <v>0.095401084763253</v>
      </c>
      <c r="W143" s="25">
        <f t="shared" si="196"/>
        <v>4.71849887129509</v>
      </c>
      <c r="X143" s="21">
        <f t="shared" si="197"/>
        <v>-1.02961941718116</v>
      </c>
      <c r="Y143" s="21">
        <f t="shared" si="198"/>
        <v>-1.02961941718116</v>
      </c>
      <c r="Z143" s="25">
        <f t="shared" si="199"/>
        <v>-0.154150679827258</v>
      </c>
      <c r="AA143" s="21">
        <f t="shared" si="200"/>
        <v>1.57307026826323</v>
      </c>
      <c r="AB143" s="26">
        <f t="shared" si="201"/>
        <v>1.35278132642878</v>
      </c>
      <c r="AC143" s="26">
        <f t="shared" si="202"/>
        <v>0.898384093674133</v>
      </c>
      <c r="AD143" s="26">
        <f t="shared" si="265"/>
        <v>1.11310964546388</v>
      </c>
      <c r="AE143" s="16">
        <f t="shared" si="203"/>
        <v>0.0188963789388571</v>
      </c>
      <c r="AF143" s="16">
        <f t="shared" si="204"/>
        <v>0.113109645463876</v>
      </c>
      <c r="AG143" s="16">
        <f t="shared" si="205"/>
        <v>0.00833702078689641</v>
      </c>
      <c r="AJ143" s="25">
        <v>-0.0952890538503833</v>
      </c>
      <c r="AK143" s="22">
        <v>1</v>
      </c>
      <c r="AL143" s="25">
        <v>1.08172927012207</v>
      </c>
      <c r="AM143" s="25">
        <v>0.095401084763253</v>
      </c>
      <c r="AN143" s="25">
        <v>4.71849887129509</v>
      </c>
      <c r="AO143" s="25">
        <v>-1.02961941718116</v>
      </c>
      <c r="AP143" s="25">
        <v>-1.02961941718116</v>
      </c>
      <c r="AQ143" s="25">
        <v>-0.154150679827258</v>
      </c>
      <c r="AR143" s="25">
        <v>1.57307026826323</v>
      </c>
      <c r="AS143" s="26">
        <f t="shared" si="206"/>
        <v>1.35310386656508</v>
      </c>
      <c r="AT143" s="26">
        <f t="shared" si="207"/>
        <v>0.898169945348063</v>
      </c>
      <c r="AU143" s="26">
        <f t="shared" si="266"/>
        <v>1.1133750413041</v>
      </c>
      <c r="AV143" s="16">
        <f t="shared" si="208"/>
        <v>0.0189851583504497</v>
      </c>
      <c r="AW143" s="16">
        <f t="shared" si="209"/>
        <v>0.113375041304099</v>
      </c>
      <c r="AX143" s="16">
        <f t="shared" si="210"/>
        <v>0.00832015119625645</v>
      </c>
      <c r="BA143" s="25">
        <v>-0.0952890538503833</v>
      </c>
      <c r="BB143" s="25">
        <v>1.08172927012207</v>
      </c>
      <c r="BC143" s="25">
        <v>0.095401084763253</v>
      </c>
      <c r="BD143" s="25">
        <v>4.71849887129509</v>
      </c>
      <c r="BE143" s="22">
        <v>-1.02961941718116</v>
      </c>
      <c r="BF143" s="25">
        <v>-1.02961941718116</v>
      </c>
      <c r="BG143" s="25">
        <v>-0.154150679827258</v>
      </c>
      <c r="BH143" s="25">
        <v>1.57307026826323</v>
      </c>
      <c r="BI143" s="26">
        <f t="shared" si="211"/>
        <v>1.34864268303006</v>
      </c>
      <c r="BJ143" s="26">
        <f t="shared" si="212"/>
        <v>0.901141007307067</v>
      </c>
      <c r="BK143" s="26">
        <f t="shared" si="267"/>
        <v>1.10970424372137</v>
      </c>
      <c r="BL143" s="16">
        <f t="shared" si="213"/>
        <v>0.0177756775234686</v>
      </c>
      <c r="BM143" s="16">
        <f t="shared" si="214"/>
        <v>0.109704243721367</v>
      </c>
      <c r="BN143" s="16">
        <f t="shared" si="215"/>
        <v>0.0090551020510026</v>
      </c>
      <c r="BQ143" s="25">
        <v>-0.0952890538503833</v>
      </c>
      <c r="BR143" s="25">
        <v>1.08172927012207</v>
      </c>
      <c r="BS143" s="25">
        <v>0.095401084763253</v>
      </c>
      <c r="BT143" s="25">
        <v>4.71849887129509</v>
      </c>
      <c r="BU143" s="22">
        <v>-1.02961941718116</v>
      </c>
      <c r="BV143" s="25">
        <v>-0.154150679827258</v>
      </c>
      <c r="BW143" s="25">
        <v>1.57307026826323</v>
      </c>
      <c r="BX143" s="26">
        <f t="shared" si="216"/>
        <v>1.34602008962492</v>
      </c>
      <c r="BY143" s="26">
        <f t="shared" si="217"/>
        <v>0.902896795709545</v>
      </c>
      <c r="BZ143" s="26">
        <f t="shared" si="268"/>
        <v>1.10754629405252</v>
      </c>
      <c r="CA143" s="16">
        <f t="shared" si="218"/>
        <v>0.017083238590335</v>
      </c>
      <c r="CB143" s="16">
        <f t="shared" si="219"/>
        <v>0.107546294052518</v>
      </c>
      <c r="CC143" s="16">
        <f t="shared" si="220"/>
        <v>0.00982373590479689</v>
      </c>
      <c r="CF143" s="25">
        <v>-0.0952890538503833</v>
      </c>
      <c r="CG143" s="25">
        <v>1.08172927012207</v>
      </c>
      <c r="CH143" s="25">
        <v>0.095401084763253</v>
      </c>
      <c r="CI143" s="25">
        <v>4.71849887129509</v>
      </c>
      <c r="CJ143" s="25">
        <v>-0.154150679827258</v>
      </c>
      <c r="CK143" s="22">
        <v>1.57307026826323</v>
      </c>
      <c r="CL143" s="29">
        <f t="shared" si="221"/>
        <v>1.36253473310577</v>
      </c>
      <c r="CM143" s="29">
        <f t="shared" si="222"/>
        <v>0.891953207763601</v>
      </c>
      <c r="CN143" s="29">
        <f t="shared" si="269"/>
        <v>1.1211350453095</v>
      </c>
      <c r="CO143" s="27">
        <f t="shared" si="223"/>
        <v>0.0216729944328823</v>
      </c>
      <c r="CP143" s="27">
        <f t="shared" si="224"/>
        <v>0.121135045309501</v>
      </c>
      <c r="CQ143" s="27">
        <f t="shared" si="225"/>
        <v>0.00747247935870741</v>
      </c>
      <c r="CT143" s="31">
        <v>-0.0952890538503833</v>
      </c>
      <c r="CU143" s="31">
        <v>1.08172927012207</v>
      </c>
      <c r="CV143" s="31">
        <v>0.095401084763253</v>
      </c>
      <c r="CW143" s="31">
        <v>4.71849887129509</v>
      </c>
      <c r="CX143" s="31">
        <v>-0.154150679827258</v>
      </c>
      <c r="CY143" s="34">
        <f t="shared" si="226"/>
        <v>1.37539225477363</v>
      </c>
      <c r="CZ143" s="34">
        <f t="shared" si="189"/>
        <v>0.883614999041151</v>
      </c>
      <c r="DA143" s="34">
        <f t="shared" si="270"/>
        <v>1.13171460543918</v>
      </c>
      <c r="DB143" s="32">
        <f t="shared" si="227"/>
        <v>0.0256240148743335</v>
      </c>
      <c r="DC143" s="32">
        <f t="shared" si="228"/>
        <v>0.131714605439182</v>
      </c>
      <c r="DD143" s="32">
        <f>(DC143-$DE$1)^2</f>
        <v>0.00568004073842056</v>
      </c>
      <c r="DE143" s="73"/>
      <c r="DF143" s="30">
        <f t="shared" si="229"/>
        <v>1.37539225477363</v>
      </c>
      <c r="DG143" s="30">
        <f t="shared" si="230"/>
        <v>1.22083776121475</v>
      </c>
      <c r="DH143" s="30">
        <f t="shared" si="231"/>
        <v>0.995478076197246</v>
      </c>
      <c r="DI143" s="34">
        <f t="shared" si="232"/>
        <v>1.00454246448101</v>
      </c>
      <c r="DJ143" s="32">
        <f t="shared" si="233"/>
        <v>3.04763103489653e-5</v>
      </c>
      <c r="DK143" s="32">
        <f t="shared" si="234"/>
        <v>0.0045424644810137</v>
      </c>
      <c r="DL143" s="32">
        <f t="shared" si="235"/>
        <v>0.050762854313058</v>
      </c>
      <c r="DM143" s="36"/>
      <c r="DN143" s="30">
        <f t="shared" si="236"/>
        <v>1.19777817145317</v>
      </c>
      <c r="DO143" s="30">
        <f t="shared" si="237"/>
        <v>1.01464299053686</v>
      </c>
      <c r="DP143" s="34">
        <f t="shared" si="238"/>
        <v>0.985568332237617</v>
      </c>
      <c r="DQ143" s="32">
        <f t="shared" si="239"/>
        <v>0.000307618430293067</v>
      </c>
      <c r="DR143" s="32">
        <f t="shared" si="240"/>
        <v>0.0144316677623834</v>
      </c>
      <c r="DS143" s="32">
        <f t="shared" si="241"/>
        <v>0.0453153273663207</v>
      </c>
      <c r="DT143" s="36"/>
      <c r="DU143" s="30">
        <f t="shared" si="242"/>
        <v>1.14793884531509</v>
      </c>
      <c r="DV143" s="30">
        <f t="shared" si="243"/>
        <v>1.05869509586064</v>
      </c>
      <c r="DW143" s="34">
        <f t="shared" si="244"/>
        <v>0.944559017898418</v>
      </c>
      <c r="DX143" s="32">
        <f t="shared" si="245"/>
        <v>0.00453984616795606</v>
      </c>
      <c r="DY143" s="32">
        <f t="shared" si="246"/>
        <v>0.0554409821015822</v>
      </c>
      <c r="DZ143" s="32">
        <f t="shared" si="247"/>
        <v>0.028788652533869</v>
      </c>
      <c r="EA143" s="36"/>
      <c r="EC143" s="25">
        <v>-0.0952890538503833</v>
      </c>
      <c r="ED143" s="22">
        <v>0.095401084763253</v>
      </c>
      <c r="EE143" s="25">
        <v>4.71849887129509</v>
      </c>
      <c r="EF143" s="25">
        <v>-0.154150679827258</v>
      </c>
      <c r="EG143" s="26">
        <f t="shared" si="248"/>
        <v>1.32845579349143</v>
      </c>
      <c r="EH143" s="26">
        <f t="shared" si="249"/>
        <v>0.914834525798509</v>
      </c>
      <c r="EI143" s="26">
        <f t="shared" si="271"/>
        <v>1.09309385664818</v>
      </c>
      <c r="EJ143" s="16">
        <f t="shared" si="250"/>
        <v>0.012800335480484</v>
      </c>
      <c r="EK143" s="16">
        <f t="shared" si="251"/>
        <v>0.0930938566481789</v>
      </c>
      <c r="EL143" s="16">
        <f t="shared" si="252"/>
        <v>0.0152598388976592</v>
      </c>
      <c r="EO143" s="25">
        <v>-0.0952890538503833</v>
      </c>
      <c r="EP143" s="25">
        <v>4.71849887129509</v>
      </c>
      <c r="EQ143" s="22">
        <v>-0.154150679827258</v>
      </c>
      <c r="ER143" s="26">
        <f t="shared" si="253"/>
        <v>1.14471530061028</v>
      </c>
      <c r="ES143" s="26">
        <f t="shared" si="254"/>
        <v>1.06167640568365</v>
      </c>
      <c r="ET143" s="26">
        <f t="shared" si="272"/>
        <v>0.941906587211064</v>
      </c>
      <c r="EU143" s="16">
        <f t="shared" si="255"/>
        <v>0.0049846318522157</v>
      </c>
      <c r="EV143" s="16">
        <f t="shared" si="256"/>
        <v>0.0580934127889364</v>
      </c>
      <c r="EW143" s="16">
        <f t="shared" si="257"/>
        <v>0.0319095164948515</v>
      </c>
      <c r="EZ143" s="25">
        <v>-0.0952890538503833</v>
      </c>
      <c r="FA143" s="25">
        <v>4.71849887129509</v>
      </c>
      <c r="FB143" s="26">
        <f t="shared" si="258"/>
        <v>1.188632594213</v>
      </c>
      <c r="FC143" s="26">
        <f t="shared" si="259"/>
        <v>1.02244985691956</v>
      </c>
      <c r="FD143" s="26">
        <f t="shared" si="260"/>
        <v>0.978043072951081</v>
      </c>
      <c r="FE143" s="16">
        <f t="shared" si="261"/>
        <v>0.000712069567363982</v>
      </c>
      <c r="FF143" s="16">
        <f t="shared" si="262"/>
        <v>0.0219569270489189</v>
      </c>
      <c r="FG143" s="16">
        <f t="shared" si="263"/>
        <v>0.0628630284377258</v>
      </c>
    </row>
    <row r="144" s="1" customFormat="1" spans="1:163">
      <c r="A144" s="13" t="s">
        <v>26</v>
      </c>
      <c r="B144" s="13">
        <v>2.94977610281954</v>
      </c>
      <c r="C144" s="14">
        <v>0.0034</v>
      </c>
      <c r="D144" s="14">
        <v>0.0682</v>
      </c>
      <c r="E144" s="13">
        <v>112</v>
      </c>
      <c r="F144" s="13">
        <v>0.535714285714286</v>
      </c>
      <c r="G144" s="13">
        <v>0.535714285714286</v>
      </c>
      <c r="H144" s="13">
        <v>0.857142857142857</v>
      </c>
      <c r="I144" s="13">
        <v>3.03571428571429</v>
      </c>
      <c r="J144" s="13">
        <v>1.46256866754882</v>
      </c>
      <c r="K144" s="17">
        <f t="shared" si="190"/>
        <v>1.57182221513175</v>
      </c>
      <c r="L144" s="17">
        <f t="shared" si="186"/>
        <v>0.930492426858994</v>
      </c>
      <c r="M144" s="17">
        <f t="shared" si="187"/>
        <v>1.07469977308213</v>
      </c>
      <c r="N144" s="16">
        <f t="shared" si="191"/>
        <v>0.011936337659455</v>
      </c>
      <c r="O144" s="16">
        <f t="shared" si="188"/>
        <v>0.0746997730821282</v>
      </c>
      <c r="P144" s="16">
        <f>(O144-$Q$1)^2</f>
        <v>0.0536322921718028</v>
      </c>
      <c r="R144" s="21">
        <f t="shared" si="192"/>
        <v>-0.0720413417196316</v>
      </c>
      <c r="S144" s="21">
        <f t="shared" si="273"/>
        <v>1</v>
      </c>
      <c r="T144" s="21">
        <f t="shared" si="193"/>
        <v>1.08172927012207</v>
      </c>
      <c r="U144" s="22">
        <f t="shared" si="194"/>
        <v>0.00339423306801562</v>
      </c>
      <c r="V144" s="21">
        <f t="shared" si="195"/>
        <v>0.0659749889235329</v>
      </c>
      <c r="W144" s="25">
        <f t="shared" si="196"/>
        <v>4.71849887129509</v>
      </c>
      <c r="X144" s="21">
        <f t="shared" si="197"/>
        <v>-0.624154309072993</v>
      </c>
      <c r="Y144" s="21">
        <f t="shared" si="198"/>
        <v>-0.624154309072993</v>
      </c>
      <c r="Z144" s="25">
        <f t="shared" si="199"/>
        <v>-0.154150679827258</v>
      </c>
      <c r="AA144" s="21">
        <f t="shared" si="200"/>
        <v>1.11044674631511</v>
      </c>
      <c r="AB144" s="26">
        <f t="shared" si="201"/>
        <v>1.45125999447584</v>
      </c>
      <c r="AC144" s="26">
        <f t="shared" si="202"/>
        <v>1.00779231365574</v>
      </c>
      <c r="AD144" s="26">
        <f t="shared" si="265"/>
        <v>0.992267937004332</v>
      </c>
      <c r="AE144" s="16">
        <f t="shared" si="203"/>
        <v>0.00012788608667147</v>
      </c>
      <c r="AF144" s="16">
        <f t="shared" si="204"/>
        <v>0.00773206299566742</v>
      </c>
      <c r="AG144" s="16">
        <f t="shared" si="205"/>
        <v>0.0386849381525806</v>
      </c>
      <c r="AJ144" s="25">
        <v>-0.0720413417196316</v>
      </c>
      <c r="AK144" s="22">
        <v>1</v>
      </c>
      <c r="AL144" s="25">
        <v>1.08172927012207</v>
      </c>
      <c r="AM144" s="25">
        <v>0.0659749889235329</v>
      </c>
      <c r="AN144" s="25">
        <v>4.71849887129509</v>
      </c>
      <c r="AO144" s="25">
        <v>-0.624154309072993</v>
      </c>
      <c r="AP144" s="25">
        <v>-0.624154309072993</v>
      </c>
      <c r="AQ144" s="25">
        <v>-0.154150679827258</v>
      </c>
      <c r="AR144" s="25">
        <v>1.11044674631511</v>
      </c>
      <c r="AS144" s="26">
        <f t="shared" si="206"/>
        <v>1.45068920321248</v>
      </c>
      <c r="AT144" s="26">
        <f t="shared" si="207"/>
        <v>1.00818884176572</v>
      </c>
      <c r="AU144" s="26">
        <f t="shared" si="266"/>
        <v>0.99187767070366</v>
      </c>
      <c r="AV144" s="16">
        <f t="shared" si="208"/>
        <v>0.00014112167291839</v>
      </c>
      <c r="AW144" s="16">
        <f t="shared" si="209"/>
        <v>0.00812232929633994</v>
      </c>
      <c r="AX144" s="16">
        <f t="shared" si="210"/>
        <v>0.0385995079522072</v>
      </c>
      <c r="BA144" s="25">
        <v>-0.0720413417196316</v>
      </c>
      <c r="BB144" s="25">
        <v>1.08172927012207</v>
      </c>
      <c r="BC144" s="25">
        <v>0.0659749889235329</v>
      </c>
      <c r="BD144" s="25">
        <v>4.71849887129509</v>
      </c>
      <c r="BE144" s="22">
        <v>-0.624154309072993</v>
      </c>
      <c r="BF144" s="25">
        <v>-0.624154309072993</v>
      </c>
      <c r="BG144" s="25">
        <v>-0.154150679827258</v>
      </c>
      <c r="BH144" s="25">
        <v>1.11044674631511</v>
      </c>
      <c r="BI144" s="26">
        <f t="shared" si="211"/>
        <v>1.44197101958145</v>
      </c>
      <c r="BJ144" s="26">
        <f t="shared" si="212"/>
        <v>1.01428437027351</v>
      </c>
      <c r="BK144" s="26">
        <f t="shared" si="267"/>
        <v>0.985916799378804</v>
      </c>
      <c r="BL144" s="16">
        <f t="shared" si="213"/>
        <v>0.000424263101787526</v>
      </c>
      <c r="BM144" s="16">
        <f t="shared" si="214"/>
        <v>0.0140832006211963</v>
      </c>
      <c r="BN144" s="16">
        <f t="shared" si="215"/>
        <v>0.0363967577379195</v>
      </c>
      <c r="BQ144" s="25">
        <v>-0.0720413417196316</v>
      </c>
      <c r="BR144" s="25">
        <v>1.08172927012207</v>
      </c>
      <c r="BS144" s="25">
        <v>0.0659749889235329</v>
      </c>
      <c r="BT144" s="25">
        <v>4.71849887129509</v>
      </c>
      <c r="BU144" s="22">
        <v>-0.624154309072993</v>
      </c>
      <c r="BV144" s="25">
        <v>-0.154150679827258</v>
      </c>
      <c r="BW144" s="25">
        <v>1.11044674631511</v>
      </c>
      <c r="BX144" s="26">
        <f t="shared" si="216"/>
        <v>1.44616892807033</v>
      </c>
      <c r="BY144" s="26">
        <f t="shared" si="217"/>
        <v>1.01134012711805</v>
      </c>
      <c r="BZ144" s="26">
        <f t="shared" si="268"/>
        <v>0.988787029393996</v>
      </c>
      <c r="CA144" s="16">
        <f t="shared" si="218"/>
        <v>0.000268951454962272</v>
      </c>
      <c r="CB144" s="16">
        <f t="shared" si="219"/>
        <v>0.0112129706060043</v>
      </c>
      <c r="CC144" s="16">
        <f t="shared" si="220"/>
        <v>0.0381999538256398</v>
      </c>
      <c r="CF144" s="25">
        <v>-0.0720413417196316</v>
      </c>
      <c r="CG144" s="25">
        <v>1.08172927012207</v>
      </c>
      <c r="CH144" s="25">
        <v>0.0659749889235329</v>
      </c>
      <c r="CI144" s="25">
        <v>4.71849887129509</v>
      </c>
      <c r="CJ144" s="25">
        <v>-0.154150679827258</v>
      </c>
      <c r="CK144" s="22">
        <v>1.11044674631511</v>
      </c>
      <c r="CL144" s="29">
        <f t="shared" si="221"/>
        <v>1.44252264650644</v>
      </c>
      <c r="CM144" s="29">
        <f t="shared" si="222"/>
        <v>1.01389650352522</v>
      </c>
      <c r="CN144" s="29">
        <f t="shared" si="269"/>
        <v>0.986293962473585</v>
      </c>
      <c r="CO144" s="27">
        <f t="shared" si="223"/>
        <v>0.000401842959631634</v>
      </c>
      <c r="CP144" s="27">
        <f t="shared" si="224"/>
        <v>0.0137060375264145</v>
      </c>
      <c r="CQ144" s="27">
        <f t="shared" si="225"/>
        <v>0.0375865507688108</v>
      </c>
      <c r="CT144" s="31">
        <v>-0.0720413417196316</v>
      </c>
      <c r="CU144" s="31">
        <v>1.08172927012207</v>
      </c>
      <c r="CV144" s="31">
        <v>0.0659749889235329</v>
      </c>
      <c r="CW144" s="31">
        <v>4.71849887129509</v>
      </c>
      <c r="CX144" s="31">
        <v>-0.154150679827258</v>
      </c>
      <c r="CY144" s="34">
        <f t="shared" si="226"/>
        <v>1.50010918188546</v>
      </c>
      <c r="CZ144" s="34">
        <f t="shared" si="189"/>
        <v>0.974974811973713</v>
      </c>
      <c r="DA144" s="34">
        <f t="shared" si="270"/>
        <v>1.02566752260566</v>
      </c>
      <c r="DB144" s="32">
        <f t="shared" si="227"/>
        <v>0.00140929021665973</v>
      </c>
      <c r="DC144" s="32">
        <f t="shared" si="228"/>
        <v>0.0256675226056629</v>
      </c>
      <c r="DD144" s="32">
        <f>(DC144-$DE$1)^2</f>
        <v>0.0329107229490856</v>
      </c>
      <c r="DE144" s="73"/>
      <c r="DF144" s="30">
        <f t="shared" si="229"/>
        <v>1.50010918188546</v>
      </c>
      <c r="DG144" s="30">
        <f t="shared" si="230"/>
        <v>1.43551380927392</v>
      </c>
      <c r="DH144" s="30">
        <f t="shared" si="231"/>
        <v>1.01884681157375</v>
      </c>
      <c r="DI144" s="34">
        <f t="shared" si="232"/>
        <v>0.981501820136595</v>
      </c>
      <c r="DJ144" s="32">
        <f t="shared" si="233"/>
        <v>0.000731965356274874</v>
      </c>
      <c r="DK144" s="32">
        <f t="shared" si="234"/>
        <v>0.0184981798634053</v>
      </c>
      <c r="DL144" s="32">
        <f t="shared" si="235"/>
        <v>0.0446689997265957</v>
      </c>
      <c r="DM144" s="36"/>
      <c r="DN144" s="30">
        <f t="shared" si="236"/>
        <v>1.39293321376884</v>
      </c>
      <c r="DO144" s="30">
        <f t="shared" si="237"/>
        <v>1.04999195445384</v>
      </c>
      <c r="DP144" s="34">
        <f t="shared" si="238"/>
        <v>0.952388249984403</v>
      </c>
      <c r="DQ144" s="32">
        <f t="shared" si="239"/>
        <v>0.0048490964231436</v>
      </c>
      <c r="DR144" s="32">
        <f t="shared" si="240"/>
        <v>0.0476117500155969</v>
      </c>
      <c r="DS144" s="32">
        <f t="shared" si="241"/>
        <v>0.0322898935153588</v>
      </c>
      <c r="DT144" s="36"/>
      <c r="DU144" s="30">
        <f t="shared" si="242"/>
        <v>1.39571121253666</v>
      </c>
      <c r="DV144" s="30">
        <f t="shared" si="243"/>
        <v>1.04790206914699</v>
      </c>
      <c r="DW144" s="34">
        <f t="shared" si="244"/>
        <v>0.954287647140556</v>
      </c>
      <c r="DX144" s="32">
        <f t="shared" si="245"/>
        <v>0.00446991929070278</v>
      </c>
      <c r="DY144" s="32">
        <f t="shared" si="246"/>
        <v>0.0457123528594439</v>
      </c>
      <c r="DZ144" s="32">
        <f t="shared" si="247"/>
        <v>0.0321846544464285</v>
      </c>
      <c r="EA144" s="36"/>
      <c r="EC144" s="25">
        <v>-0.0720413417196316</v>
      </c>
      <c r="ED144" s="22">
        <v>0.0659749889235329</v>
      </c>
      <c r="EE144" s="25">
        <v>4.71849887129509</v>
      </c>
      <c r="EF144" s="25">
        <v>-0.154150679827258</v>
      </c>
      <c r="EG144" s="26">
        <f t="shared" si="248"/>
        <v>1.43994409234826</v>
      </c>
      <c r="EH144" s="26">
        <f t="shared" si="249"/>
        <v>1.01571212057522</v>
      </c>
      <c r="EI144" s="26">
        <f t="shared" si="271"/>
        <v>0.984530931297419</v>
      </c>
      <c r="EJ144" s="16">
        <f t="shared" si="250"/>
        <v>0.000511871403005576</v>
      </c>
      <c r="EK144" s="16">
        <f t="shared" si="251"/>
        <v>0.015469068702581</v>
      </c>
      <c r="EL144" s="16">
        <f t="shared" si="252"/>
        <v>0.040463538562391</v>
      </c>
      <c r="EO144" s="25">
        <v>-0.0720413417196316</v>
      </c>
      <c r="EP144" s="25">
        <v>4.71849887129509</v>
      </c>
      <c r="EQ144" s="22">
        <v>-0.154150679827258</v>
      </c>
      <c r="ER144" s="26">
        <f t="shared" si="253"/>
        <v>1.3459463416976</v>
      </c>
      <c r="ES144" s="26">
        <f t="shared" si="254"/>
        <v>1.08664708409113</v>
      </c>
      <c r="ET144" s="26">
        <f t="shared" si="272"/>
        <v>0.920261982607167</v>
      </c>
      <c r="EU144" s="16">
        <f t="shared" si="255"/>
        <v>0.0136007668869483</v>
      </c>
      <c r="EV144" s="16">
        <f t="shared" si="256"/>
        <v>0.0797380173928334</v>
      </c>
      <c r="EW144" s="16">
        <f t="shared" si="257"/>
        <v>0.0246451522294481</v>
      </c>
      <c r="EZ144" s="25">
        <v>-0.0720413417196316</v>
      </c>
      <c r="FA144" s="25">
        <v>4.71849887129509</v>
      </c>
      <c r="FB144" s="26">
        <f t="shared" si="258"/>
        <v>1.39758391536358</v>
      </c>
      <c r="FC144" s="26">
        <f t="shared" si="259"/>
        <v>1.04649792507689</v>
      </c>
      <c r="FD144" s="26">
        <f t="shared" si="260"/>
        <v>0.955568067587452</v>
      </c>
      <c r="FE144" s="16">
        <f t="shared" si="261"/>
        <v>0.004223018016577</v>
      </c>
      <c r="FF144" s="16">
        <f t="shared" si="262"/>
        <v>0.0444319324125481</v>
      </c>
      <c r="FG144" s="16">
        <f t="shared" si="263"/>
        <v>0.0520980626120962</v>
      </c>
    </row>
    <row r="145" s="1" customFormat="1" spans="1:163">
      <c r="A145" s="13" t="s">
        <v>26</v>
      </c>
      <c r="B145" s="13">
        <v>2.94977610281954</v>
      </c>
      <c r="C145" s="14">
        <v>0.0026</v>
      </c>
      <c r="D145" s="14">
        <v>0.0495</v>
      </c>
      <c r="E145" s="13">
        <v>112</v>
      </c>
      <c r="F145" s="13">
        <v>0.714285714285714</v>
      </c>
      <c r="G145" s="13">
        <v>0.714285714285714</v>
      </c>
      <c r="H145" s="13">
        <v>0.857142857142857</v>
      </c>
      <c r="I145" s="13">
        <v>8.39285714285714</v>
      </c>
      <c r="J145" s="13">
        <v>1.31510246704086</v>
      </c>
      <c r="K145" s="17">
        <f t="shared" si="190"/>
        <v>1.48253800941746</v>
      </c>
      <c r="L145" s="17">
        <f t="shared" si="186"/>
        <v>0.887061551668147</v>
      </c>
      <c r="M145" s="17">
        <f t="shared" si="187"/>
        <v>1.1273174878558</v>
      </c>
      <c r="N145" s="16">
        <f t="shared" si="191"/>
        <v>0.0280346608509468</v>
      </c>
      <c r="O145" s="16">
        <f t="shared" si="188"/>
        <v>0.127317487855796</v>
      </c>
      <c r="P145" s="16">
        <f>(O145-$Q$1)^2</f>
        <v>0.0320298146399565</v>
      </c>
      <c r="R145" s="21">
        <f t="shared" si="192"/>
        <v>-0.119840905993171</v>
      </c>
      <c r="S145" s="21">
        <f t="shared" si="273"/>
        <v>1</v>
      </c>
      <c r="T145" s="21">
        <f t="shared" si="193"/>
        <v>1.08172927012207</v>
      </c>
      <c r="U145" s="22">
        <f t="shared" si="194"/>
        <v>0.00259662584726591</v>
      </c>
      <c r="V145" s="21">
        <f t="shared" si="195"/>
        <v>0.0483138602785507</v>
      </c>
      <c r="W145" s="25">
        <f t="shared" si="196"/>
        <v>4.71849887129509</v>
      </c>
      <c r="X145" s="21">
        <f t="shared" si="197"/>
        <v>-0.336472236621213</v>
      </c>
      <c r="Y145" s="21">
        <f t="shared" si="198"/>
        <v>-0.336472236621213</v>
      </c>
      <c r="Z145" s="25">
        <f t="shared" si="199"/>
        <v>-0.154150679827258</v>
      </c>
      <c r="AA145" s="21">
        <f t="shared" si="200"/>
        <v>2.12738100396895</v>
      </c>
      <c r="AB145" s="26">
        <f t="shared" si="201"/>
        <v>1.39702243585816</v>
      </c>
      <c r="AC145" s="26">
        <f t="shared" si="202"/>
        <v>0.941361021330359</v>
      </c>
      <c r="AD145" s="26">
        <f t="shared" si="265"/>
        <v>1.06229170035824</v>
      </c>
      <c r="AE145" s="16">
        <f t="shared" si="203"/>
        <v>0.00671088129102672</v>
      </c>
      <c r="AF145" s="16">
        <f t="shared" si="204"/>
        <v>0.0622917003582433</v>
      </c>
      <c r="AG145" s="16">
        <f t="shared" si="205"/>
        <v>0.0201995817996908</v>
      </c>
      <c r="AJ145" s="25">
        <v>-0.119840905993171</v>
      </c>
      <c r="AK145" s="22">
        <v>1</v>
      </c>
      <c r="AL145" s="25">
        <v>1.08172927012207</v>
      </c>
      <c r="AM145" s="25">
        <v>0.0483138602785507</v>
      </c>
      <c r="AN145" s="25">
        <v>4.71849887129509</v>
      </c>
      <c r="AO145" s="25">
        <v>-0.336472236621213</v>
      </c>
      <c r="AP145" s="25">
        <v>-0.336472236621213</v>
      </c>
      <c r="AQ145" s="25">
        <v>-0.154150679827258</v>
      </c>
      <c r="AR145" s="25">
        <v>2.12738100396895</v>
      </c>
      <c r="AS145" s="26">
        <f t="shared" si="206"/>
        <v>1.39650737288514</v>
      </c>
      <c r="AT145" s="26">
        <f t="shared" si="207"/>
        <v>0.94170821620791</v>
      </c>
      <c r="AU145" s="26">
        <f t="shared" si="266"/>
        <v>1.06190004800725</v>
      </c>
      <c r="AV145" s="16">
        <f t="shared" si="208"/>
        <v>0.00662675869551617</v>
      </c>
      <c r="AW145" s="16">
        <f t="shared" si="209"/>
        <v>0.0619000480072487</v>
      </c>
      <c r="AX145" s="16">
        <f t="shared" si="210"/>
        <v>0.0203603950339311</v>
      </c>
      <c r="BA145" s="25">
        <v>-0.119840905993171</v>
      </c>
      <c r="BB145" s="25">
        <v>1.08172927012207</v>
      </c>
      <c r="BC145" s="25">
        <v>0.0483138602785507</v>
      </c>
      <c r="BD145" s="25">
        <v>4.71849887129509</v>
      </c>
      <c r="BE145" s="22">
        <v>-0.336472236621213</v>
      </c>
      <c r="BF145" s="25">
        <v>-0.336472236621213</v>
      </c>
      <c r="BG145" s="25">
        <v>-0.154150679827258</v>
      </c>
      <c r="BH145" s="25">
        <v>2.12738100396895</v>
      </c>
      <c r="BI145" s="26">
        <f t="shared" si="211"/>
        <v>1.41122003178972</v>
      </c>
      <c r="BJ145" s="26">
        <f t="shared" si="212"/>
        <v>0.931890447567582</v>
      </c>
      <c r="BK145" s="26">
        <f t="shared" si="267"/>
        <v>1.07308751002889</v>
      </c>
      <c r="BL145" s="16">
        <f t="shared" si="213"/>
        <v>0.00923858625325145</v>
      </c>
      <c r="BM145" s="16">
        <f t="shared" si="214"/>
        <v>0.0730875100288855</v>
      </c>
      <c r="BN145" s="16">
        <f t="shared" si="215"/>
        <v>0.0173646594937322</v>
      </c>
      <c r="BQ145" s="25">
        <v>-0.119840905993171</v>
      </c>
      <c r="BR145" s="25">
        <v>1.08172927012207</v>
      </c>
      <c r="BS145" s="25">
        <v>0.0483138602785507</v>
      </c>
      <c r="BT145" s="25">
        <v>4.71849887129509</v>
      </c>
      <c r="BU145" s="22">
        <v>-0.336472236621213</v>
      </c>
      <c r="BV145" s="25">
        <v>-0.154150679827258</v>
      </c>
      <c r="BW145" s="25">
        <v>2.12738100396895</v>
      </c>
      <c r="BX145" s="26">
        <f t="shared" si="216"/>
        <v>1.42359400280146</v>
      </c>
      <c r="BY145" s="26">
        <f t="shared" si="217"/>
        <v>0.923790395613423</v>
      </c>
      <c r="BZ145" s="26">
        <f t="shared" si="268"/>
        <v>1.08249664074064</v>
      </c>
      <c r="CA145" s="16">
        <f t="shared" si="218"/>
        <v>0.0117704133316942</v>
      </c>
      <c r="CB145" s="16">
        <f t="shared" si="219"/>
        <v>0.0824966407406429</v>
      </c>
      <c r="CC145" s="16">
        <f t="shared" si="220"/>
        <v>0.0154168018524533</v>
      </c>
      <c r="CF145" s="25">
        <v>-0.119840905993171</v>
      </c>
      <c r="CG145" s="25">
        <v>1.08172927012207</v>
      </c>
      <c r="CH145" s="25">
        <v>0.0483138602785507</v>
      </c>
      <c r="CI145" s="25">
        <v>4.71849887129509</v>
      </c>
      <c r="CJ145" s="25">
        <v>-0.154150679827258</v>
      </c>
      <c r="CK145" s="22">
        <v>2.12738100396895</v>
      </c>
      <c r="CL145" s="29">
        <f t="shared" si="221"/>
        <v>1.40346549310544</v>
      </c>
      <c r="CM145" s="29">
        <f t="shared" si="222"/>
        <v>0.93703940246578</v>
      </c>
      <c r="CN145" s="29">
        <f t="shared" si="269"/>
        <v>1.06719098190379</v>
      </c>
      <c r="CO145" s="27">
        <f t="shared" si="223"/>
        <v>0.00780802437528906</v>
      </c>
      <c r="CP145" s="27">
        <f t="shared" si="224"/>
        <v>0.0671909819037935</v>
      </c>
      <c r="CQ145" s="27">
        <f t="shared" si="225"/>
        <v>0.0197086690413441</v>
      </c>
      <c r="CT145" s="31">
        <v>-0.119840905993171</v>
      </c>
      <c r="CU145" s="31">
        <v>1.08172927012207</v>
      </c>
      <c r="CV145" s="31">
        <v>0.0483138602785507</v>
      </c>
      <c r="CW145" s="31">
        <v>4.71849887129509</v>
      </c>
      <c r="CX145" s="31">
        <v>-0.154150679827258</v>
      </c>
      <c r="CY145" s="34">
        <f t="shared" si="226"/>
        <v>1.35250487024817</v>
      </c>
      <c r="CZ145" s="34">
        <f t="shared" si="189"/>
        <v>0.972345827338536</v>
      </c>
      <c r="DA145" s="34">
        <f t="shared" si="270"/>
        <v>1.02844067602692</v>
      </c>
      <c r="DB145" s="32">
        <f t="shared" si="227"/>
        <v>0.0013989397656825</v>
      </c>
      <c r="DC145" s="32">
        <f t="shared" si="228"/>
        <v>0.0284406760269214</v>
      </c>
      <c r="DD145" s="32">
        <f>(DC145-$DE$1)^2</f>
        <v>0.0319122404567772</v>
      </c>
      <c r="DE145" s="73"/>
      <c r="DF145" s="30">
        <f t="shared" si="229"/>
        <v>1.35250487024818</v>
      </c>
      <c r="DG145" s="30">
        <f t="shared" si="230"/>
        <v>1.35412468775323</v>
      </c>
      <c r="DH145" s="30">
        <f t="shared" si="231"/>
        <v>0.971182697527569</v>
      </c>
      <c r="DI145" s="34">
        <f t="shared" si="232"/>
        <v>1.02967238043449</v>
      </c>
      <c r="DJ145" s="32">
        <f t="shared" si="233"/>
        <v>0.00152273370932499</v>
      </c>
      <c r="DK145" s="32">
        <f t="shared" si="234"/>
        <v>0.0296723804344887</v>
      </c>
      <c r="DL145" s="32">
        <f t="shared" si="235"/>
        <v>0.040070518533535</v>
      </c>
      <c r="DM145" s="36"/>
      <c r="DN145" s="30">
        <f t="shared" si="236"/>
        <v>1.43967556052307</v>
      </c>
      <c r="DO145" s="30">
        <f t="shared" si="237"/>
        <v>0.913471411963853</v>
      </c>
      <c r="DP145" s="34">
        <f t="shared" si="238"/>
        <v>1.09472500934662</v>
      </c>
      <c r="DQ145" s="32">
        <f t="shared" si="239"/>
        <v>0.0155184556197274</v>
      </c>
      <c r="DR145" s="32">
        <f t="shared" si="240"/>
        <v>0.0947250093466212</v>
      </c>
      <c r="DS145" s="32">
        <f t="shared" si="241"/>
        <v>0.0175776231947685</v>
      </c>
      <c r="DT145" s="36"/>
      <c r="DU145" s="30">
        <f t="shared" si="242"/>
        <v>1.35830557101809</v>
      </c>
      <c r="DV145" s="30">
        <f t="shared" si="243"/>
        <v>0.968193383801811</v>
      </c>
      <c r="DW145" s="34">
        <f t="shared" si="244"/>
        <v>1.03285151161981</v>
      </c>
      <c r="DX145" s="32">
        <f t="shared" si="245"/>
        <v>0.00186650819326771</v>
      </c>
      <c r="DY145" s="32">
        <f t="shared" si="246"/>
        <v>0.0328515116198105</v>
      </c>
      <c r="DZ145" s="32">
        <f t="shared" si="247"/>
        <v>0.0369645466288503</v>
      </c>
      <c r="EA145" s="36"/>
      <c r="EC145" s="25">
        <v>-0.119840905993171</v>
      </c>
      <c r="ED145" s="22">
        <v>0.0483138602785507</v>
      </c>
      <c r="EE145" s="25">
        <v>4.71849887129509</v>
      </c>
      <c r="EF145" s="25">
        <v>-0.154150679827258</v>
      </c>
      <c r="EG145" s="26">
        <f t="shared" si="248"/>
        <v>1.29342852374327</v>
      </c>
      <c r="EH145" s="26">
        <f t="shared" si="249"/>
        <v>1.01675697025365</v>
      </c>
      <c r="EI145" s="26">
        <f t="shared" si="271"/>
        <v>0.98351919805431</v>
      </c>
      <c r="EJ145" s="16">
        <f t="shared" si="250"/>
        <v>0.000469759818067093</v>
      </c>
      <c r="EK145" s="16">
        <f t="shared" si="251"/>
        <v>0.01648080194569</v>
      </c>
      <c r="EL145" s="16">
        <f t="shared" si="252"/>
        <v>0.040057530736767</v>
      </c>
      <c r="EO145" s="25">
        <v>-0.119840905993171</v>
      </c>
      <c r="EP145" s="25">
        <v>4.71849887129509</v>
      </c>
      <c r="EQ145" s="22">
        <v>-0.154150679827258</v>
      </c>
      <c r="ER145" s="26">
        <f t="shared" si="253"/>
        <v>1.26949256155908</v>
      </c>
      <c r="ES145" s="26">
        <f t="shared" si="254"/>
        <v>1.03592766658338</v>
      </c>
      <c r="ET145" s="26">
        <f t="shared" si="272"/>
        <v>0.965318363682787</v>
      </c>
      <c r="EU145" s="16">
        <f t="shared" si="255"/>
        <v>0.00208026347805699</v>
      </c>
      <c r="EV145" s="16">
        <f t="shared" si="256"/>
        <v>0.0346816363172131</v>
      </c>
      <c r="EW145" s="16">
        <f t="shared" si="257"/>
        <v>0.0408218290737636</v>
      </c>
      <c r="EZ145" s="25">
        <v>-0.119840905993171</v>
      </c>
      <c r="FA145" s="25">
        <v>4.71849887129509</v>
      </c>
      <c r="FB145" s="26">
        <f t="shared" si="258"/>
        <v>1.31819696650827</v>
      </c>
      <c r="FC145" s="26">
        <f t="shared" si="259"/>
        <v>0.997652475657255</v>
      </c>
      <c r="FD145" s="26">
        <f t="shared" si="260"/>
        <v>1.00235304818063</v>
      </c>
      <c r="FE145" s="16">
        <f t="shared" si="261"/>
        <v>9.57592695380232e-6</v>
      </c>
      <c r="FF145" s="16">
        <f t="shared" si="262"/>
        <v>0.0023530481806282</v>
      </c>
      <c r="FG145" s="16">
        <f t="shared" si="263"/>
        <v>0.0730777057828364</v>
      </c>
    </row>
    <row r="146" s="1" customFormat="1" spans="1:163">
      <c r="A146" s="13" t="s">
        <v>26</v>
      </c>
      <c r="B146" s="13">
        <v>2.94977610281954</v>
      </c>
      <c r="C146" s="14">
        <v>0.0018</v>
      </c>
      <c r="D146" s="14">
        <v>0.0375</v>
      </c>
      <c r="E146" s="13">
        <v>112</v>
      </c>
      <c r="F146" s="13">
        <v>0.892857142857143</v>
      </c>
      <c r="G146" s="13">
        <v>0.892857142857143</v>
      </c>
      <c r="H146" s="13">
        <v>0.857142857142857</v>
      </c>
      <c r="I146" s="13">
        <v>6.60714285714286</v>
      </c>
      <c r="J146" s="13">
        <v>1.54663866320308</v>
      </c>
      <c r="K146" s="17">
        <f t="shared" si="190"/>
        <v>1.71753951798889</v>
      </c>
      <c r="L146" s="17">
        <f t="shared" si="186"/>
        <v>0.900496697167165</v>
      </c>
      <c r="M146" s="17">
        <f t="shared" si="187"/>
        <v>1.11049824296509</v>
      </c>
      <c r="N146" s="16">
        <f t="shared" si="191"/>
        <v>0.0292071021665207</v>
      </c>
      <c r="O146" s="16">
        <f t="shared" si="188"/>
        <v>0.110498242965086</v>
      </c>
      <c r="P146" s="16">
        <f>(O146-$Q$1)^2</f>
        <v>0.0383329402160526</v>
      </c>
      <c r="R146" s="21">
        <f t="shared" si="192"/>
        <v>-0.10480878214946</v>
      </c>
      <c r="S146" s="21">
        <f t="shared" si="273"/>
        <v>1</v>
      </c>
      <c r="T146" s="21">
        <f t="shared" si="193"/>
        <v>1.08172927012207</v>
      </c>
      <c r="U146" s="22">
        <f t="shared" si="194"/>
        <v>0.0017983819413794</v>
      </c>
      <c r="V146" s="21">
        <f t="shared" si="195"/>
        <v>0.0368139731227164</v>
      </c>
      <c r="W146" s="25">
        <f t="shared" si="196"/>
        <v>4.71849887129509</v>
      </c>
      <c r="X146" s="21">
        <f t="shared" si="197"/>
        <v>-0.113328685307003</v>
      </c>
      <c r="Y146" s="21">
        <f t="shared" si="198"/>
        <v>-0.113328685307003</v>
      </c>
      <c r="Z146" s="25">
        <f t="shared" si="199"/>
        <v>-0.154150679827258</v>
      </c>
      <c r="AA146" s="21">
        <f t="shared" si="200"/>
        <v>1.88815131490312</v>
      </c>
      <c r="AB146" s="26">
        <f t="shared" si="201"/>
        <v>1.55909991524459</v>
      </c>
      <c r="AC146" s="26">
        <f t="shared" si="202"/>
        <v>0.992007406376159</v>
      </c>
      <c r="AD146" s="26">
        <f t="shared" si="265"/>
        <v>1.0080569898697</v>
      </c>
      <c r="AE146" s="16">
        <f t="shared" si="203"/>
        <v>0.000155282802442157</v>
      </c>
      <c r="AF146" s="16">
        <f t="shared" si="204"/>
        <v>0.00805698986970071</v>
      </c>
      <c r="AG146" s="16">
        <f t="shared" si="205"/>
        <v>0.0385572273299881</v>
      </c>
      <c r="AJ146" s="25">
        <v>-0.10480878214946</v>
      </c>
      <c r="AK146" s="22">
        <v>1</v>
      </c>
      <c r="AL146" s="25">
        <v>1.08172927012207</v>
      </c>
      <c r="AM146" s="25">
        <v>0.0368139731227164</v>
      </c>
      <c r="AN146" s="25">
        <v>4.71849887129509</v>
      </c>
      <c r="AO146" s="25">
        <v>-0.113328685307003</v>
      </c>
      <c r="AP146" s="25">
        <v>-0.113328685307003</v>
      </c>
      <c r="AQ146" s="25">
        <v>-0.154150679827258</v>
      </c>
      <c r="AR146" s="25">
        <v>1.88815131490312</v>
      </c>
      <c r="AS146" s="26">
        <f t="shared" si="206"/>
        <v>1.55783533945166</v>
      </c>
      <c r="AT146" s="26">
        <f t="shared" si="207"/>
        <v>0.992812670270711</v>
      </c>
      <c r="AU146" s="26">
        <f t="shared" si="266"/>
        <v>1.00723936140675</v>
      </c>
      <c r="AV146" s="16">
        <f t="shared" si="208"/>
        <v>0.000125365559015461</v>
      </c>
      <c r="AW146" s="16">
        <f t="shared" si="209"/>
        <v>0.00723936140674852</v>
      </c>
      <c r="AX146" s="16">
        <f t="shared" si="210"/>
        <v>0.0389472367043097</v>
      </c>
      <c r="BA146" s="25">
        <v>-0.10480878214946</v>
      </c>
      <c r="BB146" s="25">
        <v>1.08172927012207</v>
      </c>
      <c r="BC146" s="25">
        <v>0.0368139731227164</v>
      </c>
      <c r="BD146" s="25">
        <v>4.71849887129509</v>
      </c>
      <c r="BE146" s="22">
        <v>-0.113328685307003</v>
      </c>
      <c r="BF146" s="25">
        <v>-0.113328685307003</v>
      </c>
      <c r="BG146" s="25">
        <v>-0.154150679827258</v>
      </c>
      <c r="BH146" s="25">
        <v>1.88815131490312</v>
      </c>
      <c r="BI146" s="26">
        <f t="shared" si="211"/>
        <v>1.57224878901047</v>
      </c>
      <c r="BJ146" s="26">
        <f t="shared" si="212"/>
        <v>0.983711149287317</v>
      </c>
      <c r="BK146" s="26">
        <f t="shared" si="267"/>
        <v>1.01655857080047</v>
      </c>
      <c r="BL146" s="16">
        <f t="shared" si="213"/>
        <v>0.000655878543870217</v>
      </c>
      <c r="BM146" s="16">
        <f t="shared" si="214"/>
        <v>0.0165585708004667</v>
      </c>
      <c r="BN146" s="16">
        <f t="shared" si="215"/>
        <v>0.0354583862021871</v>
      </c>
      <c r="BQ146" s="25">
        <v>-0.10480878214946</v>
      </c>
      <c r="BR146" s="25">
        <v>1.08172927012207</v>
      </c>
      <c r="BS146" s="25">
        <v>0.0368139731227164</v>
      </c>
      <c r="BT146" s="25">
        <v>4.71849887129509</v>
      </c>
      <c r="BU146" s="22">
        <v>-0.113328685307003</v>
      </c>
      <c r="BV146" s="25">
        <v>-0.154150679827258</v>
      </c>
      <c r="BW146" s="25">
        <v>1.88815131490312</v>
      </c>
      <c r="BX146" s="26">
        <f t="shared" si="216"/>
        <v>1.59053337304889</v>
      </c>
      <c r="BY146" s="26">
        <f t="shared" si="217"/>
        <v>0.972402521952954</v>
      </c>
      <c r="BZ146" s="26">
        <f t="shared" si="268"/>
        <v>1.02838071418369</v>
      </c>
      <c r="CA146" s="16">
        <f t="shared" si="218"/>
        <v>0.00192674555244795</v>
      </c>
      <c r="CB146" s="16">
        <f t="shared" si="219"/>
        <v>0.02838071418369</v>
      </c>
      <c r="CC146" s="16">
        <f t="shared" si="220"/>
        <v>0.031783880042311</v>
      </c>
      <c r="CF146" s="25">
        <v>-0.10480878214946</v>
      </c>
      <c r="CG146" s="25">
        <v>1.08172927012207</v>
      </c>
      <c r="CH146" s="25">
        <v>0.0368139731227164</v>
      </c>
      <c r="CI146" s="25">
        <v>4.71849887129509</v>
      </c>
      <c r="CJ146" s="25">
        <v>-0.154150679827258</v>
      </c>
      <c r="CK146" s="22">
        <v>1.88815131490312</v>
      </c>
      <c r="CL146" s="29">
        <f t="shared" si="221"/>
        <v>1.55402142959307</v>
      </c>
      <c r="CM146" s="29">
        <f t="shared" si="222"/>
        <v>0.995249250589859</v>
      </c>
      <c r="CN146" s="29">
        <f t="shared" si="269"/>
        <v>1.00477342676453</v>
      </c>
      <c r="CO146" s="27">
        <f t="shared" si="223"/>
        <v>5.45052395691123e-5</v>
      </c>
      <c r="CP146" s="27">
        <f t="shared" si="224"/>
        <v>0.00477342676452741</v>
      </c>
      <c r="CQ146" s="27">
        <f t="shared" si="225"/>
        <v>0.0411299176716169</v>
      </c>
      <c r="CT146" s="31">
        <v>-0.10480878214946</v>
      </c>
      <c r="CU146" s="31">
        <v>1.08172927012207</v>
      </c>
      <c r="CV146" s="31">
        <v>0.0368139731227164</v>
      </c>
      <c r="CW146" s="31">
        <v>4.71849887129509</v>
      </c>
      <c r="CX146" s="31">
        <v>-0.154150679827258</v>
      </c>
      <c r="CY146" s="34">
        <f t="shared" si="226"/>
        <v>1.52154989694326</v>
      </c>
      <c r="CZ146" s="34">
        <f t="shared" si="189"/>
        <v>1.01648895400028</v>
      </c>
      <c r="DA146" s="34">
        <f t="shared" si="270"/>
        <v>0.983778521217191</v>
      </c>
      <c r="DB146" s="32">
        <f t="shared" si="227"/>
        <v>0.00062944619243994</v>
      </c>
      <c r="DC146" s="32">
        <f t="shared" si="228"/>
        <v>0.0162214787828092</v>
      </c>
      <c r="DD146" s="32">
        <f>(DC146-$DE$1)^2</f>
        <v>0.0364272234040363</v>
      </c>
      <c r="DE146" s="73"/>
      <c r="DF146" s="30">
        <f t="shared" si="229"/>
        <v>1.52154989694326</v>
      </c>
      <c r="DG146" s="30">
        <f t="shared" si="230"/>
        <v>1.5688007358124</v>
      </c>
      <c r="DH146" s="30">
        <f t="shared" si="231"/>
        <v>0.985873239281822</v>
      </c>
      <c r="DI146" s="34">
        <f t="shared" si="232"/>
        <v>1.01432918569579</v>
      </c>
      <c r="DJ146" s="32">
        <f t="shared" si="233"/>
        <v>0.000491157462340945</v>
      </c>
      <c r="DK146" s="32">
        <f t="shared" si="234"/>
        <v>0.014329185695789</v>
      </c>
      <c r="DL146" s="32">
        <f t="shared" si="235"/>
        <v>0.0464486175695047</v>
      </c>
      <c r="DM146" s="36"/>
      <c r="DN146" s="30">
        <f t="shared" si="236"/>
        <v>1.59471906349781</v>
      </c>
      <c r="DO146" s="30">
        <f t="shared" si="237"/>
        <v>0.969850237953965</v>
      </c>
      <c r="DP146" s="34">
        <f t="shared" si="238"/>
        <v>1.03108702855983</v>
      </c>
      <c r="DQ146" s="32">
        <f t="shared" si="239"/>
        <v>0.00231172489250194</v>
      </c>
      <c r="DR146" s="32">
        <f t="shared" si="240"/>
        <v>0.0310870285598321</v>
      </c>
      <c r="DS146" s="32">
        <f t="shared" si="241"/>
        <v>0.0385017428395848</v>
      </c>
      <c r="DT146" s="36"/>
      <c r="DU146" s="30">
        <f t="shared" si="242"/>
        <v>1.52900280074233</v>
      </c>
      <c r="DV146" s="30">
        <f t="shared" si="243"/>
        <v>1.01153422508591</v>
      </c>
      <c r="DW146" s="34">
        <f t="shared" si="244"/>
        <v>0.988597296265553</v>
      </c>
      <c r="DX146" s="32">
        <f t="shared" si="245"/>
        <v>0.000311023644734326</v>
      </c>
      <c r="DY146" s="32">
        <f t="shared" si="246"/>
        <v>0.0114027037344466</v>
      </c>
      <c r="DZ146" s="32">
        <f t="shared" si="247"/>
        <v>0.0456721648873223</v>
      </c>
      <c r="EA146" s="36"/>
      <c r="EC146" s="25">
        <v>-0.10480878214946</v>
      </c>
      <c r="ED146" s="22">
        <v>0.0368139731227164</v>
      </c>
      <c r="EE146" s="25">
        <v>4.71849887129509</v>
      </c>
      <c r="EF146" s="25">
        <v>-0.154150679827258</v>
      </c>
      <c r="EG146" s="26">
        <f t="shared" si="248"/>
        <v>1.45156166707617</v>
      </c>
      <c r="EH146" s="26">
        <f t="shared" si="249"/>
        <v>1.06549979810256</v>
      </c>
      <c r="EI146" s="26">
        <f t="shared" si="271"/>
        <v>0.938526691211762</v>
      </c>
      <c r="EJ146" s="16">
        <f t="shared" si="250"/>
        <v>0.00903963519251663</v>
      </c>
      <c r="EK146" s="16">
        <f t="shared" si="251"/>
        <v>0.0614733087882382</v>
      </c>
      <c r="EL146" s="16">
        <f t="shared" si="252"/>
        <v>0.0240719160616537</v>
      </c>
      <c r="EO146" s="25">
        <v>-0.10480878214946</v>
      </c>
      <c r="EP146" s="25">
        <v>4.71849887129509</v>
      </c>
      <c r="EQ146" s="22">
        <v>-0.154150679827258</v>
      </c>
      <c r="ER146" s="26">
        <f t="shared" si="253"/>
        <v>1.4707236026464</v>
      </c>
      <c r="ES146" s="26">
        <f t="shared" si="254"/>
        <v>1.05161748979896</v>
      </c>
      <c r="ET146" s="26">
        <f t="shared" si="272"/>
        <v>0.950916098011241</v>
      </c>
      <c r="EU146" s="16">
        <f t="shared" si="255"/>
        <v>0.00576309641932514</v>
      </c>
      <c r="EV146" s="16">
        <f t="shared" si="256"/>
        <v>0.0490839019887588</v>
      </c>
      <c r="EW146" s="16">
        <f t="shared" si="257"/>
        <v>0.0352094679543111</v>
      </c>
      <c r="EZ146" s="25">
        <v>-0.10480878214946</v>
      </c>
      <c r="FA146" s="25">
        <v>4.71849887129509</v>
      </c>
      <c r="FB146" s="26">
        <f t="shared" si="258"/>
        <v>1.52714828765885</v>
      </c>
      <c r="FC146" s="26">
        <f t="shared" si="259"/>
        <v>1.01276259529067</v>
      </c>
      <c r="FD146" s="26">
        <f t="shared" si="260"/>
        <v>0.987398235924177</v>
      </c>
      <c r="FE146" s="16">
        <f t="shared" si="261"/>
        <v>0.000379874738855195</v>
      </c>
      <c r="FF146" s="16">
        <f t="shared" si="262"/>
        <v>0.0126017640758233</v>
      </c>
      <c r="FG146" s="16">
        <f t="shared" si="263"/>
        <v>0.0676416940897875</v>
      </c>
    </row>
    <row r="147" s="1" customFormat="1" spans="1:163">
      <c r="A147" s="13" t="s">
        <v>26</v>
      </c>
      <c r="B147" s="13">
        <v>2.48110142889679</v>
      </c>
      <c r="C147" s="14">
        <v>0.0026</v>
      </c>
      <c r="D147" s="14">
        <v>0.1001</v>
      </c>
      <c r="E147" s="13">
        <v>112</v>
      </c>
      <c r="F147" s="13">
        <v>0.357142857142857</v>
      </c>
      <c r="G147" s="13">
        <v>0.357142857142857</v>
      </c>
      <c r="H147" s="13">
        <v>0.857142857142857</v>
      </c>
      <c r="I147" s="13">
        <v>6.60714285714286</v>
      </c>
      <c r="J147" s="13">
        <v>1.05358425910573</v>
      </c>
      <c r="K147" s="17">
        <f t="shared" si="190"/>
        <v>1.21685004245548</v>
      </c>
      <c r="L147" s="17">
        <f t="shared" si="186"/>
        <v>0.865829167396588</v>
      </c>
      <c r="M147" s="17">
        <f t="shared" si="187"/>
        <v>1.15496224619788</v>
      </c>
      <c r="N147" s="16">
        <f t="shared" si="191"/>
        <v>0.026655716012807</v>
      </c>
      <c r="O147" s="16">
        <f t="shared" si="188"/>
        <v>0.154962246197875</v>
      </c>
      <c r="P147" s="16">
        <f>(O147-$Q$1)^2</f>
        <v>0.0228989514349744</v>
      </c>
      <c r="R147" s="21">
        <f t="shared" si="192"/>
        <v>-0.14406765616495</v>
      </c>
      <c r="S147" s="21">
        <f t="shared" si="273"/>
        <v>1</v>
      </c>
      <c r="T147" s="21">
        <f t="shared" si="193"/>
        <v>0.908702586137929</v>
      </c>
      <c r="U147" s="22">
        <f t="shared" si="194"/>
        <v>0.00259662584726591</v>
      </c>
      <c r="V147" s="21">
        <f t="shared" si="195"/>
        <v>0.095401084763253</v>
      </c>
      <c r="W147" s="25">
        <f t="shared" si="196"/>
        <v>4.71849887129509</v>
      </c>
      <c r="X147" s="21">
        <f t="shared" si="197"/>
        <v>-1.02961941718116</v>
      </c>
      <c r="Y147" s="21">
        <f t="shared" si="198"/>
        <v>-1.02961941718116</v>
      </c>
      <c r="Z147" s="25">
        <f t="shared" si="199"/>
        <v>-0.154150679827258</v>
      </c>
      <c r="AA147" s="21">
        <f t="shared" si="200"/>
        <v>1.88815131490312</v>
      </c>
      <c r="AB147" s="26">
        <f t="shared" si="201"/>
        <v>1.21798502820981</v>
      </c>
      <c r="AC147" s="26">
        <f t="shared" si="202"/>
        <v>0.865022339933261</v>
      </c>
      <c r="AD147" s="26">
        <f t="shared" si="265"/>
        <v>1.15603950769312</v>
      </c>
      <c r="AE147" s="16">
        <f t="shared" si="203"/>
        <v>0.0270276128820134</v>
      </c>
      <c r="AF147" s="16">
        <f t="shared" si="204"/>
        <v>0.156039507693122</v>
      </c>
      <c r="AG147" s="16">
        <f t="shared" si="205"/>
        <v>0.00234037529505423</v>
      </c>
      <c r="AJ147" s="25">
        <v>-0.14406765616495</v>
      </c>
      <c r="AK147" s="22">
        <v>1</v>
      </c>
      <c r="AL147" s="25">
        <v>0.908702586137929</v>
      </c>
      <c r="AM147" s="25">
        <v>0.095401084763253</v>
      </c>
      <c r="AN147" s="25">
        <v>4.71849887129509</v>
      </c>
      <c r="AO147" s="25">
        <v>-1.02961941718116</v>
      </c>
      <c r="AP147" s="25">
        <v>-1.02961941718116</v>
      </c>
      <c r="AQ147" s="25">
        <v>-0.154150679827258</v>
      </c>
      <c r="AR147" s="25">
        <v>1.88815131490312</v>
      </c>
      <c r="AS147" s="26">
        <f t="shared" si="206"/>
        <v>1.21774371456958</v>
      </c>
      <c r="AT147" s="26">
        <f t="shared" si="207"/>
        <v>0.86519375669956</v>
      </c>
      <c r="AU147" s="26">
        <f t="shared" si="266"/>
        <v>1.15581046702727</v>
      </c>
      <c r="AV147" s="16">
        <f t="shared" si="208"/>
        <v>0.0269483268181869</v>
      </c>
      <c r="AW147" s="16">
        <f t="shared" si="209"/>
        <v>0.155810467027273</v>
      </c>
      <c r="AX147" s="16">
        <f t="shared" si="210"/>
        <v>0.00237943348187085</v>
      </c>
      <c r="BA147" s="25">
        <v>-0.14406765616495</v>
      </c>
      <c r="BB147" s="25">
        <v>0.908702586137929</v>
      </c>
      <c r="BC147" s="25">
        <v>0.095401084763253</v>
      </c>
      <c r="BD147" s="25">
        <v>4.71849887129509</v>
      </c>
      <c r="BE147" s="22">
        <v>-1.02961941718116</v>
      </c>
      <c r="BF147" s="25">
        <v>-1.02961941718116</v>
      </c>
      <c r="BG147" s="25">
        <v>-0.154150679827258</v>
      </c>
      <c r="BH147" s="25">
        <v>1.88815131490312</v>
      </c>
      <c r="BI147" s="26">
        <f t="shared" si="211"/>
        <v>1.21621946192167</v>
      </c>
      <c r="BJ147" s="26">
        <f t="shared" si="212"/>
        <v>0.866278078991627</v>
      </c>
      <c r="BK147" s="26">
        <f t="shared" si="267"/>
        <v>1.15436373636977</v>
      </c>
      <c r="BL147" s="16">
        <f t="shared" si="213"/>
        <v>0.0264502091949803</v>
      </c>
      <c r="BM147" s="16">
        <f t="shared" si="214"/>
        <v>0.154363736369769</v>
      </c>
      <c r="BN147" s="16">
        <f t="shared" si="215"/>
        <v>0.00255012953974812</v>
      </c>
      <c r="BQ147" s="25">
        <v>-0.14406765616495</v>
      </c>
      <c r="BR147" s="25">
        <v>0.908702586137929</v>
      </c>
      <c r="BS147" s="25">
        <v>0.095401084763253</v>
      </c>
      <c r="BT147" s="25">
        <v>4.71849887129509</v>
      </c>
      <c r="BU147" s="22">
        <v>-1.02961941718116</v>
      </c>
      <c r="BV147" s="25">
        <v>-0.154150679827258</v>
      </c>
      <c r="BW147" s="25">
        <v>1.88815131490312</v>
      </c>
      <c r="BX147" s="26">
        <f t="shared" si="216"/>
        <v>1.21301365119598</v>
      </c>
      <c r="BY147" s="26">
        <f t="shared" si="217"/>
        <v>0.868567520297021</v>
      </c>
      <c r="BZ147" s="26">
        <f t="shared" si="268"/>
        <v>1.15132097002434</v>
      </c>
      <c r="CA147" s="16">
        <f t="shared" si="218"/>
        <v>0.0254177310622675</v>
      </c>
      <c r="CB147" s="16">
        <f t="shared" si="219"/>
        <v>0.151320970024338</v>
      </c>
      <c r="CC147" s="16">
        <f t="shared" si="220"/>
        <v>0.00306252504258977</v>
      </c>
      <c r="CF147" s="25">
        <v>-0.14406765616495</v>
      </c>
      <c r="CG147" s="25">
        <v>0.908702586137929</v>
      </c>
      <c r="CH147" s="25">
        <v>0.095401084763253</v>
      </c>
      <c r="CI147" s="25">
        <v>4.71849887129509</v>
      </c>
      <c r="CJ147" s="25">
        <v>-0.154150679827258</v>
      </c>
      <c r="CK147" s="22">
        <v>1.88815131490312</v>
      </c>
      <c r="CL147" s="29">
        <f t="shared" si="221"/>
        <v>1.23046761658899</v>
      </c>
      <c r="CM147" s="29">
        <f t="shared" si="222"/>
        <v>0.856247043726674</v>
      </c>
      <c r="CN147" s="29">
        <f t="shared" si="269"/>
        <v>1.16788724390529</v>
      </c>
      <c r="CO147" s="27">
        <f t="shared" si="223"/>
        <v>0.0312877221545511</v>
      </c>
      <c r="CP147" s="27">
        <f t="shared" si="224"/>
        <v>0.167887243905293</v>
      </c>
      <c r="CQ147" s="27">
        <f t="shared" si="225"/>
        <v>0.00157539971316957</v>
      </c>
      <c r="CT147" s="31">
        <v>-0.14406765616495</v>
      </c>
      <c r="CU147" s="31">
        <v>0.908702586137929</v>
      </c>
      <c r="CV147" s="31">
        <v>0.095401084763253</v>
      </c>
      <c r="CW147" s="31">
        <v>4.71849887129509</v>
      </c>
      <c r="CX147" s="31">
        <v>-0.154150679827258</v>
      </c>
      <c r="CY147" s="34">
        <f t="shared" si="226"/>
        <v>1.21006734787884</v>
      </c>
      <c r="CZ147" s="34">
        <f t="shared" si="189"/>
        <v>0.870682330989749</v>
      </c>
      <c r="DA147" s="34">
        <f t="shared" si="270"/>
        <v>1.1485245127959</v>
      </c>
      <c r="DB147" s="32">
        <f t="shared" si="227"/>
        <v>0.0244869570719725</v>
      </c>
      <c r="DC147" s="32">
        <f t="shared" si="228"/>
        <v>0.148524512795901</v>
      </c>
      <c r="DD147" s="32">
        <f>(DC147-$DE$1)^2</f>
        <v>0.0034288212552938</v>
      </c>
      <c r="DE147" s="73"/>
      <c r="DF147" s="30">
        <f t="shared" si="229"/>
        <v>1.21006734787884</v>
      </c>
      <c r="DG147" s="30">
        <f t="shared" si="230"/>
        <v>1.07421881061011</v>
      </c>
      <c r="DH147" s="30">
        <f t="shared" si="231"/>
        <v>0.980791109501557</v>
      </c>
      <c r="DI147" s="34">
        <f t="shared" si="232"/>
        <v>1.01958509851115</v>
      </c>
      <c r="DJ147" s="32">
        <f t="shared" si="233"/>
        <v>0.000425784715786809</v>
      </c>
      <c r="DK147" s="32">
        <f t="shared" si="234"/>
        <v>0.0195850985111452</v>
      </c>
      <c r="DL147" s="32">
        <f t="shared" si="235"/>
        <v>0.044210739694913</v>
      </c>
      <c r="DM147" s="36"/>
      <c r="DN147" s="30">
        <f t="shared" si="236"/>
        <v>1.09926986711169</v>
      </c>
      <c r="DO147" s="30">
        <f t="shared" si="237"/>
        <v>0.958440043366244</v>
      </c>
      <c r="DP147" s="34">
        <f t="shared" si="238"/>
        <v>1.04336208291944</v>
      </c>
      <c r="DQ147" s="32">
        <f t="shared" si="239"/>
        <v>0.00208717477887387</v>
      </c>
      <c r="DR147" s="32">
        <f t="shared" si="240"/>
        <v>0.0433620829194368</v>
      </c>
      <c r="DS147" s="32">
        <f t="shared" si="241"/>
        <v>0.0338352315953098</v>
      </c>
      <c r="DT147" s="36"/>
      <c r="DU147" s="30">
        <f t="shared" si="242"/>
        <v>1.03520620993981</v>
      </c>
      <c r="DV147" s="30">
        <f t="shared" si="243"/>
        <v>1.01775303218765</v>
      </c>
      <c r="DW147" s="34">
        <f t="shared" si="244"/>
        <v>0.982556640337891</v>
      </c>
      <c r="DX147" s="32">
        <f t="shared" si="245"/>
        <v>0.000337752691144883</v>
      </c>
      <c r="DY147" s="32">
        <f t="shared" si="246"/>
        <v>0.0174433596621086</v>
      </c>
      <c r="DZ147" s="32">
        <f t="shared" si="247"/>
        <v>0.0431267515793759</v>
      </c>
      <c r="EA147" s="36"/>
      <c r="EC147" s="25">
        <v>-0.14406765616495</v>
      </c>
      <c r="ED147" s="22">
        <v>0.095401084763253</v>
      </c>
      <c r="EE147" s="25">
        <v>4.71849887129509</v>
      </c>
      <c r="EF147" s="25">
        <v>-0.154150679827258</v>
      </c>
      <c r="EG147" s="26">
        <f t="shared" si="248"/>
        <v>1.20923582405426</v>
      </c>
      <c r="EH147" s="26">
        <f t="shared" si="249"/>
        <v>0.871281050517779</v>
      </c>
      <c r="EI147" s="26">
        <f t="shared" si="271"/>
        <v>1.14773527945515</v>
      </c>
      <c r="EJ147" s="16">
        <f t="shared" si="250"/>
        <v>0.0242274096709271</v>
      </c>
      <c r="EK147" s="16">
        <f t="shared" si="251"/>
        <v>0.14773527945515</v>
      </c>
      <c r="EL147" s="16">
        <f t="shared" si="252"/>
        <v>0.0047457353312908</v>
      </c>
      <c r="EO147" s="25">
        <v>-0.14406765616495</v>
      </c>
      <c r="EP147" s="25">
        <v>4.71849887129509</v>
      </c>
      <c r="EQ147" s="22">
        <v>-0.154150679827258</v>
      </c>
      <c r="ER147" s="26">
        <f t="shared" si="253"/>
        <v>1.04198480417853</v>
      </c>
      <c r="ES147" s="26">
        <f t="shared" si="254"/>
        <v>1.01113207686013</v>
      </c>
      <c r="ET147" s="26">
        <f t="shared" si="272"/>
        <v>0.988990481941099</v>
      </c>
      <c r="EU147" s="16">
        <f t="shared" si="255"/>
        <v>0.00013454735460812</v>
      </c>
      <c r="EV147" s="16">
        <f t="shared" si="256"/>
        <v>0.0110095180589015</v>
      </c>
      <c r="EW147" s="16">
        <f t="shared" si="257"/>
        <v>0.050947823170825</v>
      </c>
      <c r="EZ147" s="25">
        <v>-0.14406765616495</v>
      </c>
      <c r="FA147" s="25">
        <v>4.71849887129509</v>
      </c>
      <c r="FB147" s="26">
        <f t="shared" si="258"/>
        <v>1.08196081616185</v>
      </c>
      <c r="FC147" s="26">
        <f t="shared" si="259"/>
        <v>0.973773027052145</v>
      </c>
      <c r="FD147" s="26">
        <f t="shared" si="260"/>
        <v>1.02693335327561</v>
      </c>
      <c r="FE147" s="16">
        <f t="shared" si="261"/>
        <v>0.000805228990358999</v>
      </c>
      <c r="FF147" s="16">
        <f t="shared" si="262"/>
        <v>0.0269333532756095</v>
      </c>
      <c r="FG147" s="16">
        <f t="shared" si="263"/>
        <v>0.0603923642685141</v>
      </c>
    </row>
    <row r="148" s="1" customFormat="1" spans="1:163">
      <c r="A148" s="13" t="s">
        <v>26</v>
      </c>
      <c r="B148" s="13">
        <v>2.48110142889679</v>
      </c>
      <c r="C148" s="14">
        <v>0.0018</v>
      </c>
      <c r="D148" s="14">
        <v>0.0682</v>
      </c>
      <c r="E148" s="13">
        <v>112</v>
      </c>
      <c r="F148" s="13">
        <v>0.535714285714286</v>
      </c>
      <c r="G148" s="13">
        <v>0.535714285714286</v>
      </c>
      <c r="H148" s="13">
        <v>0.857142857142857</v>
      </c>
      <c r="I148" s="13">
        <v>8.39285714285714</v>
      </c>
      <c r="J148" s="13">
        <v>1.16027788655383</v>
      </c>
      <c r="K148" s="17">
        <f t="shared" si="190"/>
        <v>1.28970869388405</v>
      </c>
      <c r="L148" s="17">
        <f t="shared" si="186"/>
        <v>0.899643378428015</v>
      </c>
      <c r="M148" s="17">
        <f t="shared" si="187"/>
        <v>1.11155155918264</v>
      </c>
      <c r="N148" s="16">
        <f t="shared" si="191"/>
        <v>0.0167523338861527</v>
      </c>
      <c r="O148" s="16">
        <f t="shared" si="188"/>
        <v>0.111551559182642</v>
      </c>
      <c r="P148" s="16">
        <f>(O148-$Q$1)^2</f>
        <v>0.0379215963438174</v>
      </c>
      <c r="R148" s="21">
        <f t="shared" si="192"/>
        <v>-0.105756840375187</v>
      </c>
      <c r="S148" s="21">
        <f t="shared" si="273"/>
        <v>1</v>
      </c>
      <c r="T148" s="21">
        <f t="shared" si="193"/>
        <v>0.908702586137929</v>
      </c>
      <c r="U148" s="22">
        <f t="shared" si="194"/>
        <v>0.0017983819413794</v>
      </c>
      <c r="V148" s="21">
        <f t="shared" si="195"/>
        <v>0.0659749889235329</v>
      </c>
      <c r="W148" s="25">
        <f t="shared" si="196"/>
        <v>4.71849887129509</v>
      </c>
      <c r="X148" s="21">
        <f t="shared" si="197"/>
        <v>-0.624154309072993</v>
      </c>
      <c r="Y148" s="21">
        <f t="shared" si="198"/>
        <v>-0.624154309072993</v>
      </c>
      <c r="Z148" s="25">
        <f t="shared" si="199"/>
        <v>-0.154150679827258</v>
      </c>
      <c r="AA148" s="21">
        <f t="shared" si="200"/>
        <v>2.12738100396895</v>
      </c>
      <c r="AB148" s="26">
        <f t="shared" si="201"/>
        <v>1.22616724060425</v>
      </c>
      <c r="AC148" s="26">
        <f t="shared" si="202"/>
        <v>0.946263974547268</v>
      </c>
      <c r="AD148" s="26">
        <f t="shared" si="265"/>
        <v>1.05678756340528</v>
      </c>
      <c r="AE148" s="16">
        <f t="shared" si="203"/>
        <v>0.00434140697718112</v>
      </c>
      <c r="AF148" s="16">
        <f t="shared" si="204"/>
        <v>0.056787563405277</v>
      </c>
      <c r="AG148" s="16">
        <f t="shared" si="205"/>
        <v>0.0217944308149425</v>
      </c>
      <c r="AJ148" s="25">
        <v>-0.105756840375187</v>
      </c>
      <c r="AK148" s="22">
        <v>1</v>
      </c>
      <c r="AL148" s="25">
        <v>0.908702586137929</v>
      </c>
      <c r="AM148" s="25">
        <v>0.0659749889235329</v>
      </c>
      <c r="AN148" s="25">
        <v>4.71849887129509</v>
      </c>
      <c r="AO148" s="25">
        <v>-0.624154309072993</v>
      </c>
      <c r="AP148" s="25">
        <v>-0.624154309072993</v>
      </c>
      <c r="AQ148" s="25">
        <v>-0.154150679827258</v>
      </c>
      <c r="AR148" s="25">
        <v>2.12738100396895</v>
      </c>
      <c r="AS148" s="26">
        <f t="shared" si="206"/>
        <v>1.22549358132628</v>
      </c>
      <c r="AT148" s="26">
        <f t="shared" si="207"/>
        <v>0.946784140067164</v>
      </c>
      <c r="AU148" s="26">
        <f t="shared" si="266"/>
        <v>1.05620696173582</v>
      </c>
      <c r="AV148" s="16">
        <f t="shared" si="208"/>
        <v>0.00425308684465322</v>
      </c>
      <c r="AW148" s="16">
        <f t="shared" si="209"/>
        <v>0.0562069617358198</v>
      </c>
      <c r="AX148" s="16">
        <f t="shared" si="210"/>
        <v>0.0220174975868988</v>
      </c>
      <c r="BA148" s="25">
        <v>-0.105756840375187</v>
      </c>
      <c r="BB148" s="25">
        <v>0.908702586137929</v>
      </c>
      <c r="BC148" s="25">
        <v>0.0659749889235329</v>
      </c>
      <c r="BD148" s="25">
        <v>4.71849887129509</v>
      </c>
      <c r="BE148" s="22">
        <v>-0.624154309072993</v>
      </c>
      <c r="BF148" s="25">
        <v>-0.624154309072993</v>
      </c>
      <c r="BG148" s="25">
        <v>-0.154150679827258</v>
      </c>
      <c r="BH148" s="25">
        <v>2.12738100396895</v>
      </c>
      <c r="BI148" s="26">
        <f t="shared" si="211"/>
        <v>1.23242185510872</v>
      </c>
      <c r="BJ148" s="26">
        <f t="shared" si="212"/>
        <v>0.941461628373568</v>
      </c>
      <c r="BK148" s="26">
        <f t="shared" si="267"/>
        <v>1.06217818109864</v>
      </c>
      <c r="BL148" s="16">
        <f t="shared" si="213"/>
        <v>0.00520475219884914</v>
      </c>
      <c r="BM148" s="16">
        <f t="shared" si="214"/>
        <v>0.0621781810986399</v>
      </c>
      <c r="BN148" s="16">
        <f t="shared" si="215"/>
        <v>0.0203588273252271</v>
      </c>
      <c r="BQ148" s="25">
        <v>-0.105756840375187</v>
      </c>
      <c r="BR148" s="25">
        <v>0.908702586137929</v>
      </c>
      <c r="BS148" s="25">
        <v>0.0659749889235329</v>
      </c>
      <c r="BT148" s="25">
        <v>4.71849887129509</v>
      </c>
      <c r="BU148" s="22">
        <v>-0.624154309072993</v>
      </c>
      <c r="BV148" s="25">
        <v>-0.154150679827258</v>
      </c>
      <c r="BW148" s="25">
        <v>2.12738100396895</v>
      </c>
      <c r="BX148" s="26">
        <f t="shared" si="216"/>
        <v>1.23662824676791</v>
      </c>
      <c r="BY148" s="26">
        <f t="shared" si="217"/>
        <v>0.938259246128632</v>
      </c>
      <c r="BZ148" s="26">
        <f t="shared" si="268"/>
        <v>1.06580351233001</v>
      </c>
      <c r="CA148" s="16">
        <f t="shared" si="218"/>
        <v>0.0058293775048195</v>
      </c>
      <c r="CB148" s="16">
        <f t="shared" si="219"/>
        <v>0.065803512330006</v>
      </c>
      <c r="CC148" s="16">
        <f t="shared" si="220"/>
        <v>0.0198408474224178</v>
      </c>
      <c r="CF148" s="25">
        <v>-0.105756840375187</v>
      </c>
      <c r="CG148" s="25">
        <v>0.908702586137929</v>
      </c>
      <c r="CH148" s="25">
        <v>0.0659749889235329</v>
      </c>
      <c r="CI148" s="25">
        <v>4.71849887129509</v>
      </c>
      <c r="CJ148" s="25">
        <v>-0.154150679827258</v>
      </c>
      <c r="CK148" s="22">
        <v>2.12738100396895</v>
      </c>
      <c r="CL148" s="29">
        <f t="shared" si="221"/>
        <v>1.23565955157535</v>
      </c>
      <c r="CM148" s="29">
        <f t="shared" si="222"/>
        <v>0.938994794378909</v>
      </c>
      <c r="CN148" s="29">
        <f t="shared" si="269"/>
        <v>1.06496863026961</v>
      </c>
      <c r="CO148" s="27">
        <f t="shared" si="223"/>
        <v>0.00568239542141652</v>
      </c>
      <c r="CP148" s="27">
        <f t="shared" si="224"/>
        <v>0.0649686302696091</v>
      </c>
      <c r="CQ148" s="27">
        <f t="shared" si="225"/>
        <v>0.0203375889671715</v>
      </c>
      <c r="CT148" s="31">
        <v>-0.105756840375187</v>
      </c>
      <c r="CU148" s="31">
        <v>0.908702586137929</v>
      </c>
      <c r="CV148" s="31">
        <v>0.0659749889235329</v>
      </c>
      <c r="CW148" s="31">
        <v>4.71849887129509</v>
      </c>
      <c r="CX148" s="31">
        <v>-0.154150679827258</v>
      </c>
      <c r="CY148" s="34">
        <f t="shared" si="226"/>
        <v>1.18967995540088</v>
      </c>
      <c r="CZ148" s="34">
        <f t="shared" si="189"/>
        <v>0.975285732340391</v>
      </c>
      <c r="DA148" s="34">
        <f t="shared" si="270"/>
        <v>1.02534054056169</v>
      </c>
      <c r="DB148" s="32">
        <f t="shared" si="227"/>
        <v>0.000864481652486628</v>
      </c>
      <c r="DC148" s="32">
        <f t="shared" si="228"/>
        <v>0.02534054056169</v>
      </c>
      <c r="DD148" s="32">
        <f>(DC148-$DE$1)^2</f>
        <v>0.0330294675370255</v>
      </c>
      <c r="DE148" s="73"/>
      <c r="DF148" s="30">
        <f t="shared" si="229"/>
        <v>1.18967995540088</v>
      </c>
      <c r="DG148" s="30">
        <f t="shared" si="230"/>
        <v>1.13863227061734</v>
      </c>
      <c r="DH148" s="30">
        <f t="shared" si="231"/>
        <v>1.01901019011586</v>
      </c>
      <c r="DI148" s="34">
        <f t="shared" si="232"/>
        <v>0.981344455334941</v>
      </c>
      <c r="DJ148" s="32">
        <f t="shared" si="233"/>
        <v>0.000468532689269826</v>
      </c>
      <c r="DK148" s="32">
        <f t="shared" si="234"/>
        <v>0.018655544665059</v>
      </c>
      <c r="DL148" s="32">
        <f t="shared" si="235"/>
        <v>0.0446025062566601</v>
      </c>
      <c r="DM148" s="36"/>
      <c r="DN148" s="30">
        <f t="shared" si="236"/>
        <v>1.22132046614946</v>
      </c>
      <c r="DO148" s="30">
        <f t="shared" si="237"/>
        <v>0.950019195381143</v>
      </c>
      <c r="DP148" s="34">
        <f t="shared" si="238"/>
        <v>1.05261031025674</v>
      </c>
      <c r="DQ148" s="32">
        <f t="shared" si="239"/>
        <v>0.00372619652368844</v>
      </c>
      <c r="DR148" s="32">
        <f t="shared" si="240"/>
        <v>0.0526103102567359</v>
      </c>
      <c r="DS148" s="32">
        <f t="shared" si="241"/>
        <v>0.0305184576679396</v>
      </c>
      <c r="DT148" s="36"/>
      <c r="DU148" s="30">
        <f t="shared" si="242"/>
        <v>1.14612855375214</v>
      </c>
      <c r="DV148" s="30">
        <f t="shared" si="243"/>
        <v>1.01234532789133</v>
      </c>
      <c r="DW148" s="34">
        <f t="shared" si="244"/>
        <v>0.987805220658205</v>
      </c>
      <c r="DX148" s="32">
        <f t="shared" si="245"/>
        <v>0.000200203618732941</v>
      </c>
      <c r="DY148" s="32">
        <f t="shared" si="246"/>
        <v>0.0121947793417954</v>
      </c>
      <c r="DZ148" s="32">
        <f t="shared" si="247"/>
        <v>0.0453342425708178</v>
      </c>
      <c r="EA148" s="36"/>
      <c r="EC148" s="25">
        <v>-0.105756840375187</v>
      </c>
      <c r="ED148" s="22">
        <v>0.0659749889235329</v>
      </c>
      <c r="EE148" s="25">
        <v>4.71849887129509</v>
      </c>
      <c r="EF148" s="25">
        <v>-0.154150679827258</v>
      </c>
      <c r="EG148" s="26">
        <f t="shared" si="248"/>
        <v>1.1815002973812</v>
      </c>
      <c r="EH148" s="26">
        <f t="shared" si="249"/>
        <v>0.982037743981608</v>
      </c>
      <c r="EI148" s="26">
        <f t="shared" si="271"/>
        <v>1.0182908000517</v>
      </c>
      <c r="EJ148" s="16">
        <f t="shared" si="250"/>
        <v>0.000450390721325567</v>
      </c>
      <c r="EK148" s="16">
        <f t="shared" si="251"/>
        <v>0.0182908000517021</v>
      </c>
      <c r="EL148" s="16">
        <f t="shared" si="252"/>
        <v>0.039336287121958</v>
      </c>
      <c r="EO148" s="25">
        <v>-0.105756840375187</v>
      </c>
      <c r="EP148" s="25">
        <v>4.71849887129509</v>
      </c>
      <c r="EQ148" s="22">
        <v>-0.154150679827258</v>
      </c>
      <c r="ER148" s="26">
        <f t="shared" si="253"/>
        <v>1.10437343465293</v>
      </c>
      <c r="ES148" s="26">
        <f t="shared" si="254"/>
        <v>1.05062096764259</v>
      </c>
      <c r="ET148" s="26">
        <f t="shared" si="272"/>
        <v>0.95181804932356</v>
      </c>
      <c r="EU148" s="16">
        <f t="shared" si="255"/>
        <v>0.00312530774234014</v>
      </c>
      <c r="EV148" s="16">
        <f t="shared" si="256"/>
        <v>0.0481819506764402</v>
      </c>
      <c r="EW148" s="16">
        <f t="shared" si="257"/>
        <v>0.0355487691158132</v>
      </c>
      <c r="EZ148" s="25">
        <v>-0.105756840375187</v>
      </c>
      <c r="FA148" s="25">
        <v>4.71849887129509</v>
      </c>
      <c r="FB148" s="26">
        <f t="shared" si="258"/>
        <v>1.14674300230948</v>
      </c>
      <c r="FC148" s="26">
        <f t="shared" si="259"/>
        <v>1.0118028923805</v>
      </c>
      <c r="FD148" s="26">
        <f t="shared" si="260"/>
        <v>0.988334790827954</v>
      </c>
      <c r="FE148" s="16">
        <f t="shared" si="261"/>
        <v>0.000183193091507957</v>
      </c>
      <c r="FF148" s="16">
        <f t="shared" si="262"/>
        <v>0.0116652091720462</v>
      </c>
      <c r="FG148" s="16">
        <f t="shared" si="263"/>
        <v>0.0681297299393971</v>
      </c>
    </row>
    <row r="149" s="1" customFormat="1" spans="1:163">
      <c r="A149" s="13" t="s">
        <v>26</v>
      </c>
      <c r="B149" s="13">
        <v>2.48110142889679</v>
      </c>
      <c r="C149" s="14">
        <v>0.0042</v>
      </c>
      <c r="D149" s="14">
        <v>0.0495</v>
      </c>
      <c r="E149" s="13">
        <v>112</v>
      </c>
      <c r="F149" s="13">
        <v>0.714285714285714</v>
      </c>
      <c r="G149" s="13">
        <v>0.714285714285714</v>
      </c>
      <c r="H149" s="13">
        <v>0.857142857142857</v>
      </c>
      <c r="I149" s="13">
        <v>3.03571428571429</v>
      </c>
      <c r="J149" s="13">
        <v>1.58135851477605</v>
      </c>
      <c r="K149" s="17">
        <f t="shared" si="190"/>
        <v>1.68713273959834</v>
      </c>
      <c r="L149" s="17">
        <f t="shared" si="186"/>
        <v>0.937305333279545</v>
      </c>
      <c r="M149" s="17">
        <f t="shared" si="187"/>
        <v>1.06688820013548</v>
      </c>
      <c r="N149" s="16">
        <f t="shared" si="191"/>
        <v>0.0111881866367554</v>
      </c>
      <c r="O149" s="16">
        <f t="shared" si="188"/>
        <v>0.0668882001354798</v>
      </c>
      <c r="P149" s="16">
        <f>(O149-$Q$1)^2</f>
        <v>0.0573114220205549</v>
      </c>
      <c r="R149" s="21">
        <f t="shared" si="192"/>
        <v>-0.0647461872004939</v>
      </c>
      <c r="S149" s="21">
        <f t="shared" si="273"/>
        <v>1</v>
      </c>
      <c r="T149" s="21">
        <f t="shared" si="193"/>
        <v>0.908702586137929</v>
      </c>
      <c r="U149" s="22">
        <f t="shared" si="194"/>
        <v>0.00419120461846805</v>
      </c>
      <c r="V149" s="21">
        <f t="shared" si="195"/>
        <v>0.0483138602785507</v>
      </c>
      <c r="W149" s="25">
        <f t="shared" si="196"/>
        <v>4.71849887129509</v>
      </c>
      <c r="X149" s="21">
        <f t="shared" si="197"/>
        <v>-0.336472236621213</v>
      </c>
      <c r="Y149" s="21">
        <f t="shared" si="198"/>
        <v>-0.336472236621213</v>
      </c>
      <c r="Z149" s="25">
        <f t="shared" si="199"/>
        <v>-0.154150679827258</v>
      </c>
      <c r="AA149" s="21">
        <f t="shared" si="200"/>
        <v>1.11044674631511</v>
      </c>
      <c r="AB149" s="26">
        <f t="shared" si="201"/>
        <v>1.45563160508839</v>
      </c>
      <c r="AC149" s="26">
        <f t="shared" si="202"/>
        <v>1.08637275341382</v>
      </c>
      <c r="AD149" s="26">
        <f t="shared" si="265"/>
        <v>0.920494367018684</v>
      </c>
      <c r="AE149" s="16">
        <f t="shared" si="203"/>
        <v>0.0158072558196101</v>
      </c>
      <c r="AF149" s="16">
        <f t="shared" si="204"/>
        <v>0.0795056329813164</v>
      </c>
      <c r="AG149" s="16">
        <f t="shared" si="205"/>
        <v>0.0156028329129771</v>
      </c>
      <c r="AJ149" s="25">
        <v>-0.0647461872004939</v>
      </c>
      <c r="AK149" s="22">
        <v>1</v>
      </c>
      <c r="AL149" s="25">
        <v>0.908702586137929</v>
      </c>
      <c r="AM149" s="25">
        <v>0.0483138602785507</v>
      </c>
      <c r="AN149" s="25">
        <v>4.71849887129509</v>
      </c>
      <c r="AO149" s="25">
        <v>-0.336472236621213</v>
      </c>
      <c r="AP149" s="25">
        <v>-0.336472236621213</v>
      </c>
      <c r="AQ149" s="25">
        <v>-0.154150679827258</v>
      </c>
      <c r="AR149" s="25">
        <v>1.11044674631511</v>
      </c>
      <c r="AS149" s="26">
        <f t="shared" si="206"/>
        <v>1.45501951897572</v>
      </c>
      <c r="AT149" s="26">
        <f t="shared" si="207"/>
        <v>1.08682976011845</v>
      </c>
      <c r="AU149" s="26">
        <f t="shared" si="266"/>
        <v>0.920107303549555</v>
      </c>
      <c r="AV149" s="16">
        <f t="shared" si="208"/>
        <v>0.0159615418598358</v>
      </c>
      <c r="AW149" s="16">
        <f t="shared" si="209"/>
        <v>0.0798926964504452</v>
      </c>
      <c r="AX149" s="16">
        <f t="shared" si="210"/>
        <v>0.0155493935974847</v>
      </c>
      <c r="BA149" s="25">
        <v>-0.0647461872004939</v>
      </c>
      <c r="BB149" s="25">
        <v>0.908702586137929</v>
      </c>
      <c r="BC149" s="25">
        <v>0.0483138602785507</v>
      </c>
      <c r="BD149" s="25">
        <v>4.71849887129509</v>
      </c>
      <c r="BE149" s="22">
        <v>-0.336472236621213</v>
      </c>
      <c r="BF149" s="25">
        <v>-0.336472236621213</v>
      </c>
      <c r="BG149" s="25">
        <v>-0.154150679827258</v>
      </c>
      <c r="BH149" s="25">
        <v>1.11044674631511</v>
      </c>
      <c r="BI149" s="26">
        <f t="shared" si="211"/>
        <v>1.44672283082921</v>
      </c>
      <c r="BJ149" s="26">
        <f t="shared" si="212"/>
        <v>1.09306252799624</v>
      </c>
      <c r="BK149" s="26">
        <f t="shared" si="267"/>
        <v>0.914860746194605</v>
      </c>
      <c r="BL149" s="16">
        <f t="shared" si="213"/>
        <v>0.0181267673918334</v>
      </c>
      <c r="BM149" s="16">
        <f t="shared" si="214"/>
        <v>0.0851392538053947</v>
      </c>
      <c r="BN149" s="16">
        <f t="shared" si="215"/>
        <v>0.0143336661383804</v>
      </c>
      <c r="BQ149" s="25">
        <v>-0.0647461872004939</v>
      </c>
      <c r="BR149" s="25">
        <v>0.908702586137929</v>
      </c>
      <c r="BS149" s="25">
        <v>0.0483138602785507</v>
      </c>
      <c r="BT149" s="25">
        <v>4.71849887129509</v>
      </c>
      <c r="BU149" s="22">
        <v>-0.336472236621213</v>
      </c>
      <c r="BV149" s="25">
        <v>-0.154150679827258</v>
      </c>
      <c r="BW149" s="25">
        <v>1.11044674631511</v>
      </c>
      <c r="BX149" s="26">
        <f t="shared" si="216"/>
        <v>1.45509860060179</v>
      </c>
      <c r="BY149" s="26">
        <f t="shared" si="217"/>
        <v>1.08677069314893</v>
      </c>
      <c r="BZ149" s="26">
        <f t="shared" si="268"/>
        <v>0.920157312213203</v>
      </c>
      <c r="CA149" s="16">
        <f t="shared" si="218"/>
        <v>0.015941565927291</v>
      </c>
      <c r="CB149" s="16">
        <f t="shared" si="219"/>
        <v>0.0798426877867975</v>
      </c>
      <c r="CC149" s="16">
        <f t="shared" si="220"/>
        <v>0.016082898348504</v>
      </c>
      <c r="CF149" s="25">
        <v>-0.0647461872004939</v>
      </c>
      <c r="CG149" s="25">
        <v>0.908702586137929</v>
      </c>
      <c r="CH149" s="25">
        <v>0.0483138602785507</v>
      </c>
      <c r="CI149" s="25">
        <v>4.71849887129509</v>
      </c>
      <c r="CJ149" s="25">
        <v>-0.154150679827258</v>
      </c>
      <c r="CK149" s="22">
        <v>1.11044674631511</v>
      </c>
      <c r="CL149" s="29">
        <f t="shared" si="221"/>
        <v>1.43848625279709</v>
      </c>
      <c r="CM149" s="29">
        <f t="shared" si="222"/>
        <v>1.09932125642574</v>
      </c>
      <c r="CN149" s="29">
        <f t="shared" si="269"/>
        <v>0.909652200532656</v>
      </c>
      <c r="CO149" s="27">
        <f t="shared" si="223"/>
        <v>0.0204124832429856</v>
      </c>
      <c r="CP149" s="27">
        <f t="shared" si="224"/>
        <v>0.0903477994673441</v>
      </c>
      <c r="CQ149" s="27">
        <f t="shared" si="225"/>
        <v>0.0137430486745277</v>
      </c>
      <c r="CT149" s="31">
        <v>-0.0647461872004939</v>
      </c>
      <c r="CU149" s="31">
        <v>0.908702586137929</v>
      </c>
      <c r="CV149" s="31">
        <v>0.0483138602785507</v>
      </c>
      <c r="CW149" s="31">
        <v>4.71849887129509</v>
      </c>
      <c r="CX149" s="31">
        <v>-0.154150679827258</v>
      </c>
      <c r="CY149" s="34">
        <f t="shared" si="226"/>
        <v>1.48765191046976</v>
      </c>
      <c r="CZ149" s="34">
        <f t="shared" si="189"/>
        <v>1.06298960371496</v>
      </c>
      <c r="DA149" s="34">
        <f t="shared" si="270"/>
        <v>0.940742972937063</v>
      </c>
      <c r="DB149" s="32">
        <f t="shared" si="227"/>
        <v>0.00878092769061556</v>
      </c>
      <c r="DC149" s="32">
        <f t="shared" si="228"/>
        <v>0.0592570270629367</v>
      </c>
      <c r="DD149" s="32">
        <f>(DC149-$DE$1)^2</f>
        <v>0.0218518236270593</v>
      </c>
      <c r="DE149" s="73"/>
      <c r="DF149" s="30">
        <f t="shared" si="229"/>
        <v>1.48765191046976</v>
      </c>
      <c r="DG149" s="30">
        <f t="shared" si="230"/>
        <v>1.48920405770945</v>
      </c>
      <c r="DH149" s="30">
        <f t="shared" si="231"/>
        <v>1.06188168544769</v>
      </c>
      <c r="DI149" s="34">
        <f t="shared" si="232"/>
        <v>0.941724500671089</v>
      </c>
      <c r="DJ149" s="32">
        <f t="shared" si="233"/>
        <v>0.00849244395723974</v>
      </c>
      <c r="DK149" s="32">
        <f t="shared" si="234"/>
        <v>0.0582754993289111</v>
      </c>
      <c r="DL149" s="32">
        <f t="shared" si="235"/>
        <v>0.0294373285773274</v>
      </c>
      <c r="DM149" s="36"/>
      <c r="DN149" s="30">
        <f t="shared" si="236"/>
        <v>1.44804828111708</v>
      </c>
      <c r="DO149" s="30">
        <f t="shared" si="237"/>
        <v>1.0920620088414</v>
      </c>
      <c r="DP149" s="34">
        <f t="shared" si="238"/>
        <v>0.915698918105329</v>
      </c>
      <c r="DQ149" s="32">
        <f t="shared" si="239"/>
        <v>0.0177716183982093</v>
      </c>
      <c r="DR149" s="32">
        <f t="shared" si="240"/>
        <v>0.0843010818946706</v>
      </c>
      <c r="DS149" s="32">
        <f t="shared" si="241"/>
        <v>0.0204503031754386</v>
      </c>
      <c r="DT149" s="36"/>
      <c r="DU149" s="30">
        <f t="shared" si="242"/>
        <v>1.46297459556439</v>
      </c>
      <c r="DV149" s="30">
        <f t="shared" si="243"/>
        <v>1.08092001021111</v>
      </c>
      <c r="DW149" s="34">
        <f t="shared" si="244"/>
        <v>0.925137836799504</v>
      </c>
      <c r="DX149" s="32">
        <f t="shared" si="245"/>
        <v>0.0140147523279124</v>
      </c>
      <c r="DY149" s="32">
        <f t="shared" si="246"/>
        <v>0.0748621632004957</v>
      </c>
      <c r="DZ149" s="32">
        <f t="shared" si="247"/>
        <v>0.0225753660959577</v>
      </c>
      <c r="EA149" s="36"/>
      <c r="EC149" s="25">
        <v>-0.0647461872004939</v>
      </c>
      <c r="ED149" s="22">
        <v>0.0483138602785507</v>
      </c>
      <c r="EE149" s="25">
        <v>4.71849887129509</v>
      </c>
      <c r="EF149" s="25">
        <v>-0.154150679827258</v>
      </c>
      <c r="EG149" s="26">
        <f t="shared" si="248"/>
        <v>1.47192557281892</v>
      </c>
      <c r="EH149" s="26">
        <f t="shared" si="249"/>
        <v>1.0743467903391</v>
      </c>
      <c r="EI149" s="26">
        <f t="shared" si="271"/>
        <v>0.930798145433438</v>
      </c>
      <c r="EJ149" s="16">
        <f t="shared" si="250"/>
        <v>0.0119755687853918</v>
      </c>
      <c r="EK149" s="16">
        <f t="shared" si="251"/>
        <v>0.0692018545665617</v>
      </c>
      <c r="EL149" s="16">
        <f t="shared" si="252"/>
        <v>0.0217334591219318</v>
      </c>
      <c r="EO149" s="25">
        <v>-0.0647461872004939</v>
      </c>
      <c r="EP149" s="25">
        <v>4.71849887129509</v>
      </c>
      <c r="EQ149" s="22">
        <v>-0.154150679827258</v>
      </c>
      <c r="ER149" s="26">
        <f t="shared" si="253"/>
        <v>1.44468637544374</v>
      </c>
      <c r="ES149" s="26">
        <f t="shared" si="254"/>
        <v>1.09460332820702</v>
      </c>
      <c r="ET149" s="26">
        <f t="shared" si="272"/>
        <v>0.913572957646693</v>
      </c>
      <c r="EU149" s="16">
        <f t="shared" si="255"/>
        <v>0.0186792736696712</v>
      </c>
      <c r="EV149" s="16">
        <f t="shared" si="256"/>
        <v>0.0864270423533073</v>
      </c>
      <c r="EW149" s="16">
        <f t="shared" si="257"/>
        <v>0.022589705388423</v>
      </c>
      <c r="EZ149" s="25">
        <v>-0.0647461872004939</v>
      </c>
      <c r="FA149" s="25">
        <v>4.71849887129509</v>
      </c>
      <c r="FB149" s="26">
        <f t="shared" si="258"/>
        <v>1.50011213561344</v>
      </c>
      <c r="FC149" s="26">
        <f t="shared" si="259"/>
        <v>1.05416020391662</v>
      </c>
      <c r="FD149" s="26">
        <f t="shared" si="260"/>
        <v>0.948622416483387</v>
      </c>
      <c r="FE149" s="16">
        <f t="shared" si="261"/>
        <v>0.00660097412703515</v>
      </c>
      <c r="FF149" s="16">
        <f t="shared" si="262"/>
        <v>0.0513775835166129</v>
      </c>
      <c r="FG149" s="16">
        <f t="shared" si="263"/>
        <v>0.0489756149489389</v>
      </c>
    </row>
    <row r="150" s="1" customFormat="1" spans="1:163">
      <c r="A150" s="13" t="s">
        <v>26</v>
      </c>
      <c r="B150" s="13">
        <v>2.48110142889679</v>
      </c>
      <c r="C150" s="14">
        <v>0.0034</v>
      </c>
      <c r="D150" s="14">
        <v>0.0375</v>
      </c>
      <c r="E150" s="13">
        <v>112</v>
      </c>
      <c r="F150" s="13">
        <v>0.892857142857143</v>
      </c>
      <c r="G150" s="13">
        <v>0.892857142857143</v>
      </c>
      <c r="H150" s="13">
        <v>0.857142857142857</v>
      </c>
      <c r="I150" s="13">
        <v>4.82142857142857</v>
      </c>
      <c r="J150" s="13">
        <v>1.5889696786084</v>
      </c>
      <c r="K150" s="17">
        <f t="shared" si="190"/>
        <v>1.75999139102691</v>
      </c>
      <c r="L150" s="17">
        <f t="shared" si="186"/>
        <v>0.902828097176816</v>
      </c>
      <c r="M150" s="17">
        <f t="shared" si="187"/>
        <v>1.10763057012409</v>
      </c>
      <c r="N150" s="16">
        <f t="shared" si="191"/>
        <v>0.0292484261185587</v>
      </c>
      <c r="O150" s="16">
        <f t="shared" si="188"/>
        <v>0.107630570124086</v>
      </c>
      <c r="P150" s="16">
        <f>(O150-$Q$1)^2</f>
        <v>0.0394640756133012</v>
      </c>
      <c r="R150" s="21">
        <f t="shared" si="192"/>
        <v>-0.102223112262504</v>
      </c>
      <c r="S150" s="21">
        <f t="shared" si="273"/>
        <v>1</v>
      </c>
      <c r="T150" s="21">
        <f t="shared" si="193"/>
        <v>0.908702586137929</v>
      </c>
      <c r="U150" s="22">
        <f t="shared" si="194"/>
        <v>0.00339423306801562</v>
      </c>
      <c r="V150" s="21">
        <f t="shared" si="195"/>
        <v>0.0368139731227164</v>
      </c>
      <c r="W150" s="25">
        <f t="shared" si="196"/>
        <v>4.71849887129509</v>
      </c>
      <c r="X150" s="21">
        <f t="shared" si="197"/>
        <v>-0.113328685307003</v>
      </c>
      <c r="Y150" s="21">
        <f t="shared" si="198"/>
        <v>-0.113328685307003</v>
      </c>
      <c r="Z150" s="25">
        <f t="shared" si="199"/>
        <v>-0.154150679827258</v>
      </c>
      <c r="AA150" s="21">
        <f t="shared" si="200"/>
        <v>1.57307026826323</v>
      </c>
      <c r="AB150" s="26">
        <f t="shared" si="201"/>
        <v>1.52281779183654</v>
      </c>
      <c r="AC150" s="26">
        <f t="shared" si="202"/>
        <v>1.04344044778468</v>
      </c>
      <c r="AD150" s="26">
        <f t="shared" si="265"/>
        <v>0.958368062234019</v>
      </c>
      <c r="AE150" s="16">
        <f t="shared" si="203"/>
        <v>0.00437607212347646</v>
      </c>
      <c r="AF150" s="16">
        <f t="shared" si="204"/>
        <v>0.0416319377659812</v>
      </c>
      <c r="AG150" s="16">
        <f t="shared" si="205"/>
        <v>0.0264989547262751</v>
      </c>
      <c r="AJ150" s="25">
        <v>-0.102223112262504</v>
      </c>
      <c r="AK150" s="22">
        <v>1</v>
      </c>
      <c r="AL150" s="25">
        <v>0.908702586137929</v>
      </c>
      <c r="AM150" s="25">
        <v>0.0368139731227164</v>
      </c>
      <c r="AN150" s="25">
        <v>4.71849887129509</v>
      </c>
      <c r="AO150" s="25">
        <v>-0.113328685307003</v>
      </c>
      <c r="AP150" s="25">
        <v>-0.113328685307003</v>
      </c>
      <c r="AQ150" s="25">
        <v>-0.154150679827258</v>
      </c>
      <c r="AR150" s="25">
        <v>1.57307026826323</v>
      </c>
      <c r="AS150" s="26">
        <f t="shared" si="206"/>
        <v>1.5219315495687</v>
      </c>
      <c r="AT150" s="26">
        <f t="shared" si="207"/>
        <v>1.04404805791607</v>
      </c>
      <c r="AU150" s="26">
        <f t="shared" si="266"/>
        <v>0.957810315739687</v>
      </c>
      <c r="AV150" s="16">
        <f t="shared" si="208"/>
        <v>0.00449411074514332</v>
      </c>
      <c r="AW150" s="16">
        <f t="shared" si="209"/>
        <v>0.0421896842603127</v>
      </c>
      <c r="AX150" s="16">
        <f t="shared" si="210"/>
        <v>0.0263738314064383</v>
      </c>
      <c r="BA150" s="25">
        <v>-0.102223112262504</v>
      </c>
      <c r="BB150" s="25">
        <v>0.908702586137929</v>
      </c>
      <c r="BC150" s="25">
        <v>0.0368139731227164</v>
      </c>
      <c r="BD150" s="25">
        <v>4.71849887129509</v>
      </c>
      <c r="BE150" s="22">
        <v>-0.113328685307003</v>
      </c>
      <c r="BF150" s="25">
        <v>-0.113328685307003</v>
      </c>
      <c r="BG150" s="25">
        <v>-0.154150679827258</v>
      </c>
      <c r="BH150" s="25">
        <v>1.57307026826323</v>
      </c>
      <c r="BI150" s="26">
        <f t="shared" si="211"/>
        <v>1.52593404945279</v>
      </c>
      <c r="BJ150" s="26">
        <f t="shared" si="212"/>
        <v>1.04130953705255</v>
      </c>
      <c r="BK150" s="26">
        <f t="shared" si="267"/>
        <v>0.960329243531684</v>
      </c>
      <c r="BL150" s="16">
        <f t="shared" si="213"/>
        <v>0.00397349054304393</v>
      </c>
      <c r="BM150" s="16">
        <f t="shared" si="214"/>
        <v>0.0396707564683163</v>
      </c>
      <c r="BN150" s="16">
        <f t="shared" si="215"/>
        <v>0.0272883265621649</v>
      </c>
      <c r="BQ150" s="25">
        <v>-0.102223112262504</v>
      </c>
      <c r="BR150" s="25">
        <v>0.908702586137929</v>
      </c>
      <c r="BS150" s="25">
        <v>0.0368139731227164</v>
      </c>
      <c r="BT150" s="25">
        <v>4.71849887129509</v>
      </c>
      <c r="BU150" s="22">
        <v>-0.113328685307003</v>
      </c>
      <c r="BV150" s="25">
        <v>-0.154150679827258</v>
      </c>
      <c r="BW150" s="25">
        <v>1.57307026826323</v>
      </c>
      <c r="BX150" s="26">
        <f t="shared" si="216"/>
        <v>1.54095916550091</v>
      </c>
      <c r="BY150" s="26">
        <f t="shared" si="217"/>
        <v>1.03115625266545</v>
      </c>
      <c r="BZ150" s="26">
        <f t="shared" si="268"/>
        <v>0.969785129474884</v>
      </c>
      <c r="CA150" s="16">
        <f t="shared" si="218"/>
        <v>0.00230500936884419</v>
      </c>
      <c r="CB150" s="16">
        <f t="shared" si="219"/>
        <v>0.0302148705251154</v>
      </c>
      <c r="CC150" s="16">
        <f t="shared" si="220"/>
        <v>0.0311332561352343</v>
      </c>
      <c r="CF150" s="25">
        <v>-0.102223112262504</v>
      </c>
      <c r="CG150" s="25">
        <v>0.908702586137929</v>
      </c>
      <c r="CH150" s="25">
        <v>0.0368139731227164</v>
      </c>
      <c r="CI150" s="25">
        <v>4.71849887129509</v>
      </c>
      <c r="CJ150" s="25">
        <v>-0.154150679827258</v>
      </c>
      <c r="CK150" s="22">
        <v>1.57307026826323</v>
      </c>
      <c r="CL150" s="29">
        <f t="shared" si="221"/>
        <v>1.50921337560419</v>
      </c>
      <c r="CM150" s="29">
        <f t="shared" si="222"/>
        <v>1.05284627362402</v>
      </c>
      <c r="CN150" s="29">
        <f t="shared" si="269"/>
        <v>0.949806277565941</v>
      </c>
      <c r="CO150" s="27">
        <f t="shared" si="223"/>
        <v>0.00636106786889863</v>
      </c>
      <c r="CP150" s="27">
        <f t="shared" si="224"/>
        <v>0.0501937224340586</v>
      </c>
      <c r="CQ150" s="27">
        <f t="shared" si="225"/>
        <v>0.0247699836849315</v>
      </c>
      <c r="CT150" s="31">
        <v>-0.102223112262504</v>
      </c>
      <c r="CU150" s="31">
        <v>0.908702586137929</v>
      </c>
      <c r="CV150" s="31">
        <v>0.0368139731227164</v>
      </c>
      <c r="CW150" s="31">
        <v>4.71849887129509</v>
      </c>
      <c r="CX150" s="31">
        <v>-0.154150679827258</v>
      </c>
      <c r="CY150" s="34">
        <f t="shared" si="226"/>
        <v>1.50698550229961</v>
      </c>
      <c r="CZ150" s="34">
        <f t="shared" si="189"/>
        <v>1.05440276378484</v>
      </c>
      <c r="DA150" s="34">
        <f t="shared" si="270"/>
        <v>0.948404190833528</v>
      </c>
      <c r="DB150" s="32">
        <f t="shared" si="227"/>
        <v>0.00672140516503056</v>
      </c>
      <c r="DC150" s="32">
        <f t="shared" si="228"/>
        <v>0.0515958091664717</v>
      </c>
      <c r="DD150" s="32">
        <f>(DC150-$DE$1)^2</f>
        <v>0.0241755358645242</v>
      </c>
      <c r="DE150" s="73"/>
      <c r="DF150" s="30">
        <f t="shared" si="229"/>
        <v>1.50698550229961</v>
      </c>
      <c r="DG150" s="30">
        <f t="shared" si="230"/>
        <v>1.55361751771669</v>
      </c>
      <c r="DH150" s="30">
        <f t="shared" si="231"/>
        <v>1.02275473885211</v>
      </c>
      <c r="DI150" s="34">
        <f t="shared" si="232"/>
        <v>0.977751519511264</v>
      </c>
      <c r="DJ150" s="32">
        <f t="shared" si="233"/>
        <v>0.00124977527971354</v>
      </c>
      <c r="DK150" s="32">
        <f t="shared" si="234"/>
        <v>0.0222484804887364</v>
      </c>
      <c r="DL150" s="32">
        <f t="shared" si="235"/>
        <v>0.043097809262254</v>
      </c>
      <c r="DM150" s="36"/>
      <c r="DN150" s="30">
        <f t="shared" si="236"/>
        <v>1.53132954092157</v>
      </c>
      <c r="DO150" s="30">
        <f t="shared" si="237"/>
        <v>1.03764058365395</v>
      </c>
      <c r="DP150" s="34">
        <f t="shared" si="238"/>
        <v>0.963724834738628</v>
      </c>
      <c r="DQ150" s="32">
        <f t="shared" si="239"/>
        <v>0.00332238547255655</v>
      </c>
      <c r="DR150" s="32">
        <f t="shared" si="240"/>
        <v>0.0362751652613718</v>
      </c>
      <c r="DS150" s="32">
        <f t="shared" si="241"/>
        <v>0.0364926416597571</v>
      </c>
      <c r="DT150" s="36"/>
      <c r="DU150" s="30">
        <f t="shared" si="242"/>
        <v>1.49762890308045</v>
      </c>
      <c r="DV150" s="30">
        <f t="shared" si="243"/>
        <v>1.06099025956301</v>
      </c>
      <c r="DW150" s="34">
        <f t="shared" si="244"/>
        <v>0.942515721503295</v>
      </c>
      <c r="DX150" s="32">
        <f t="shared" si="245"/>
        <v>0.00834313727404655</v>
      </c>
      <c r="DY150" s="32">
        <f t="shared" si="246"/>
        <v>0.0574842784967053</v>
      </c>
      <c r="DZ150" s="32">
        <f t="shared" si="247"/>
        <v>0.0280994464399541</v>
      </c>
      <c r="EA150" s="36"/>
      <c r="EC150" s="25">
        <v>-0.102223112262504</v>
      </c>
      <c r="ED150" s="22">
        <v>0.0368139731227164</v>
      </c>
      <c r="EE150" s="25">
        <v>4.71849887129509</v>
      </c>
      <c r="EF150" s="25">
        <v>-0.154150679827258</v>
      </c>
      <c r="EG150" s="26">
        <f t="shared" si="248"/>
        <v>1.48743945093626</v>
      </c>
      <c r="EH150" s="26">
        <f t="shared" si="249"/>
        <v>1.06825839371695</v>
      </c>
      <c r="EI150" s="26">
        <f t="shared" si="271"/>
        <v>0.936103105654567</v>
      </c>
      <c r="EJ150" s="16">
        <f t="shared" si="250"/>
        <v>0.010308387131156</v>
      </c>
      <c r="EK150" s="16">
        <f t="shared" si="251"/>
        <v>0.0638968943454328</v>
      </c>
      <c r="EL150" s="16">
        <f t="shared" si="252"/>
        <v>0.0233257450824398</v>
      </c>
      <c r="EO150" s="25">
        <v>-0.102223112262504</v>
      </c>
      <c r="EP150" s="25">
        <v>4.71849887129509</v>
      </c>
      <c r="EQ150" s="22">
        <v>-0.154150679827258</v>
      </c>
      <c r="ER150" s="26">
        <f t="shared" si="253"/>
        <v>1.50707500591814</v>
      </c>
      <c r="ES150" s="26">
        <f t="shared" si="254"/>
        <v>1.05434014390038</v>
      </c>
      <c r="ET150" s="26">
        <f t="shared" si="272"/>
        <v>0.948460518918154</v>
      </c>
      <c r="EU150" s="16">
        <f t="shared" si="255"/>
        <v>0.00670673741504559</v>
      </c>
      <c r="EV150" s="16">
        <f t="shared" si="256"/>
        <v>0.0515394810818461</v>
      </c>
      <c r="EW150" s="16">
        <f t="shared" si="257"/>
        <v>0.0342939589618662</v>
      </c>
      <c r="EZ150" s="25">
        <v>-0.102223112262504</v>
      </c>
      <c r="FA150" s="25">
        <v>4.71849887129509</v>
      </c>
      <c r="FB150" s="26">
        <f t="shared" si="258"/>
        <v>1.56489432176107</v>
      </c>
      <c r="FC150" s="26">
        <f t="shared" si="259"/>
        <v>1.01538465346352</v>
      </c>
      <c r="FD150" s="26">
        <f t="shared" si="260"/>
        <v>0.984848447914743</v>
      </c>
      <c r="FE150" s="16">
        <f t="shared" si="261"/>
        <v>0.000579622807326257</v>
      </c>
      <c r="FF150" s="16">
        <f t="shared" si="262"/>
        <v>0.0151515520852572</v>
      </c>
      <c r="FG150" s="16">
        <f t="shared" si="263"/>
        <v>0.0663218969179952</v>
      </c>
    </row>
    <row r="151" s="1" customFormat="1" spans="1:163">
      <c r="A151" s="13" t="s">
        <v>26</v>
      </c>
      <c r="B151" s="13">
        <v>2.17312612157041</v>
      </c>
      <c r="C151" s="14">
        <v>0.0034</v>
      </c>
      <c r="D151" s="14">
        <v>0.1001</v>
      </c>
      <c r="E151" s="13">
        <v>112</v>
      </c>
      <c r="F151" s="13">
        <v>0.357142857142857</v>
      </c>
      <c r="G151" s="13">
        <v>0.357142857142857</v>
      </c>
      <c r="H151" s="13">
        <v>0.857142857142857</v>
      </c>
      <c r="I151" s="13">
        <v>8.39285714285714</v>
      </c>
      <c r="J151" s="13">
        <v>0.903928990993343</v>
      </c>
      <c r="K151" s="17">
        <f t="shared" si="190"/>
        <v>1.11037897596816</v>
      </c>
      <c r="L151" s="17">
        <f t="shared" si="186"/>
        <v>0.814072501872788</v>
      </c>
      <c r="M151" s="17">
        <f t="shared" si="187"/>
        <v>1.22839181731293</v>
      </c>
      <c r="N151" s="16">
        <f t="shared" si="191"/>
        <v>0.0426215962961016</v>
      </c>
      <c r="O151" s="16">
        <f t="shared" si="188"/>
        <v>0.228391817312933</v>
      </c>
      <c r="P151" s="16">
        <f>(O151-$Q$1)^2</f>
        <v>0.00606754125806434</v>
      </c>
      <c r="R151" s="21">
        <f t="shared" si="192"/>
        <v>-0.205705848306184</v>
      </c>
      <c r="S151" s="21">
        <f t="shared" si="273"/>
        <v>1</v>
      </c>
      <c r="T151" s="21">
        <f t="shared" si="193"/>
        <v>0.776166739889334</v>
      </c>
      <c r="U151" s="22">
        <f t="shared" si="194"/>
        <v>0.00339423306801562</v>
      </c>
      <c r="V151" s="21">
        <f t="shared" si="195"/>
        <v>0.095401084763253</v>
      </c>
      <c r="W151" s="25">
        <f t="shared" si="196"/>
        <v>4.71849887129509</v>
      </c>
      <c r="X151" s="21">
        <f t="shared" si="197"/>
        <v>-1.02961941718116</v>
      </c>
      <c r="Y151" s="21">
        <f t="shared" si="198"/>
        <v>-1.02961941718116</v>
      </c>
      <c r="Z151" s="25">
        <f t="shared" si="199"/>
        <v>-0.154150679827258</v>
      </c>
      <c r="AA151" s="21">
        <f t="shared" si="200"/>
        <v>2.12738100396895</v>
      </c>
      <c r="AB151" s="26">
        <f t="shared" si="201"/>
        <v>1.10136955470649</v>
      </c>
      <c r="AC151" s="26">
        <f t="shared" si="202"/>
        <v>0.820731776296678</v>
      </c>
      <c r="AD151" s="26">
        <f t="shared" si="265"/>
        <v>1.21842486044859</v>
      </c>
      <c r="AE151" s="16">
        <f t="shared" si="203"/>
        <v>0.0389827761993671</v>
      </c>
      <c r="AF151" s="16">
        <f t="shared" si="204"/>
        <v>0.218424860448585</v>
      </c>
      <c r="AG151" s="16">
        <f t="shared" si="205"/>
        <v>0.000196222026849637</v>
      </c>
      <c r="AJ151" s="25">
        <v>-0.205705848306184</v>
      </c>
      <c r="AK151" s="22">
        <v>1</v>
      </c>
      <c r="AL151" s="25">
        <v>0.776166739889334</v>
      </c>
      <c r="AM151" s="25">
        <v>0.095401084763253</v>
      </c>
      <c r="AN151" s="25">
        <v>4.71849887129509</v>
      </c>
      <c r="AO151" s="25">
        <v>-1.02961941718116</v>
      </c>
      <c r="AP151" s="25">
        <v>-1.02961941718116</v>
      </c>
      <c r="AQ151" s="25">
        <v>-0.154150679827258</v>
      </c>
      <c r="AR151" s="25">
        <v>2.12738100396895</v>
      </c>
      <c r="AS151" s="26">
        <f t="shared" si="206"/>
        <v>1.10142186774612</v>
      </c>
      <c r="AT151" s="26">
        <f t="shared" si="207"/>
        <v>0.82069279488983</v>
      </c>
      <c r="AU151" s="26">
        <f t="shared" si="266"/>
        <v>1.21848273340116</v>
      </c>
      <c r="AV151" s="16">
        <f t="shared" si="208"/>
        <v>0.0390034363680888</v>
      </c>
      <c r="AW151" s="16">
        <f t="shared" si="209"/>
        <v>0.218482733401162</v>
      </c>
      <c r="AX151" s="16">
        <f t="shared" si="210"/>
        <v>0.000193010705780833</v>
      </c>
      <c r="BA151" s="25">
        <v>-0.205705848306184</v>
      </c>
      <c r="BB151" s="25">
        <v>0.776166739889334</v>
      </c>
      <c r="BC151" s="25">
        <v>0.095401084763253</v>
      </c>
      <c r="BD151" s="25">
        <v>4.71849887129509</v>
      </c>
      <c r="BE151" s="22">
        <v>-1.02961941718116</v>
      </c>
      <c r="BF151" s="25">
        <v>-1.02961941718116</v>
      </c>
      <c r="BG151" s="25">
        <v>-0.154150679827258</v>
      </c>
      <c r="BH151" s="25">
        <v>2.12738100396895</v>
      </c>
      <c r="BI151" s="26">
        <f t="shared" si="211"/>
        <v>1.10173993908219</v>
      </c>
      <c r="BJ151" s="26">
        <f t="shared" si="212"/>
        <v>0.820455861613192</v>
      </c>
      <c r="BK151" s="26">
        <f t="shared" si="267"/>
        <v>1.21883460986407</v>
      </c>
      <c r="BL151" s="16">
        <f t="shared" si="213"/>
        <v>0.0391291711838084</v>
      </c>
      <c r="BM151" s="16">
        <f t="shared" si="214"/>
        <v>0.218834609864065</v>
      </c>
      <c r="BN151" s="16">
        <f t="shared" si="215"/>
        <v>0.000195218633454048</v>
      </c>
      <c r="BQ151" s="25">
        <v>-0.205705848306184</v>
      </c>
      <c r="BR151" s="25">
        <v>0.776166739889334</v>
      </c>
      <c r="BS151" s="25">
        <v>0.095401084763253</v>
      </c>
      <c r="BT151" s="25">
        <v>4.71849887129509</v>
      </c>
      <c r="BU151" s="22">
        <v>-1.02961941718116</v>
      </c>
      <c r="BV151" s="25">
        <v>-0.154150679827258</v>
      </c>
      <c r="BW151" s="25">
        <v>2.12738100396895</v>
      </c>
      <c r="BX151" s="26">
        <f t="shared" si="216"/>
        <v>1.09824891623516</v>
      </c>
      <c r="BY151" s="26">
        <f t="shared" si="217"/>
        <v>0.823063858867298</v>
      </c>
      <c r="BZ151" s="26">
        <f t="shared" si="268"/>
        <v>1.21497255556355</v>
      </c>
      <c r="CA151" s="16">
        <f t="shared" si="218"/>
        <v>0.0377602333459873</v>
      </c>
      <c r="CB151" s="16">
        <f t="shared" si="219"/>
        <v>0.214972555563552</v>
      </c>
      <c r="CC151" s="16">
        <f t="shared" si="220"/>
        <v>6.90810359893799e-5</v>
      </c>
      <c r="CF151" s="25">
        <v>-0.205705848306184</v>
      </c>
      <c r="CG151" s="25">
        <v>0.776166739889334</v>
      </c>
      <c r="CH151" s="25">
        <v>0.095401084763253</v>
      </c>
      <c r="CI151" s="25">
        <v>4.71849887129509</v>
      </c>
      <c r="CJ151" s="25">
        <v>-0.154150679827258</v>
      </c>
      <c r="CK151" s="22">
        <v>2.12738100396895</v>
      </c>
      <c r="CL151" s="29">
        <f t="shared" si="221"/>
        <v>1.11583918874264</v>
      </c>
      <c r="CM151" s="29">
        <f t="shared" si="222"/>
        <v>0.810088944816427</v>
      </c>
      <c r="CN151" s="29">
        <f t="shared" si="269"/>
        <v>1.23443235017435</v>
      </c>
      <c r="CO151" s="27">
        <f t="shared" si="223"/>
        <v>0.0449059319101458</v>
      </c>
      <c r="CP151" s="27">
        <f t="shared" si="224"/>
        <v>0.234432350174348</v>
      </c>
      <c r="CQ151" s="27">
        <f t="shared" si="225"/>
        <v>0.000721126628683251</v>
      </c>
      <c r="CT151" s="31">
        <v>-0.205705848306184</v>
      </c>
      <c r="CU151" s="31">
        <v>0.776166739889334</v>
      </c>
      <c r="CV151" s="31">
        <v>0.095401084763253</v>
      </c>
      <c r="CW151" s="31">
        <v>4.71849887129509</v>
      </c>
      <c r="CX151" s="31">
        <v>-0.154150679827258</v>
      </c>
      <c r="CY151" s="34">
        <f t="shared" si="226"/>
        <v>1.07577572495328</v>
      </c>
      <c r="CZ151" s="34">
        <f t="shared" si="189"/>
        <v>0.840257843736528</v>
      </c>
      <c r="DA151" s="34">
        <f t="shared" si="270"/>
        <v>1.19011087781474</v>
      </c>
      <c r="DB151" s="32">
        <f t="shared" si="227"/>
        <v>0.0295312999726974</v>
      </c>
      <c r="DC151" s="32">
        <f t="shared" si="228"/>
        <v>0.190110877814741</v>
      </c>
      <c r="DD151" s="32">
        <f>(DC151-$DE$1)^2</f>
        <v>0.00028797318280783</v>
      </c>
      <c r="DE151" s="73"/>
      <c r="DF151" s="30">
        <f t="shared" si="229"/>
        <v>1.07577572495328</v>
      </c>
      <c r="DG151" s="30">
        <f t="shared" si="230"/>
        <v>0.954964216380656</v>
      </c>
      <c r="DH151" s="30">
        <f t="shared" si="231"/>
        <v>0.946557970956505</v>
      </c>
      <c r="DI151" s="34">
        <f t="shared" si="232"/>
        <v>1.05645933020826</v>
      </c>
      <c r="DJ151" s="32">
        <f t="shared" si="233"/>
        <v>0.00260459423033386</v>
      </c>
      <c r="DK151" s="32">
        <f t="shared" si="234"/>
        <v>0.0564593302082608</v>
      </c>
      <c r="DL151" s="32">
        <f t="shared" si="235"/>
        <v>0.030063838579209</v>
      </c>
      <c r="DM151" s="36"/>
      <c r="DN151" s="30">
        <f t="shared" si="236"/>
        <v>1.03552460339565</v>
      </c>
      <c r="DO151" s="30">
        <f t="shared" si="237"/>
        <v>0.87291889350501</v>
      </c>
      <c r="DP151" s="34">
        <f t="shared" si="238"/>
        <v>1.14558180312116</v>
      </c>
      <c r="DQ151" s="32">
        <f t="shared" si="239"/>
        <v>0.0173174052035377</v>
      </c>
      <c r="DR151" s="32">
        <f t="shared" si="240"/>
        <v>0.145581803121164</v>
      </c>
      <c r="DS151" s="32">
        <f t="shared" si="241"/>
        <v>0.00667878524934072</v>
      </c>
      <c r="DT151" s="36"/>
      <c r="DU151" s="30">
        <f t="shared" si="242"/>
        <v>0.965401827995228</v>
      </c>
      <c r="DV151" s="30">
        <f t="shared" si="243"/>
        <v>0.936324093015713</v>
      </c>
      <c r="DW151" s="34">
        <f t="shared" si="244"/>
        <v>1.06800626776483</v>
      </c>
      <c r="DX151" s="32">
        <f t="shared" si="245"/>
        <v>0.00377890968906028</v>
      </c>
      <c r="DY151" s="32">
        <f t="shared" si="246"/>
        <v>0.0680062677648285</v>
      </c>
      <c r="DZ151" s="32">
        <f t="shared" si="247"/>
        <v>0.024682579829613</v>
      </c>
      <c r="EA151" s="36"/>
      <c r="EC151" s="25">
        <v>-0.205705848306184</v>
      </c>
      <c r="ED151" s="22">
        <v>0.095401084763253</v>
      </c>
      <c r="EE151" s="25">
        <v>4.71849887129509</v>
      </c>
      <c r="EF151" s="25">
        <v>-0.154150679827258</v>
      </c>
      <c r="EG151" s="26">
        <f t="shared" si="248"/>
        <v>1.10343098095139</v>
      </c>
      <c r="EH151" s="26">
        <f t="shared" si="249"/>
        <v>0.819198487805707</v>
      </c>
      <c r="EI151" s="26">
        <f t="shared" si="271"/>
        <v>1.22070537834925</v>
      </c>
      <c r="EJ151" s="16">
        <f t="shared" si="250"/>
        <v>0.039801043997219</v>
      </c>
      <c r="EK151" s="16">
        <f t="shared" si="251"/>
        <v>0.220705378349251</v>
      </c>
      <c r="EL151" s="16">
        <f t="shared" si="252"/>
        <v>1.66529387594734e-5</v>
      </c>
      <c r="EO151" s="25">
        <v>-0.205705848306184</v>
      </c>
      <c r="EP151" s="25">
        <v>4.71849887129509</v>
      </c>
      <c r="EQ151" s="22">
        <v>-0.154150679827258</v>
      </c>
      <c r="ER151" s="26">
        <f t="shared" si="253"/>
        <v>0.950813970062767</v>
      </c>
      <c r="ES151" s="26">
        <f t="shared" si="254"/>
        <v>0.950689640091922</v>
      </c>
      <c r="ET151" s="26">
        <f t="shared" si="272"/>
        <v>1.05186798911926</v>
      </c>
      <c r="EU151" s="16">
        <f t="shared" si="255"/>
        <v>0.0021982012623403</v>
      </c>
      <c r="EV151" s="16">
        <f t="shared" si="256"/>
        <v>0.0518679891192571</v>
      </c>
      <c r="EW151" s="16">
        <f t="shared" si="257"/>
        <v>0.0341723965154267</v>
      </c>
      <c r="EZ151" s="25">
        <v>-0.205705848306184</v>
      </c>
      <c r="FA151" s="25">
        <v>4.71849887129509</v>
      </c>
      <c r="FB151" s="26">
        <f t="shared" si="258"/>
        <v>0.987292189810988</v>
      </c>
      <c r="FC151" s="26">
        <f t="shared" si="259"/>
        <v>0.915563802005154</v>
      </c>
      <c r="FD151" s="26">
        <f t="shared" si="260"/>
        <v>1.09222317200606</v>
      </c>
      <c r="FE151" s="16">
        <f t="shared" si="261"/>
        <v>0.00694942291711026</v>
      </c>
      <c r="FF151" s="16">
        <f t="shared" si="262"/>
        <v>0.0922231720060622</v>
      </c>
      <c r="FG151" s="16">
        <f t="shared" si="263"/>
        <v>0.0325653642960709</v>
      </c>
    </row>
    <row r="152" s="1" customFormat="1" spans="1:163">
      <c r="A152" s="13" t="s">
        <v>26</v>
      </c>
      <c r="B152" s="13">
        <v>2.17312612157041</v>
      </c>
      <c r="C152" s="14">
        <v>0.0042</v>
      </c>
      <c r="D152" s="14">
        <v>0.0682</v>
      </c>
      <c r="E152" s="13">
        <v>112</v>
      </c>
      <c r="F152" s="13">
        <v>0.535714285714286</v>
      </c>
      <c r="G152" s="13">
        <v>0.535714285714286</v>
      </c>
      <c r="H152" s="13">
        <v>0.857142857142857</v>
      </c>
      <c r="I152" s="13">
        <v>6.60714285714286</v>
      </c>
      <c r="J152" s="13">
        <v>1.2184730743013</v>
      </c>
      <c r="K152" s="17">
        <f t="shared" si="190"/>
        <v>1.34552032453959</v>
      </c>
      <c r="L152" s="17">
        <f t="shared" si="186"/>
        <v>0.905577605985431</v>
      </c>
      <c r="M152" s="17">
        <f t="shared" si="187"/>
        <v>1.10426758942633</v>
      </c>
      <c r="N152" s="16">
        <f t="shared" si="191"/>
        <v>0.0161410037931101</v>
      </c>
      <c r="O152" s="16">
        <f t="shared" si="188"/>
        <v>0.104267589426331</v>
      </c>
      <c r="P152" s="16">
        <f>(O152-$Q$1)^2</f>
        <v>0.0408115356264984</v>
      </c>
      <c r="R152" s="21">
        <f t="shared" si="192"/>
        <v>-0.0991823002119478</v>
      </c>
      <c r="S152" s="21">
        <f t="shared" si="273"/>
        <v>1</v>
      </c>
      <c r="T152" s="21">
        <f t="shared" si="193"/>
        <v>0.776166739889334</v>
      </c>
      <c r="U152" s="22">
        <f t="shared" si="194"/>
        <v>0.00419120461846805</v>
      </c>
      <c r="V152" s="21">
        <f t="shared" si="195"/>
        <v>0.0659749889235329</v>
      </c>
      <c r="W152" s="25">
        <f t="shared" si="196"/>
        <v>4.71849887129509</v>
      </c>
      <c r="X152" s="21">
        <f t="shared" si="197"/>
        <v>-0.624154309072993</v>
      </c>
      <c r="Y152" s="21">
        <f t="shared" si="198"/>
        <v>-0.624154309072993</v>
      </c>
      <c r="Z152" s="25">
        <f t="shared" si="199"/>
        <v>-0.154150679827258</v>
      </c>
      <c r="AA152" s="21">
        <f t="shared" si="200"/>
        <v>1.88815131490312</v>
      </c>
      <c r="AB152" s="26">
        <f t="shared" si="201"/>
        <v>1.23281945365448</v>
      </c>
      <c r="AC152" s="26">
        <f t="shared" si="202"/>
        <v>0.98836295184128</v>
      </c>
      <c r="AD152" s="26">
        <f t="shared" si="265"/>
        <v>1.01177406350272</v>
      </c>
      <c r="AE152" s="16">
        <f t="shared" si="203"/>
        <v>0.000205818600545456</v>
      </c>
      <c r="AF152" s="16">
        <f t="shared" si="204"/>
        <v>0.0117740635027248</v>
      </c>
      <c r="AG152" s="16">
        <f t="shared" si="205"/>
        <v>0.0371112752307892</v>
      </c>
      <c r="AJ152" s="25">
        <v>-0.0991823002119478</v>
      </c>
      <c r="AK152" s="22">
        <v>1</v>
      </c>
      <c r="AL152" s="25">
        <v>0.776166739889334</v>
      </c>
      <c r="AM152" s="25">
        <v>0.0659749889235329</v>
      </c>
      <c r="AN152" s="25">
        <v>4.71849887129509</v>
      </c>
      <c r="AO152" s="25">
        <v>-0.624154309072993</v>
      </c>
      <c r="AP152" s="25">
        <v>-0.624154309072993</v>
      </c>
      <c r="AQ152" s="25">
        <v>-0.154150679827258</v>
      </c>
      <c r="AR152" s="25">
        <v>1.88815131490312</v>
      </c>
      <c r="AS152" s="26">
        <f t="shared" si="206"/>
        <v>1.23277463936221</v>
      </c>
      <c r="AT152" s="26">
        <f t="shared" si="207"/>
        <v>0.988398881186984</v>
      </c>
      <c r="AU152" s="26">
        <f t="shared" si="266"/>
        <v>1.0117372844444</v>
      </c>
      <c r="AV152" s="16">
        <f t="shared" si="208"/>
        <v>0.000204534763191555</v>
      </c>
      <c r="AW152" s="16">
        <f t="shared" si="209"/>
        <v>0.0117372844443977</v>
      </c>
      <c r="AX152" s="16">
        <f t="shared" si="210"/>
        <v>0.0371921329109491</v>
      </c>
      <c r="BA152" s="25">
        <v>-0.0991823002119478</v>
      </c>
      <c r="BB152" s="25">
        <v>0.776166739889334</v>
      </c>
      <c r="BC152" s="25">
        <v>0.0659749889235329</v>
      </c>
      <c r="BD152" s="25">
        <v>4.71849887129509</v>
      </c>
      <c r="BE152" s="22">
        <v>-0.624154309072993</v>
      </c>
      <c r="BF152" s="25">
        <v>-0.624154309072993</v>
      </c>
      <c r="BG152" s="25">
        <v>-0.154150679827258</v>
      </c>
      <c r="BH152" s="25">
        <v>1.88815131490312</v>
      </c>
      <c r="BI152" s="26">
        <f t="shared" si="211"/>
        <v>1.23354396877887</v>
      </c>
      <c r="BJ152" s="26">
        <f t="shared" si="212"/>
        <v>0.987782442410636</v>
      </c>
      <c r="BK152" s="26">
        <f t="shared" si="267"/>
        <v>1.01236867255865</v>
      </c>
      <c r="BL152" s="16">
        <f t="shared" si="213"/>
        <v>0.000227131860353994</v>
      </c>
      <c r="BM152" s="16">
        <f t="shared" si="214"/>
        <v>0.0123686725586531</v>
      </c>
      <c r="BN152" s="16">
        <f t="shared" si="215"/>
        <v>0.0370538904192522</v>
      </c>
      <c r="BQ152" s="25">
        <v>-0.0991823002119478</v>
      </c>
      <c r="BR152" s="25">
        <v>0.776166739889334</v>
      </c>
      <c r="BS152" s="25">
        <v>0.0659749889235329</v>
      </c>
      <c r="BT152" s="25">
        <v>4.71849887129509</v>
      </c>
      <c r="BU152" s="22">
        <v>-0.624154309072993</v>
      </c>
      <c r="BV152" s="25">
        <v>-0.154150679827258</v>
      </c>
      <c r="BW152" s="25">
        <v>1.88815131490312</v>
      </c>
      <c r="BX152" s="26">
        <f t="shared" si="216"/>
        <v>1.23608719877759</v>
      </c>
      <c r="BY152" s="26">
        <f t="shared" si="217"/>
        <v>0.985750095548509</v>
      </c>
      <c r="BZ152" s="26">
        <f t="shared" si="268"/>
        <v>1.01445589964012</v>
      </c>
      <c r="CA152" s="16">
        <f t="shared" si="218"/>
        <v>0.000310257381066323</v>
      </c>
      <c r="CB152" s="16">
        <f t="shared" si="219"/>
        <v>0.0144558996401236</v>
      </c>
      <c r="CC152" s="16">
        <f t="shared" si="220"/>
        <v>0.0369428218770755</v>
      </c>
      <c r="CF152" s="25">
        <v>-0.0991823002119478</v>
      </c>
      <c r="CG152" s="25">
        <v>0.776166739889334</v>
      </c>
      <c r="CH152" s="25">
        <v>0.0659749889235329</v>
      </c>
      <c r="CI152" s="25">
        <v>4.71849887129509</v>
      </c>
      <c r="CJ152" s="25">
        <v>-0.154150679827258</v>
      </c>
      <c r="CK152" s="22">
        <v>1.88815131490312</v>
      </c>
      <c r="CL152" s="29">
        <f t="shared" si="221"/>
        <v>1.23739683185226</v>
      </c>
      <c r="CM152" s="29">
        <f t="shared" si="222"/>
        <v>0.984706799739718</v>
      </c>
      <c r="CN152" s="29">
        <f t="shared" si="269"/>
        <v>1.01553071458867</v>
      </c>
      <c r="CO152" s="27">
        <f t="shared" si="223"/>
        <v>0.00035810859984733</v>
      </c>
      <c r="CP152" s="27">
        <f t="shared" si="224"/>
        <v>0.0155307145886718</v>
      </c>
      <c r="CQ152" s="27">
        <f t="shared" si="225"/>
        <v>0.0368823707652164</v>
      </c>
      <c r="CT152" s="31">
        <v>-0.0991823002119478</v>
      </c>
      <c r="CU152" s="31">
        <v>0.776166739889334</v>
      </c>
      <c r="CV152" s="31">
        <v>0.0659749889235329</v>
      </c>
      <c r="CW152" s="31">
        <v>4.71849887129509</v>
      </c>
      <c r="CX152" s="31">
        <v>-0.154150679827258</v>
      </c>
      <c r="CY152" s="34">
        <f t="shared" si="226"/>
        <v>1.20922414009145</v>
      </c>
      <c r="CZ152" s="34">
        <f t="shared" si="189"/>
        <v>1.0076486516463</v>
      </c>
      <c r="DA152" s="34">
        <f t="shared" si="270"/>
        <v>0.992409406161761</v>
      </c>
      <c r="DB152" s="32">
        <f t="shared" si="227"/>
        <v>8.55427840181554e-5</v>
      </c>
      <c r="DC152" s="32">
        <f t="shared" si="228"/>
        <v>0.00759059383823868</v>
      </c>
      <c r="DD152" s="32">
        <f>(DC152-$DE$1)^2</f>
        <v>0.0397962826812674</v>
      </c>
      <c r="DE152" s="73"/>
      <c r="DF152" s="30">
        <f t="shared" si="229"/>
        <v>1.20922414009145</v>
      </c>
      <c r="DG152" s="30">
        <f t="shared" si="230"/>
        <v>1.15711744935846</v>
      </c>
      <c r="DH152" s="30">
        <f t="shared" si="231"/>
        <v>1.05302454385841</v>
      </c>
      <c r="DI152" s="34">
        <f t="shared" si="232"/>
        <v>0.949645481515446</v>
      </c>
      <c r="DJ152" s="32">
        <f t="shared" si="233"/>
        <v>0.00376451271212604</v>
      </c>
      <c r="DK152" s="32">
        <f t="shared" si="234"/>
        <v>0.0503545184845544</v>
      </c>
      <c r="DL152" s="32">
        <f t="shared" si="235"/>
        <v>0.0322181249888178</v>
      </c>
      <c r="DM152" s="36"/>
      <c r="DN152" s="30">
        <f t="shared" si="236"/>
        <v>1.18152386908881</v>
      </c>
      <c r="DO152" s="30">
        <f t="shared" si="237"/>
        <v>1.03127250001389</v>
      </c>
      <c r="DP152" s="34">
        <f t="shared" si="238"/>
        <v>0.969675813120714</v>
      </c>
      <c r="DQ152" s="32">
        <f t="shared" si="239"/>
        <v>0.00136524376583478</v>
      </c>
      <c r="DR152" s="32">
        <f t="shared" si="240"/>
        <v>0.0303241868792863</v>
      </c>
      <c r="DS152" s="32">
        <f t="shared" si="241"/>
        <v>0.0388016922351529</v>
      </c>
      <c r="DT152" s="36"/>
      <c r="DU152" s="30">
        <f t="shared" si="242"/>
        <v>1.1192453739724</v>
      </c>
      <c r="DV152" s="30">
        <f t="shared" si="243"/>
        <v>1.08865589497745</v>
      </c>
      <c r="DW152" s="34">
        <f t="shared" si="244"/>
        <v>0.918563895730074</v>
      </c>
      <c r="DX152" s="32">
        <f t="shared" si="245"/>
        <v>0.00984613651256153</v>
      </c>
      <c r="DY152" s="32">
        <f t="shared" si="246"/>
        <v>0.0814361042699258</v>
      </c>
      <c r="DZ152" s="32">
        <f t="shared" si="247"/>
        <v>0.0206431002224823</v>
      </c>
      <c r="EA152" s="36"/>
      <c r="EC152" s="25">
        <v>-0.0991823002119478</v>
      </c>
      <c r="ED152" s="22">
        <v>0.0659749889235329</v>
      </c>
      <c r="EE152" s="25">
        <v>4.71849887129509</v>
      </c>
      <c r="EF152" s="25">
        <v>-0.154150679827258</v>
      </c>
      <c r="EG152" s="26">
        <f t="shared" si="248"/>
        <v>1.23262925272557</v>
      </c>
      <c r="EH152" s="26">
        <f t="shared" si="249"/>
        <v>0.988515461244352</v>
      </c>
      <c r="EI152" s="26">
        <f t="shared" si="271"/>
        <v>1.01161796573337</v>
      </c>
      <c r="EJ152" s="16">
        <f t="shared" si="250"/>
        <v>0.000200397387579833</v>
      </c>
      <c r="EK152" s="16">
        <f t="shared" si="251"/>
        <v>0.0116179657333748</v>
      </c>
      <c r="EL152" s="16">
        <f t="shared" si="252"/>
        <v>0.0420277107078655</v>
      </c>
      <c r="EO152" s="25">
        <v>-0.0991823002119478</v>
      </c>
      <c r="EP152" s="25">
        <v>4.71849887129509</v>
      </c>
      <c r="EQ152" s="22">
        <v>-0.154150679827258</v>
      </c>
      <c r="ER152" s="26">
        <f t="shared" si="253"/>
        <v>1.15216475569537</v>
      </c>
      <c r="ES152" s="26">
        <f t="shared" si="254"/>
        <v>1.05755107355797</v>
      </c>
      <c r="ET152" s="26">
        <f t="shared" si="272"/>
        <v>0.945580809289567</v>
      </c>
      <c r="EU152" s="16">
        <f t="shared" si="255"/>
        <v>0.00439679311634554</v>
      </c>
      <c r="EV152" s="16">
        <f t="shared" si="256"/>
        <v>0.0544191907104331</v>
      </c>
      <c r="EW152" s="16">
        <f t="shared" si="257"/>
        <v>0.0332356862519262</v>
      </c>
      <c r="EZ152" s="25">
        <v>-0.0991823002119478</v>
      </c>
      <c r="FA152" s="25">
        <v>4.71849887129509</v>
      </c>
      <c r="FB152" s="26">
        <f t="shared" si="258"/>
        <v>1.19636784953678</v>
      </c>
      <c r="FC152" s="26">
        <f t="shared" si="259"/>
        <v>1.01847694651196</v>
      </c>
      <c r="FD152" s="26">
        <f t="shared" si="260"/>
        <v>0.981858257493961</v>
      </c>
      <c r="FE152" s="16">
        <f t="shared" si="261"/>
        <v>0.000488640961889778</v>
      </c>
      <c r="FF152" s="16">
        <f t="shared" si="262"/>
        <v>0.0181417425060392</v>
      </c>
      <c r="FG152" s="16">
        <f t="shared" si="263"/>
        <v>0.0647907084026492</v>
      </c>
    </row>
    <row r="153" s="1" customFormat="1" spans="1:163">
      <c r="A153" s="13" t="s">
        <v>26</v>
      </c>
      <c r="B153" s="13">
        <v>2.17312612157041</v>
      </c>
      <c r="C153" s="14">
        <v>0.0018</v>
      </c>
      <c r="D153" s="14">
        <v>0.0495</v>
      </c>
      <c r="E153" s="13">
        <v>112</v>
      </c>
      <c r="F153" s="13">
        <v>0.714285714285714</v>
      </c>
      <c r="G153" s="13">
        <v>0.714285714285714</v>
      </c>
      <c r="H153" s="13">
        <v>0.857142857142857</v>
      </c>
      <c r="I153" s="13">
        <v>3.03571428571429</v>
      </c>
      <c r="J153" s="13">
        <v>2.60736196319018</v>
      </c>
      <c r="K153" s="17">
        <f t="shared" si="190"/>
        <v>1.66145342168244</v>
      </c>
      <c r="L153" s="17">
        <f t="shared" si="186"/>
        <v>1.56932594628496</v>
      </c>
      <c r="M153" s="17">
        <f t="shared" si="187"/>
        <v>0.637216253492326</v>
      </c>
      <c r="N153" s="16">
        <f t="shared" si="191"/>
        <v>0.894742968897293</v>
      </c>
      <c r="O153" s="16">
        <f t="shared" si="188"/>
        <v>0.362783746507674</v>
      </c>
      <c r="P153" s="16">
        <f>(O153-$Q$1)^2</f>
        <v>0.00319196811660456</v>
      </c>
      <c r="R153" s="21">
        <f t="shared" si="192"/>
        <v>0.450646193593708</v>
      </c>
      <c r="S153" s="21">
        <f t="shared" ref="S153:S162" si="274">1</f>
        <v>1</v>
      </c>
      <c r="T153" s="21">
        <f t="shared" si="193"/>
        <v>0.776166739889334</v>
      </c>
      <c r="U153" s="22">
        <f t="shared" si="194"/>
        <v>0.0017983819413794</v>
      </c>
      <c r="V153" s="21">
        <f t="shared" si="195"/>
        <v>0.0483138602785507</v>
      </c>
      <c r="W153" s="25">
        <f t="shared" si="196"/>
        <v>4.71849887129509</v>
      </c>
      <c r="X153" s="21">
        <f t="shared" si="197"/>
        <v>-0.336472236621213</v>
      </c>
      <c r="Y153" s="21">
        <f t="shared" si="198"/>
        <v>-0.336472236621213</v>
      </c>
      <c r="Z153" s="25">
        <f t="shared" si="199"/>
        <v>-0.154150679827258</v>
      </c>
      <c r="AA153" s="21">
        <f t="shared" si="200"/>
        <v>1.11044674631511</v>
      </c>
      <c r="AB153" s="26">
        <f t="shared" si="201"/>
        <v>1.40246724521058</v>
      </c>
      <c r="AC153" s="26">
        <f t="shared" si="202"/>
        <v>1.85912503275518</v>
      </c>
      <c r="AD153" s="26">
        <f t="shared" si="265"/>
        <v>0.537887437574882</v>
      </c>
      <c r="AE153" s="16">
        <f t="shared" si="203"/>
        <v>1.45177128141514</v>
      </c>
      <c r="AF153" s="16">
        <f t="shared" si="204"/>
        <v>0.462112562425118</v>
      </c>
      <c r="AG153" s="16">
        <f t="shared" si="205"/>
        <v>0.0664070373410084</v>
      </c>
      <c r="AJ153" s="25">
        <v>0.450646193593708</v>
      </c>
      <c r="AK153" s="22">
        <v>1</v>
      </c>
      <c r="AL153" s="25">
        <v>0.776166739889334</v>
      </c>
      <c r="AM153" s="25">
        <v>0.0483138602785507</v>
      </c>
      <c r="AN153" s="25">
        <v>4.71849887129509</v>
      </c>
      <c r="AO153" s="25">
        <v>-0.336472236621213</v>
      </c>
      <c r="AP153" s="25">
        <v>-0.336472236621213</v>
      </c>
      <c r="AQ153" s="25">
        <v>-0.154150679827258</v>
      </c>
      <c r="AR153" s="25">
        <v>1.11044674631511</v>
      </c>
      <c r="AS153" s="26">
        <f t="shared" si="206"/>
        <v>1.40080137467208</v>
      </c>
      <c r="AT153" s="26">
        <f t="shared" si="207"/>
        <v>1.86133595407169</v>
      </c>
      <c r="AU153" s="26">
        <f t="shared" si="266"/>
        <v>0.537248527227174</v>
      </c>
      <c r="AV153" s="16">
        <f t="shared" si="208"/>
        <v>1.45578845376515</v>
      </c>
      <c r="AW153" s="16">
        <f t="shared" si="209"/>
        <v>0.462751472772826</v>
      </c>
      <c r="AX153" s="16">
        <f t="shared" si="210"/>
        <v>0.0666473955357048</v>
      </c>
      <c r="BA153" s="25">
        <v>0.450646193593708</v>
      </c>
      <c r="BB153" s="25">
        <v>0.776166739889334</v>
      </c>
      <c r="BC153" s="25">
        <v>0.0483138602785507</v>
      </c>
      <c r="BD153" s="25">
        <v>4.71849887129509</v>
      </c>
      <c r="BE153" s="22">
        <v>-0.336472236621213</v>
      </c>
      <c r="BF153" s="25">
        <v>-0.336472236621213</v>
      </c>
      <c r="BG153" s="25">
        <v>-0.154150679827258</v>
      </c>
      <c r="BH153" s="25">
        <v>1.11044674631511</v>
      </c>
      <c r="BI153" s="26">
        <f t="shared" si="211"/>
        <v>1.39039771200053</v>
      </c>
      <c r="BJ153" s="26">
        <f t="shared" si="212"/>
        <v>1.8752634161334</v>
      </c>
      <c r="BK153" s="26">
        <f t="shared" si="267"/>
        <v>0.533258416602557</v>
      </c>
      <c r="BL153" s="16">
        <f t="shared" si="213"/>
        <v>1.48100198867359</v>
      </c>
      <c r="BM153" s="16">
        <f t="shared" si="214"/>
        <v>0.466741583397444</v>
      </c>
      <c r="BN153" s="16">
        <f t="shared" si="215"/>
        <v>0.0685806314433706</v>
      </c>
      <c r="BQ153" s="25">
        <v>0.450646193593708</v>
      </c>
      <c r="BR153" s="25">
        <v>0.776166739889334</v>
      </c>
      <c r="BS153" s="25">
        <v>0.0483138602785507</v>
      </c>
      <c r="BT153" s="25">
        <v>4.71849887129509</v>
      </c>
      <c r="BU153" s="22">
        <v>-0.336472236621213</v>
      </c>
      <c r="BV153" s="25">
        <v>-0.154150679827258</v>
      </c>
      <c r="BW153" s="25">
        <v>1.11044674631511</v>
      </c>
      <c r="BX153" s="26">
        <f t="shared" si="216"/>
        <v>1.39713206240925</v>
      </c>
      <c r="BY153" s="26">
        <f t="shared" si="217"/>
        <v>1.86622441309806</v>
      </c>
      <c r="BZ153" s="26">
        <f t="shared" si="268"/>
        <v>0.535841238053431</v>
      </c>
      <c r="CA153" s="16">
        <f t="shared" si="218"/>
        <v>1.46465641274422</v>
      </c>
      <c r="CB153" s="16">
        <f t="shared" si="219"/>
        <v>0.464158761946569</v>
      </c>
      <c r="CC153" s="16">
        <f t="shared" si="220"/>
        <v>0.066305068908364</v>
      </c>
      <c r="CF153" s="25">
        <v>0.450646193593708</v>
      </c>
      <c r="CG153" s="25">
        <v>0.776166739889334</v>
      </c>
      <c r="CH153" s="25">
        <v>0.0483138602785507</v>
      </c>
      <c r="CI153" s="25">
        <v>4.71849887129509</v>
      </c>
      <c r="CJ153" s="25">
        <v>-0.154150679827258</v>
      </c>
      <c r="CK153" s="22">
        <v>1.11044674631511</v>
      </c>
      <c r="CL153" s="29">
        <f t="shared" si="221"/>
        <v>1.38356327817466</v>
      </c>
      <c r="CM153" s="29">
        <f t="shared" si="222"/>
        <v>1.8845267175854</v>
      </c>
      <c r="CN153" s="29">
        <f t="shared" si="269"/>
        <v>0.530637210217576</v>
      </c>
      <c r="CO153" s="27">
        <f t="shared" si="223"/>
        <v>1.49768322144572</v>
      </c>
      <c r="CP153" s="27">
        <f t="shared" si="224"/>
        <v>0.469362789782424</v>
      </c>
      <c r="CQ153" s="27">
        <f t="shared" si="225"/>
        <v>0.0685309886359691</v>
      </c>
      <c r="CT153" s="31">
        <v>0.450646193593708</v>
      </c>
      <c r="CU153" s="31">
        <v>0.776166739889334</v>
      </c>
      <c r="CV153" s="31">
        <v>0.0483138602785507</v>
      </c>
      <c r="CW153" s="31">
        <v>4.71849887129509</v>
      </c>
      <c r="CX153" s="31">
        <v>-0.154150679827258</v>
      </c>
      <c r="CY153" s="34">
        <f t="shared" si="226"/>
        <v>1.42730987628965</v>
      </c>
      <c r="CZ153" s="34">
        <f t="shared" si="189"/>
        <v>1.82676656730501</v>
      </c>
      <c r="DA153" s="34">
        <f t="shared" si="270"/>
        <v>0.547415317259325</v>
      </c>
      <c r="DB153" s="32">
        <f t="shared" si="227"/>
        <v>1.3925229277983</v>
      </c>
      <c r="DC153" s="32">
        <f t="shared" si="228"/>
        <v>0.452584682740675</v>
      </c>
      <c r="DD153" s="32">
        <f>(DC153-$DE$1)^2</f>
        <v>0.0602722298779913</v>
      </c>
      <c r="DE153" s="73"/>
      <c r="DF153" s="30">
        <f t="shared" si="229"/>
        <v>1.42730987628965</v>
      </c>
      <c r="DG153" s="30">
        <f t="shared" si="230"/>
        <v>1.42896934194896</v>
      </c>
      <c r="DH153" s="30">
        <f t="shared" si="231"/>
        <v>1.82464513873617</v>
      </c>
      <c r="DI153" s="34">
        <f t="shared" si="232"/>
        <v>0.548051771147483</v>
      </c>
      <c r="DJ153" s="32">
        <f t="shared" si="233"/>
        <v>1.38860916979576</v>
      </c>
      <c r="DK153" s="32">
        <f t="shared" si="234"/>
        <v>0.451948228852517</v>
      </c>
      <c r="DL153" s="32">
        <f t="shared" si="235"/>
        <v>0.0493282455203253</v>
      </c>
      <c r="DM153" s="36"/>
      <c r="DN153" s="30">
        <f t="shared" si="236"/>
        <v>1.38887262356191</v>
      </c>
      <c r="DO153" s="30">
        <f t="shared" si="237"/>
        <v>1.87732259888839</v>
      </c>
      <c r="DP153" s="34">
        <f t="shared" si="238"/>
        <v>0.532673500330805</v>
      </c>
      <c r="DQ153" s="32">
        <f t="shared" si="239"/>
        <v>1.48471627078773</v>
      </c>
      <c r="DR153" s="32">
        <f t="shared" si="240"/>
        <v>0.467326499669195</v>
      </c>
      <c r="DS153" s="32">
        <f t="shared" si="241"/>
        <v>0.0576100138542205</v>
      </c>
      <c r="DT153" s="36"/>
      <c r="DU153" s="30">
        <f t="shared" si="242"/>
        <v>1.40077787888239</v>
      </c>
      <c r="DV153" s="30">
        <f t="shared" si="243"/>
        <v>1.86136717498028</v>
      </c>
      <c r="DW153" s="34">
        <f t="shared" si="244"/>
        <v>0.537239515900775</v>
      </c>
      <c r="DX153" s="32">
        <f t="shared" si="245"/>
        <v>1.45584515250487</v>
      </c>
      <c r="DY153" s="32">
        <f t="shared" si="246"/>
        <v>0.462760484099225</v>
      </c>
      <c r="DZ153" s="32">
        <f t="shared" si="247"/>
        <v>0.0564762442351457</v>
      </c>
      <c r="EA153" s="36"/>
      <c r="EC153" s="25">
        <v>0.450646193593708</v>
      </c>
      <c r="ED153" s="22">
        <v>0.0483138602785507</v>
      </c>
      <c r="EE153" s="25">
        <v>4.71849887129509</v>
      </c>
      <c r="EF153" s="25">
        <v>-0.154150679827258</v>
      </c>
      <c r="EG153" s="26">
        <f t="shared" si="248"/>
        <v>1.44952185564492</v>
      </c>
      <c r="EH153" s="26">
        <f t="shared" si="249"/>
        <v>1.79877381843968</v>
      </c>
      <c r="EI153" s="26">
        <f t="shared" si="271"/>
        <v>0.555934264635582</v>
      </c>
      <c r="EJ153" s="16">
        <f t="shared" si="250"/>
        <v>1.34059371464042</v>
      </c>
      <c r="EK153" s="16">
        <f t="shared" si="251"/>
        <v>0.444065735364418</v>
      </c>
      <c r="EL153" s="16">
        <f t="shared" si="252"/>
        <v>0.0517294804684007</v>
      </c>
      <c r="EO153" s="25">
        <v>0.450646193593708</v>
      </c>
      <c r="EP153" s="25">
        <v>4.71849887129509</v>
      </c>
      <c r="EQ153" s="22">
        <v>-0.154150679827258</v>
      </c>
      <c r="ER153" s="26">
        <f t="shared" si="253"/>
        <v>1.42269725754385</v>
      </c>
      <c r="ES153" s="26">
        <f t="shared" si="254"/>
        <v>1.83268924528015</v>
      </c>
      <c r="ET153" s="26">
        <f t="shared" si="272"/>
        <v>0.545646242305053</v>
      </c>
      <c r="EU153" s="16">
        <f t="shared" si="255"/>
        <v>1.40343046480411</v>
      </c>
      <c r="EV153" s="16">
        <f t="shared" si="256"/>
        <v>0.454353757694946</v>
      </c>
      <c r="EW153" s="16">
        <f t="shared" si="257"/>
        <v>0.0473619441322971</v>
      </c>
      <c r="EZ153" s="25">
        <v>0.450646193593708</v>
      </c>
      <c r="FA153" s="25">
        <v>4.71849887129509</v>
      </c>
      <c r="FB153" s="26">
        <f t="shared" si="258"/>
        <v>1.47727939961361</v>
      </c>
      <c r="FC153" s="26">
        <f t="shared" si="259"/>
        <v>1.76497551097792</v>
      </c>
      <c r="FD153" s="26">
        <f t="shared" si="260"/>
        <v>0.566580099145926</v>
      </c>
      <c r="FE153" s="16">
        <f t="shared" si="261"/>
        <v>1.2770866004998</v>
      </c>
      <c r="FF153" s="16">
        <f t="shared" si="262"/>
        <v>0.433419900854074</v>
      </c>
      <c r="FG153" s="16">
        <f t="shared" si="263"/>
        <v>0.0258366944197688</v>
      </c>
    </row>
    <row r="154" s="1" customFormat="1" spans="1:163">
      <c r="A154" s="13" t="s">
        <v>26</v>
      </c>
      <c r="B154" s="13">
        <v>2.17312612157041</v>
      </c>
      <c r="C154" s="14">
        <v>0.0026</v>
      </c>
      <c r="D154" s="14">
        <v>0.0375</v>
      </c>
      <c r="E154" s="13">
        <v>112</v>
      </c>
      <c r="F154" s="13">
        <v>0.892857142857143</v>
      </c>
      <c r="G154" s="13">
        <v>0.892857142857143</v>
      </c>
      <c r="H154" s="13">
        <v>0.857142857142857</v>
      </c>
      <c r="I154" s="13">
        <v>4.82142857142857</v>
      </c>
      <c r="J154" s="13">
        <v>0.902572647630589</v>
      </c>
      <c r="K154" s="17">
        <f t="shared" si="190"/>
        <v>1.73445191311102</v>
      </c>
      <c r="L154" s="17">
        <f t="shared" si="186"/>
        <v>0.520379170392612</v>
      </c>
      <c r="M154" s="17">
        <f t="shared" si="187"/>
        <v>1.92167568745215</v>
      </c>
      <c r="N154" s="16">
        <f t="shared" si="191"/>
        <v>0.692023112336255</v>
      </c>
      <c r="O154" s="16">
        <f t="shared" si="188"/>
        <v>0.921675687452147</v>
      </c>
      <c r="P154" s="16">
        <f>(O154-$Q$1)^2</f>
        <v>0.378704170674134</v>
      </c>
      <c r="R154" s="21">
        <f t="shared" si="192"/>
        <v>-0.653197559292795</v>
      </c>
      <c r="S154" s="21">
        <f t="shared" si="274"/>
        <v>1</v>
      </c>
      <c r="T154" s="21">
        <f t="shared" si="193"/>
        <v>0.776166739889334</v>
      </c>
      <c r="U154" s="22">
        <f t="shared" si="194"/>
        <v>0.00259662584726591</v>
      </c>
      <c r="V154" s="21">
        <f t="shared" si="195"/>
        <v>0.0368139731227164</v>
      </c>
      <c r="W154" s="25">
        <f t="shared" si="196"/>
        <v>4.71849887129509</v>
      </c>
      <c r="X154" s="21">
        <f t="shared" si="197"/>
        <v>-0.113328685307003</v>
      </c>
      <c r="Y154" s="21">
        <f t="shared" si="198"/>
        <v>-0.113328685307003</v>
      </c>
      <c r="Z154" s="25">
        <f t="shared" si="199"/>
        <v>-0.154150679827258</v>
      </c>
      <c r="AA154" s="21">
        <f t="shared" si="200"/>
        <v>1.57307026826323</v>
      </c>
      <c r="AB154" s="26">
        <f t="shared" si="201"/>
        <v>1.46758302268056</v>
      </c>
      <c r="AC154" s="26">
        <f t="shared" si="202"/>
        <v>0.615006192959378</v>
      </c>
      <c r="AD154" s="26">
        <f t="shared" si="265"/>
        <v>1.62599988658334</v>
      </c>
      <c r="AE154" s="16">
        <f t="shared" si="203"/>
        <v>0.319236723914111</v>
      </c>
      <c r="AF154" s="16">
        <f t="shared" si="204"/>
        <v>0.62599988658334</v>
      </c>
      <c r="AG154" s="16">
        <f t="shared" si="205"/>
        <v>0.177732186614959</v>
      </c>
      <c r="AJ154" s="25">
        <v>-0.653197559292795</v>
      </c>
      <c r="AK154" s="22">
        <v>1</v>
      </c>
      <c r="AL154" s="25">
        <v>0.776166739889334</v>
      </c>
      <c r="AM154" s="25">
        <v>0.0368139731227164</v>
      </c>
      <c r="AN154" s="25">
        <v>4.71849887129509</v>
      </c>
      <c r="AO154" s="25">
        <v>-0.113328685307003</v>
      </c>
      <c r="AP154" s="25">
        <v>-0.113328685307003</v>
      </c>
      <c r="AQ154" s="25">
        <v>-0.154150679827258</v>
      </c>
      <c r="AR154" s="25">
        <v>1.57307026826323</v>
      </c>
      <c r="AS154" s="26">
        <f t="shared" si="206"/>
        <v>1.46627578656827</v>
      </c>
      <c r="AT154" s="26">
        <f t="shared" si="207"/>
        <v>0.615554492475802</v>
      </c>
      <c r="AU154" s="26">
        <f t="shared" si="266"/>
        <v>1.62455154210301</v>
      </c>
      <c r="AV154" s="16">
        <f t="shared" si="208"/>
        <v>0.317761228848195</v>
      </c>
      <c r="AW154" s="16">
        <f t="shared" si="209"/>
        <v>0.624551542103011</v>
      </c>
      <c r="AX154" s="16">
        <f t="shared" si="210"/>
        <v>0.176367777387812</v>
      </c>
      <c r="BA154" s="25">
        <v>-0.653197559292795</v>
      </c>
      <c r="BB154" s="25">
        <v>0.776166739889334</v>
      </c>
      <c r="BC154" s="25">
        <v>0.0368139731227164</v>
      </c>
      <c r="BD154" s="25">
        <v>4.71849887129509</v>
      </c>
      <c r="BE154" s="22">
        <v>-0.113328685307003</v>
      </c>
      <c r="BF154" s="25">
        <v>-0.113328685307003</v>
      </c>
      <c r="BG154" s="25">
        <v>-0.154150679827258</v>
      </c>
      <c r="BH154" s="25">
        <v>1.57307026826323</v>
      </c>
      <c r="BI154" s="26">
        <f t="shared" si="211"/>
        <v>1.46758166109493</v>
      </c>
      <c r="BJ154" s="26">
        <f t="shared" si="212"/>
        <v>0.615006763546773</v>
      </c>
      <c r="BK154" s="26">
        <f t="shared" si="267"/>
        <v>1.62599837802263</v>
      </c>
      <c r="BL154" s="16">
        <f t="shared" si="213"/>
        <v>0.319235185295946</v>
      </c>
      <c r="BM154" s="16">
        <f t="shared" si="214"/>
        <v>0.625998378022629</v>
      </c>
      <c r="BN154" s="16">
        <f t="shared" si="215"/>
        <v>0.177355390967527</v>
      </c>
      <c r="BQ154" s="25">
        <v>-0.653197559292795</v>
      </c>
      <c r="BR154" s="25">
        <v>0.776166739889334</v>
      </c>
      <c r="BS154" s="25">
        <v>0.0368139731227164</v>
      </c>
      <c r="BT154" s="25">
        <v>4.71849887129509</v>
      </c>
      <c r="BU154" s="22">
        <v>-0.113328685307003</v>
      </c>
      <c r="BV154" s="25">
        <v>-0.154150679827258</v>
      </c>
      <c r="BW154" s="25">
        <v>1.57307026826323</v>
      </c>
      <c r="BX154" s="26">
        <f t="shared" si="216"/>
        <v>1.48063826707014</v>
      </c>
      <c r="BY154" s="26">
        <f t="shared" si="217"/>
        <v>0.609583493621694</v>
      </c>
      <c r="BZ154" s="26">
        <f t="shared" si="268"/>
        <v>1.64046436700367</v>
      </c>
      <c r="CA154" s="16">
        <f t="shared" si="218"/>
        <v>0.334159860378037</v>
      </c>
      <c r="CB154" s="16">
        <f t="shared" si="219"/>
        <v>0.640464367003674</v>
      </c>
      <c r="CC154" s="16">
        <f t="shared" si="220"/>
        <v>0.188185313211585</v>
      </c>
      <c r="CF154" s="25">
        <v>-0.653197559292795</v>
      </c>
      <c r="CG154" s="25">
        <v>0.776166739889334</v>
      </c>
      <c r="CH154" s="25">
        <v>0.0368139731227164</v>
      </c>
      <c r="CI154" s="25">
        <v>4.71849887129509</v>
      </c>
      <c r="CJ154" s="25">
        <v>-0.154150679827258</v>
      </c>
      <c r="CK154" s="22">
        <v>1.57307026826323</v>
      </c>
      <c r="CL154" s="29">
        <f t="shared" si="221"/>
        <v>1.45263585445928</v>
      </c>
      <c r="CM154" s="29">
        <f t="shared" si="222"/>
        <v>0.621334414168481</v>
      </c>
      <c r="CN154" s="29">
        <f t="shared" si="269"/>
        <v>1.60943926039938</v>
      </c>
      <c r="CO154" s="27">
        <f t="shared" si="223"/>
        <v>0.302569531506666</v>
      </c>
      <c r="CP154" s="27">
        <f t="shared" si="224"/>
        <v>0.609439260399377</v>
      </c>
      <c r="CQ154" s="27">
        <f t="shared" si="225"/>
        <v>0.161492031234302</v>
      </c>
      <c r="CT154" s="31">
        <v>-0.653197559292795</v>
      </c>
      <c r="CU154" s="31">
        <v>0.776166739889334</v>
      </c>
      <c r="CV154" s="31">
        <v>0.0368139731227164</v>
      </c>
      <c r="CW154" s="31">
        <v>4.71849887129509</v>
      </c>
      <c r="CX154" s="31">
        <v>-0.154150679827258</v>
      </c>
      <c r="CY154" s="34">
        <f t="shared" si="226"/>
        <v>1.44690102343971</v>
      </c>
      <c r="CZ154" s="34">
        <f t="shared" si="189"/>
        <v>0.623797089786354</v>
      </c>
      <c r="DA154" s="34">
        <f t="shared" si="270"/>
        <v>1.6030853884594</v>
      </c>
      <c r="DB154" s="32">
        <f t="shared" si="227"/>
        <v>0.296293380710997</v>
      </c>
      <c r="DC154" s="32">
        <f t="shared" si="228"/>
        <v>0.603085388459399</v>
      </c>
      <c r="DD154" s="32">
        <f>(DC154-$DE$1)^2</f>
        <v>0.1568197525372</v>
      </c>
      <c r="DE154" s="73"/>
      <c r="DF154" s="30">
        <f t="shared" si="229"/>
        <v>1.44690102343971</v>
      </c>
      <c r="DG154" s="30">
        <f t="shared" si="230"/>
        <v>1.49172525570139</v>
      </c>
      <c r="DH154" s="30">
        <f t="shared" si="231"/>
        <v>0.605052870279528</v>
      </c>
      <c r="DI154" s="34">
        <f t="shared" si="232"/>
        <v>1.65274813015598</v>
      </c>
      <c r="DJ154" s="32">
        <f t="shared" si="233"/>
        <v>0.347100795596628</v>
      </c>
      <c r="DK154" s="32">
        <f t="shared" si="234"/>
        <v>0.652748130155983</v>
      </c>
      <c r="DL154" s="32">
        <f t="shared" si="235"/>
        <v>0.178844013337133</v>
      </c>
      <c r="DM154" s="36"/>
      <c r="DN154" s="30">
        <f t="shared" si="236"/>
        <v>1.47001081357527</v>
      </c>
      <c r="DO154" s="30">
        <f t="shared" si="237"/>
        <v>0.613990481767552</v>
      </c>
      <c r="DP154" s="34">
        <f t="shared" si="238"/>
        <v>1.6286897430742</v>
      </c>
      <c r="DQ154" s="32">
        <f t="shared" si="239"/>
        <v>0.32198607217066</v>
      </c>
      <c r="DR154" s="32">
        <f t="shared" si="240"/>
        <v>0.628689743074203</v>
      </c>
      <c r="DS154" s="32">
        <f t="shared" si="241"/>
        <v>0.161109199501524</v>
      </c>
      <c r="DT154" s="36"/>
      <c r="DU154" s="30">
        <f t="shared" si="242"/>
        <v>1.43632868053941</v>
      </c>
      <c r="DV154" s="30">
        <f t="shared" si="243"/>
        <v>0.628388654950223</v>
      </c>
      <c r="DW154" s="34">
        <f t="shared" si="244"/>
        <v>1.59137182398561</v>
      </c>
      <c r="DX154" s="32">
        <f t="shared" si="245"/>
        <v>0.284895502666564</v>
      </c>
      <c r="DY154" s="32">
        <f t="shared" si="246"/>
        <v>0.59137182398561</v>
      </c>
      <c r="DZ154" s="32">
        <f t="shared" si="247"/>
        <v>0.134145399055696</v>
      </c>
      <c r="EA154" s="36"/>
      <c r="EC154" s="25">
        <v>-0.653197559292795</v>
      </c>
      <c r="ED154" s="22">
        <v>0.0368139731227164</v>
      </c>
      <c r="EE154" s="25">
        <v>4.71849887129509</v>
      </c>
      <c r="EF154" s="25">
        <v>-0.154150679827258</v>
      </c>
      <c r="EG154" s="26">
        <f t="shared" si="248"/>
        <v>1.46585501182929</v>
      </c>
      <c r="EH154" s="26">
        <f t="shared" si="249"/>
        <v>0.615731187837081</v>
      </c>
      <c r="EI154" s="26">
        <f t="shared" si="271"/>
        <v>1.62408534723207</v>
      </c>
      <c r="EJ154" s="16">
        <f t="shared" si="250"/>
        <v>0.317287021817282</v>
      </c>
      <c r="EK154" s="16">
        <f t="shared" si="251"/>
        <v>0.62408534723207</v>
      </c>
      <c r="EL154" s="16">
        <f t="shared" si="252"/>
        <v>0.166024279188989</v>
      </c>
      <c r="EO154" s="25">
        <v>-0.653197559292795</v>
      </c>
      <c r="EP154" s="25">
        <v>4.71849887129509</v>
      </c>
      <c r="EQ154" s="22">
        <v>-0.154150679827258</v>
      </c>
      <c r="ER154" s="26">
        <f t="shared" si="253"/>
        <v>1.48520563256354</v>
      </c>
      <c r="ES154" s="26">
        <f t="shared" si="254"/>
        <v>0.60770887737121</v>
      </c>
      <c r="ET154" s="26">
        <f t="shared" si="272"/>
        <v>1.64552475245341</v>
      </c>
      <c r="EU154" s="16">
        <f t="shared" si="255"/>
        <v>0.339461195131883</v>
      </c>
      <c r="EV154" s="16">
        <f t="shared" si="256"/>
        <v>0.645524752453409</v>
      </c>
      <c r="EW154" s="16">
        <f t="shared" si="257"/>
        <v>0.167116613885863</v>
      </c>
      <c r="EZ154" s="25">
        <v>-0.653197559292795</v>
      </c>
      <c r="FA154" s="25">
        <v>4.71849887129509</v>
      </c>
      <c r="FB154" s="26">
        <f t="shared" si="258"/>
        <v>1.54218592433647</v>
      </c>
      <c r="FC154" s="26">
        <f t="shared" si="259"/>
        <v>0.585255404933698</v>
      </c>
      <c r="FD154" s="26">
        <f t="shared" si="260"/>
        <v>1.70865572802918</v>
      </c>
      <c r="FE154" s="16">
        <f t="shared" si="261"/>
        <v>0.409105143738431</v>
      </c>
      <c r="FF154" s="16">
        <f t="shared" si="262"/>
        <v>0.708655728029179</v>
      </c>
      <c r="FG154" s="16">
        <f t="shared" si="263"/>
        <v>0.19007315025026</v>
      </c>
    </row>
    <row r="155" s="1" customFormat="1" spans="1:163">
      <c r="A155" s="13" t="s">
        <v>27</v>
      </c>
      <c r="B155" s="13">
        <v>3.00260663050318</v>
      </c>
      <c r="C155" s="14">
        <v>0.0034</v>
      </c>
      <c r="D155" s="14">
        <v>0.0325681818181818</v>
      </c>
      <c r="E155" s="13">
        <v>100</v>
      </c>
      <c r="F155" s="13">
        <v>0.6</v>
      </c>
      <c r="G155" s="13">
        <v>0.66</v>
      </c>
      <c r="H155" s="13">
        <v>0.68</v>
      </c>
      <c r="I155" s="13">
        <v>5.4</v>
      </c>
      <c r="J155" s="13">
        <v>1.54</v>
      </c>
      <c r="K155" s="17">
        <f t="shared" si="190"/>
        <v>1.52429272834261</v>
      </c>
      <c r="L155" s="17">
        <f t="shared" si="186"/>
        <v>1.01030462939652</v>
      </c>
      <c r="M155" s="17">
        <f t="shared" si="187"/>
        <v>0.989800472949749</v>
      </c>
      <c r="N155" s="16">
        <f t="shared" si="191"/>
        <v>0.000246718382918951</v>
      </c>
      <c r="O155" s="16">
        <f t="shared" si="188"/>
        <v>0.0101995270502513</v>
      </c>
      <c r="P155" s="16">
        <f>(O155-$Q$1)^2</f>
        <v>0.0876673422403704</v>
      </c>
      <c r="R155" s="21">
        <f t="shared" si="192"/>
        <v>0.0102518986409165</v>
      </c>
      <c r="S155" s="21">
        <f t="shared" si="274"/>
        <v>1</v>
      </c>
      <c r="T155" s="21">
        <f t="shared" si="193"/>
        <v>1.09948078824754</v>
      </c>
      <c r="U155" s="22">
        <f t="shared" si="194"/>
        <v>0.00339423306801562</v>
      </c>
      <c r="V155" s="21">
        <f t="shared" si="195"/>
        <v>0.0320490793320486</v>
      </c>
      <c r="W155" s="25">
        <f t="shared" si="196"/>
        <v>4.60517018598809</v>
      </c>
      <c r="X155" s="21">
        <f t="shared" si="197"/>
        <v>-0.510825623765991</v>
      </c>
      <c r="Y155" s="21">
        <f t="shared" si="198"/>
        <v>-0.415515443961666</v>
      </c>
      <c r="Z155" s="25">
        <f t="shared" si="199"/>
        <v>-0.385662480811985</v>
      </c>
      <c r="AA155" s="21">
        <f t="shared" si="200"/>
        <v>1.68639895357023</v>
      </c>
      <c r="AB155" s="26">
        <f t="shared" si="201"/>
        <v>1.62275338695824</v>
      </c>
      <c r="AC155" s="26">
        <f t="shared" si="202"/>
        <v>0.949004335702938</v>
      </c>
      <c r="AD155" s="26">
        <f t="shared" si="265"/>
        <v>1.0537359655573</v>
      </c>
      <c r="AE155" s="16">
        <f t="shared" si="203"/>
        <v>0.00684812305306079</v>
      </c>
      <c r="AF155" s="16">
        <f t="shared" si="204"/>
        <v>0.0537359655573011</v>
      </c>
      <c r="AG155" s="16">
        <f t="shared" si="205"/>
        <v>0.0227047539984672</v>
      </c>
      <c r="AJ155" s="25">
        <v>0.0102518986409165</v>
      </c>
      <c r="AK155" s="22">
        <v>1</v>
      </c>
      <c r="AL155" s="25">
        <v>1.09948078824754</v>
      </c>
      <c r="AM155" s="25">
        <v>0.0320490793320486</v>
      </c>
      <c r="AN155" s="25">
        <v>4.60517018598809</v>
      </c>
      <c r="AO155" s="25">
        <v>-0.510825623765991</v>
      </c>
      <c r="AP155" s="25">
        <v>-0.415515443961666</v>
      </c>
      <c r="AQ155" s="25">
        <v>-0.385662480811985</v>
      </c>
      <c r="AR155" s="25">
        <v>1.68639895357023</v>
      </c>
      <c r="AS155" s="26">
        <f t="shared" si="206"/>
        <v>1.62231086485581</v>
      </c>
      <c r="AT155" s="26">
        <f t="shared" si="207"/>
        <v>0.94926319817064</v>
      </c>
      <c r="AU155" s="26">
        <f t="shared" si="266"/>
        <v>1.05344861354273</v>
      </c>
      <c r="AV155" s="16">
        <f t="shared" si="208"/>
        <v>0.00677507847331097</v>
      </c>
      <c r="AW155" s="16">
        <f t="shared" si="209"/>
        <v>0.0534486135427321</v>
      </c>
      <c r="AX155" s="16">
        <f t="shared" si="210"/>
        <v>0.0228436897136054</v>
      </c>
      <c r="BA155" s="25">
        <v>0.0102518986409165</v>
      </c>
      <c r="BB155" s="25">
        <v>1.09948078824754</v>
      </c>
      <c r="BC155" s="25">
        <v>0.0320490793320486</v>
      </c>
      <c r="BD155" s="25">
        <v>4.60517018598809</v>
      </c>
      <c r="BE155" s="22">
        <v>-0.510825623765991</v>
      </c>
      <c r="BF155" s="25">
        <v>-0.415515443961666</v>
      </c>
      <c r="BG155" s="25">
        <v>-0.385662480811985</v>
      </c>
      <c r="BH155" s="25">
        <v>1.68639895357023</v>
      </c>
      <c r="BI155" s="26">
        <f t="shared" si="211"/>
        <v>1.61144106823785</v>
      </c>
      <c r="BJ155" s="26">
        <f t="shared" si="212"/>
        <v>0.955666347565554</v>
      </c>
      <c r="BK155" s="26">
        <f t="shared" si="267"/>
        <v>1.04639030405055</v>
      </c>
      <c r="BL155" s="16">
        <f t="shared" si="213"/>
        <v>0.00510382623096506</v>
      </c>
      <c r="BM155" s="16">
        <f t="shared" si="214"/>
        <v>0.0463903040505516</v>
      </c>
      <c r="BN155" s="16">
        <f t="shared" si="215"/>
        <v>0.025113450733149</v>
      </c>
      <c r="BQ155" s="25">
        <v>0.0102518986409165</v>
      </c>
      <c r="BR155" s="25">
        <v>1.09948078824754</v>
      </c>
      <c r="BS155" s="25">
        <v>0.0320490793320486</v>
      </c>
      <c r="BT155" s="25">
        <v>4.60517018598809</v>
      </c>
      <c r="BU155" s="22">
        <v>-0.415515443961666</v>
      </c>
      <c r="BV155" s="25">
        <v>-0.385662480811985</v>
      </c>
      <c r="BW155" s="25">
        <v>1.68639895357023</v>
      </c>
      <c r="BX155" s="26">
        <f t="shared" si="216"/>
        <v>1.62570856840388</v>
      </c>
      <c r="BY155" s="26">
        <f t="shared" si="217"/>
        <v>0.947279254062103</v>
      </c>
      <c r="BZ155" s="26">
        <f t="shared" si="268"/>
        <v>1.05565491454798</v>
      </c>
      <c r="CA155" s="16">
        <f t="shared" si="218"/>
        <v>0.00734595869784305</v>
      </c>
      <c r="CB155" s="16">
        <f t="shared" si="219"/>
        <v>0.0556549145479759</v>
      </c>
      <c r="CC155" s="16">
        <f t="shared" si="220"/>
        <v>0.0228028545564777</v>
      </c>
      <c r="CF155" s="25">
        <v>0.0102518986409165</v>
      </c>
      <c r="CG155" s="25">
        <v>1.09948078824754</v>
      </c>
      <c r="CH155" s="25">
        <v>0.0320490793320486</v>
      </c>
      <c r="CI155" s="25">
        <v>4.60517018598809</v>
      </c>
      <c r="CJ155" s="25">
        <v>-0.385662480811985</v>
      </c>
      <c r="CK155" s="22">
        <v>1.68639895357023</v>
      </c>
      <c r="CL155" s="29">
        <f t="shared" si="221"/>
        <v>1.62244733845383</v>
      </c>
      <c r="CM155" s="29">
        <f t="shared" si="222"/>
        <v>0.949183350054122</v>
      </c>
      <c r="CN155" s="29">
        <f t="shared" si="269"/>
        <v>1.05353723276223</v>
      </c>
      <c r="CO155" s="27">
        <f t="shared" si="223"/>
        <v>0.00679756361812032</v>
      </c>
      <c r="CP155" s="27">
        <f t="shared" si="224"/>
        <v>0.053537232762227</v>
      </c>
      <c r="CQ155" s="27">
        <f t="shared" si="225"/>
        <v>0.0237287271589064</v>
      </c>
      <c r="CT155" s="31">
        <v>0.0102518986409165</v>
      </c>
      <c r="CU155" s="31">
        <v>1.09948078824754</v>
      </c>
      <c r="CV155" s="31">
        <v>0.0320490793320486</v>
      </c>
      <c r="CW155" s="31">
        <v>4.60517018598809</v>
      </c>
      <c r="CX155" s="31">
        <v>-0.385662480811985</v>
      </c>
      <c r="CY155" s="34">
        <f t="shared" si="226"/>
        <v>1.58014545746747</v>
      </c>
      <c r="CZ155" s="34">
        <f t="shared" si="189"/>
        <v>0.974593821551204</v>
      </c>
      <c r="DA155" s="34">
        <f t="shared" si="270"/>
        <v>1.02606847887498</v>
      </c>
      <c r="DB155" s="32">
        <f t="shared" si="227"/>
        <v>0.00161165775527262</v>
      </c>
      <c r="DC155" s="32">
        <f t="shared" si="228"/>
        <v>0.0260684788749819</v>
      </c>
      <c r="DD155" s="32">
        <f>(DC155-$DE$1)^2</f>
        <v>0.0327654062531351</v>
      </c>
      <c r="DE155" s="73"/>
      <c r="DF155" s="30">
        <f t="shared" si="229"/>
        <v>1.58014545746747</v>
      </c>
      <c r="DG155" s="30">
        <f t="shared" si="230"/>
        <v>1.64899079294828</v>
      </c>
      <c r="DH155" s="30">
        <f t="shared" si="231"/>
        <v>0.933904547305924</v>
      </c>
      <c r="DI155" s="34">
        <f t="shared" si="232"/>
        <v>1.07077324217421</v>
      </c>
      <c r="DJ155" s="32">
        <f t="shared" si="233"/>
        <v>0.0118789929474947</v>
      </c>
      <c r="DK155" s="32">
        <f t="shared" si="234"/>
        <v>0.0707732421742073</v>
      </c>
      <c r="DL155" s="32">
        <f t="shared" si="235"/>
        <v>0.0253049691924421</v>
      </c>
      <c r="DM155" s="36"/>
      <c r="DN155" s="30">
        <f t="shared" si="236"/>
        <v>1.63832530961264</v>
      </c>
      <c r="DO155" s="30">
        <f t="shared" si="237"/>
        <v>0.9399842576833</v>
      </c>
      <c r="DP155" s="34">
        <f t="shared" si="238"/>
        <v>1.06384760364457</v>
      </c>
      <c r="DQ155" s="32">
        <f t="shared" si="239"/>
        <v>0.0096678665104216</v>
      </c>
      <c r="DR155" s="32">
        <f t="shared" si="240"/>
        <v>0.0638476036445716</v>
      </c>
      <c r="DS155" s="32">
        <f t="shared" si="241"/>
        <v>0.0267185291194232</v>
      </c>
      <c r="DT155" s="36"/>
      <c r="DU155" s="30">
        <f t="shared" si="242"/>
        <v>1.57711145860662</v>
      </c>
      <c r="DV155" s="30">
        <f t="shared" si="243"/>
        <v>0.976468715382102</v>
      </c>
      <c r="DW155" s="34">
        <f t="shared" si="244"/>
        <v>1.02409834974456</v>
      </c>
      <c r="DX155" s="32">
        <f t="shared" si="245"/>
        <v>0.0013772603599109</v>
      </c>
      <c r="DY155" s="32">
        <f t="shared" si="246"/>
        <v>0.0240983497445586</v>
      </c>
      <c r="DZ155" s="32">
        <f t="shared" si="247"/>
        <v>0.0404069593693454</v>
      </c>
      <c r="EA155" s="36"/>
      <c r="EC155" s="25">
        <v>0.0102518986409165</v>
      </c>
      <c r="ED155" s="22">
        <v>0.0320490793320486</v>
      </c>
      <c r="EE155" s="25">
        <v>4.60517018598809</v>
      </c>
      <c r="EF155" s="25">
        <v>-0.385662480811985</v>
      </c>
      <c r="EG155" s="26">
        <f t="shared" si="248"/>
        <v>1.51962087599529</v>
      </c>
      <c r="EH155" s="26">
        <f t="shared" si="249"/>
        <v>1.01341066336125</v>
      </c>
      <c r="EI155" s="26">
        <f t="shared" si="271"/>
        <v>0.986766802594347</v>
      </c>
      <c r="EJ155" s="16">
        <f t="shared" si="250"/>
        <v>0.000415308695199184</v>
      </c>
      <c r="EK155" s="16">
        <f t="shared" si="251"/>
        <v>0.0132331974056532</v>
      </c>
      <c r="EL155" s="16">
        <f t="shared" si="252"/>
        <v>0.0413680533377787</v>
      </c>
      <c r="EO155" s="25">
        <v>0.0102518986409165</v>
      </c>
      <c r="EP155" s="25">
        <v>4.60517018598809</v>
      </c>
      <c r="EQ155" s="22">
        <v>-0.385662480811985</v>
      </c>
      <c r="ER155" s="26">
        <f t="shared" si="253"/>
        <v>1.55411680400822</v>
      </c>
      <c r="ES155" s="26">
        <f t="shared" si="254"/>
        <v>0.990916510283006</v>
      </c>
      <c r="ET155" s="26">
        <f t="shared" si="272"/>
        <v>1.00916675584949</v>
      </c>
      <c r="EU155" s="16">
        <f t="shared" si="255"/>
        <v>0.000199284155406396</v>
      </c>
      <c r="EV155" s="16">
        <f t="shared" si="256"/>
        <v>0.00916675584949123</v>
      </c>
      <c r="EW155" s="16">
        <f t="shared" si="257"/>
        <v>0.0517831016753547</v>
      </c>
      <c r="EZ155" s="25">
        <v>0.0102518986409165</v>
      </c>
      <c r="FA155" s="25">
        <v>4.60517018598809</v>
      </c>
      <c r="FB155" s="26">
        <f t="shared" si="258"/>
        <v>1.35915309315637</v>
      </c>
      <c r="FC155" s="26">
        <f t="shared" si="259"/>
        <v>1.13305852574977</v>
      </c>
      <c r="FD155" s="26">
        <f t="shared" si="260"/>
        <v>0.882566943608035</v>
      </c>
      <c r="FE155" s="16">
        <f t="shared" si="261"/>
        <v>0.0327056037149072</v>
      </c>
      <c r="FF155" s="16">
        <f t="shared" si="262"/>
        <v>0.117433056391965</v>
      </c>
      <c r="FG155" s="16">
        <f t="shared" si="263"/>
        <v>0.0241022135818989</v>
      </c>
    </row>
    <row r="156" s="1" customFormat="1" spans="1:163">
      <c r="A156" s="13" t="s">
        <v>27</v>
      </c>
      <c r="B156" s="13">
        <v>2.50939543689952</v>
      </c>
      <c r="C156" s="14">
        <v>0.0034</v>
      </c>
      <c r="D156" s="14">
        <v>0.0325681818181818</v>
      </c>
      <c r="E156" s="13">
        <v>100</v>
      </c>
      <c r="F156" s="13">
        <v>0.6</v>
      </c>
      <c r="G156" s="13">
        <v>0.66</v>
      </c>
      <c r="H156" s="13">
        <v>0.68</v>
      </c>
      <c r="I156" s="13">
        <v>5.4</v>
      </c>
      <c r="J156" s="13">
        <v>1.47</v>
      </c>
      <c r="K156" s="17">
        <f t="shared" si="190"/>
        <v>1.48350416263159</v>
      </c>
      <c r="L156" s="17">
        <f t="shared" si="186"/>
        <v>0.990897118476813</v>
      </c>
      <c r="M156" s="17">
        <f t="shared" si="187"/>
        <v>1.00918650519156</v>
      </c>
      <c r="N156" s="16">
        <f t="shared" si="191"/>
        <v>0.000182362408380436</v>
      </c>
      <c r="O156" s="16">
        <f t="shared" si="188"/>
        <v>0.00918650519155784</v>
      </c>
      <c r="P156" s="16">
        <f>(O156-$Q$1)^2</f>
        <v>0.0882682530804711</v>
      </c>
      <c r="R156" s="21">
        <f t="shared" si="192"/>
        <v>-0.00914456590736996</v>
      </c>
      <c r="S156" s="21">
        <f t="shared" si="274"/>
        <v>1</v>
      </c>
      <c r="T156" s="21">
        <f t="shared" si="193"/>
        <v>0.920041862338812</v>
      </c>
      <c r="U156" s="22">
        <f t="shared" si="194"/>
        <v>0.00339423306801562</v>
      </c>
      <c r="V156" s="21">
        <f t="shared" si="195"/>
        <v>0.0320490793320486</v>
      </c>
      <c r="W156" s="25">
        <f t="shared" si="196"/>
        <v>4.60517018598809</v>
      </c>
      <c r="X156" s="21">
        <f t="shared" si="197"/>
        <v>-0.510825623765991</v>
      </c>
      <c r="Y156" s="21">
        <f t="shared" si="198"/>
        <v>-0.415515443961666</v>
      </c>
      <c r="Z156" s="25">
        <f t="shared" si="199"/>
        <v>-0.385662480811985</v>
      </c>
      <c r="AA156" s="21">
        <f t="shared" si="200"/>
        <v>1.68639895357023</v>
      </c>
      <c r="AB156" s="26">
        <f t="shared" si="201"/>
        <v>1.53182566909556</v>
      </c>
      <c r="AC156" s="26">
        <f t="shared" si="202"/>
        <v>0.959639226353959</v>
      </c>
      <c r="AD156" s="26">
        <f t="shared" si="265"/>
        <v>1.0420582782963</v>
      </c>
      <c r="AE156" s="16">
        <f t="shared" si="203"/>
        <v>0.00382241335911386</v>
      </c>
      <c r="AF156" s="16">
        <f t="shared" si="204"/>
        <v>0.0420582782963004</v>
      </c>
      <c r="AG156" s="16">
        <f t="shared" si="205"/>
        <v>0.0263603328099921</v>
      </c>
      <c r="AJ156" s="25">
        <v>-0.00914456590736996</v>
      </c>
      <c r="AK156" s="22">
        <v>1</v>
      </c>
      <c r="AL156" s="25">
        <v>0.920041862338812</v>
      </c>
      <c r="AM156" s="25">
        <v>0.0320490793320486</v>
      </c>
      <c r="AN156" s="25">
        <v>4.60517018598809</v>
      </c>
      <c r="AO156" s="25">
        <v>-0.510825623765991</v>
      </c>
      <c r="AP156" s="25">
        <v>-0.415515443961666</v>
      </c>
      <c r="AQ156" s="25">
        <v>-0.385662480811985</v>
      </c>
      <c r="AR156" s="25">
        <v>1.68639895357023</v>
      </c>
      <c r="AS156" s="26">
        <f t="shared" si="206"/>
        <v>1.53124307518534</v>
      </c>
      <c r="AT156" s="26">
        <f t="shared" si="207"/>
        <v>0.960004341454459</v>
      </c>
      <c r="AU156" s="26">
        <f t="shared" si="266"/>
        <v>1.04166195590839</v>
      </c>
      <c r="AV156" s="16">
        <f t="shared" si="208"/>
        <v>0.00375071425815687</v>
      </c>
      <c r="AW156" s="16">
        <f t="shared" si="209"/>
        <v>0.0416619559083926</v>
      </c>
      <c r="AX156" s="16">
        <f t="shared" si="210"/>
        <v>0.0265455163043946</v>
      </c>
      <c r="BA156" s="25">
        <v>-0.00914456590736996</v>
      </c>
      <c r="BB156" s="25">
        <v>0.920041862338812</v>
      </c>
      <c r="BC156" s="25">
        <v>0.0320490793320486</v>
      </c>
      <c r="BD156" s="25">
        <v>4.60517018598809</v>
      </c>
      <c r="BE156" s="22">
        <v>-0.510825623765991</v>
      </c>
      <c r="BF156" s="25">
        <v>-0.415515443961666</v>
      </c>
      <c r="BG156" s="25">
        <v>-0.385662480811985</v>
      </c>
      <c r="BH156" s="25">
        <v>1.68639895357023</v>
      </c>
      <c r="BI156" s="26">
        <f t="shared" si="211"/>
        <v>1.51741234958255</v>
      </c>
      <c r="BJ156" s="26">
        <f t="shared" si="212"/>
        <v>0.968754472312293</v>
      </c>
      <c r="BK156" s="26">
        <f t="shared" si="267"/>
        <v>1.03225329903575</v>
      </c>
      <c r="BL156" s="16">
        <f t="shared" si="213"/>
        <v>0.00224793089293802</v>
      </c>
      <c r="BM156" s="16">
        <f t="shared" si="214"/>
        <v>0.0322532990357489</v>
      </c>
      <c r="BN156" s="16">
        <f t="shared" si="215"/>
        <v>0.0297939513366325</v>
      </c>
      <c r="BQ156" s="25">
        <v>-0.00914456590736996</v>
      </c>
      <c r="BR156" s="25">
        <v>0.920041862338812</v>
      </c>
      <c r="BS156" s="25">
        <v>0.0320490793320486</v>
      </c>
      <c r="BT156" s="25">
        <v>4.60517018598809</v>
      </c>
      <c r="BU156" s="22">
        <v>-0.415515443961666</v>
      </c>
      <c r="BV156" s="25">
        <v>-0.385662480811985</v>
      </c>
      <c r="BW156" s="25">
        <v>1.68639895357023</v>
      </c>
      <c r="BX156" s="26">
        <f t="shared" si="216"/>
        <v>1.5288982483679</v>
      </c>
      <c r="BY156" s="26">
        <f t="shared" si="217"/>
        <v>0.961476672217545</v>
      </c>
      <c r="BZ156" s="26">
        <f t="shared" si="268"/>
        <v>1.04006683562442</v>
      </c>
      <c r="CA156" s="16">
        <f t="shared" si="218"/>
        <v>0.00346900366080662</v>
      </c>
      <c r="CB156" s="16">
        <f t="shared" si="219"/>
        <v>0.0400668356244205</v>
      </c>
      <c r="CC156" s="16">
        <f t="shared" si="220"/>
        <v>0.0277536340421763</v>
      </c>
      <c r="CF156" s="25">
        <v>-0.00914456590736996</v>
      </c>
      <c r="CG156" s="25">
        <v>0.920041862338812</v>
      </c>
      <c r="CH156" s="25">
        <v>0.0320490793320486</v>
      </c>
      <c r="CI156" s="25">
        <v>4.60517018598809</v>
      </c>
      <c r="CJ156" s="25">
        <v>-0.385662480811985</v>
      </c>
      <c r="CK156" s="22">
        <v>1.68639895357023</v>
      </c>
      <c r="CL156" s="29">
        <f t="shared" si="221"/>
        <v>1.52939469376169</v>
      </c>
      <c r="CM156" s="29">
        <f t="shared" si="222"/>
        <v>0.961164574452917</v>
      </c>
      <c r="CN156" s="29">
        <f t="shared" si="269"/>
        <v>1.04040455357938</v>
      </c>
      <c r="CO156" s="27">
        <f t="shared" si="223"/>
        <v>0.00352772964704444</v>
      </c>
      <c r="CP156" s="27">
        <f t="shared" si="224"/>
        <v>0.0404045535793782</v>
      </c>
      <c r="CQ156" s="27">
        <f t="shared" si="225"/>
        <v>0.0279471447998523</v>
      </c>
      <c r="CT156" s="31">
        <v>-0.00914456590736996</v>
      </c>
      <c r="CU156" s="31">
        <v>0.920041862338812</v>
      </c>
      <c r="CV156" s="31">
        <v>0.0320490793320486</v>
      </c>
      <c r="CW156" s="31">
        <v>4.60517018598809</v>
      </c>
      <c r="CX156" s="31">
        <v>-0.385662480811985</v>
      </c>
      <c r="CY156" s="34">
        <f t="shared" si="226"/>
        <v>1.48452924709835</v>
      </c>
      <c r="CZ156" s="34">
        <f t="shared" si="189"/>
        <v>0.990212892654858</v>
      </c>
      <c r="DA156" s="34">
        <f t="shared" si="270"/>
        <v>1.00988384156351</v>
      </c>
      <c r="DB156" s="32">
        <f t="shared" si="227"/>
        <v>0.000211099021245048</v>
      </c>
      <c r="DC156" s="32">
        <f t="shared" si="228"/>
        <v>0.00988384156350652</v>
      </c>
      <c r="DD156" s="32">
        <f>(DC156-$DE$1)^2</f>
        <v>0.0388865814293853</v>
      </c>
      <c r="DE156" s="73"/>
      <c r="DF156" s="30">
        <f t="shared" si="229"/>
        <v>1.48452924709835</v>
      </c>
      <c r="DG156" s="30">
        <f t="shared" si="230"/>
        <v>1.54919200188412</v>
      </c>
      <c r="DH156" s="30">
        <f t="shared" si="231"/>
        <v>0.948881738488315</v>
      </c>
      <c r="DI156" s="34">
        <f t="shared" si="232"/>
        <v>1.05387211012525</v>
      </c>
      <c r="DJ156" s="32">
        <f t="shared" si="233"/>
        <v>0.00627137316241512</v>
      </c>
      <c r="DK156" s="32">
        <f t="shared" si="234"/>
        <v>0.0538721101252546</v>
      </c>
      <c r="DL156" s="32">
        <f t="shared" si="235"/>
        <v>0.0309677246844609</v>
      </c>
      <c r="DM156" s="36"/>
      <c r="DN156" s="30">
        <f t="shared" si="236"/>
        <v>1.53889639761693</v>
      </c>
      <c r="DO156" s="30">
        <f t="shared" si="237"/>
        <v>0.955229996168927</v>
      </c>
      <c r="DP156" s="34">
        <f t="shared" si="238"/>
        <v>1.0468682976986</v>
      </c>
      <c r="DQ156" s="32">
        <f t="shared" si="239"/>
        <v>0.00474671360459075</v>
      </c>
      <c r="DR156" s="32">
        <f t="shared" si="240"/>
        <v>0.046868297698595</v>
      </c>
      <c r="DS156" s="32">
        <f t="shared" si="241"/>
        <v>0.032557633912017</v>
      </c>
      <c r="DT156" s="36"/>
      <c r="DU156" s="30">
        <f t="shared" si="242"/>
        <v>1.4787884425701</v>
      </c>
      <c r="DV156" s="30">
        <f t="shared" si="243"/>
        <v>0.99405699806875</v>
      </c>
      <c r="DW156" s="34">
        <f t="shared" si="244"/>
        <v>1.00597853236061</v>
      </c>
      <c r="DX156" s="32">
        <f t="shared" si="245"/>
        <v>7.72367228080147e-5</v>
      </c>
      <c r="DY156" s="32">
        <f t="shared" si="246"/>
        <v>0.00597853236061496</v>
      </c>
      <c r="DZ156" s="32">
        <f t="shared" si="247"/>
        <v>0.0480199909471936</v>
      </c>
      <c r="EA156" s="36"/>
      <c r="EC156" s="25">
        <v>-0.00914456590736996</v>
      </c>
      <c r="ED156" s="22">
        <v>0.0320490793320486</v>
      </c>
      <c r="EE156" s="25">
        <v>4.60517018598809</v>
      </c>
      <c r="EF156" s="25">
        <v>-0.385662480811985</v>
      </c>
      <c r="EG156" s="26">
        <f t="shared" si="248"/>
        <v>1.47895732443209</v>
      </c>
      <c r="EH156" s="26">
        <f t="shared" si="249"/>
        <v>0.993943486884902</v>
      </c>
      <c r="EI156" s="26">
        <f t="shared" si="271"/>
        <v>1.00609341798102</v>
      </c>
      <c r="EJ156" s="16">
        <f t="shared" si="250"/>
        <v>8.02336609817715e-5</v>
      </c>
      <c r="EK156" s="16">
        <f t="shared" si="251"/>
        <v>0.0060934179810157</v>
      </c>
      <c r="EL156" s="16">
        <f t="shared" si="252"/>
        <v>0.0443233689639256</v>
      </c>
      <c r="EO156" s="25">
        <v>-0.00914456590736996</v>
      </c>
      <c r="EP156" s="25">
        <v>4.60517018598809</v>
      </c>
      <c r="EQ156" s="22">
        <v>-0.385662480811985</v>
      </c>
      <c r="ER156" s="26">
        <f t="shared" si="253"/>
        <v>1.5125301755318</v>
      </c>
      <c r="ES156" s="26">
        <f t="shared" si="254"/>
        <v>0.9718814366683</v>
      </c>
      <c r="ET156" s="26">
        <f t="shared" si="272"/>
        <v>1.0289320921985</v>
      </c>
      <c r="EU156" s="16">
        <f t="shared" si="255"/>
        <v>0.0018088158307656</v>
      </c>
      <c r="EV156" s="16">
        <f t="shared" si="256"/>
        <v>0.0289320921985023</v>
      </c>
      <c r="EW156" s="16">
        <f t="shared" si="257"/>
        <v>0.0431782095703995</v>
      </c>
      <c r="EZ156" s="25">
        <v>-0.00914456590736996</v>
      </c>
      <c r="FA156" s="25">
        <v>4.60517018598809</v>
      </c>
      <c r="FB156" s="26">
        <f t="shared" si="258"/>
        <v>1.322783500741</v>
      </c>
      <c r="FC156" s="26">
        <f t="shared" si="259"/>
        <v>1.11129296606477</v>
      </c>
      <c r="FD156" s="26">
        <f t="shared" si="260"/>
        <v>0.899852721592514</v>
      </c>
      <c r="FE156" s="16">
        <f t="shared" si="261"/>
        <v>0.0216726976540762</v>
      </c>
      <c r="FF156" s="16">
        <f t="shared" si="262"/>
        <v>0.100147278407485</v>
      </c>
      <c r="FG156" s="16">
        <f t="shared" si="263"/>
        <v>0.0297682069173804</v>
      </c>
    </row>
    <row r="157" s="1" customFormat="1" spans="1:163">
      <c r="A157" s="13" t="s">
        <v>27</v>
      </c>
      <c r="B157" s="13">
        <v>3.49617813327454</v>
      </c>
      <c r="C157" s="14">
        <v>0.0034</v>
      </c>
      <c r="D157" s="14">
        <v>0.0325681818181818</v>
      </c>
      <c r="E157" s="13">
        <v>100</v>
      </c>
      <c r="F157" s="13">
        <v>0.6</v>
      </c>
      <c r="G157" s="13">
        <v>0.66</v>
      </c>
      <c r="H157" s="13">
        <v>0.68</v>
      </c>
      <c r="I157" s="13">
        <v>5.4</v>
      </c>
      <c r="J157" s="13">
        <v>1.6</v>
      </c>
      <c r="K157" s="17">
        <f t="shared" si="190"/>
        <v>1.5651110916218</v>
      </c>
      <c r="L157" s="17">
        <f t="shared" si="186"/>
        <v>1.0222916498164</v>
      </c>
      <c r="M157" s="17">
        <f t="shared" si="187"/>
        <v>0.978194432263628</v>
      </c>
      <c r="N157" s="16">
        <f t="shared" si="191"/>
        <v>0.00121723592782213</v>
      </c>
      <c r="O157" s="16">
        <f t="shared" si="188"/>
        <v>0.0218055677363722</v>
      </c>
      <c r="P157" s="16">
        <f>(O157-$Q$1)^2</f>
        <v>0.080929253520875</v>
      </c>
      <c r="R157" s="21">
        <f t="shared" si="192"/>
        <v>0.0220468227110834</v>
      </c>
      <c r="S157" s="21">
        <f t="shared" si="274"/>
        <v>1</v>
      </c>
      <c r="T157" s="21">
        <f t="shared" si="193"/>
        <v>1.25167040994902</v>
      </c>
      <c r="U157" s="22">
        <f t="shared" si="194"/>
        <v>0.00339423306801562</v>
      </c>
      <c r="V157" s="21">
        <f t="shared" si="195"/>
        <v>0.0320490793320486</v>
      </c>
      <c r="W157" s="25">
        <f t="shared" si="196"/>
        <v>4.60517018598809</v>
      </c>
      <c r="X157" s="21">
        <f t="shared" si="197"/>
        <v>-0.510825623765991</v>
      </c>
      <c r="Y157" s="21">
        <f t="shared" si="198"/>
        <v>-0.415515443961666</v>
      </c>
      <c r="Z157" s="25">
        <f t="shared" si="199"/>
        <v>-0.385662480811985</v>
      </c>
      <c r="AA157" s="21">
        <f t="shared" si="200"/>
        <v>1.68639895357023</v>
      </c>
      <c r="AB157" s="26">
        <f t="shared" si="201"/>
        <v>1.70993146448838</v>
      </c>
      <c r="AC157" s="26">
        <f t="shared" si="202"/>
        <v>0.935710017172372</v>
      </c>
      <c r="AD157" s="26">
        <f t="shared" si="265"/>
        <v>1.06870716530524</v>
      </c>
      <c r="AE157" s="16">
        <f t="shared" si="203"/>
        <v>0.0120849268845597</v>
      </c>
      <c r="AF157" s="16">
        <f t="shared" si="204"/>
        <v>0.0687071653052367</v>
      </c>
      <c r="AG157" s="16">
        <f t="shared" si="205"/>
        <v>0.0184171410918977</v>
      </c>
      <c r="AJ157" s="25">
        <v>0.0220468227110834</v>
      </c>
      <c r="AK157" s="22">
        <v>1</v>
      </c>
      <c r="AL157" s="25">
        <v>1.25167040994902</v>
      </c>
      <c r="AM157" s="25">
        <v>0.0320490793320486</v>
      </c>
      <c r="AN157" s="25">
        <v>4.60517018598809</v>
      </c>
      <c r="AO157" s="25">
        <v>-0.510825623765991</v>
      </c>
      <c r="AP157" s="25">
        <v>-0.415515443961666</v>
      </c>
      <c r="AQ157" s="25">
        <v>-0.385662480811985</v>
      </c>
      <c r="AR157" s="25">
        <v>1.68639895357023</v>
      </c>
      <c r="AS157" s="26">
        <f t="shared" si="206"/>
        <v>1.70962127391332</v>
      </c>
      <c r="AT157" s="26">
        <f t="shared" si="207"/>
        <v>0.935879790696335</v>
      </c>
      <c r="AU157" s="26">
        <f t="shared" si="266"/>
        <v>1.06851329619583</v>
      </c>
      <c r="AV157" s="16">
        <f t="shared" si="208"/>
        <v>0.0120168236943793</v>
      </c>
      <c r="AW157" s="16">
        <f t="shared" si="209"/>
        <v>0.0685132961958255</v>
      </c>
      <c r="AX157" s="16">
        <f t="shared" si="210"/>
        <v>0.0185168432207673</v>
      </c>
      <c r="BA157" s="25">
        <v>0.0220468227110834</v>
      </c>
      <c r="BB157" s="25">
        <v>1.25167040994902</v>
      </c>
      <c r="BC157" s="25">
        <v>0.0320490793320486</v>
      </c>
      <c r="BD157" s="25">
        <v>4.60517018598809</v>
      </c>
      <c r="BE157" s="22">
        <v>-0.510825623765991</v>
      </c>
      <c r="BF157" s="25">
        <v>-0.415515443961666</v>
      </c>
      <c r="BG157" s="25">
        <v>-0.385662480811985</v>
      </c>
      <c r="BH157" s="25">
        <v>1.68639895357023</v>
      </c>
      <c r="BI157" s="26">
        <f t="shared" si="211"/>
        <v>1.70155546524191</v>
      </c>
      <c r="BJ157" s="26">
        <f t="shared" si="212"/>
        <v>0.940316100581847</v>
      </c>
      <c r="BK157" s="26">
        <f t="shared" si="267"/>
        <v>1.06347216577619</v>
      </c>
      <c r="BL157" s="16">
        <f t="shared" si="213"/>
        <v>0.0103135125205002</v>
      </c>
      <c r="BM157" s="16">
        <f t="shared" si="214"/>
        <v>0.0634721657761921</v>
      </c>
      <c r="BN157" s="16">
        <f t="shared" si="215"/>
        <v>0.0199912389637599</v>
      </c>
      <c r="BQ157" s="25">
        <v>0.0220468227110834</v>
      </c>
      <c r="BR157" s="25">
        <v>1.25167040994902</v>
      </c>
      <c r="BS157" s="25">
        <v>0.0320490793320486</v>
      </c>
      <c r="BT157" s="25">
        <v>4.60517018598809</v>
      </c>
      <c r="BU157" s="22">
        <v>-0.415515443961666</v>
      </c>
      <c r="BV157" s="25">
        <v>-0.385662480811985</v>
      </c>
      <c r="BW157" s="25">
        <v>1.68639895357023</v>
      </c>
      <c r="BX157" s="26">
        <f t="shared" si="216"/>
        <v>1.71847671796256</v>
      </c>
      <c r="BY157" s="26">
        <f t="shared" si="217"/>
        <v>0.93105712941923</v>
      </c>
      <c r="BZ157" s="26">
        <f t="shared" si="268"/>
        <v>1.0740479487266</v>
      </c>
      <c r="CA157" s="16">
        <f t="shared" si="218"/>
        <v>0.0140367326991796</v>
      </c>
      <c r="CB157" s="16">
        <f t="shared" si="219"/>
        <v>0.074047948726599</v>
      </c>
      <c r="CC157" s="16">
        <f t="shared" si="220"/>
        <v>0.0175862360452859</v>
      </c>
      <c r="CF157" s="25">
        <v>0.0220468227110834</v>
      </c>
      <c r="CG157" s="25">
        <v>1.25167040994902</v>
      </c>
      <c r="CH157" s="25">
        <v>0.0320490793320486</v>
      </c>
      <c r="CI157" s="25">
        <v>4.60517018598809</v>
      </c>
      <c r="CJ157" s="25">
        <v>-0.385662480811985</v>
      </c>
      <c r="CK157" s="22">
        <v>1.68639895357023</v>
      </c>
      <c r="CL157" s="29">
        <f t="shared" si="221"/>
        <v>1.71163962037424</v>
      </c>
      <c r="CM157" s="29">
        <f t="shared" si="222"/>
        <v>0.9347762116246</v>
      </c>
      <c r="CN157" s="29">
        <f t="shared" si="269"/>
        <v>1.0697747627339</v>
      </c>
      <c r="CO157" s="27">
        <f t="shared" si="223"/>
        <v>0.0124634048373044</v>
      </c>
      <c r="CP157" s="27">
        <f t="shared" si="224"/>
        <v>0.0697747627339</v>
      </c>
      <c r="CQ157" s="27">
        <f t="shared" si="225"/>
        <v>0.0189898835545758</v>
      </c>
      <c r="CT157" s="31">
        <v>0.0220468227110834</v>
      </c>
      <c r="CU157" s="31">
        <v>1.25167040994902</v>
      </c>
      <c r="CV157" s="31">
        <v>0.0320490793320486</v>
      </c>
      <c r="CW157" s="31">
        <v>4.60517018598809</v>
      </c>
      <c r="CX157" s="31">
        <v>-0.385662480811985</v>
      </c>
      <c r="CY157" s="34">
        <f t="shared" si="226"/>
        <v>1.67176322338833</v>
      </c>
      <c r="CZ157" s="34">
        <f t="shared" si="189"/>
        <v>0.957073332883304</v>
      </c>
      <c r="DA157" s="34">
        <f t="shared" si="270"/>
        <v>1.0448520146177</v>
      </c>
      <c r="DB157" s="32">
        <f t="shared" si="227"/>
        <v>0.00514996023108263</v>
      </c>
      <c r="DC157" s="32">
        <f t="shared" si="228"/>
        <v>0.0448520146177032</v>
      </c>
      <c r="DD157" s="32">
        <f>(DC157-$DE$1)^2</f>
        <v>0.0263181302793756</v>
      </c>
      <c r="DE157" s="73"/>
      <c r="DF157" s="30">
        <f t="shared" si="229"/>
        <v>1.67176322338833</v>
      </c>
      <c r="DG157" s="30">
        <f t="shared" si="230"/>
        <v>1.74461806868706</v>
      </c>
      <c r="DH157" s="30">
        <f t="shared" si="231"/>
        <v>0.917106172816441</v>
      </c>
      <c r="DI157" s="34">
        <f t="shared" si="232"/>
        <v>1.09038629292941</v>
      </c>
      <c r="DJ157" s="32">
        <f t="shared" si="233"/>
        <v>0.0209143857907753</v>
      </c>
      <c r="DK157" s="32">
        <f t="shared" si="234"/>
        <v>0.0903862929294128</v>
      </c>
      <c r="DL157" s="32">
        <f t="shared" si="235"/>
        <v>0.01944973485239</v>
      </c>
      <c r="DM157" s="36"/>
      <c r="DN157" s="30">
        <f t="shared" si="236"/>
        <v>1.73362847969585</v>
      </c>
      <c r="DO157" s="30">
        <f t="shared" si="237"/>
        <v>0.922919771299966</v>
      </c>
      <c r="DP157" s="34">
        <f t="shared" si="238"/>
        <v>1.0835177998099</v>
      </c>
      <c r="DQ157" s="32">
        <f t="shared" si="239"/>
        <v>0.0178565705858236</v>
      </c>
      <c r="DR157" s="32">
        <f t="shared" si="240"/>
        <v>0.0835177998099048</v>
      </c>
      <c r="DS157" s="32">
        <f t="shared" si="241"/>
        <v>0.0206749425205319</v>
      </c>
      <c r="DT157" s="36"/>
      <c r="DU157" s="30">
        <f t="shared" si="242"/>
        <v>1.67164079119975</v>
      </c>
      <c r="DV157" s="30">
        <f t="shared" si="243"/>
        <v>0.957143429630994</v>
      </c>
      <c r="DW157" s="34">
        <f t="shared" si="244"/>
        <v>1.04477549449985</v>
      </c>
      <c r="DX157" s="32">
        <f t="shared" si="245"/>
        <v>0.0051324029637266</v>
      </c>
      <c r="DY157" s="32">
        <f t="shared" si="246"/>
        <v>0.0447754944998455</v>
      </c>
      <c r="DZ157" s="32">
        <f t="shared" si="247"/>
        <v>0.0325216784670858</v>
      </c>
      <c r="EA157" s="36"/>
      <c r="EC157" s="25">
        <v>0.0220468227110834</v>
      </c>
      <c r="ED157" s="22">
        <v>0.0320490793320486</v>
      </c>
      <c r="EE157" s="25">
        <v>4.60517018598809</v>
      </c>
      <c r="EF157" s="25">
        <v>-0.385662480811985</v>
      </c>
      <c r="EG157" s="26">
        <f t="shared" si="248"/>
        <v>1.56031413379917</v>
      </c>
      <c r="EH157" s="26">
        <f t="shared" si="249"/>
        <v>1.02543453612395</v>
      </c>
      <c r="EI157" s="26">
        <f t="shared" si="271"/>
        <v>0.97519633362448</v>
      </c>
      <c r="EJ157" s="16">
        <f t="shared" si="250"/>
        <v>0.0015749679761103</v>
      </c>
      <c r="EK157" s="16">
        <f t="shared" si="251"/>
        <v>0.0248036663755197</v>
      </c>
      <c r="EL157" s="16">
        <f t="shared" si="252"/>
        <v>0.0367952617947612</v>
      </c>
      <c r="EO157" s="25">
        <v>0.0220468227110834</v>
      </c>
      <c r="EP157" s="25">
        <v>4.60517018598809</v>
      </c>
      <c r="EQ157" s="22">
        <v>-0.385662480811985</v>
      </c>
      <c r="ER157" s="26">
        <f t="shared" si="253"/>
        <v>1.59573381306741</v>
      </c>
      <c r="ES157" s="26">
        <f t="shared" si="254"/>
        <v>1.0026734953522</v>
      </c>
      <c r="ET157" s="26">
        <f t="shared" si="272"/>
        <v>0.997333633167133</v>
      </c>
      <c r="EU157" s="16">
        <f t="shared" si="255"/>
        <v>1.82003509437786e-5</v>
      </c>
      <c r="EV157" s="16">
        <f t="shared" si="256"/>
        <v>0.00266636683286703</v>
      </c>
      <c r="EW157" s="16">
        <f t="shared" si="257"/>
        <v>0.0547838008724392</v>
      </c>
      <c r="EZ157" s="25">
        <v>0.0220468227110834</v>
      </c>
      <c r="FA157" s="25">
        <v>4.60517018598809</v>
      </c>
      <c r="FB157" s="26">
        <f t="shared" si="258"/>
        <v>1.39554925491516</v>
      </c>
      <c r="FC157" s="26">
        <f t="shared" si="259"/>
        <v>1.14650199150246</v>
      </c>
      <c r="FD157" s="26">
        <f t="shared" si="260"/>
        <v>0.872218284321972</v>
      </c>
      <c r="FE157" s="16">
        <f t="shared" si="261"/>
        <v>0.0418001071657482</v>
      </c>
      <c r="FF157" s="16">
        <f t="shared" si="262"/>
        <v>0.127781715678028</v>
      </c>
      <c r="FG157" s="16">
        <f t="shared" si="263"/>
        <v>0.0209960728808731</v>
      </c>
    </row>
    <row r="158" s="1" customFormat="1" spans="1:163">
      <c r="A158" s="13" t="s">
        <v>27</v>
      </c>
      <c r="B158" s="13">
        <v>3.78239066709027</v>
      </c>
      <c r="C158" s="14">
        <v>0.0034</v>
      </c>
      <c r="D158" s="14">
        <v>0.0325681818181818</v>
      </c>
      <c r="E158" s="13">
        <v>100</v>
      </c>
      <c r="F158" s="13">
        <v>0.6</v>
      </c>
      <c r="G158" s="13">
        <v>0.66</v>
      </c>
      <c r="H158" s="13">
        <v>0.68</v>
      </c>
      <c r="I158" s="13">
        <v>5.4</v>
      </c>
      <c r="J158" s="13">
        <v>1.69</v>
      </c>
      <c r="K158" s="17">
        <f t="shared" si="190"/>
        <v>1.58878086816837</v>
      </c>
      <c r="L158" s="17">
        <f t="shared" si="186"/>
        <v>1.06370867994422</v>
      </c>
      <c r="M158" s="17">
        <f t="shared" si="187"/>
        <v>0.940107022584832</v>
      </c>
      <c r="N158" s="16">
        <f t="shared" si="191"/>
        <v>0.0102453126487498</v>
      </c>
      <c r="O158" s="16">
        <f t="shared" si="188"/>
        <v>0.0598929774151684</v>
      </c>
      <c r="P158" s="16">
        <f>(O158-$Q$1)^2</f>
        <v>0.0607096403922527</v>
      </c>
      <c r="R158" s="21">
        <f t="shared" si="192"/>
        <v>0.0617615563852904</v>
      </c>
      <c r="S158" s="21">
        <f t="shared" si="274"/>
        <v>1</v>
      </c>
      <c r="T158" s="21">
        <f t="shared" si="193"/>
        <v>1.33035626132944</v>
      </c>
      <c r="U158" s="22">
        <f t="shared" si="194"/>
        <v>0.00339423306801562</v>
      </c>
      <c r="V158" s="21">
        <f t="shared" si="195"/>
        <v>0.0320490793320486</v>
      </c>
      <c r="W158" s="25">
        <f t="shared" si="196"/>
        <v>4.60517018598809</v>
      </c>
      <c r="X158" s="21">
        <f t="shared" si="197"/>
        <v>-0.510825623765991</v>
      </c>
      <c r="Y158" s="21">
        <f t="shared" si="198"/>
        <v>-0.415515443961666</v>
      </c>
      <c r="Z158" s="25">
        <f t="shared" si="199"/>
        <v>-0.385662480811985</v>
      </c>
      <c r="AA158" s="21">
        <f t="shared" si="200"/>
        <v>1.68639895357023</v>
      </c>
      <c r="AB158" s="26">
        <f t="shared" si="201"/>
        <v>1.75919406820995</v>
      </c>
      <c r="AC158" s="26">
        <f t="shared" si="202"/>
        <v>0.960667177396548</v>
      </c>
      <c r="AD158" s="26">
        <f t="shared" si="265"/>
        <v>1.04094323562719</v>
      </c>
      <c r="AE158" s="16">
        <f t="shared" si="203"/>
        <v>0.0047878190754428</v>
      </c>
      <c r="AF158" s="16">
        <f t="shared" si="204"/>
        <v>0.0409432356271875</v>
      </c>
      <c r="AG158" s="16">
        <f t="shared" si="205"/>
        <v>0.0267236497858974</v>
      </c>
      <c r="AJ158" s="25">
        <v>0.0617615563852904</v>
      </c>
      <c r="AK158" s="22">
        <v>1</v>
      </c>
      <c r="AL158" s="25">
        <v>1.33035626132944</v>
      </c>
      <c r="AM158" s="25">
        <v>0.0320490793320486</v>
      </c>
      <c r="AN158" s="25">
        <v>4.60517018598809</v>
      </c>
      <c r="AO158" s="25">
        <v>-0.510825623765991</v>
      </c>
      <c r="AP158" s="25">
        <v>-0.415515443961666</v>
      </c>
      <c r="AQ158" s="25">
        <v>-0.385662480811985</v>
      </c>
      <c r="AR158" s="25">
        <v>1.68639895357023</v>
      </c>
      <c r="AS158" s="26">
        <f t="shared" si="206"/>
        <v>1.75895798224264</v>
      </c>
      <c r="AT158" s="26">
        <f t="shared" si="207"/>
        <v>0.960796117395189</v>
      </c>
      <c r="AU158" s="26">
        <f t="shared" si="266"/>
        <v>1.04080353978854</v>
      </c>
      <c r="AV158" s="16">
        <f t="shared" si="208"/>
        <v>0.00475520331497565</v>
      </c>
      <c r="AW158" s="16">
        <f t="shared" si="209"/>
        <v>0.0408035397885418</v>
      </c>
      <c r="AX158" s="16">
        <f t="shared" si="210"/>
        <v>0.0268259731368462</v>
      </c>
      <c r="BA158" s="25">
        <v>0.0617615563852904</v>
      </c>
      <c r="BB158" s="25">
        <v>1.33035626132944</v>
      </c>
      <c r="BC158" s="25">
        <v>0.0320490793320486</v>
      </c>
      <c r="BD158" s="25">
        <v>4.60517018598809</v>
      </c>
      <c r="BE158" s="22">
        <v>-0.510825623765991</v>
      </c>
      <c r="BF158" s="25">
        <v>-0.415515443961666</v>
      </c>
      <c r="BG158" s="25">
        <v>-0.385662480811985</v>
      </c>
      <c r="BH158" s="25">
        <v>1.68639895357023</v>
      </c>
      <c r="BI158" s="26">
        <f t="shared" si="211"/>
        <v>1.75246489152884</v>
      </c>
      <c r="BJ158" s="26">
        <f t="shared" si="212"/>
        <v>0.964355981206367</v>
      </c>
      <c r="BK158" s="26">
        <f t="shared" si="267"/>
        <v>1.03696147427742</v>
      </c>
      <c r="BL158" s="16">
        <f t="shared" si="213"/>
        <v>0.0039018626737093</v>
      </c>
      <c r="BM158" s="16">
        <f t="shared" si="214"/>
        <v>0.036961474277418</v>
      </c>
      <c r="BN158" s="16">
        <f t="shared" si="215"/>
        <v>0.0281907691065049</v>
      </c>
      <c r="BQ158" s="25">
        <v>0.0617615563852904</v>
      </c>
      <c r="BR158" s="25">
        <v>1.33035626132944</v>
      </c>
      <c r="BS158" s="25">
        <v>0.0320490793320486</v>
      </c>
      <c r="BT158" s="25">
        <v>4.60517018598809</v>
      </c>
      <c r="BU158" s="22">
        <v>-0.415515443961666</v>
      </c>
      <c r="BV158" s="25">
        <v>-0.385662480811985</v>
      </c>
      <c r="BW158" s="25">
        <v>1.68639895357023</v>
      </c>
      <c r="BX158" s="26">
        <f t="shared" si="216"/>
        <v>1.77088147830471</v>
      </c>
      <c r="BY158" s="26">
        <f t="shared" si="217"/>
        <v>0.954326995174096</v>
      </c>
      <c r="BZ158" s="26">
        <f t="shared" si="268"/>
        <v>1.0478588629022</v>
      </c>
      <c r="CA158" s="16">
        <f t="shared" si="218"/>
        <v>0.006541813532756</v>
      </c>
      <c r="CB158" s="16">
        <f t="shared" si="219"/>
        <v>0.0478588629021979</v>
      </c>
      <c r="CC158" s="16">
        <f t="shared" si="220"/>
        <v>0.025218136322608</v>
      </c>
      <c r="CF158" s="25">
        <v>0.0617615563852904</v>
      </c>
      <c r="CG158" s="25">
        <v>1.33035626132944</v>
      </c>
      <c r="CH158" s="25">
        <v>0.0320490793320486</v>
      </c>
      <c r="CI158" s="25">
        <v>4.60517018598809</v>
      </c>
      <c r="CJ158" s="25">
        <v>-0.385662480811985</v>
      </c>
      <c r="CK158" s="22">
        <v>1.68639895357023</v>
      </c>
      <c r="CL158" s="29">
        <f t="shared" si="221"/>
        <v>1.76203255058967</v>
      </c>
      <c r="CM158" s="29">
        <f t="shared" si="222"/>
        <v>0.959119625477085</v>
      </c>
      <c r="CN158" s="29">
        <f t="shared" si="269"/>
        <v>1.04262281099981</v>
      </c>
      <c r="CO158" s="27">
        <f t="shared" si="223"/>
        <v>0.00518868834445394</v>
      </c>
      <c r="CP158" s="27">
        <f t="shared" si="224"/>
        <v>0.042622810999807</v>
      </c>
      <c r="CQ158" s="27">
        <f t="shared" si="225"/>
        <v>0.0272103955534173</v>
      </c>
      <c r="CT158" s="31">
        <v>0.0617615563852904</v>
      </c>
      <c r="CU158" s="31">
        <v>1.33035626132944</v>
      </c>
      <c r="CV158" s="31">
        <v>0.0320490793320486</v>
      </c>
      <c r="CW158" s="31">
        <v>4.60517018598809</v>
      </c>
      <c r="CX158" s="31">
        <v>-0.385662480811985</v>
      </c>
      <c r="CY158" s="34">
        <f t="shared" si="226"/>
        <v>1.72351630065611</v>
      </c>
      <c r="CZ158" s="34">
        <f t="shared" si="189"/>
        <v>0.980553534281426</v>
      </c>
      <c r="DA158" s="34">
        <f t="shared" si="270"/>
        <v>1.01983213056575</v>
      </c>
      <c r="DB158" s="32">
        <f t="shared" si="227"/>
        <v>0.00112334240967096</v>
      </c>
      <c r="DC158" s="32">
        <f t="shared" si="228"/>
        <v>0.0198321305657474</v>
      </c>
      <c r="DD158" s="32">
        <f>(DC158-$DE$1)^2</f>
        <v>0.0350620081934965</v>
      </c>
      <c r="DE158" s="73"/>
      <c r="DF158" s="30">
        <f t="shared" si="229"/>
        <v>1.72351630065611</v>
      </c>
      <c r="DG158" s="30">
        <f t="shared" si="230"/>
        <v>1.79863674563983</v>
      </c>
      <c r="DH158" s="30">
        <f t="shared" si="231"/>
        <v>0.939600508049678</v>
      </c>
      <c r="DI158" s="34">
        <f t="shared" si="232"/>
        <v>1.06428209801173</v>
      </c>
      <c r="DJ158" s="32">
        <f t="shared" si="233"/>
        <v>0.0118019425032121</v>
      </c>
      <c r="DK158" s="32">
        <f t="shared" si="234"/>
        <v>0.0642820980117309</v>
      </c>
      <c r="DL158" s="32">
        <f t="shared" si="235"/>
        <v>0.0274122662944497</v>
      </c>
      <c r="DM158" s="36"/>
      <c r="DN158" s="30">
        <f t="shared" si="236"/>
        <v>1.78747574209537</v>
      </c>
      <c r="DO158" s="30">
        <f t="shared" si="237"/>
        <v>0.945467376255915</v>
      </c>
      <c r="DP158" s="34">
        <f t="shared" si="238"/>
        <v>1.05767795390258</v>
      </c>
      <c r="DQ158" s="32">
        <f t="shared" si="239"/>
        <v>0.00950152029704236</v>
      </c>
      <c r="DR158" s="32">
        <f t="shared" si="240"/>
        <v>0.0576779539025836</v>
      </c>
      <c r="DS158" s="32">
        <f t="shared" si="241"/>
        <v>0.0287735513410191</v>
      </c>
      <c r="DT158" s="36"/>
      <c r="DU158" s="30">
        <f t="shared" si="242"/>
        <v>1.72516095242381</v>
      </c>
      <c r="DV158" s="30">
        <f t="shared" si="243"/>
        <v>0.979618740863334</v>
      </c>
      <c r="DW158" s="34">
        <f t="shared" si="244"/>
        <v>1.02080529729219</v>
      </c>
      <c r="DX158" s="32">
        <f t="shared" si="245"/>
        <v>0.00123629257534917</v>
      </c>
      <c r="DY158" s="32">
        <f t="shared" si="246"/>
        <v>0.020805297292193</v>
      </c>
      <c r="DZ158" s="32">
        <f t="shared" si="247"/>
        <v>0.0417417082804574</v>
      </c>
      <c r="EA158" s="36"/>
      <c r="EC158" s="25">
        <v>0.0617615563852904</v>
      </c>
      <c r="ED158" s="22">
        <v>0.0320490793320486</v>
      </c>
      <c r="EE158" s="25">
        <v>4.60517018598809</v>
      </c>
      <c r="EF158" s="25">
        <v>-0.385662480811985</v>
      </c>
      <c r="EG158" s="26">
        <f t="shared" si="248"/>
        <v>1.58391136410901</v>
      </c>
      <c r="EH158" s="26">
        <f t="shared" si="249"/>
        <v>1.06697889685934</v>
      </c>
      <c r="EI158" s="26">
        <f t="shared" si="271"/>
        <v>0.937225659236098</v>
      </c>
      <c r="EJ158" s="16">
        <f t="shared" si="250"/>
        <v>0.0112547986652119</v>
      </c>
      <c r="EK158" s="16">
        <f t="shared" si="251"/>
        <v>0.0627743407639016</v>
      </c>
      <c r="EL158" s="16">
        <f t="shared" si="252"/>
        <v>0.0236698952235544</v>
      </c>
      <c r="EO158" s="25">
        <v>0.0617615563852904</v>
      </c>
      <c r="EP158" s="25">
        <v>4.60517018598809</v>
      </c>
      <c r="EQ158" s="22">
        <v>-0.385662480811985</v>
      </c>
      <c r="ER158" s="26">
        <f t="shared" si="253"/>
        <v>1.61986670879942</v>
      </c>
      <c r="ES158" s="26">
        <f t="shared" si="254"/>
        <v>1.04329571736959</v>
      </c>
      <c r="ET158" s="26">
        <f t="shared" si="272"/>
        <v>0.958501011123915</v>
      </c>
      <c r="EU158" s="16">
        <f t="shared" si="255"/>
        <v>0.00491867853462583</v>
      </c>
      <c r="EV158" s="16">
        <f t="shared" si="256"/>
        <v>0.0414989888760848</v>
      </c>
      <c r="EW158" s="16">
        <f t="shared" si="257"/>
        <v>0.0381134932833804</v>
      </c>
      <c r="EZ158" s="25">
        <v>0.0617615563852904</v>
      </c>
      <c r="FA158" s="25">
        <v>4.60517018598809</v>
      </c>
      <c r="FB158" s="26">
        <f t="shared" si="258"/>
        <v>1.41665468263872</v>
      </c>
      <c r="FC158" s="26">
        <f t="shared" si="259"/>
        <v>1.19295126801977</v>
      </c>
      <c r="FD158" s="26">
        <f t="shared" si="260"/>
        <v>0.838257208661965</v>
      </c>
      <c r="FE158" s="16">
        <f t="shared" si="261"/>
        <v>0.0747176625233386</v>
      </c>
      <c r="FF158" s="16">
        <f t="shared" si="262"/>
        <v>0.161742791338035</v>
      </c>
      <c r="FG158" s="16">
        <f t="shared" si="263"/>
        <v>0.0123074930768342</v>
      </c>
    </row>
    <row r="159" s="1" customFormat="1" spans="1:163">
      <c r="A159" s="13" t="s">
        <v>27</v>
      </c>
      <c r="B159" s="13">
        <v>3.00260663050318</v>
      </c>
      <c r="C159" s="14">
        <v>0.0034</v>
      </c>
      <c r="D159" s="14">
        <v>0.0325681818181818</v>
      </c>
      <c r="E159" s="13">
        <v>100</v>
      </c>
      <c r="F159" s="13">
        <v>0.4</v>
      </c>
      <c r="G159" s="13">
        <v>0.46</v>
      </c>
      <c r="H159" s="13">
        <v>0.68</v>
      </c>
      <c r="I159" s="13">
        <v>5.4</v>
      </c>
      <c r="J159" s="13">
        <v>1.4</v>
      </c>
      <c r="K159" s="17">
        <f t="shared" si="190"/>
        <v>1.35181272834261</v>
      </c>
      <c r="L159" s="17">
        <f t="shared" si="186"/>
        <v>1.03564641066553</v>
      </c>
      <c r="M159" s="17">
        <f t="shared" si="187"/>
        <v>0.965580520244724</v>
      </c>
      <c r="N159" s="16">
        <f t="shared" si="191"/>
        <v>0.00232201314978281</v>
      </c>
      <c r="O159" s="16">
        <f t="shared" si="188"/>
        <v>0.0344194797552765</v>
      </c>
      <c r="P159" s="16">
        <f>(O159-$Q$1)^2</f>
        <v>0.0739115359273677</v>
      </c>
      <c r="R159" s="21">
        <f t="shared" si="192"/>
        <v>0.0350257831339527</v>
      </c>
      <c r="S159" s="21">
        <f t="shared" si="274"/>
        <v>1</v>
      </c>
      <c r="T159" s="21">
        <f t="shared" si="193"/>
        <v>1.09948078824754</v>
      </c>
      <c r="U159" s="22">
        <f t="shared" si="194"/>
        <v>0.00339423306801562</v>
      </c>
      <c r="V159" s="21">
        <f t="shared" si="195"/>
        <v>0.0320490793320486</v>
      </c>
      <c r="W159" s="25">
        <f t="shared" si="196"/>
        <v>4.60517018598809</v>
      </c>
      <c r="X159" s="21">
        <f t="shared" si="197"/>
        <v>-0.916290731874155</v>
      </c>
      <c r="Y159" s="21">
        <f t="shared" si="198"/>
        <v>-0.776528789498996</v>
      </c>
      <c r="Z159" s="25">
        <f t="shared" si="199"/>
        <v>-0.385662480811985</v>
      </c>
      <c r="AA159" s="21">
        <f t="shared" si="200"/>
        <v>1.68639895357023</v>
      </c>
      <c r="AB159" s="26">
        <f t="shared" si="201"/>
        <v>1.43176732138699</v>
      </c>
      <c r="AC159" s="26">
        <f t="shared" si="202"/>
        <v>0.977812511214308</v>
      </c>
      <c r="AD159" s="26">
        <f t="shared" si="265"/>
        <v>1.02269094384785</v>
      </c>
      <c r="AE159" s="16">
        <f t="shared" si="203"/>
        <v>0.00100916270810455</v>
      </c>
      <c r="AF159" s="16">
        <f t="shared" si="204"/>
        <v>0.0226909438478526</v>
      </c>
      <c r="AG159" s="16">
        <f t="shared" si="205"/>
        <v>0.0330243351924213</v>
      </c>
      <c r="AJ159" s="25">
        <v>0.0350257831339527</v>
      </c>
      <c r="AK159" s="22">
        <v>1</v>
      </c>
      <c r="AL159" s="25">
        <v>1.09948078824754</v>
      </c>
      <c r="AM159" s="25">
        <v>0.0320490793320486</v>
      </c>
      <c r="AN159" s="25">
        <v>4.60517018598809</v>
      </c>
      <c r="AO159" s="25">
        <v>-0.916290731874155</v>
      </c>
      <c r="AP159" s="25">
        <v>-0.776528789498996</v>
      </c>
      <c r="AQ159" s="25">
        <v>-0.385662480811985</v>
      </c>
      <c r="AR159" s="25">
        <v>1.68639895357023</v>
      </c>
      <c r="AS159" s="26">
        <f t="shared" si="206"/>
        <v>1.43150800549478</v>
      </c>
      <c r="AT159" s="26">
        <f t="shared" si="207"/>
        <v>0.97798964073282</v>
      </c>
      <c r="AU159" s="26">
        <f t="shared" si="266"/>
        <v>1.02250571821056</v>
      </c>
      <c r="AV159" s="16">
        <f t="shared" si="208"/>
        <v>0.000992754410259328</v>
      </c>
      <c r="AW159" s="16">
        <f t="shared" si="209"/>
        <v>0.0225057182105599</v>
      </c>
      <c r="AX159" s="16">
        <f t="shared" si="210"/>
        <v>0.0331546507537778</v>
      </c>
      <c r="BA159" s="25">
        <v>0.0350257831339527</v>
      </c>
      <c r="BB159" s="25">
        <v>1.09948078824754</v>
      </c>
      <c r="BC159" s="25">
        <v>0.0320490793320486</v>
      </c>
      <c r="BD159" s="25">
        <v>4.60517018598809</v>
      </c>
      <c r="BE159" s="22">
        <v>-0.916290731874155</v>
      </c>
      <c r="BF159" s="25">
        <v>-0.776528789498996</v>
      </c>
      <c r="BG159" s="25">
        <v>-0.385662480811985</v>
      </c>
      <c r="BH159" s="25">
        <v>1.68639895357023</v>
      </c>
      <c r="BI159" s="26">
        <f t="shared" si="211"/>
        <v>1.41791386116212</v>
      </c>
      <c r="BJ159" s="26">
        <f t="shared" si="212"/>
        <v>0.987366044121019</v>
      </c>
      <c r="BK159" s="26">
        <f t="shared" si="267"/>
        <v>1.0127956151158</v>
      </c>
      <c r="BL159" s="16">
        <f t="shared" si="213"/>
        <v>0.000320906421735628</v>
      </c>
      <c r="BM159" s="16">
        <f t="shared" si="214"/>
        <v>0.0127956151157984</v>
      </c>
      <c r="BN159" s="16">
        <f t="shared" si="215"/>
        <v>0.0368897050480567</v>
      </c>
      <c r="BQ159" s="25">
        <v>0.0350257831339527</v>
      </c>
      <c r="BR159" s="25">
        <v>1.09948078824754</v>
      </c>
      <c r="BS159" s="25">
        <v>0.0320490793320486</v>
      </c>
      <c r="BT159" s="25">
        <v>4.60517018598809</v>
      </c>
      <c r="BU159" s="22">
        <v>-0.776528789498996</v>
      </c>
      <c r="BV159" s="25">
        <v>-0.385662480811985</v>
      </c>
      <c r="BW159" s="25">
        <v>1.68639895357023</v>
      </c>
      <c r="BX159" s="26">
        <f t="shared" si="216"/>
        <v>1.41575736179661</v>
      </c>
      <c r="BY159" s="26">
        <f t="shared" si="217"/>
        <v>0.988870012459896</v>
      </c>
      <c r="BZ159" s="26">
        <f t="shared" si="268"/>
        <v>1.01125525842615</v>
      </c>
      <c r="CA159" s="16">
        <f t="shared" si="218"/>
        <v>0.000248294450789167</v>
      </c>
      <c r="CB159" s="16">
        <f t="shared" si="219"/>
        <v>0.0112552584261478</v>
      </c>
      <c r="CC159" s="16">
        <f t="shared" si="220"/>
        <v>0.0381834254669904</v>
      </c>
      <c r="CF159" s="25">
        <v>0.0350257831339527</v>
      </c>
      <c r="CG159" s="25">
        <v>1.09948078824754</v>
      </c>
      <c r="CH159" s="25">
        <v>0.0320490793320486</v>
      </c>
      <c r="CI159" s="25">
        <v>4.60517018598809</v>
      </c>
      <c r="CJ159" s="25">
        <v>-0.385662480811985</v>
      </c>
      <c r="CK159" s="22">
        <v>1.68639895357023</v>
      </c>
      <c r="CL159" s="29">
        <f t="shared" si="221"/>
        <v>1.43886074007073</v>
      </c>
      <c r="CM159" s="29">
        <f t="shared" si="222"/>
        <v>0.972992007503924</v>
      </c>
      <c r="CN159" s="29">
        <f t="shared" si="269"/>
        <v>1.02775767147909</v>
      </c>
      <c r="CO159" s="27">
        <f t="shared" si="223"/>
        <v>0.0015101571188447</v>
      </c>
      <c r="CP159" s="27">
        <f t="shared" si="224"/>
        <v>0.0277576714790915</v>
      </c>
      <c r="CQ159" s="27">
        <f t="shared" si="225"/>
        <v>0.0323355480515054</v>
      </c>
      <c r="CT159" s="31">
        <v>0.0350257831339527</v>
      </c>
      <c r="CU159" s="31">
        <v>1.09948078824754</v>
      </c>
      <c r="CV159" s="31">
        <v>0.0320490793320486</v>
      </c>
      <c r="CW159" s="31">
        <v>4.60517018598809</v>
      </c>
      <c r="CX159" s="31">
        <v>-0.385662480811985</v>
      </c>
      <c r="CY159" s="34">
        <f t="shared" si="226"/>
        <v>1.40134549113795</v>
      </c>
      <c r="CZ159" s="34">
        <f t="shared" si="189"/>
        <v>0.999039857660754</v>
      </c>
      <c r="DA159" s="34">
        <f t="shared" si="270"/>
        <v>1.00096106509854</v>
      </c>
      <c r="DB159" s="32">
        <f t="shared" si="227"/>
        <v>1.8103464023104e-6</v>
      </c>
      <c r="DC159" s="32">
        <f t="shared" si="228"/>
        <v>0.000961065098537883</v>
      </c>
      <c r="DD159" s="32">
        <f>(DC159-$DE$1)^2</f>
        <v>0.042485283459573</v>
      </c>
      <c r="DE159" s="73"/>
      <c r="DF159" s="30">
        <f t="shared" si="229"/>
        <v>1.40134549113796</v>
      </c>
      <c r="DG159" s="30">
        <f t="shared" si="230"/>
        <v>1.46238657953393</v>
      </c>
      <c r="DH159" s="30">
        <f t="shared" si="231"/>
        <v>0.9573392012707</v>
      </c>
      <c r="DI159" s="34">
        <f t="shared" si="232"/>
        <v>1.04456184252423</v>
      </c>
      <c r="DJ159" s="32">
        <f t="shared" si="233"/>
        <v>0.00389208530594282</v>
      </c>
      <c r="DK159" s="32">
        <f t="shared" si="234"/>
        <v>0.0445618425242325</v>
      </c>
      <c r="DL159" s="32">
        <f t="shared" si="235"/>
        <v>0.0343311821756156</v>
      </c>
      <c r="DM159" s="36"/>
      <c r="DN159" s="30">
        <f t="shared" si="236"/>
        <v>1.45172109619829</v>
      </c>
      <c r="DO159" s="30">
        <f t="shared" si="237"/>
        <v>0.964372566925057</v>
      </c>
      <c r="DP159" s="34">
        <f t="shared" si="238"/>
        <v>1.03694364014163</v>
      </c>
      <c r="DQ159" s="32">
        <f t="shared" si="239"/>
        <v>0.00267507179195248</v>
      </c>
      <c r="DR159" s="32">
        <f t="shared" si="240"/>
        <v>0.0369436401416336</v>
      </c>
      <c r="DS159" s="32">
        <f t="shared" si="241"/>
        <v>0.0362376903731346</v>
      </c>
      <c r="DT159" s="36"/>
      <c r="DU159" s="30">
        <f t="shared" si="242"/>
        <v>1.38605362463211</v>
      </c>
      <c r="DV159" s="30">
        <f t="shared" si="243"/>
        <v>1.01006193059204</v>
      </c>
      <c r="DW159" s="34">
        <f t="shared" si="244"/>
        <v>0.990038303308651</v>
      </c>
      <c r="DX159" s="32">
        <f t="shared" si="245"/>
        <v>0.000194501385902049</v>
      </c>
      <c r="DY159" s="32">
        <f t="shared" si="246"/>
        <v>0.00996169669134894</v>
      </c>
      <c r="DZ159" s="32">
        <f t="shared" si="247"/>
        <v>0.0462901579728517</v>
      </c>
      <c r="EA159" s="36"/>
      <c r="EC159" s="25">
        <v>0.0350257831339527</v>
      </c>
      <c r="ED159" s="22">
        <v>0.0320490793320486</v>
      </c>
      <c r="EE159" s="25">
        <v>4.60517018598809</v>
      </c>
      <c r="EF159" s="25">
        <v>-0.385662480811985</v>
      </c>
      <c r="EG159" s="26">
        <f t="shared" si="248"/>
        <v>1.34766951532938</v>
      </c>
      <c r="EH159" s="26">
        <f t="shared" si="249"/>
        <v>1.03883035423401</v>
      </c>
      <c r="EI159" s="26">
        <f t="shared" si="271"/>
        <v>0.96262108237813</v>
      </c>
      <c r="EJ159" s="16">
        <f t="shared" si="250"/>
        <v>0.00273847962586184</v>
      </c>
      <c r="EK159" s="16">
        <f t="shared" si="251"/>
        <v>0.0373789176218704</v>
      </c>
      <c r="EL159" s="16">
        <f t="shared" si="252"/>
        <v>0.0321290064451062</v>
      </c>
      <c r="EO159" s="25">
        <v>0.0350257831339527</v>
      </c>
      <c r="EP159" s="25">
        <v>4.60517018598809</v>
      </c>
      <c r="EQ159" s="22">
        <v>-0.385662480811985</v>
      </c>
      <c r="ER159" s="26">
        <f t="shared" si="253"/>
        <v>1.37826208701642</v>
      </c>
      <c r="ES159" s="26">
        <f t="shared" si="254"/>
        <v>1.01577197340648</v>
      </c>
      <c r="ET159" s="26">
        <f t="shared" si="272"/>
        <v>0.984472919297446</v>
      </c>
      <c r="EU159" s="16">
        <f t="shared" si="255"/>
        <v>0.00047253686088153</v>
      </c>
      <c r="EV159" s="16">
        <f t="shared" si="256"/>
        <v>0.0155270807025544</v>
      </c>
      <c r="EW159" s="16">
        <f t="shared" si="257"/>
        <v>0.0489288569918319</v>
      </c>
      <c r="EZ159" s="25">
        <v>0.0350257831339527</v>
      </c>
      <c r="FA159" s="25">
        <v>4.60517018598809</v>
      </c>
      <c r="FB159" s="26">
        <f t="shared" si="258"/>
        <v>1.20535932300403</v>
      </c>
      <c r="FC159" s="26">
        <f t="shared" si="259"/>
        <v>1.16147938069694</v>
      </c>
      <c r="FD159" s="26">
        <f t="shared" si="260"/>
        <v>0.860970945002879</v>
      </c>
      <c r="FE159" s="16">
        <f t="shared" si="261"/>
        <v>0.0378849931414491</v>
      </c>
      <c r="FF159" s="16">
        <f t="shared" si="262"/>
        <v>0.139029054997121</v>
      </c>
      <c r="FG159" s="16">
        <f t="shared" si="263"/>
        <v>0.0178630917070617</v>
      </c>
    </row>
    <row r="160" s="1" customFormat="1" spans="1:163">
      <c r="A160" s="13" t="s">
        <v>27</v>
      </c>
      <c r="B160" s="13">
        <v>3.00260663050318</v>
      </c>
      <c r="C160" s="14">
        <v>0.0034</v>
      </c>
      <c r="D160" s="14">
        <v>0.0497569444444444</v>
      </c>
      <c r="E160" s="13">
        <v>100</v>
      </c>
      <c r="F160" s="13">
        <v>0.8</v>
      </c>
      <c r="G160" s="13">
        <v>0.86</v>
      </c>
      <c r="H160" s="13">
        <v>0.68</v>
      </c>
      <c r="I160" s="13">
        <v>5.4</v>
      </c>
      <c r="J160" s="13">
        <v>1.6</v>
      </c>
      <c r="K160" s="17">
        <f t="shared" si="190"/>
        <v>1.69677272834261</v>
      </c>
      <c r="L160" s="17">
        <f t="shared" si="186"/>
        <v>0.942966593742263</v>
      </c>
      <c r="M160" s="17">
        <f t="shared" si="187"/>
        <v>1.06048295521413</v>
      </c>
      <c r="N160" s="16">
        <f t="shared" si="191"/>
        <v>0.00936496095087317</v>
      </c>
      <c r="O160" s="16">
        <f t="shared" si="188"/>
        <v>0.060482955214133</v>
      </c>
      <c r="P160" s="16">
        <f>(O160-$Q$1)^2</f>
        <v>0.0604192553552718</v>
      </c>
      <c r="R160" s="21">
        <f t="shared" si="192"/>
        <v>-0.0587244224880939</v>
      </c>
      <c r="S160" s="21">
        <f t="shared" si="274"/>
        <v>1</v>
      </c>
      <c r="T160" s="21">
        <f t="shared" si="193"/>
        <v>1.09948078824754</v>
      </c>
      <c r="U160" s="22">
        <f t="shared" si="194"/>
        <v>0.00339423306801562</v>
      </c>
      <c r="V160" s="21">
        <f t="shared" si="195"/>
        <v>0.048558655891977</v>
      </c>
      <c r="W160" s="25">
        <f t="shared" si="196"/>
        <v>4.60517018598809</v>
      </c>
      <c r="X160" s="21">
        <f t="shared" si="197"/>
        <v>-0.22314355131421</v>
      </c>
      <c r="Y160" s="21">
        <f t="shared" si="198"/>
        <v>-0.150822889734584</v>
      </c>
      <c r="Z160" s="25">
        <f t="shared" si="199"/>
        <v>-0.385662480811985</v>
      </c>
      <c r="AA160" s="21">
        <f t="shared" si="200"/>
        <v>1.68639895357023</v>
      </c>
      <c r="AB160" s="26">
        <f t="shared" si="201"/>
        <v>1.89366633865672</v>
      </c>
      <c r="AC160" s="26">
        <f t="shared" si="202"/>
        <v>0.844921815072749</v>
      </c>
      <c r="AD160" s="26">
        <f t="shared" si="265"/>
        <v>1.18354146166045</v>
      </c>
      <c r="AE160" s="16">
        <f t="shared" si="203"/>
        <v>0.0862399184600418</v>
      </c>
      <c r="AF160" s="16">
        <f t="shared" si="204"/>
        <v>0.183541461660448</v>
      </c>
      <c r="AG160" s="16">
        <f t="shared" si="205"/>
        <v>0.000435785310436878</v>
      </c>
      <c r="AJ160" s="25">
        <v>-0.0587244224880939</v>
      </c>
      <c r="AK160" s="22">
        <v>1</v>
      </c>
      <c r="AL160" s="25">
        <v>1.09948078824754</v>
      </c>
      <c r="AM160" s="25">
        <v>0.048558655891977</v>
      </c>
      <c r="AN160" s="25">
        <v>4.60517018598809</v>
      </c>
      <c r="AO160" s="25">
        <v>-0.22314355131421</v>
      </c>
      <c r="AP160" s="25">
        <v>-0.150822889734584</v>
      </c>
      <c r="AQ160" s="25">
        <v>-0.385662480811985</v>
      </c>
      <c r="AR160" s="25">
        <v>1.68639895357023</v>
      </c>
      <c r="AS160" s="26">
        <f t="shared" si="206"/>
        <v>1.89300206624178</v>
      </c>
      <c r="AT160" s="26">
        <f t="shared" si="207"/>
        <v>0.84521830616726</v>
      </c>
      <c r="AU160" s="26">
        <f t="shared" si="266"/>
        <v>1.18312629140111</v>
      </c>
      <c r="AV160" s="16">
        <f t="shared" si="208"/>
        <v>0.0858502108219514</v>
      </c>
      <c r="AW160" s="16">
        <f t="shared" si="209"/>
        <v>0.183126291401111</v>
      </c>
      <c r="AX160" s="16">
        <f t="shared" si="210"/>
        <v>0.00046068667041295</v>
      </c>
      <c r="BA160" s="25">
        <v>-0.0587244224880939</v>
      </c>
      <c r="BB160" s="25">
        <v>1.09948078824754</v>
      </c>
      <c r="BC160" s="25">
        <v>0.048558655891977</v>
      </c>
      <c r="BD160" s="25">
        <v>4.60517018598809</v>
      </c>
      <c r="BE160" s="22">
        <v>-0.22314355131421</v>
      </c>
      <c r="BF160" s="25">
        <v>-0.150822889734584</v>
      </c>
      <c r="BG160" s="25">
        <v>-0.385662480811985</v>
      </c>
      <c r="BH160" s="25">
        <v>1.68639895357023</v>
      </c>
      <c r="BI160" s="26">
        <f t="shared" si="211"/>
        <v>1.88453791229989</v>
      </c>
      <c r="BJ160" s="26">
        <f t="shared" si="212"/>
        <v>0.849014492920103</v>
      </c>
      <c r="BK160" s="26">
        <f t="shared" si="267"/>
        <v>1.17783619518743</v>
      </c>
      <c r="BL160" s="16">
        <f t="shared" si="213"/>
        <v>0.0809618235359791</v>
      </c>
      <c r="BM160" s="16">
        <f t="shared" si="214"/>
        <v>0.17783619518743</v>
      </c>
      <c r="BN160" s="16">
        <f t="shared" si="215"/>
        <v>0.000730423512837678</v>
      </c>
      <c r="BQ160" s="25">
        <v>-0.0587244224880939</v>
      </c>
      <c r="BR160" s="25">
        <v>1.09948078824754</v>
      </c>
      <c r="BS160" s="25">
        <v>0.048558655891977</v>
      </c>
      <c r="BT160" s="25">
        <v>4.60517018598809</v>
      </c>
      <c r="BU160" s="22">
        <v>-0.150822889734584</v>
      </c>
      <c r="BV160" s="25">
        <v>-0.385662480811985</v>
      </c>
      <c r="BW160" s="25">
        <v>1.68639895357023</v>
      </c>
      <c r="BX160" s="26">
        <f t="shared" si="216"/>
        <v>1.91471127966753</v>
      </c>
      <c r="BY160" s="26">
        <f t="shared" si="217"/>
        <v>0.83563512524866</v>
      </c>
      <c r="BZ160" s="26">
        <f t="shared" si="268"/>
        <v>1.19669454979221</v>
      </c>
      <c r="CA160" s="16">
        <f t="shared" si="218"/>
        <v>0.0990431895499751</v>
      </c>
      <c r="CB160" s="16">
        <f t="shared" si="219"/>
        <v>0.196694549792207</v>
      </c>
      <c r="CC160" s="16">
        <f t="shared" si="220"/>
        <v>9.93312328062786e-5</v>
      </c>
      <c r="CF160" s="25">
        <v>-0.0587244224880939</v>
      </c>
      <c r="CG160" s="25">
        <v>1.09948078824754</v>
      </c>
      <c r="CH160" s="25">
        <v>0.048558655891977</v>
      </c>
      <c r="CI160" s="25">
        <v>4.60517018598809</v>
      </c>
      <c r="CJ160" s="25">
        <v>-0.385662480811985</v>
      </c>
      <c r="CK160" s="22">
        <v>1.68639895357023</v>
      </c>
      <c r="CL160" s="29">
        <f t="shared" si="221"/>
        <v>1.8797539730081</v>
      </c>
      <c r="CM160" s="29">
        <f t="shared" si="222"/>
        <v>0.851175219190828</v>
      </c>
      <c r="CN160" s="29">
        <f t="shared" si="269"/>
        <v>1.17484623313006</v>
      </c>
      <c r="CO160" s="27">
        <f t="shared" si="223"/>
        <v>0.0782622854138169</v>
      </c>
      <c r="CP160" s="27">
        <f t="shared" si="224"/>
        <v>0.174846233130063</v>
      </c>
      <c r="CQ160" s="27">
        <f t="shared" si="225"/>
        <v>0.00107140451297005</v>
      </c>
      <c r="CT160" s="31">
        <v>-0.0587244224880939</v>
      </c>
      <c r="CU160" s="31">
        <v>1.09948078824754</v>
      </c>
      <c r="CV160" s="31">
        <v>0.048558655891977</v>
      </c>
      <c r="CW160" s="31">
        <v>4.60517018598809</v>
      </c>
      <c r="CX160" s="31">
        <v>-0.385662480811985</v>
      </c>
      <c r="CY160" s="34">
        <f t="shared" si="226"/>
        <v>1.83468589623799</v>
      </c>
      <c r="CZ160" s="34">
        <f t="shared" si="189"/>
        <v>0.87208388274025</v>
      </c>
      <c r="DA160" s="34">
        <f t="shared" si="270"/>
        <v>1.14667868514874</v>
      </c>
      <c r="DB160" s="32">
        <f t="shared" si="227"/>
        <v>0.0550774698930279</v>
      </c>
      <c r="DC160" s="32">
        <f t="shared" si="228"/>
        <v>0.146678685148743</v>
      </c>
      <c r="DD160" s="32">
        <f>(DC160-$DE$1)^2</f>
        <v>0.00364839741052953</v>
      </c>
      <c r="DE160" s="73"/>
      <c r="DF160" s="30">
        <f t="shared" si="229"/>
        <v>1.83468589623799</v>
      </c>
      <c r="DG160" s="30">
        <f t="shared" si="230"/>
        <v>1.83559500636263</v>
      </c>
      <c r="DH160" s="30">
        <f t="shared" si="231"/>
        <v>0.871651968137851</v>
      </c>
      <c r="DI160" s="34">
        <f t="shared" si="232"/>
        <v>1.14724687897665</v>
      </c>
      <c r="DJ160" s="32">
        <f t="shared" si="233"/>
        <v>0.0555050070230088</v>
      </c>
      <c r="DK160" s="32">
        <f t="shared" si="234"/>
        <v>0.147246878976645</v>
      </c>
      <c r="DL160" s="32">
        <f t="shared" si="235"/>
        <v>0.00682304417324299</v>
      </c>
      <c r="DM160" s="36"/>
      <c r="DN160" s="30">
        <f t="shared" si="236"/>
        <v>1.82492952302699</v>
      </c>
      <c r="DO160" s="30">
        <f t="shared" si="237"/>
        <v>0.876746186530039</v>
      </c>
      <c r="DP160" s="34">
        <f t="shared" si="238"/>
        <v>1.14058095189187</v>
      </c>
      <c r="DQ160" s="32">
        <f t="shared" si="239"/>
        <v>0.050593290329151</v>
      </c>
      <c r="DR160" s="32">
        <f t="shared" si="240"/>
        <v>0.140580951891871</v>
      </c>
      <c r="DS160" s="32">
        <f t="shared" si="241"/>
        <v>0.00752117124638712</v>
      </c>
      <c r="DT160" s="36"/>
      <c r="DU160" s="30">
        <f t="shared" si="242"/>
        <v>1.76816929258113</v>
      </c>
      <c r="DV160" s="30">
        <f t="shared" si="243"/>
        <v>0.90489072890999</v>
      </c>
      <c r="DW160" s="34">
        <f t="shared" si="244"/>
        <v>1.10510580786321</v>
      </c>
      <c r="DX160" s="32">
        <f t="shared" si="245"/>
        <v>0.0282809109672376</v>
      </c>
      <c r="DY160" s="32">
        <f t="shared" si="246"/>
        <v>0.105105807863206</v>
      </c>
      <c r="DZ160" s="32">
        <f t="shared" si="247"/>
        <v>0.014401767807032</v>
      </c>
      <c r="EA160" s="36"/>
      <c r="EC160" s="25">
        <v>-0.0587244224880939</v>
      </c>
      <c r="ED160" s="22">
        <v>0.048558655891977</v>
      </c>
      <c r="EE160" s="25">
        <v>4.60517018598809</v>
      </c>
      <c r="EF160" s="25">
        <v>-0.385662480811985</v>
      </c>
      <c r="EG160" s="26">
        <f t="shared" si="248"/>
        <v>1.77057161419719</v>
      </c>
      <c r="EH160" s="26">
        <f t="shared" si="249"/>
        <v>0.903662968032769</v>
      </c>
      <c r="EI160" s="26">
        <f t="shared" si="271"/>
        <v>1.10660725887324</v>
      </c>
      <c r="EJ160" s="16">
        <f t="shared" si="250"/>
        <v>0.0290946755698337</v>
      </c>
      <c r="EK160" s="16">
        <f t="shared" si="251"/>
        <v>0.106607258873241</v>
      </c>
      <c r="EL160" s="16">
        <f t="shared" si="252"/>
        <v>0.0121038103118681</v>
      </c>
      <c r="EO160" s="25">
        <v>-0.0587244224880939</v>
      </c>
      <c r="EP160" s="25">
        <v>4.60517018598809</v>
      </c>
      <c r="EQ160" s="22">
        <v>-0.385662480811985</v>
      </c>
      <c r="ER160" s="26">
        <f t="shared" si="253"/>
        <v>1.72997152100001</v>
      </c>
      <c r="ES160" s="26">
        <f t="shared" si="254"/>
        <v>0.924870716412211</v>
      </c>
      <c r="ET160" s="26">
        <f t="shared" si="272"/>
        <v>1.08123220062501</v>
      </c>
      <c r="EU160" s="16">
        <f t="shared" si="255"/>
        <v>0.0168925962710558</v>
      </c>
      <c r="EV160" s="16">
        <f t="shared" si="256"/>
        <v>0.0812322006250057</v>
      </c>
      <c r="EW160" s="16">
        <f t="shared" si="257"/>
        <v>0.0241782478990877</v>
      </c>
      <c r="EZ160" s="25">
        <v>-0.0587244224880939</v>
      </c>
      <c r="FA160" s="25">
        <v>4.60517018598809</v>
      </c>
      <c r="FB160" s="26">
        <f t="shared" si="258"/>
        <v>1.51294686330872</v>
      </c>
      <c r="FC160" s="26">
        <f t="shared" si="259"/>
        <v>1.05753879320051</v>
      </c>
      <c r="FD160" s="26">
        <f t="shared" si="260"/>
        <v>0.945591789567948</v>
      </c>
      <c r="FE160" s="16">
        <f t="shared" si="261"/>
        <v>0.00757824860779116</v>
      </c>
      <c r="FF160" s="16">
        <f t="shared" si="262"/>
        <v>0.0544082104320517</v>
      </c>
      <c r="FG160" s="16">
        <f t="shared" si="263"/>
        <v>0.0476434178144158</v>
      </c>
    </row>
    <row r="161" s="1" customFormat="1" spans="1:163">
      <c r="A161" s="13" t="s">
        <v>27</v>
      </c>
      <c r="B161" s="13">
        <v>3.00260663050318</v>
      </c>
      <c r="C161" s="14">
        <v>0.0034</v>
      </c>
      <c r="D161" s="14">
        <v>0.0229647435897436</v>
      </c>
      <c r="E161" s="13">
        <v>100</v>
      </c>
      <c r="F161" s="13">
        <v>1</v>
      </c>
      <c r="G161" s="13">
        <v>1.06</v>
      </c>
      <c r="H161" s="13">
        <v>0.68</v>
      </c>
      <c r="I161" s="13">
        <v>5.4</v>
      </c>
      <c r="J161" s="13">
        <v>1.65</v>
      </c>
      <c r="K161" s="17">
        <f t="shared" si="190"/>
        <v>1.86925272834261</v>
      </c>
      <c r="L161" s="17">
        <f t="shared" si="186"/>
        <v>0.882705679645034</v>
      </c>
      <c r="M161" s="17">
        <f t="shared" si="187"/>
        <v>1.13288044141977</v>
      </c>
      <c r="N161" s="16">
        <f t="shared" si="191"/>
        <v>0.0480717588856797</v>
      </c>
      <c r="O161" s="16">
        <f t="shared" si="188"/>
        <v>0.132880441419766</v>
      </c>
      <c r="P161" s="16">
        <f>(O161-$Q$1)^2</f>
        <v>0.0300695713648457</v>
      </c>
      <c r="R161" s="21">
        <f t="shared" si="192"/>
        <v>-0.124763452576476</v>
      </c>
      <c r="S161" s="21">
        <f t="shared" si="274"/>
        <v>1</v>
      </c>
      <c r="T161" s="21">
        <f t="shared" si="193"/>
        <v>1.09948078824754</v>
      </c>
      <c r="U161" s="22">
        <f t="shared" si="194"/>
        <v>0.00339423306801562</v>
      </c>
      <c r="V161" s="21">
        <f t="shared" si="195"/>
        <v>0.0227050226314597</v>
      </c>
      <c r="W161" s="25">
        <f t="shared" si="196"/>
        <v>4.60517018598809</v>
      </c>
      <c r="X161" s="21">
        <f t="shared" si="197"/>
        <v>0</v>
      </c>
      <c r="Y161" s="21">
        <f t="shared" si="198"/>
        <v>0.0582689081239758</v>
      </c>
      <c r="Z161" s="25">
        <f t="shared" si="199"/>
        <v>-0.385662480811985</v>
      </c>
      <c r="AA161" s="21">
        <f t="shared" si="200"/>
        <v>1.68639895357023</v>
      </c>
      <c r="AB161" s="26">
        <f t="shared" si="201"/>
        <v>1.95967536676519</v>
      </c>
      <c r="AC161" s="26">
        <f t="shared" si="202"/>
        <v>0.841976190537942</v>
      </c>
      <c r="AD161" s="26">
        <f t="shared" si="265"/>
        <v>1.18768204046375</v>
      </c>
      <c r="AE161" s="16">
        <f t="shared" si="203"/>
        <v>0.095898832781155</v>
      </c>
      <c r="AF161" s="16">
        <f t="shared" si="204"/>
        <v>0.187682040463752</v>
      </c>
      <c r="AG161" s="16">
        <f t="shared" si="205"/>
        <v>0.000280056633641753</v>
      </c>
      <c r="AJ161" s="25">
        <v>-0.124763452576476</v>
      </c>
      <c r="AK161" s="22">
        <v>1</v>
      </c>
      <c r="AL161" s="25">
        <v>1.09948078824754</v>
      </c>
      <c r="AM161" s="25">
        <v>0.0227050226314597</v>
      </c>
      <c r="AN161" s="25">
        <v>4.60517018598809</v>
      </c>
      <c r="AO161" s="25">
        <v>0</v>
      </c>
      <c r="AP161" s="25">
        <v>0.0582689081239758</v>
      </c>
      <c r="AQ161" s="25">
        <v>-0.385662480811985</v>
      </c>
      <c r="AR161" s="25">
        <v>1.68639895357023</v>
      </c>
      <c r="AS161" s="26">
        <f t="shared" si="206"/>
        <v>1.95881287390127</v>
      </c>
      <c r="AT161" s="26">
        <f t="shared" si="207"/>
        <v>0.84234692449911</v>
      </c>
      <c r="AU161" s="26">
        <f t="shared" si="266"/>
        <v>1.18715931751592</v>
      </c>
      <c r="AV161" s="16">
        <f t="shared" si="208"/>
        <v>0.0953653910871635</v>
      </c>
      <c r="AW161" s="16">
        <f t="shared" si="209"/>
        <v>0.187159317515923</v>
      </c>
      <c r="AX161" s="16">
        <f t="shared" si="210"/>
        <v>0.000303825348928985</v>
      </c>
      <c r="BA161" s="25">
        <v>-0.124763452576476</v>
      </c>
      <c r="BB161" s="25">
        <v>1.09948078824754</v>
      </c>
      <c r="BC161" s="25">
        <v>0.0227050226314597</v>
      </c>
      <c r="BD161" s="25">
        <v>4.60517018598809</v>
      </c>
      <c r="BE161" s="22">
        <v>0</v>
      </c>
      <c r="BF161" s="25">
        <v>0.0582689081239758</v>
      </c>
      <c r="BG161" s="25">
        <v>-0.385662480811985</v>
      </c>
      <c r="BH161" s="25">
        <v>1.68639895357023</v>
      </c>
      <c r="BI161" s="26">
        <f t="shared" si="211"/>
        <v>1.95329706257306</v>
      </c>
      <c r="BJ161" s="26">
        <f t="shared" si="212"/>
        <v>0.844725583023441</v>
      </c>
      <c r="BK161" s="26">
        <f t="shared" si="267"/>
        <v>1.18381640155943</v>
      </c>
      <c r="BL161" s="16">
        <f t="shared" si="213"/>
        <v>0.0919891081654449</v>
      </c>
      <c r="BM161" s="16">
        <f t="shared" si="214"/>
        <v>0.183816401559429</v>
      </c>
      <c r="BN161" s="16">
        <f t="shared" si="215"/>
        <v>0.000442940098156063</v>
      </c>
      <c r="BQ161" s="25">
        <v>-0.124763452576476</v>
      </c>
      <c r="BR161" s="25">
        <v>1.09948078824754</v>
      </c>
      <c r="BS161" s="25">
        <v>0.0227050226314597</v>
      </c>
      <c r="BT161" s="25">
        <v>4.60517018598809</v>
      </c>
      <c r="BU161" s="22">
        <v>0.0582689081239758</v>
      </c>
      <c r="BV161" s="25">
        <v>-0.385662480811985</v>
      </c>
      <c r="BW161" s="25">
        <v>1.68639895357023</v>
      </c>
      <c r="BX161" s="26">
        <f t="shared" si="216"/>
        <v>1.99261038842125</v>
      </c>
      <c r="BY161" s="26">
        <f t="shared" si="217"/>
        <v>0.828059519105138</v>
      </c>
      <c r="BZ161" s="26">
        <f t="shared" si="268"/>
        <v>1.20764265964924</v>
      </c>
      <c r="CA161" s="16">
        <f t="shared" si="218"/>
        <v>0.117381878254158</v>
      </c>
      <c r="CB161" s="16">
        <f t="shared" si="219"/>
        <v>0.207642659649241</v>
      </c>
      <c r="CC161" s="16">
        <f t="shared" si="220"/>
        <v>9.63547022668685e-7</v>
      </c>
      <c r="CF161" s="25">
        <v>-0.124763452576476</v>
      </c>
      <c r="CG161" s="25">
        <v>1.09948078824754</v>
      </c>
      <c r="CH161" s="25">
        <v>0.0227050226314597</v>
      </c>
      <c r="CI161" s="25">
        <v>4.60517018598809</v>
      </c>
      <c r="CJ161" s="25">
        <v>-0.385662480811985</v>
      </c>
      <c r="CK161" s="22">
        <v>1.68639895357023</v>
      </c>
      <c r="CL161" s="29">
        <f t="shared" si="221"/>
        <v>1.94507489378655</v>
      </c>
      <c r="CM161" s="29">
        <f t="shared" si="222"/>
        <v>0.848296384509845</v>
      </c>
      <c r="CN161" s="29">
        <f t="shared" si="269"/>
        <v>1.17883326896154</v>
      </c>
      <c r="CO161" s="27">
        <f t="shared" si="223"/>
        <v>0.0870691929431424</v>
      </c>
      <c r="CP161" s="27">
        <f t="shared" si="224"/>
        <v>0.178833268961544</v>
      </c>
      <c r="CQ161" s="27">
        <f t="shared" si="225"/>
        <v>0.000826291133939216</v>
      </c>
      <c r="CT161" s="31">
        <v>-0.124763452576476</v>
      </c>
      <c r="CU161" s="31">
        <v>1.09948078824754</v>
      </c>
      <c r="CV161" s="31">
        <v>0.0227050226314597</v>
      </c>
      <c r="CW161" s="31">
        <v>4.60517018598809</v>
      </c>
      <c r="CX161" s="31">
        <v>-0.385662480811985</v>
      </c>
      <c r="CY161" s="34">
        <f t="shared" si="226"/>
        <v>1.89205614285614</v>
      </c>
      <c r="CZ161" s="34">
        <f t="shared" si="189"/>
        <v>0.872067145697515</v>
      </c>
      <c r="DA161" s="34">
        <f t="shared" si="270"/>
        <v>1.14670069264008</v>
      </c>
      <c r="DB161" s="32">
        <f t="shared" si="227"/>
        <v>0.0585911762943903</v>
      </c>
      <c r="DC161" s="32">
        <f t="shared" si="228"/>
        <v>0.146700692640083</v>
      </c>
      <c r="DD161" s="32">
        <f>(DC161-$DE$1)^2</f>
        <v>0.00364573930340327</v>
      </c>
      <c r="DE161" s="73"/>
      <c r="DF161" s="30">
        <f t="shared" si="229"/>
        <v>1.89205614285614</v>
      </c>
      <c r="DG161" s="30">
        <f t="shared" si="230"/>
        <v>2.02219921977699</v>
      </c>
      <c r="DH161" s="30">
        <f t="shared" si="231"/>
        <v>0.815943347155463</v>
      </c>
      <c r="DI161" s="34">
        <f t="shared" si="232"/>
        <v>1.22557528471332</v>
      </c>
      <c r="DJ161" s="32">
        <f t="shared" si="233"/>
        <v>0.138532259202597</v>
      </c>
      <c r="DK161" s="32">
        <f t="shared" si="234"/>
        <v>0.225575284713325</v>
      </c>
      <c r="DL161" s="32">
        <f t="shared" si="235"/>
        <v>1.82612161529058e-5</v>
      </c>
      <c r="DM161" s="36"/>
      <c r="DN161" s="30">
        <f t="shared" si="236"/>
        <v>2.01153373644135</v>
      </c>
      <c r="DO161" s="30">
        <f t="shared" si="237"/>
        <v>0.820269613235051</v>
      </c>
      <c r="DP161" s="34">
        <f t="shared" si="238"/>
        <v>1.219111355419</v>
      </c>
      <c r="DQ161" s="32">
        <f t="shared" si="239"/>
        <v>0.130706642585241</v>
      </c>
      <c r="DR161" s="32">
        <f t="shared" si="240"/>
        <v>0.219111355418998</v>
      </c>
      <c r="DS161" s="32">
        <f t="shared" si="241"/>
        <v>6.71462732376783e-5</v>
      </c>
      <c r="DT161" s="36"/>
      <c r="DU161" s="30">
        <f t="shared" si="242"/>
        <v>1.95922712655564</v>
      </c>
      <c r="DV161" s="30">
        <f t="shared" si="243"/>
        <v>0.842168821386591</v>
      </c>
      <c r="DW161" s="34">
        <f t="shared" si="244"/>
        <v>1.18741037973069</v>
      </c>
      <c r="DX161" s="32">
        <f t="shared" si="245"/>
        <v>0.0956214157978574</v>
      </c>
      <c r="DY161" s="32">
        <f t="shared" si="246"/>
        <v>0.187410379730691</v>
      </c>
      <c r="DZ161" s="32">
        <f t="shared" si="247"/>
        <v>0.001421500657995</v>
      </c>
      <c r="EA161" s="36"/>
      <c r="EC161" s="25">
        <v>-0.124763452576476</v>
      </c>
      <c r="ED161" s="22">
        <v>0.0227050226314597</v>
      </c>
      <c r="EE161" s="25">
        <v>4.60517018598809</v>
      </c>
      <c r="EF161" s="25">
        <v>-0.385662480811985</v>
      </c>
      <c r="EG161" s="26">
        <f t="shared" si="248"/>
        <v>1.81599874518937</v>
      </c>
      <c r="EH161" s="26">
        <f t="shared" si="249"/>
        <v>0.908590936183683</v>
      </c>
      <c r="EI161" s="26">
        <f t="shared" si="271"/>
        <v>1.10060530011477</v>
      </c>
      <c r="EJ161" s="16">
        <f t="shared" si="250"/>
        <v>0.0275555834044441</v>
      </c>
      <c r="EK161" s="16">
        <f t="shared" si="251"/>
        <v>0.100605300114767</v>
      </c>
      <c r="EL161" s="16">
        <f t="shared" si="252"/>
        <v>0.0134604726343488</v>
      </c>
      <c r="EO161" s="25">
        <v>-0.124763452576476</v>
      </c>
      <c r="EP161" s="25">
        <v>4.60517018598809</v>
      </c>
      <c r="EQ161" s="22">
        <v>-0.385662480811985</v>
      </c>
      <c r="ER161" s="26">
        <f t="shared" si="253"/>
        <v>1.9058262379918</v>
      </c>
      <c r="ES161" s="26">
        <f t="shared" si="254"/>
        <v>0.865766231520996</v>
      </c>
      <c r="ET161" s="26">
        <f t="shared" si="272"/>
        <v>1.15504620484352</v>
      </c>
      <c r="EU161" s="16">
        <f t="shared" si="255"/>
        <v>0.0654470640450381</v>
      </c>
      <c r="EV161" s="16">
        <f t="shared" si="256"/>
        <v>0.155046204843516</v>
      </c>
      <c r="EW161" s="16">
        <f t="shared" si="257"/>
        <v>0.00667155019911266</v>
      </c>
      <c r="EZ161" s="25">
        <v>-0.124763452576476</v>
      </c>
      <c r="FA161" s="25">
        <v>4.60517018598809</v>
      </c>
      <c r="FB161" s="26">
        <f t="shared" si="258"/>
        <v>1.66674063346106</v>
      </c>
      <c r="FC161" s="26">
        <f t="shared" si="259"/>
        <v>0.989956065673939</v>
      </c>
      <c r="FD161" s="26">
        <f t="shared" si="260"/>
        <v>1.01014583846125</v>
      </c>
      <c r="FE161" s="16">
        <f t="shared" si="261"/>
        <v>0.000280248808677578</v>
      </c>
      <c r="FF161" s="16">
        <f t="shared" si="262"/>
        <v>0.0101458384612487</v>
      </c>
      <c r="FG161" s="16">
        <f t="shared" si="263"/>
        <v>0.06892520075614</v>
      </c>
    </row>
    <row r="162" s="1" customFormat="1" spans="1:163">
      <c r="A162" s="13" t="s">
        <v>27</v>
      </c>
      <c r="B162" s="13">
        <v>3.00260663050318</v>
      </c>
      <c r="C162" s="14">
        <v>0.0034</v>
      </c>
      <c r="D162" s="14">
        <v>0.0170595238095238</v>
      </c>
      <c r="E162" s="13">
        <v>100</v>
      </c>
      <c r="F162" s="13">
        <v>0.6</v>
      </c>
      <c r="G162" s="13">
        <v>0.66</v>
      </c>
      <c r="H162" s="13">
        <v>0.68</v>
      </c>
      <c r="I162" s="13">
        <v>3.4</v>
      </c>
      <c r="J162" s="13">
        <v>2.21</v>
      </c>
      <c r="K162" s="17">
        <f t="shared" si="190"/>
        <v>1.61509272834261</v>
      </c>
      <c r="L162" s="17">
        <f t="shared" si="186"/>
        <v>1.36834248660625</v>
      </c>
      <c r="M162" s="17">
        <f t="shared" si="187"/>
        <v>0.7308111892953</v>
      </c>
      <c r="N162" s="16">
        <f t="shared" si="191"/>
        <v>0.353914661870836</v>
      </c>
      <c r="O162" s="16">
        <f t="shared" si="188"/>
        <v>0.2691888107047</v>
      </c>
      <c r="P162" s="16">
        <f>(O162-$Q$1)^2</f>
        <v>0.00137621934238428</v>
      </c>
      <c r="R162" s="21">
        <f t="shared" si="192"/>
        <v>0.31360014357292</v>
      </c>
      <c r="S162" s="21">
        <f t="shared" si="274"/>
        <v>1</v>
      </c>
      <c r="T162" s="21">
        <f t="shared" si="193"/>
        <v>1.09948078824754</v>
      </c>
      <c r="U162" s="22">
        <f t="shared" si="194"/>
        <v>0.00339423306801562</v>
      </c>
      <c r="V162" s="21">
        <f t="shared" si="195"/>
        <v>0.016915644173269</v>
      </c>
      <c r="W162" s="25">
        <f t="shared" si="196"/>
        <v>4.60517018598809</v>
      </c>
      <c r="X162" s="21">
        <f t="shared" si="197"/>
        <v>-0.510825623765991</v>
      </c>
      <c r="Y162" s="21">
        <f t="shared" si="198"/>
        <v>-0.415515443961666</v>
      </c>
      <c r="Z162" s="25">
        <f t="shared" si="199"/>
        <v>-0.385662480811985</v>
      </c>
      <c r="AA162" s="21">
        <f t="shared" si="200"/>
        <v>1.22377543162212</v>
      </c>
      <c r="AB162" s="26">
        <f t="shared" si="201"/>
        <v>1.61040881982931</v>
      </c>
      <c r="AC162" s="26">
        <f t="shared" si="202"/>
        <v>1.37232234000944</v>
      </c>
      <c r="AD162" s="26">
        <f t="shared" si="265"/>
        <v>0.72869177367842</v>
      </c>
      <c r="AE162" s="16">
        <f t="shared" si="203"/>
        <v>0.359509583338482</v>
      </c>
      <c r="AF162" s="16">
        <f t="shared" si="204"/>
        <v>0.27130822632158</v>
      </c>
      <c r="AG162" s="16">
        <f t="shared" si="205"/>
        <v>0.00447444510048145</v>
      </c>
      <c r="AJ162" s="25">
        <v>0.31360014357292</v>
      </c>
      <c r="AK162" s="22">
        <v>1</v>
      </c>
      <c r="AL162" s="25">
        <v>1.09948078824754</v>
      </c>
      <c r="AM162" s="25">
        <v>0.016915644173269</v>
      </c>
      <c r="AN162" s="25">
        <v>4.60517018598809</v>
      </c>
      <c r="AO162" s="25">
        <v>-0.510825623765991</v>
      </c>
      <c r="AP162" s="25">
        <v>-0.415515443961666</v>
      </c>
      <c r="AQ162" s="25">
        <v>-0.385662480811985</v>
      </c>
      <c r="AR162" s="25">
        <v>1.22377543162212</v>
      </c>
      <c r="AS162" s="26">
        <f t="shared" si="206"/>
        <v>1.60965958781299</v>
      </c>
      <c r="AT162" s="26">
        <f t="shared" si="207"/>
        <v>1.37296110105036</v>
      </c>
      <c r="AU162" s="26">
        <f t="shared" si="266"/>
        <v>0.728352754666513</v>
      </c>
      <c r="AV162" s="16">
        <f t="shared" si="208"/>
        <v>0.360408610504865</v>
      </c>
      <c r="AW162" s="16">
        <f t="shared" si="209"/>
        <v>0.271647245333487</v>
      </c>
      <c r="AX162" s="16">
        <f t="shared" si="210"/>
        <v>0.0044966870122888</v>
      </c>
      <c r="BA162" s="25">
        <v>0.31360014357292</v>
      </c>
      <c r="BB162" s="25">
        <v>1.09948078824754</v>
      </c>
      <c r="BC162" s="25">
        <v>0.016915644173269</v>
      </c>
      <c r="BD162" s="25">
        <v>4.60517018598809</v>
      </c>
      <c r="BE162" s="22">
        <v>-0.510825623765991</v>
      </c>
      <c r="BF162" s="25">
        <v>-0.415515443961666</v>
      </c>
      <c r="BG162" s="25">
        <v>-0.385662480811985</v>
      </c>
      <c r="BH162" s="25">
        <v>1.22377543162212</v>
      </c>
      <c r="BI162" s="26">
        <f t="shared" si="211"/>
        <v>1.58867685639457</v>
      </c>
      <c r="BJ162" s="26">
        <f t="shared" si="212"/>
        <v>1.39109472836124</v>
      </c>
      <c r="BK162" s="26">
        <f t="shared" si="267"/>
        <v>0.718858306060892</v>
      </c>
      <c r="BL162" s="16">
        <f t="shared" si="213"/>
        <v>0.386042448779731</v>
      </c>
      <c r="BM162" s="16">
        <f t="shared" si="214"/>
        <v>0.281141693939108</v>
      </c>
      <c r="BN162" s="16">
        <f t="shared" si="215"/>
        <v>0.00581850876426323</v>
      </c>
      <c r="BQ162" s="25">
        <v>0.31360014357292</v>
      </c>
      <c r="BR162" s="25">
        <v>1.09948078824754</v>
      </c>
      <c r="BS162" s="25">
        <v>0.016915644173269</v>
      </c>
      <c r="BT162" s="25">
        <v>4.60517018598809</v>
      </c>
      <c r="BU162" s="22">
        <v>-0.415515443961666</v>
      </c>
      <c r="BV162" s="25">
        <v>-0.385662480811985</v>
      </c>
      <c r="BW162" s="25">
        <v>1.22377543162212</v>
      </c>
      <c r="BX162" s="26">
        <f t="shared" si="216"/>
        <v>1.60078496461125</v>
      </c>
      <c r="BY162" s="26">
        <f t="shared" si="217"/>
        <v>1.38057268706088</v>
      </c>
      <c r="BZ162" s="26">
        <f t="shared" si="268"/>
        <v>0.724337088059387</v>
      </c>
      <c r="CA162" s="16">
        <f t="shared" si="218"/>
        <v>0.371142959343722</v>
      </c>
      <c r="CB162" s="16">
        <f t="shared" si="219"/>
        <v>0.275662911940613</v>
      </c>
      <c r="CC162" s="16">
        <f t="shared" si="220"/>
        <v>0.00476125621452479</v>
      </c>
      <c r="CF162" s="25">
        <v>0.31360014357292</v>
      </c>
      <c r="CG162" s="25">
        <v>1.09948078824754</v>
      </c>
      <c r="CH162" s="25">
        <v>0.016915644173269</v>
      </c>
      <c r="CI162" s="25">
        <v>4.60517018598809</v>
      </c>
      <c r="CJ162" s="25">
        <v>-0.385662480811985</v>
      </c>
      <c r="CK162" s="22">
        <v>1.22377543162212</v>
      </c>
      <c r="CL162" s="29">
        <f t="shared" si="221"/>
        <v>1.60245727034925</v>
      </c>
      <c r="CM162" s="29">
        <f t="shared" si="222"/>
        <v>1.37913193748894</v>
      </c>
      <c r="CN162" s="29">
        <f t="shared" si="269"/>
        <v>0.725093787488347</v>
      </c>
      <c r="CO162" s="27">
        <f t="shared" si="223"/>
        <v>0.36910816835149</v>
      </c>
      <c r="CP162" s="27">
        <f t="shared" si="224"/>
        <v>0.274906212511653</v>
      </c>
      <c r="CQ162" s="27">
        <f t="shared" si="225"/>
        <v>0.00453301425180457</v>
      </c>
      <c r="CT162" s="31">
        <v>0.31360014357292</v>
      </c>
      <c r="CU162" s="31">
        <v>1.09948078824754</v>
      </c>
      <c r="CV162" s="31">
        <v>0.016915644173269</v>
      </c>
      <c r="CW162" s="31">
        <v>4.60517018598809</v>
      </c>
      <c r="CX162" s="31">
        <v>-0.385662480811985</v>
      </c>
      <c r="CY162" s="34">
        <f t="shared" si="226"/>
        <v>1.61080494298132</v>
      </c>
      <c r="CZ162" s="34">
        <f t="shared" si="189"/>
        <v>1.3719848636109</v>
      </c>
      <c r="DA162" s="34">
        <f t="shared" si="270"/>
        <v>0.728871014923675</v>
      </c>
      <c r="DB162" s="32">
        <f t="shared" si="227"/>
        <v>0.359034716355617</v>
      </c>
      <c r="DC162" s="32">
        <f t="shared" si="228"/>
        <v>0.271128985076325</v>
      </c>
      <c r="DD162" s="32">
        <f>(DC162-$DE$1)^2</f>
        <v>0.00410218917023458</v>
      </c>
      <c r="DE162" s="73"/>
      <c r="DF162" s="30">
        <f t="shared" si="229"/>
        <v>1.61080494298132</v>
      </c>
      <c r="DG162" s="30">
        <f t="shared" si="230"/>
        <v>1.74718342777115</v>
      </c>
      <c r="DH162" s="30">
        <f t="shared" si="231"/>
        <v>1.26489294991726</v>
      </c>
      <c r="DI162" s="34">
        <f t="shared" si="232"/>
        <v>0.79058073654803</v>
      </c>
      <c r="DJ162" s="32">
        <f t="shared" si="233"/>
        <v>0.214199179529665</v>
      </c>
      <c r="DK162" s="32">
        <f t="shared" si="234"/>
        <v>0.209419263451969</v>
      </c>
      <c r="DL162" s="32">
        <f t="shared" si="235"/>
        <v>0.000417357756480571</v>
      </c>
      <c r="DM162" s="36"/>
      <c r="DN162" s="30">
        <f t="shared" si="236"/>
        <v>1.69595874173583</v>
      </c>
      <c r="DO162" s="30">
        <f t="shared" si="237"/>
        <v>1.30309773794263</v>
      </c>
      <c r="DP162" s="34">
        <f t="shared" si="238"/>
        <v>0.767402145581826</v>
      </c>
      <c r="DQ162" s="32">
        <f t="shared" si="239"/>
        <v>0.264238415197807</v>
      </c>
      <c r="DR162" s="32">
        <f t="shared" si="240"/>
        <v>0.232597854418174</v>
      </c>
      <c r="DS162" s="32">
        <f t="shared" si="241"/>
        <v>2.8007550599416e-5</v>
      </c>
      <c r="DT162" s="36"/>
      <c r="DU162" s="30">
        <f t="shared" si="242"/>
        <v>1.68934547690293</v>
      </c>
      <c r="DV162" s="30">
        <f t="shared" si="243"/>
        <v>1.30819896238843</v>
      </c>
      <c r="DW162" s="34">
        <f t="shared" si="244"/>
        <v>0.764409718055626</v>
      </c>
      <c r="DX162" s="32">
        <f t="shared" si="245"/>
        <v>0.271081132421434</v>
      </c>
      <c r="DY162" s="32">
        <f t="shared" si="246"/>
        <v>0.235590281944374</v>
      </c>
      <c r="DZ162" s="32">
        <f t="shared" si="247"/>
        <v>0.000109769801359647</v>
      </c>
      <c r="EA162" s="36"/>
      <c r="EC162" s="25">
        <v>0.31360014357292</v>
      </c>
      <c r="ED162" s="22">
        <v>0.016915644173269</v>
      </c>
      <c r="EE162" s="25">
        <v>4.60517018598809</v>
      </c>
      <c r="EF162" s="25">
        <v>-0.385662480811985</v>
      </c>
      <c r="EG162" s="26">
        <f t="shared" si="248"/>
        <v>1.54416502296233</v>
      </c>
      <c r="EH162" s="26">
        <f t="shared" si="249"/>
        <v>1.43119418400005</v>
      </c>
      <c r="EI162" s="26">
        <f t="shared" si="271"/>
        <v>0.698717204960332</v>
      </c>
      <c r="EJ162" s="16">
        <f t="shared" si="250"/>
        <v>0.443336216646748</v>
      </c>
      <c r="EK162" s="16">
        <f t="shared" si="251"/>
        <v>0.301282795039668</v>
      </c>
      <c r="EL162" s="16">
        <f t="shared" si="252"/>
        <v>0.00716701386313492</v>
      </c>
      <c r="EO162" s="25">
        <v>0.31360014357292</v>
      </c>
      <c r="EP162" s="25">
        <v>4.60517018598809</v>
      </c>
      <c r="EQ162" s="22">
        <v>-0.385662480811985</v>
      </c>
      <c r="ER162" s="26">
        <f t="shared" si="253"/>
        <v>1.64669338275853</v>
      </c>
      <c r="ES162" s="26">
        <f t="shared" si="254"/>
        <v>1.34208348872928</v>
      </c>
      <c r="ET162" s="26">
        <f t="shared" si="272"/>
        <v>0.745110127945038</v>
      </c>
      <c r="EU162" s="16">
        <f t="shared" si="255"/>
        <v>0.317314345028023</v>
      </c>
      <c r="EV162" s="16">
        <f t="shared" si="256"/>
        <v>0.254889872054962</v>
      </c>
      <c r="EW162" s="16">
        <f t="shared" si="257"/>
        <v>0.000329934862547498</v>
      </c>
      <c r="EZ162" s="25">
        <v>0.31360014357292</v>
      </c>
      <c r="FA162" s="25">
        <v>4.60517018598809</v>
      </c>
      <c r="FB162" s="26">
        <f t="shared" si="258"/>
        <v>1.44011595453064</v>
      </c>
      <c r="FC162" s="26">
        <f t="shared" si="259"/>
        <v>1.5345986502318</v>
      </c>
      <c r="FD162" s="26">
        <f t="shared" si="260"/>
        <v>0.65163617852065</v>
      </c>
      <c r="FE162" s="16">
        <f t="shared" si="261"/>
        <v>0.592721443468273</v>
      </c>
      <c r="FF162" s="16">
        <f t="shared" si="262"/>
        <v>0.34836382147935</v>
      </c>
      <c r="FG162" s="16">
        <f t="shared" si="263"/>
        <v>0.00572774829555147</v>
      </c>
    </row>
    <row r="163" s="1" customFormat="1" spans="1:163">
      <c r="A163" s="13" t="s">
        <v>27</v>
      </c>
      <c r="B163" s="13">
        <v>3.00260663050318</v>
      </c>
      <c r="C163" s="14">
        <v>0.0034</v>
      </c>
      <c r="D163" s="14">
        <v>0.0325681818181818</v>
      </c>
      <c r="E163" s="13">
        <v>100</v>
      </c>
      <c r="F163" s="13">
        <v>0.6</v>
      </c>
      <c r="G163" s="13">
        <v>0.66</v>
      </c>
      <c r="H163" s="13">
        <v>0.68</v>
      </c>
      <c r="I163" s="13">
        <v>4.4</v>
      </c>
      <c r="J163" s="13">
        <v>1.92</v>
      </c>
      <c r="K163" s="17">
        <f t="shared" si="190"/>
        <v>1.56969272834261</v>
      </c>
      <c r="L163" s="17">
        <f t="shared" si="186"/>
        <v>1.22316932819538</v>
      </c>
      <c r="M163" s="17">
        <f t="shared" si="187"/>
        <v>0.817548296011778</v>
      </c>
      <c r="N163" s="16">
        <f t="shared" si="191"/>
        <v>0.122715184576042</v>
      </c>
      <c r="O163" s="16">
        <f t="shared" si="188"/>
        <v>0.182451703988222</v>
      </c>
      <c r="P163" s="16">
        <f>(O163-$Q$1)^2</f>
        <v>0.0153349925831909</v>
      </c>
      <c r="R163" s="21">
        <f t="shared" si="192"/>
        <v>0.201445300265499</v>
      </c>
      <c r="S163" s="21">
        <f t="shared" ref="S163:S172" si="275">1</f>
        <v>1</v>
      </c>
      <c r="T163" s="21">
        <f t="shared" si="193"/>
        <v>1.09948078824754</v>
      </c>
      <c r="U163" s="22">
        <f t="shared" si="194"/>
        <v>0.00339423306801562</v>
      </c>
      <c r="V163" s="21">
        <f t="shared" si="195"/>
        <v>0.0320490793320486</v>
      </c>
      <c r="W163" s="25">
        <f t="shared" si="196"/>
        <v>4.60517018598809</v>
      </c>
      <c r="X163" s="21">
        <f t="shared" si="197"/>
        <v>-0.510825623765991</v>
      </c>
      <c r="Y163" s="21">
        <f t="shared" si="198"/>
        <v>-0.415515443961666</v>
      </c>
      <c r="Z163" s="25">
        <f t="shared" si="199"/>
        <v>-0.385662480811985</v>
      </c>
      <c r="AA163" s="21">
        <f t="shared" si="200"/>
        <v>1.48160454092422</v>
      </c>
      <c r="AB163" s="26">
        <f t="shared" si="201"/>
        <v>1.65159085217025</v>
      </c>
      <c r="AC163" s="26">
        <f t="shared" si="202"/>
        <v>1.16251552100634</v>
      </c>
      <c r="AD163" s="26">
        <f t="shared" si="265"/>
        <v>0.860203568838671</v>
      </c>
      <c r="AE163" s="16">
        <f t="shared" si="203"/>
        <v>0.0720434706386932</v>
      </c>
      <c r="AF163" s="16">
        <f t="shared" si="204"/>
        <v>0.139796431161329</v>
      </c>
      <c r="AG163" s="16">
        <f t="shared" si="205"/>
        <v>0.00417580927889546</v>
      </c>
      <c r="AJ163" s="25">
        <v>0.201445300265499</v>
      </c>
      <c r="AK163" s="22">
        <v>1</v>
      </c>
      <c r="AL163" s="25">
        <v>1.09948078824754</v>
      </c>
      <c r="AM163" s="25">
        <v>0.0320490793320486</v>
      </c>
      <c r="AN163" s="25">
        <v>4.60517018598809</v>
      </c>
      <c r="AO163" s="25">
        <v>-0.510825623765991</v>
      </c>
      <c r="AP163" s="25">
        <v>-0.415515443961666</v>
      </c>
      <c r="AQ163" s="25">
        <v>-0.385662480811985</v>
      </c>
      <c r="AR163" s="25">
        <v>1.48160454092422</v>
      </c>
      <c r="AS163" s="26">
        <f t="shared" si="206"/>
        <v>1.65100521394292</v>
      </c>
      <c r="AT163" s="26">
        <f t="shared" si="207"/>
        <v>1.16292788404627</v>
      </c>
      <c r="AU163" s="26">
        <f t="shared" si="266"/>
        <v>0.859898548928606</v>
      </c>
      <c r="AV163" s="16">
        <f t="shared" si="208"/>
        <v>0.0723581949258927</v>
      </c>
      <c r="AW163" s="16">
        <f t="shared" si="209"/>
        <v>0.140101451071394</v>
      </c>
      <c r="AX163" s="16">
        <f t="shared" si="210"/>
        <v>0.00415876057499932</v>
      </c>
      <c r="BA163" s="25">
        <v>0.201445300265499</v>
      </c>
      <c r="BB163" s="25">
        <v>1.09948078824754</v>
      </c>
      <c r="BC163" s="25">
        <v>0.0320490793320486</v>
      </c>
      <c r="BD163" s="25">
        <v>4.60517018598809</v>
      </c>
      <c r="BE163" s="22">
        <v>-0.510825623765991</v>
      </c>
      <c r="BF163" s="25">
        <v>-0.415515443961666</v>
      </c>
      <c r="BG163" s="25">
        <v>-0.385662480811985</v>
      </c>
      <c r="BH163" s="25">
        <v>1.48160454092422</v>
      </c>
      <c r="BI163" s="26">
        <f t="shared" si="211"/>
        <v>1.63534844691692</v>
      </c>
      <c r="BJ163" s="26">
        <f t="shared" si="212"/>
        <v>1.17406171364869</v>
      </c>
      <c r="BK163" s="26">
        <f t="shared" si="267"/>
        <v>0.851743982769231</v>
      </c>
      <c r="BL163" s="16">
        <f t="shared" si="213"/>
        <v>0.0810265066726076</v>
      </c>
      <c r="BM163" s="16">
        <f t="shared" si="214"/>
        <v>0.148256017230769</v>
      </c>
      <c r="BN163" s="16">
        <f t="shared" si="215"/>
        <v>0.0032042988366388</v>
      </c>
      <c r="BQ163" s="25">
        <v>0.201445300265499</v>
      </c>
      <c r="BR163" s="25">
        <v>1.09948078824754</v>
      </c>
      <c r="BS163" s="25">
        <v>0.0320490793320486</v>
      </c>
      <c r="BT163" s="25">
        <v>4.60517018598809</v>
      </c>
      <c r="BU163" s="22">
        <v>-0.415515443961666</v>
      </c>
      <c r="BV163" s="25">
        <v>-0.385662480811985</v>
      </c>
      <c r="BW163" s="25">
        <v>1.48160454092422</v>
      </c>
      <c r="BX163" s="26">
        <f t="shared" si="216"/>
        <v>1.64925333172252</v>
      </c>
      <c r="BY163" s="26">
        <f t="shared" si="217"/>
        <v>1.16416317800899</v>
      </c>
      <c r="BZ163" s="26">
        <f t="shared" si="268"/>
        <v>0.858986110272144</v>
      </c>
      <c r="CA163" s="16">
        <f t="shared" si="218"/>
        <v>0.0733037583833582</v>
      </c>
      <c r="CB163" s="16">
        <f t="shared" si="219"/>
        <v>0.141013889727856</v>
      </c>
      <c r="CC163" s="16">
        <f t="shared" si="220"/>
        <v>0.00430955035272437</v>
      </c>
      <c r="CF163" s="25">
        <v>0.201445300265499</v>
      </c>
      <c r="CG163" s="25">
        <v>1.09948078824754</v>
      </c>
      <c r="CH163" s="25">
        <v>0.0320490793320486</v>
      </c>
      <c r="CI163" s="25">
        <v>4.60517018598809</v>
      </c>
      <c r="CJ163" s="25">
        <v>-0.385662480811985</v>
      </c>
      <c r="CK163" s="22">
        <v>1.48160454092422</v>
      </c>
      <c r="CL163" s="29">
        <f t="shared" si="221"/>
        <v>1.64611341891489</v>
      </c>
      <c r="CM163" s="29">
        <f t="shared" si="222"/>
        <v>1.16638378494336</v>
      </c>
      <c r="CN163" s="29">
        <f t="shared" si="269"/>
        <v>0.85735073901817</v>
      </c>
      <c r="CO163" s="27">
        <f t="shared" si="223"/>
        <v>0.0750138592984927</v>
      </c>
      <c r="CP163" s="27">
        <f t="shared" si="224"/>
        <v>0.14264926098183</v>
      </c>
      <c r="CQ163" s="27">
        <f t="shared" si="225"/>
        <v>0.00421581246389186</v>
      </c>
      <c r="CT163" s="31">
        <v>0.201445300265499</v>
      </c>
      <c r="CU163" s="31">
        <v>1.09948078824754</v>
      </c>
      <c r="CV163" s="31">
        <v>0.0320490793320486</v>
      </c>
      <c r="CW163" s="31">
        <v>4.60517018598809</v>
      </c>
      <c r="CX163" s="31">
        <v>-0.385662480811985</v>
      </c>
      <c r="CY163" s="34">
        <f t="shared" si="226"/>
        <v>1.62720899220402</v>
      </c>
      <c r="CZ163" s="34">
        <f t="shared" si="189"/>
        <v>1.17993448241667</v>
      </c>
      <c r="DA163" s="34">
        <f t="shared" si="270"/>
        <v>0.847504683439595</v>
      </c>
      <c r="DB163" s="32">
        <f t="shared" si="227"/>
        <v>0.0857265742461841</v>
      </c>
      <c r="DC163" s="32">
        <f t="shared" si="228"/>
        <v>0.152495316560405</v>
      </c>
      <c r="DD163" s="32">
        <f>(DC163-$DE$1)^2</f>
        <v>0.00297955867427991</v>
      </c>
      <c r="DE163" s="73"/>
      <c r="DF163" s="30">
        <f t="shared" si="229"/>
        <v>1.62720899220403</v>
      </c>
      <c r="DG163" s="30">
        <f t="shared" si="230"/>
        <v>1.69808711035971</v>
      </c>
      <c r="DH163" s="30">
        <f t="shared" si="231"/>
        <v>1.13068404340769</v>
      </c>
      <c r="DI163" s="34">
        <f t="shared" si="232"/>
        <v>0.884420369979017</v>
      </c>
      <c r="DJ163" s="32">
        <f t="shared" si="233"/>
        <v>0.0492453305885021</v>
      </c>
      <c r="DK163" s="32">
        <f t="shared" si="234"/>
        <v>0.115579630020983</v>
      </c>
      <c r="DL163" s="32">
        <f t="shared" si="235"/>
        <v>0.0130573973025515</v>
      </c>
      <c r="DM163" s="36"/>
      <c r="DN163" s="30">
        <f t="shared" si="236"/>
        <v>1.66059277202387</v>
      </c>
      <c r="DO163" s="30">
        <f t="shared" si="237"/>
        <v>1.15621363187073</v>
      </c>
      <c r="DP163" s="34">
        <f t="shared" si="238"/>
        <v>0.864892068762435</v>
      </c>
      <c r="DQ163" s="32">
        <f t="shared" si="239"/>
        <v>0.0672921099262575</v>
      </c>
      <c r="DR163" s="32">
        <f t="shared" si="240"/>
        <v>0.135107931237565</v>
      </c>
      <c r="DS163" s="32">
        <f t="shared" si="241"/>
        <v>0.00850041720224018</v>
      </c>
      <c r="DT163" s="36"/>
      <c r="DU163" s="30">
        <f t="shared" si="242"/>
        <v>1.62047460203929</v>
      </c>
      <c r="DV163" s="30">
        <f t="shared" si="243"/>
        <v>1.18483807002206</v>
      </c>
      <c r="DW163" s="34">
        <f t="shared" si="244"/>
        <v>0.843997188562129</v>
      </c>
      <c r="DX163" s="32">
        <f t="shared" si="245"/>
        <v>0.0897154640235234</v>
      </c>
      <c r="DY163" s="32">
        <f t="shared" si="246"/>
        <v>0.156002811437871</v>
      </c>
      <c r="DZ163" s="32">
        <f t="shared" si="247"/>
        <v>0.00477624214432904</v>
      </c>
      <c r="EA163" s="36"/>
      <c r="EC163" s="25">
        <v>0.201445300265499</v>
      </c>
      <c r="ED163" s="22">
        <v>0.0320490793320486</v>
      </c>
      <c r="EE163" s="25">
        <v>4.60517018598809</v>
      </c>
      <c r="EF163" s="25">
        <v>-0.385662480811985</v>
      </c>
      <c r="EG163" s="26">
        <f t="shared" si="248"/>
        <v>1.56488172811863</v>
      </c>
      <c r="EH163" s="26">
        <f t="shared" si="249"/>
        <v>1.22692978357432</v>
      </c>
      <c r="EI163" s="26">
        <f t="shared" si="271"/>
        <v>0.815042566728452</v>
      </c>
      <c r="EJ163" s="16">
        <f t="shared" si="250"/>
        <v>0.126108987024013</v>
      </c>
      <c r="EK163" s="16">
        <f t="shared" si="251"/>
        <v>0.184957433271548</v>
      </c>
      <c r="EL163" s="16">
        <f t="shared" si="252"/>
        <v>0.00100280799884485</v>
      </c>
      <c r="EO163" s="25">
        <v>0.201445300265499</v>
      </c>
      <c r="EP163" s="25">
        <v>4.60517018598809</v>
      </c>
      <c r="EQ163" s="22">
        <v>-0.385662480811985</v>
      </c>
      <c r="ER163" s="26">
        <f t="shared" si="253"/>
        <v>1.60040509338338</v>
      </c>
      <c r="ES163" s="26">
        <f t="shared" si="254"/>
        <v>1.19969625686518</v>
      </c>
      <c r="ET163" s="26">
        <f t="shared" si="272"/>
        <v>0.833544319470508</v>
      </c>
      <c r="EU163" s="16">
        <f t="shared" si="255"/>
        <v>0.102140904335289</v>
      </c>
      <c r="EV163" s="16">
        <f t="shared" si="256"/>
        <v>0.166455680529492</v>
      </c>
      <c r="EW163" s="16">
        <f t="shared" si="257"/>
        <v>0.00493788447189312</v>
      </c>
      <c r="EZ163" s="25">
        <v>0.201445300265499</v>
      </c>
      <c r="FA163" s="25">
        <v>4.60517018598809</v>
      </c>
      <c r="FB163" s="26">
        <f t="shared" si="258"/>
        <v>1.39963452384351</v>
      </c>
      <c r="FC163" s="26">
        <f t="shared" si="259"/>
        <v>1.37178668237443</v>
      </c>
      <c r="FD163" s="26">
        <f t="shared" si="260"/>
        <v>0.728976314501826</v>
      </c>
      <c r="FE163" s="16">
        <f t="shared" si="261"/>
        <v>0.270780228775575</v>
      </c>
      <c r="FF163" s="16">
        <f t="shared" si="262"/>
        <v>0.271023685498174</v>
      </c>
      <c r="FG163" s="16">
        <f t="shared" si="263"/>
        <v>2.7497836434143e-6</v>
      </c>
    </row>
    <row r="164" s="1" customFormat="1" spans="1:163">
      <c r="A164" s="13" t="s">
        <v>27</v>
      </c>
      <c r="B164" s="13">
        <v>3.00260663050318</v>
      </c>
      <c r="C164" s="14">
        <v>0.0034</v>
      </c>
      <c r="D164" s="14">
        <v>0.0325681818181818</v>
      </c>
      <c r="E164" s="13">
        <v>100</v>
      </c>
      <c r="F164" s="13">
        <v>0.6</v>
      </c>
      <c r="G164" s="13">
        <v>0.66</v>
      </c>
      <c r="H164" s="13">
        <v>0.68</v>
      </c>
      <c r="I164" s="13">
        <v>6.4</v>
      </c>
      <c r="J164" s="13">
        <v>1.35</v>
      </c>
      <c r="K164" s="17">
        <f t="shared" si="190"/>
        <v>1.47889272834261</v>
      </c>
      <c r="L164" s="17">
        <f t="shared" si="186"/>
        <v>0.912845113190148</v>
      </c>
      <c r="M164" s="17">
        <f t="shared" si="187"/>
        <v>1.0954760950686</v>
      </c>
      <c r="N164" s="16">
        <f t="shared" si="191"/>
        <v>0.0166133354196026</v>
      </c>
      <c r="O164" s="16">
        <f t="shared" si="188"/>
        <v>0.0954760950686022</v>
      </c>
      <c r="P164" s="16">
        <f>(O164-$Q$1)^2</f>
        <v>0.0444409176723372</v>
      </c>
      <c r="R164" s="21">
        <f t="shared" si="192"/>
        <v>-0.0911890587916619</v>
      </c>
      <c r="S164" s="21">
        <f t="shared" si="275"/>
        <v>1</v>
      </c>
      <c r="T164" s="21">
        <f t="shared" si="193"/>
        <v>1.09948078824754</v>
      </c>
      <c r="U164" s="22">
        <f t="shared" si="194"/>
        <v>0.00339423306801562</v>
      </c>
      <c r="V164" s="21">
        <f t="shared" si="195"/>
        <v>0.0320490793320486</v>
      </c>
      <c r="W164" s="25">
        <f t="shared" si="196"/>
        <v>4.60517018598809</v>
      </c>
      <c r="X164" s="21">
        <f t="shared" si="197"/>
        <v>-0.510825623765991</v>
      </c>
      <c r="Y164" s="21">
        <f t="shared" si="198"/>
        <v>-0.415515443961666</v>
      </c>
      <c r="Z164" s="25">
        <f t="shared" si="199"/>
        <v>-0.385662480811985</v>
      </c>
      <c r="AA164" s="21">
        <f t="shared" si="200"/>
        <v>1.85629799036563</v>
      </c>
      <c r="AB164" s="26">
        <f t="shared" si="201"/>
        <v>1.58982297946924</v>
      </c>
      <c r="AC164" s="26">
        <f t="shared" si="202"/>
        <v>0.849151142884281</v>
      </c>
      <c r="AD164" s="26">
        <f t="shared" si="265"/>
        <v>1.1776466514587</v>
      </c>
      <c r="AE164" s="16">
        <f t="shared" si="203"/>
        <v>0.0575150614815046</v>
      </c>
      <c r="AF164" s="16">
        <f t="shared" si="204"/>
        <v>0.177646651458698</v>
      </c>
      <c r="AG164" s="16">
        <f t="shared" si="205"/>
        <v>0.000716647982505919</v>
      </c>
      <c r="AJ164" s="25">
        <v>-0.0911890587916619</v>
      </c>
      <c r="AK164" s="22">
        <v>1</v>
      </c>
      <c r="AL164" s="25">
        <v>1.09948078824754</v>
      </c>
      <c r="AM164" s="25">
        <v>0.0320490793320486</v>
      </c>
      <c r="AN164" s="25">
        <v>4.60517018598809</v>
      </c>
      <c r="AO164" s="25">
        <v>-0.510825623765991</v>
      </c>
      <c r="AP164" s="25">
        <v>-0.415515443961666</v>
      </c>
      <c r="AQ164" s="25">
        <v>-0.385662480811985</v>
      </c>
      <c r="AR164" s="25">
        <v>1.85629799036563</v>
      </c>
      <c r="AS164" s="26">
        <f t="shared" si="206"/>
        <v>1.58949745539739</v>
      </c>
      <c r="AT164" s="26">
        <f t="shared" si="207"/>
        <v>0.849325046363464</v>
      </c>
      <c r="AU164" s="26">
        <f t="shared" si="266"/>
        <v>1.17740552251659</v>
      </c>
      <c r="AV164" s="16">
        <f t="shared" si="208"/>
        <v>0.0573590311418269</v>
      </c>
      <c r="AW164" s="16">
        <f t="shared" si="209"/>
        <v>0.177405522516588</v>
      </c>
      <c r="AX164" s="16">
        <f t="shared" si="210"/>
        <v>0.000738990602484219</v>
      </c>
      <c r="BA164" s="25">
        <v>-0.0911890587916619</v>
      </c>
      <c r="BB164" s="25">
        <v>1.09948078824754</v>
      </c>
      <c r="BC164" s="25">
        <v>0.0320490793320486</v>
      </c>
      <c r="BD164" s="25">
        <v>4.60517018598809</v>
      </c>
      <c r="BE164" s="22">
        <v>-0.510825623765991</v>
      </c>
      <c r="BF164" s="25">
        <v>-0.415515443961666</v>
      </c>
      <c r="BG164" s="25">
        <v>-0.385662480811985</v>
      </c>
      <c r="BH164" s="25">
        <v>1.85629799036563</v>
      </c>
      <c r="BI164" s="26">
        <f t="shared" si="211"/>
        <v>1.58252674723757</v>
      </c>
      <c r="BJ164" s="26">
        <f t="shared" si="212"/>
        <v>0.853066150291952</v>
      </c>
      <c r="BK164" s="26">
        <f t="shared" si="267"/>
        <v>1.17224203499079</v>
      </c>
      <c r="BL164" s="16">
        <f t="shared" si="213"/>
        <v>0.0540686881808856</v>
      </c>
      <c r="BM164" s="16">
        <f t="shared" si="214"/>
        <v>0.172242034990794</v>
      </c>
      <c r="BN164" s="16">
        <f t="shared" si="215"/>
        <v>0.00106409758713756</v>
      </c>
      <c r="BQ164" s="25">
        <v>-0.0911890587916619</v>
      </c>
      <c r="BR164" s="25">
        <v>1.09948078824754</v>
      </c>
      <c r="BS164" s="25">
        <v>0.0320490793320486</v>
      </c>
      <c r="BT164" s="25">
        <v>4.60517018598809</v>
      </c>
      <c r="BU164" s="22">
        <v>-0.415515443961666</v>
      </c>
      <c r="BV164" s="25">
        <v>-0.385662480811985</v>
      </c>
      <c r="BW164" s="25">
        <v>1.85629799036563</v>
      </c>
      <c r="BX164" s="26">
        <f t="shared" si="216"/>
        <v>1.59699943570321</v>
      </c>
      <c r="BY164" s="26">
        <f t="shared" si="217"/>
        <v>0.845335301828426</v>
      </c>
      <c r="BZ164" s="26">
        <f t="shared" si="268"/>
        <v>1.18296254496534</v>
      </c>
      <c r="CA164" s="16">
        <f t="shared" si="218"/>
        <v>0.0610087212377049</v>
      </c>
      <c r="CB164" s="16">
        <f t="shared" si="219"/>
        <v>0.182962544965342</v>
      </c>
      <c r="CC164" s="16">
        <f t="shared" si="220"/>
        <v>0.000561619393911418</v>
      </c>
      <c r="CF164" s="25">
        <v>-0.0911890587916619</v>
      </c>
      <c r="CG164" s="25">
        <v>1.09948078824754</v>
      </c>
      <c r="CH164" s="25">
        <v>0.0320490793320486</v>
      </c>
      <c r="CI164" s="25">
        <v>4.60517018598809</v>
      </c>
      <c r="CJ164" s="25">
        <v>-0.385662480811985</v>
      </c>
      <c r="CK164" s="22">
        <v>1.85629799036563</v>
      </c>
      <c r="CL164" s="29">
        <f t="shared" si="221"/>
        <v>1.59366041087271</v>
      </c>
      <c r="CM164" s="29">
        <f t="shared" si="222"/>
        <v>0.84710644174233</v>
      </c>
      <c r="CN164" s="29">
        <f t="shared" si="269"/>
        <v>1.18048919323904</v>
      </c>
      <c r="CO164" s="27">
        <f t="shared" si="223"/>
        <v>0.0593703958266571</v>
      </c>
      <c r="CP164" s="27">
        <f t="shared" si="224"/>
        <v>0.180489193239043</v>
      </c>
      <c r="CQ164" s="27">
        <f t="shared" si="225"/>
        <v>0.000733833204449262</v>
      </c>
      <c r="CT164" s="31">
        <v>-0.0911890587916619</v>
      </c>
      <c r="CU164" s="31">
        <v>1.09948078824754</v>
      </c>
      <c r="CV164" s="31">
        <v>0.0320490793320486</v>
      </c>
      <c r="CW164" s="31">
        <v>4.60517018598809</v>
      </c>
      <c r="CX164" s="31">
        <v>-0.385662480811985</v>
      </c>
      <c r="CY164" s="34">
        <f t="shared" si="226"/>
        <v>1.53308192273092</v>
      </c>
      <c r="CZ164" s="34">
        <f t="shared" si="189"/>
        <v>0.880579165394636</v>
      </c>
      <c r="DA164" s="34">
        <f t="shared" si="270"/>
        <v>1.13561623905994</v>
      </c>
      <c r="DB164" s="32">
        <f t="shared" si="227"/>
        <v>0.0335189904308514</v>
      </c>
      <c r="DC164" s="32">
        <f t="shared" si="228"/>
        <v>0.135616239059942</v>
      </c>
      <c r="DD164" s="32">
        <f>(DC164-$DE$1)^2</f>
        <v>0.00510716209328677</v>
      </c>
      <c r="DE164" s="73"/>
      <c r="DF164" s="30">
        <f t="shared" si="229"/>
        <v>1.53308192273092</v>
      </c>
      <c r="DG164" s="30">
        <f t="shared" si="230"/>
        <v>1.59989447553685</v>
      </c>
      <c r="DH164" s="30">
        <f t="shared" si="231"/>
        <v>0.843805651336478</v>
      </c>
      <c r="DI164" s="34">
        <f t="shared" si="232"/>
        <v>1.18510701891618</v>
      </c>
      <c r="DJ164" s="32">
        <f t="shared" si="233"/>
        <v>0.0624472489038349</v>
      </c>
      <c r="DK164" s="32">
        <f t="shared" si="234"/>
        <v>0.185107018916181</v>
      </c>
      <c r="DL164" s="32">
        <f t="shared" si="235"/>
        <v>0.00200180900054405</v>
      </c>
      <c r="DM164" s="36"/>
      <c r="DN164" s="30">
        <f t="shared" si="236"/>
        <v>1.62301642920492</v>
      </c>
      <c r="DO164" s="30">
        <f t="shared" si="237"/>
        <v>0.831784556032706</v>
      </c>
      <c r="DP164" s="34">
        <f t="shared" si="238"/>
        <v>1.20223439200364</v>
      </c>
      <c r="DQ164" s="32">
        <f t="shared" si="239"/>
        <v>0.0745379706158034</v>
      </c>
      <c r="DR164" s="32">
        <f t="shared" si="240"/>
        <v>0.202234392003642</v>
      </c>
      <c r="DS164" s="32">
        <f t="shared" si="241"/>
        <v>0.000628567394841755</v>
      </c>
      <c r="DT164" s="36"/>
      <c r="DU164" s="30">
        <f t="shared" si="242"/>
        <v>1.54729929749666</v>
      </c>
      <c r="DV164" s="30">
        <f t="shared" si="243"/>
        <v>0.872487955099658</v>
      </c>
      <c r="DW164" s="34">
        <f t="shared" si="244"/>
        <v>1.14614762777531</v>
      </c>
      <c r="DX164" s="32">
        <f t="shared" si="245"/>
        <v>0.0389270127926766</v>
      </c>
      <c r="DY164" s="32">
        <f t="shared" si="246"/>
        <v>0.146147627775306</v>
      </c>
      <c r="DZ164" s="32">
        <f t="shared" si="247"/>
        <v>0.0062355574115651</v>
      </c>
      <c r="EA164" s="36"/>
      <c r="EC164" s="25">
        <v>-0.0911890587916619</v>
      </c>
      <c r="ED164" s="22">
        <v>0.0320490793320486</v>
      </c>
      <c r="EE164" s="25">
        <v>4.60517018598809</v>
      </c>
      <c r="EF164" s="25">
        <v>-0.385662480811985</v>
      </c>
      <c r="EG164" s="26">
        <f t="shared" si="248"/>
        <v>1.47436002387196</v>
      </c>
      <c r="EH164" s="26">
        <f t="shared" si="249"/>
        <v>0.915651522112376</v>
      </c>
      <c r="EI164" s="26">
        <f t="shared" si="271"/>
        <v>1.09211853620145</v>
      </c>
      <c r="EJ164" s="16">
        <f t="shared" si="250"/>
        <v>0.0154654155374348</v>
      </c>
      <c r="EK164" s="16">
        <f t="shared" si="251"/>
        <v>0.0921185362014527</v>
      </c>
      <c r="EL164" s="16">
        <f t="shared" si="252"/>
        <v>0.0155017542225623</v>
      </c>
      <c r="EO164" s="25">
        <v>-0.0911890587916619</v>
      </c>
      <c r="EP164" s="25">
        <v>4.60517018598809</v>
      </c>
      <c r="EQ164" s="22">
        <v>-0.385662480811985</v>
      </c>
      <c r="ER164" s="26">
        <f t="shared" si="253"/>
        <v>1.50782851463306</v>
      </c>
      <c r="ES164" s="26">
        <f t="shared" si="254"/>
        <v>0.895327278200819</v>
      </c>
      <c r="ET164" s="26">
        <f t="shared" si="272"/>
        <v>1.1169100108393</v>
      </c>
      <c r="EU164" s="16">
        <f t="shared" si="255"/>
        <v>0.0249098400312773</v>
      </c>
      <c r="EV164" s="16">
        <f t="shared" si="256"/>
        <v>0.116910010839302</v>
      </c>
      <c r="EW164" s="16">
        <f t="shared" si="257"/>
        <v>0.0143558144342577</v>
      </c>
      <c r="EZ164" s="25">
        <v>-0.0911890587916619</v>
      </c>
      <c r="FA164" s="25">
        <v>4.60517018598809</v>
      </c>
      <c r="FB164" s="26">
        <f t="shared" si="258"/>
        <v>1.31867166246924</v>
      </c>
      <c r="FC164" s="26">
        <f t="shared" si="259"/>
        <v>1.02375749659479</v>
      </c>
      <c r="FD164" s="26">
        <f t="shared" si="260"/>
        <v>0.976793824051291</v>
      </c>
      <c r="FE164" s="16">
        <f t="shared" si="261"/>
        <v>0.000981464732441033</v>
      </c>
      <c r="FF164" s="16">
        <f t="shared" si="262"/>
        <v>0.0232061759487089</v>
      </c>
      <c r="FG164" s="16">
        <f t="shared" si="263"/>
        <v>0.0622381531857252</v>
      </c>
    </row>
    <row r="165" s="1" customFormat="1" spans="1:163">
      <c r="A165" s="13" t="s">
        <v>27</v>
      </c>
      <c r="B165" s="13">
        <v>3.00260663050318</v>
      </c>
      <c r="C165" s="14">
        <v>0.0018</v>
      </c>
      <c r="D165" s="14">
        <v>0.0325681818181818</v>
      </c>
      <c r="E165" s="13">
        <v>100</v>
      </c>
      <c r="F165" s="13">
        <v>0.6</v>
      </c>
      <c r="G165" s="13">
        <v>0.66</v>
      </c>
      <c r="H165" s="13">
        <v>0.68</v>
      </c>
      <c r="I165" s="13">
        <v>5.4</v>
      </c>
      <c r="J165" s="13">
        <v>1.56</v>
      </c>
      <c r="K165" s="17">
        <f t="shared" si="190"/>
        <v>1.52415288834261</v>
      </c>
      <c r="L165" s="17">
        <f t="shared" si="186"/>
        <v>1.02351936733615</v>
      </c>
      <c r="M165" s="17">
        <f t="shared" si="187"/>
        <v>0.977021082270906</v>
      </c>
      <c r="N165" s="16">
        <f t="shared" si="191"/>
        <v>0.00128501541417718</v>
      </c>
      <c r="O165" s="16">
        <f t="shared" si="188"/>
        <v>0.0229789177290943</v>
      </c>
      <c r="P165" s="16">
        <f>(O165-$Q$1)^2</f>
        <v>0.0802630394790246</v>
      </c>
      <c r="R165" s="21">
        <f t="shared" si="192"/>
        <v>0.023247048593964</v>
      </c>
      <c r="S165" s="21">
        <f t="shared" si="275"/>
        <v>1</v>
      </c>
      <c r="T165" s="21">
        <f t="shared" si="193"/>
        <v>1.09948078824754</v>
      </c>
      <c r="U165" s="22">
        <f t="shared" si="194"/>
        <v>0.0017983819413794</v>
      </c>
      <c r="V165" s="21">
        <f t="shared" si="195"/>
        <v>0.0320490793320486</v>
      </c>
      <c r="W165" s="25">
        <f t="shared" si="196"/>
        <v>4.60517018598809</v>
      </c>
      <c r="X165" s="21">
        <f t="shared" si="197"/>
        <v>-0.510825623765991</v>
      </c>
      <c r="Y165" s="21">
        <f t="shared" si="198"/>
        <v>-0.415515443961666</v>
      </c>
      <c r="Z165" s="25">
        <f t="shared" si="199"/>
        <v>-0.385662480811985</v>
      </c>
      <c r="AA165" s="21">
        <f t="shared" si="200"/>
        <v>1.68639895357023</v>
      </c>
      <c r="AB165" s="26">
        <f t="shared" si="201"/>
        <v>1.62334966565332</v>
      </c>
      <c r="AC165" s="26">
        <f t="shared" si="202"/>
        <v>0.960975957925968</v>
      </c>
      <c r="AD165" s="26">
        <f t="shared" si="265"/>
        <v>1.04060876003418</v>
      </c>
      <c r="AE165" s="16">
        <f t="shared" si="203"/>
        <v>0.00401318013838759</v>
      </c>
      <c r="AF165" s="16">
        <f t="shared" si="204"/>
        <v>0.0406087600341802</v>
      </c>
      <c r="AG165" s="16">
        <f t="shared" si="205"/>
        <v>0.0268331175836682</v>
      </c>
      <c r="AJ165" s="25">
        <v>0.023247048593964</v>
      </c>
      <c r="AK165" s="22">
        <v>1</v>
      </c>
      <c r="AL165" s="25">
        <v>1.09948078824754</v>
      </c>
      <c r="AM165" s="25">
        <v>0.0320490793320486</v>
      </c>
      <c r="AN165" s="25">
        <v>4.60517018598809</v>
      </c>
      <c r="AO165" s="25">
        <v>-0.510825623765991</v>
      </c>
      <c r="AP165" s="25">
        <v>-0.415515443961666</v>
      </c>
      <c r="AQ165" s="25">
        <v>-0.385662480811985</v>
      </c>
      <c r="AR165" s="25">
        <v>1.68639895357023</v>
      </c>
      <c r="AS165" s="26">
        <f t="shared" si="206"/>
        <v>1.6221620325829</v>
      </c>
      <c r="AT165" s="26">
        <f t="shared" si="207"/>
        <v>0.961679517006129</v>
      </c>
      <c r="AU165" s="26">
        <f t="shared" si="266"/>
        <v>1.03984745678391</v>
      </c>
      <c r="AV165" s="16">
        <f t="shared" si="208"/>
        <v>0.00386411829483702</v>
      </c>
      <c r="AW165" s="16">
        <f t="shared" si="209"/>
        <v>0.0398474567839078</v>
      </c>
      <c r="AX165" s="16">
        <f t="shared" si="210"/>
        <v>0.0271400739501904</v>
      </c>
      <c r="BA165" s="25">
        <v>0.023247048593964</v>
      </c>
      <c r="BB165" s="25">
        <v>1.09948078824754</v>
      </c>
      <c r="BC165" s="25">
        <v>0.0320490793320486</v>
      </c>
      <c r="BD165" s="25">
        <v>4.60517018598809</v>
      </c>
      <c r="BE165" s="22">
        <v>-0.510825623765991</v>
      </c>
      <c r="BF165" s="25">
        <v>-0.415515443961666</v>
      </c>
      <c r="BG165" s="25">
        <v>-0.385662480811985</v>
      </c>
      <c r="BH165" s="25">
        <v>1.68639895357023</v>
      </c>
      <c r="BI165" s="26">
        <f t="shared" si="211"/>
        <v>1.61129323316996</v>
      </c>
      <c r="BJ165" s="26">
        <f t="shared" si="212"/>
        <v>0.968166419299704</v>
      </c>
      <c r="BK165" s="26">
        <f t="shared" si="267"/>
        <v>1.03288027767305</v>
      </c>
      <c r="BL165" s="16">
        <f t="shared" si="213"/>
        <v>0.00263099576902757</v>
      </c>
      <c r="BM165" s="16">
        <f t="shared" si="214"/>
        <v>0.0328802776730492</v>
      </c>
      <c r="BN165" s="16">
        <f t="shared" si="215"/>
        <v>0.0295778998208592</v>
      </c>
      <c r="BQ165" s="25">
        <v>0.023247048593964</v>
      </c>
      <c r="BR165" s="25">
        <v>1.09948078824754</v>
      </c>
      <c r="BS165" s="25">
        <v>0.0320490793320486</v>
      </c>
      <c r="BT165" s="25">
        <v>4.60517018598809</v>
      </c>
      <c r="BU165" s="22">
        <v>-0.415515443961666</v>
      </c>
      <c r="BV165" s="25">
        <v>-0.385662480811985</v>
      </c>
      <c r="BW165" s="25">
        <v>1.68639895357023</v>
      </c>
      <c r="BX165" s="26">
        <f t="shared" si="216"/>
        <v>1.62555942442256</v>
      </c>
      <c r="BY165" s="26">
        <f t="shared" si="217"/>
        <v>0.959669623000187</v>
      </c>
      <c r="BZ165" s="26">
        <f t="shared" si="268"/>
        <v>1.04202527206574</v>
      </c>
      <c r="CA165" s="16">
        <f t="shared" si="218"/>
        <v>0.0042980381306174</v>
      </c>
      <c r="CB165" s="16">
        <f t="shared" si="219"/>
        <v>0.0420252720657439</v>
      </c>
      <c r="CC165" s="16">
        <f t="shared" si="220"/>
        <v>0.0271049411338668</v>
      </c>
      <c r="CF165" s="25">
        <v>0.023247048593964</v>
      </c>
      <c r="CG165" s="25">
        <v>1.09948078824754</v>
      </c>
      <c r="CH165" s="25">
        <v>0.0320490793320486</v>
      </c>
      <c r="CI165" s="25">
        <v>4.60517018598809</v>
      </c>
      <c r="CJ165" s="25">
        <v>-0.385662480811985</v>
      </c>
      <c r="CK165" s="22">
        <v>1.68639895357023</v>
      </c>
      <c r="CL165" s="29">
        <f t="shared" si="221"/>
        <v>1.62229849366071</v>
      </c>
      <c r="CM165" s="29">
        <f t="shared" si="222"/>
        <v>0.961598624479931</v>
      </c>
      <c r="CN165" s="29">
        <f t="shared" si="269"/>
        <v>1.03993493183379</v>
      </c>
      <c r="CO165" s="27">
        <f t="shared" si="223"/>
        <v>0.00388110231239309</v>
      </c>
      <c r="CP165" s="27">
        <f t="shared" si="224"/>
        <v>0.0399349318337863</v>
      </c>
      <c r="CQ165" s="27">
        <f t="shared" si="225"/>
        <v>0.0281043824316846</v>
      </c>
      <c r="CT165" s="31">
        <v>0.023247048593964</v>
      </c>
      <c r="CU165" s="31">
        <v>1.09948078824754</v>
      </c>
      <c r="CV165" s="31">
        <v>0.0320490793320486</v>
      </c>
      <c r="CW165" s="31">
        <v>4.60517018598809</v>
      </c>
      <c r="CX165" s="31">
        <v>-0.385662480811985</v>
      </c>
      <c r="CY165" s="34">
        <f t="shared" si="226"/>
        <v>1.58000049348735</v>
      </c>
      <c r="CZ165" s="34">
        <f t="shared" si="189"/>
        <v>0.987341463771821</v>
      </c>
      <c r="DA165" s="34">
        <f t="shared" si="270"/>
        <v>1.01282082915856</v>
      </c>
      <c r="DB165" s="32">
        <f t="shared" si="227"/>
        <v>0.000400019739737534</v>
      </c>
      <c r="DC165" s="32">
        <f t="shared" si="228"/>
        <v>0.0128208291585579</v>
      </c>
      <c r="DD165" s="32">
        <f>(DC165-$DE$1)^2</f>
        <v>0.037736878162636</v>
      </c>
      <c r="DE165" s="73"/>
      <c r="DF165" s="30">
        <f t="shared" si="229"/>
        <v>1.58000049348735</v>
      </c>
      <c r="DG165" s="30">
        <f t="shared" si="230"/>
        <v>1.64899079294828</v>
      </c>
      <c r="DH165" s="30">
        <f t="shared" si="231"/>
        <v>0.946033177790417</v>
      </c>
      <c r="DI165" s="34">
        <f t="shared" si="232"/>
        <v>1.05704538009505</v>
      </c>
      <c r="DJ165" s="32">
        <f t="shared" si="233"/>
        <v>0.00791936122956349</v>
      </c>
      <c r="DK165" s="32">
        <f t="shared" si="234"/>
        <v>0.0570453800950508</v>
      </c>
      <c r="DL165" s="32">
        <f t="shared" si="235"/>
        <v>0.0298609525108277</v>
      </c>
      <c r="DM165" s="36"/>
      <c r="DN165" s="30">
        <f t="shared" si="236"/>
        <v>1.63832530961264</v>
      </c>
      <c r="DO165" s="30">
        <f t="shared" si="237"/>
        <v>0.952191845445421</v>
      </c>
      <c r="DP165" s="34">
        <f t="shared" si="238"/>
        <v>1.05020853180297</v>
      </c>
      <c r="DQ165" s="32">
        <f t="shared" si="239"/>
        <v>0.00613485412591598</v>
      </c>
      <c r="DR165" s="32">
        <f t="shared" si="240"/>
        <v>0.0502085318029746</v>
      </c>
      <c r="DS165" s="32">
        <f t="shared" si="241"/>
        <v>0.0313633851577969</v>
      </c>
      <c r="DT165" s="36"/>
      <c r="DU165" s="30">
        <f t="shared" si="242"/>
        <v>1.57711145860662</v>
      </c>
      <c r="DV165" s="30">
        <f t="shared" si="243"/>
        <v>0.989150127270181</v>
      </c>
      <c r="DW165" s="34">
        <f t="shared" si="244"/>
        <v>1.01096888372219</v>
      </c>
      <c r="DX165" s="32">
        <f t="shared" si="245"/>
        <v>0.000292802015646081</v>
      </c>
      <c r="DY165" s="32">
        <f t="shared" si="246"/>
        <v>0.0109688837221926</v>
      </c>
      <c r="DZ165" s="32">
        <f t="shared" si="247"/>
        <v>0.0458577768443502</v>
      </c>
      <c r="EA165" s="36"/>
      <c r="EC165" s="25">
        <v>0.023247048593964</v>
      </c>
      <c r="ED165" s="22">
        <v>0.0320490793320486</v>
      </c>
      <c r="EE165" s="25">
        <v>4.60517018598809</v>
      </c>
      <c r="EF165" s="25">
        <v>-0.385662480811985</v>
      </c>
      <c r="EG165" s="26">
        <f t="shared" si="248"/>
        <v>1.51948146459527</v>
      </c>
      <c r="EH165" s="26">
        <f t="shared" si="249"/>
        <v>1.02666602808184</v>
      </c>
      <c r="EI165" s="26">
        <f t="shared" si="271"/>
        <v>0.974026579868765</v>
      </c>
      <c r="EJ165" s="16">
        <f t="shared" si="250"/>
        <v>0.00164175171134407</v>
      </c>
      <c r="EK165" s="16">
        <f t="shared" si="251"/>
        <v>0.0259734201312348</v>
      </c>
      <c r="EL165" s="16">
        <f t="shared" si="252"/>
        <v>0.0363478636570989</v>
      </c>
      <c r="EO165" s="25">
        <v>0.023247048593964</v>
      </c>
      <c r="EP165" s="25">
        <v>4.60517018598809</v>
      </c>
      <c r="EQ165" s="22">
        <v>-0.385662480811985</v>
      </c>
      <c r="ER165" s="26">
        <f t="shared" si="253"/>
        <v>1.55397422792041</v>
      </c>
      <c r="ES165" s="26">
        <f t="shared" si="254"/>
        <v>1.00387765251915</v>
      </c>
      <c r="ET165" s="26">
        <f t="shared" si="272"/>
        <v>0.996137325590009</v>
      </c>
      <c r="EU165" s="16">
        <f t="shared" si="255"/>
        <v>3.63099291551154e-5</v>
      </c>
      <c r="EV165" s="16">
        <f t="shared" si="256"/>
        <v>0.00386267440999088</v>
      </c>
      <c r="EW165" s="16">
        <f t="shared" si="257"/>
        <v>0.05422521796631</v>
      </c>
      <c r="EZ165" s="25">
        <v>0.023247048593964</v>
      </c>
      <c r="FA165" s="25">
        <v>4.60517018598809</v>
      </c>
      <c r="FB165" s="26">
        <f t="shared" si="258"/>
        <v>1.35902840321657</v>
      </c>
      <c r="FC165" s="26">
        <f t="shared" si="259"/>
        <v>1.14787887899015</v>
      </c>
      <c r="FD165" s="26">
        <f t="shared" si="260"/>
        <v>0.871172053343953</v>
      </c>
      <c r="FE165" s="16">
        <f t="shared" si="261"/>
        <v>0.0403895827136832</v>
      </c>
      <c r="FF165" s="16">
        <f t="shared" si="262"/>
        <v>0.128827946656047</v>
      </c>
      <c r="FG165" s="16">
        <f t="shared" si="263"/>
        <v>0.0206939692886798</v>
      </c>
    </row>
    <row r="166" s="1" customFormat="1" spans="1:163">
      <c r="A166" s="13" t="s">
        <v>27</v>
      </c>
      <c r="B166" s="13">
        <v>3.00260663050318</v>
      </c>
      <c r="C166" s="14">
        <v>0.0026</v>
      </c>
      <c r="D166" s="14">
        <v>0.0325681818181818</v>
      </c>
      <c r="E166" s="13">
        <v>100</v>
      </c>
      <c r="F166" s="13">
        <v>0.6</v>
      </c>
      <c r="G166" s="13">
        <v>0.66</v>
      </c>
      <c r="H166" s="13">
        <v>0.68</v>
      </c>
      <c r="I166" s="13">
        <v>5.4</v>
      </c>
      <c r="J166" s="13">
        <v>1.55</v>
      </c>
      <c r="K166" s="17">
        <f t="shared" si="190"/>
        <v>1.52422280834261</v>
      </c>
      <c r="L166" s="17">
        <f t="shared" si="186"/>
        <v>1.01691169526942</v>
      </c>
      <c r="M166" s="17">
        <f t="shared" si="187"/>
        <v>0.983369553769428</v>
      </c>
      <c r="N166" s="16">
        <f t="shared" si="191"/>
        <v>0.000664463609741663</v>
      </c>
      <c r="O166" s="16">
        <f t="shared" si="188"/>
        <v>0.0166304462305723</v>
      </c>
      <c r="P166" s="16">
        <f>(O166-$Q$1)^2</f>
        <v>0.0839004795049547</v>
      </c>
      <c r="R166" s="21">
        <f t="shared" si="192"/>
        <v>0.016770284652958</v>
      </c>
      <c r="S166" s="21">
        <f t="shared" si="275"/>
        <v>1</v>
      </c>
      <c r="T166" s="21">
        <f t="shared" si="193"/>
        <v>1.09948078824754</v>
      </c>
      <c r="U166" s="22">
        <f t="shared" si="194"/>
        <v>0.00259662584726591</v>
      </c>
      <c r="V166" s="21">
        <f t="shared" si="195"/>
        <v>0.0320490793320486</v>
      </c>
      <c r="W166" s="25">
        <f t="shared" si="196"/>
        <v>4.60517018598809</v>
      </c>
      <c r="X166" s="21">
        <f t="shared" si="197"/>
        <v>-0.510825623765991</v>
      </c>
      <c r="Y166" s="21">
        <f t="shared" si="198"/>
        <v>-0.415515443961666</v>
      </c>
      <c r="Z166" s="25">
        <f t="shared" si="199"/>
        <v>-0.385662480811985</v>
      </c>
      <c r="AA166" s="21">
        <f t="shared" si="200"/>
        <v>1.68639895357023</v>
      </c>
      <c r="AB166" s="26">
        <f t="shared" si="201"/>
        <v>1.6230513519801</v>
      </c>
      <c r="AC166" s="26">
        <f t="shared" si="202"/>
        <v>0.954991348923754</v>
      </c>
      <c r="AD166" s="26">
        <f t="shared" si="265"/>
        <v>1.04712990450329</v>
      </c>
      <c r="AE166" s="16">
        <f t="shared" si="203"/>
        <v>0.00533650002612074</v>
      </c>
      <c r="AF166" s="16">
        <f t="shared" si="204"/>
        <v>0.0471299045032916</v>
      </c>
      <c r="AG166" s="16">
        <f t="shared" si="205"/>
        <v>0.0247392093844721</v>
      </c>
      <c r="AJ166" s="25">
        <v>0.016770284652958</v>
      </c>
      <c r="AK166" s="22">
        <v>1</v>
      </c>
      <c r="AL166" s="25">
        <v>1.09948078824754</v>
      </c>
      <c r="AM166" s="25">
        <v>0.0320490793320486</v>
      </c>
      <c r="AN166" s="25">
        <v>4.60517018598809</v>
      </c>
      <c r="AO166" s="25">
        <v>-0.510825623765991</v>
      </c>
      <c r="AP166" s="25">
        <v>-0.415515443961666</v>
      </c>
      <c r="AQ166" s="25">
        <v>-0.385662480811985</v>
      </c>
      <c r="AR166" s="25">
        <v>1.68639895357023</v>
      </c>
      <c r="AS166" s="26">
        <f t="shared" si="206"/>
        <v>1.62223644871935</v>
      </c>
      <c r="AT166" s="26">
        <f t="shared" si="207"/>
        <v>0.955471072804228</v>
      </c>
      <c r="AU166" s="26">
        <f t="shared" si="266"/>
        <v>1.0466041604641</v>
      </c>
      <c r="AV166" s="16">
        <f t="shared" si="208"/>
        <v>0.00521810452358352</v>
      </c>
      <c r="AW166" s="16">
        <f t="shared" si="209"/>
        <v>0.0466041604640979</v>
      </c>
      <c r="AX166" s="16">
        <f t="shared" si="210"/>
        <v>0.0249594951945816</v>
      </c>
      <c r="BA166" s="25">
        <v>0.016770284652958</v>
      </c>
      <c r="BB166" s="25">
        <v>1.09948078824754</v>
      </c>
      <c r="BC166" s="25">
        <v>0.0320490793320486</v>
      </c>
      <c r="BD166" s="25">
        <v>4.60517018598809</v>
      </c>
      <c r="BE166" s="22">
        <v>-0.510825623765991</v>
      </c>
      <c r="BF166" s="25">
        <v>-0.415515443961666</v>
      </c>
      <c r="BG166" s="25">
        <v>-0.385662480811985</v>
      </c>
      <c r="BH166" s="25">
        <v>1.68639895357023</v>
      </c>
      <c r="BI166" s="26">
        <f t="shared" si="211"/>
        <v>1.6113671507039</v>
      </c>
      <c r="BJ166" s="26">
        <f t="shared" si="212"/>
        <v>0.961916096727493</v>
      </c>
      <c r="BK166" s="26">
        <f t="shared" si="267"/>
        <v>1.03959171013155</v>
      </c>
      <c r="BL166" s="16">
        <f t="shared" si="213"/>
        <v>0.00376592718551558</v>
      </c>
      <c r="BM166" s="16">
        <f t="shared" si="214"/>
        <v>0.0395917101315506</v>
      </c>
      <c r="BN166" s="16">
        <f t="shared" si="215"/>
        <v>0.0273144484217739</v>
      </c>
      <c r="BQ166" s="25">
        <v>0.016770284652958</v>
      </c>
      <c r="BR166" s="25">
        <v>1.09948078824754</v>
      </c>
      <c r="BS166" s="25">
        <v>0.0320490793320486</v>
      </c>
      <c r="BT166" s="25">
        <v>4.60517018598809</v>
      </c>
      <c r="BU166" s="22">
        <v>-0.415515443961666</v>
      </c>
      <c r="BV166" s="25">
        <v>-0.385662480811985</v>
      </c>
      <c r="BW166" s="25">
        <v>1.68639895357023</v>
      </c>
      <c r="BX166" s="26">
        <f t="shared" si="216"/>
        <v>1.62563399641322</v>
      </c>
      <c r="BY166" s="26">
        <f t="shared" si="217"/>
        <v>0.953474154342183</v>
      </c>
      <c r="BZ166" s="26">
        <f t="shared" si="268"/>
        <v>1.04879612671821</v>
      </c>
      <c r="CA166" s="16">
        <f t="shared" si="218"/>
        <v>0.00572050141343521</v>
      </c>
      <c r="CB166" s="16">
        <f t="shared" si="219"/>
        <v>0.0487961267182075</v>
      </c>
      <c r="CC166" s="16">
        <f t="shared" si="220"/>
        <v>0.0249213356883215</v>
      </c>
      <c r="CF166" s="25">
        <v>0.016770284652958</v>
      </c>
      <c r="CG166" s="25">
        <v>1.09948078824754</v>
      </c>
      <c r="CH166" s="25">
        <v>0.0320490793320486</v>
      </c>
      <c r="CI166" s="25">
        <v>4.60517018598809</v>
      </c>
      <c r="CJ166" s="25">
        <v>-0.385662480811985</v>
      </c>
      <c r="CK166" s="22">
        <v>1.68639895357023</v>
      </c>
      <c r="CL166" s="29">
        <f t="shared" si="221"/>
        <v>1.62237291605727</v>
      </c>
      <c r="CM166" s="29">
        <f t="shared" si="222"/>
        <v>0.955390702506826</v>
      </c>
      <c r="CN166" s="29">
        <f t="shared" si="269"/>
        <v>1.04669220390791</v>
      </c>
      <c r="CO166" s="27">
        <f t="shared" si="223"/>
        <v>0.00523783897863228</v>
      </c>
      <c r="CP166" s="27">
        <f t="shared" si="224"/>
        <v>0.0466922039079145</v>
      </c>
      <c r="CQ166" s="27">
        <f t="shared" si="225"/>
        <v>0.0258844160899808</v>
      </c>
      <c r="CT166" s="31">
        <v>0.016770284652958</v>
      </c>
      <c r="CU166" s="31">
        <v>1.09948078824754</v>
      </c>
      <c r="CV166" s="31">
        <v>0.0320490793320486</v>
      </c>
      <c r="CW166" s="31">
        <v>4.60517018598809</v>
      </c>
      <c r="CX166" s="31">
        <v>-0.385662480811985</v>
      </c>
      <c r="CY166" s="34">
        <f t="shared" si="226"/>
        <v>1.58007297547741</v>
      </c>
      <c r="CZ166" s="34">
        <f t="shared" si="189"/>
        <v>0.980967350278031</v>
      </c>
      <c r="DA166" s="34">
        <f t="shared" si="270"/>
        <v>1.01940191966285</v>
      </c>
      <c r="DB166" s="32">
        <f t="shared" si="227"/>
        <v>0.00090438385406496</v>
      </c>
      <c r="DC166" s="32">
        <f t="shared" si="228"/>
        <v>0.0194019196628459</v>
      </c>
      <c r="DD166" s="32">
        <f>(DC166-$DE$1)^2</f>
        <v>0.035223305984518</v>
      </c>
      <c r="DE166" s="73"/>
      <c r="DF166" s="30">
        <f t="shared" si="229"/>
        <v>1.58007297547741</v>
      </c>
      <c r="DG166" s="30">
        <f t="shared" si="230"/>
        <v>1.64899079294828</v>
      </c>
      <c r="DH166" s="30">
        <f t="shared" si="231"/>
        <v>0.939968862548171</v>
      </c>
      <c r="DI166" s="34">
        <f t="shared" si="232"/>
        <v>1.06386502770857</v>
      </c>
      <c r="DJ166" s="32">
        <f t="shared" si="233"/>
        <v>0.00979917708852908</v>
      </c>
      <c r="DK166" s="32">
        <f t="shared" si="234"/>
        <v>0.0638650277085673</v>
      </c>
      <c r="DL166" s="32">
        <f t="shared" si="235"/>
        <v>0.0275505459837225</v>
      </c>
      <c r="DM166" s="36"/>
      <c r="DN166" s="30">
        <f t="shared" si="236"/>
        <v>1.63832530961264</v>
      </c>
      <c r="DO166" s="30">
        <f t="shared" si="237"/>
        <v>0.94608805156436</v>
      </c>
      <c r="DP166" s="34">
        <f t="shared" si="238"/>
        <v>1.05698407071783</v>
      </c>
      <c r="DQ166" s="32">
        <f t="shared" si="239"/>
        <v>0.00780136031816879</v>
      </c>
      <c r="DR166" s="32">
        <f t="shared" si="240"/>
        <v>0.0569840707178326</v>
      </c>
      <c r="DS166" s="32">
        <f t="shared" si="241"/>
        <v>0.0290094364107468</v>
      </c>
      <c r="DT166" s="36"/>
      <c r="DU166" s="30">
        <f t="shared" si="242"/>
        <v>1.57711145860662</v>
      </c>
      <c r="DV166" s="30">
        <f t="shared" si="243"/>
        <v>0.982809421326142</v>
      </c>
      <c r="DW166" s="34">
        <f t="shared" si="244"/>
        <v>1.01749126361717</v>
      </c>
      <c r="DX166" s="32">
        <f t="shared" si="245"/>
        <v>0.000735031187778488</v>
      </c>
      <c r="DY166" s="32">
        <f t="shared" si="246"/>
        <v>0.0174912636171745</v>
      </c>
      <c r="DZ166" s="32">
        <f t="shared" si="247"/>
        <v>0.0431068574633036</v>
      </c>
      <c r="EA166" s="36"/>
      <c r="EC166" s="25">
        <v>0.016770284652958</v>
      </c>
      <c r="ED166" s="22">
        <v>0.0320490793320486</v>
      </c>
      <c r="EE166" s="25">
        <v>4.60517018598809</v>
      </c>
      <c r="EF166" s="25">
        <v>-0.385662480811985</v>
      </c>
      <c r="EG166" s="26">
        <f t="shared" si="248"/>
        <v>1.51955117029528</v>
      </c>
      <c r="EH166" s="26">
        <f t="shared" si="249"/>
        <v>1.0200380416928</v>
      </c>
      <c r="EI166" s="26">
        <f t="shared" si="271"/>
        <v>0.980355593738893</v>
      </c>
      <c r="EJ166" s="16">
        <f t="shared" si="250"/>
        <v>0.000927131230386813</v>
      </c>
      <c r="EK166" s="16">
        <f t="shared" si="251"/>
        <v>0.0196444062611073</v>
      </c>
      <c r="EL166" s="16">
        <f t="shared" si="252"/>
        <v>0.0388011877074081</v>
      </c>
      <c r="EO166" s="25">
        <v>0.016770284652958</v>
      </c>
      <c r="EP166" s="25">
        <v>4.60517018598809</v>
      </c>
      <c r="EQ166" s="22">
        <v>-0.385662480811985</v>
      </c>
      <c r="ER166" s="26">
        <f t="shared" si="253"/>
        <v>1.55404551596432</v>
      </c>
      <c r="ES166" s="26">
        <f t="shared" si="254"/>
        <v>0.997396784120699</v>
      </c>
      <c r="ET166" s="26">
        <f t="shared" si="272"/>
        <v>1.00261001029956</v>
      </c>
      <c r="EU166" s="16">
        <f t="shared" si="255"/>
        <v>1.63661994175303e-5</v>
      </c>
      <c r="EV166" s="16">
        <f t="shared" si="256"/>
        <v>0.00261001029955832</v>
      </c>
      <c r="EW166" s="16">
        <f t="shared" si="257"/>
        <v>0.0548101856007958</v>
      </c>
      <c r="EZ166" s="25">
        <v>0.016770284652958</v>
      </c>
      <c r="FA166" s="25">
        <v>4.60517018598809</v>
      </c>
      <c r="FB166" s="26">
        <f t="shared" si="258"/>
        <v>1.35909074818647</v>
      </c>
      <c r="FC166" s="26">
        <f t="shared" si="259"/>
        <v>1.1404683624462</v>
      </c>
      <c r="FD166" s="26">
        <f t="shared" si="260"/>
        <v>0.876832740765465</v>
      </c>
      <c r="FE166" s="16">
        <f t="shared" si="261"/>
        <v>0.0364463424280018</v>
      </c>
      <c r="FF166" s="16">
        <f t="shared" si="262"/>
        <v>0.123167259234536</v>
      </c>
      <c r="FG166" s="16">
        <f t="shared" si="263"/>
        <v>0.0223546375689563</v>
      </c>
    </row>
    <row r="167" s="1" customFormat="1" spans="1:163">
      <c r="A167" s="13" t="s">
        <v>27</v>
      </c>
      <c r="B167" s="13">
        <v>3.00260663050318</v>
      </c>
      <c r="C167" s="14">
        <v>0.0042</v>
      </c>
      <c r="D167" s="14">
        <v>0.0325681818181818</v>
      </c>
      <c r="E167" s="13">
        <v>100</v>
      </c>
      <c r="F167" s="13">
        <v>0.6</v>
      </c>
      <c r="G167" s="13">
        <v>0.66</v>
      </c>
      <c r="H167" s="13">
        <v>0.68</v>
      </c>
      <c r="I167" s="13">
        <v>5.4</v>
      </c>
      <c r="J167" s="13">
        <v>1.54</v>
      </c>
      <c r="K167" s="17">
        <f t="shared" si="190"/>
        <v>1.52436264834261</v>
      </c>
      <c r="L167" s="17">
        <f t="shared" si="186"/>
        <v>1.01025828838983</v>
      </c>
      <c r="M167" s="17">
        <f t="shared" si="187"/>
        <v>0.989845875547151</v>
      </c>
      <c r="N167" s="16">
        <f t="shared" si="191"/>
        <v>0.00024452676685678</v>
      </c>
      <c r="O167" s="16">
        <f t="shared" si="188"/>
        <v>0.0101541244528486</v>
      </c>
      <c r="P167" s="16">
        <f>(O167-$Q$1)^2</f>
        <v>0.0876942305135154</v>
      </c>
      <c r="R167" s="21">
        <f t="shared" si="192"/>
        <v>0.0102060292385911</v>
      </c>
      <c r="S167" s="21">
        <f t="shared" si="275"/>
        <v>1</v>
      </c>
      <c r="T167" s="21">
        <f t="shared" si="193"/>
        <v>1.09948078824754</v>
      </c>
      <c r="U167" s="22">
        <f t="shared" si="194"/>
        <v>0.00419120461846805</v>
      </c>
      <c r="V167" s="21">
        <f t="shared" si="195"/>
        <v>0.0320490793320486</v>
      </c>
      <c r="W167" s="25">
        <f t="shared" si="196"/>
        <v>4.60517018598809</v>
      </c>
      <c r="X167" s="21">
        <f t="shared" si="197"/>
        <v>-0.510825623765991</v>
      </c>
      <c r="Y167" s="21">
        <f t="shared" si="198"/>
        <v>-0.415515443961666</v>
      </c>
      <c r="Z167" s="25">
        <f t="shared" si="199"/>
        <v>-0.385662480811985</v>
      </c>
      <c r="AA167" s="21">
        <f t="shared" si="200"/>
        <v>1.68639895357023</v>
      </c>
      <c r="AB167" s="26">
        <f t="shared" si="201"/>
        <v>1.62245576994245</v>
      </c>
      <c r="AC167" s="26">
        <f t="shared" si="202"/>
        <v>0.949178417390463</v>
      </c>
      <c r="AD167" s="26">
        <f t="shared" si="265"/>
        <v>1.05354270775484</v>
      </c>
      <c r="AE167" s="16">
        <f t="shared" si="203"/>
        <v>0.00679895399680231</v>
      </c>
      <c r="AF167" s="16">
        <f t="shared" si="204"/>
        <v>0.0535427077548378</v>
      </c>
      <c r="AG167" s="16">
        <f t="shared" si="205"/>
        <v>0.0227630318923903</v>
      </c>
      <c r="AJ167" s="25">
        <v>0.0102060292385911</v>
      </c>
      <c r="AK167" s="22">
        <v>1</v>
      </c>
      <c r="AL167" s="25">
        <v>1.09948078824754</v>
      </c>
      <c r="AM167" s="25">
        <v>0.0320490793320486</v>
      </c>
      <c r="AN167" s="25">
        <v>4.60517018598809</v>
      </c>
      <c r="AO167" s="25">
        <v>-0.510825623765991</v>
      </c>
      <c r="AP167" s="25">
        <v>-0.415515443961666</v>
      </c>
      <c r="AQ167" s="25">
        <v>-0.385662480811985</v>
      </c>
      <c r="AR167" s="25">
        <v>1.68639895357023</v>
      </c>
      <c r="AS167" s="26">
        <f t="shared" si="206"/>
        <v>1.62238528099226</v>
      </c>
      <c r="AT167" s="26">
        <f t="shared" si="207"/>
        <v>0.9492196570337</v>
      </c>
      <c r="AU167" s="26">
        <f t="shared" si="266"/>
        <v>1.05349693570926</v>
      </c>
      <c r="AV167" s="16">
        <f t="shared" si="208"/>
        <v>0.0067873345241742</v>
      </c>
      <c r="AW167" s="16">
        <f t="shared" si="209"/>
        <v>0.0534969357092618</v>
      </c>
      <c r="AX167" s="16">
        <f t="shared" si="210"/>
        <v>0.0228290850994128</v>
      </c>
      <c r="BA167" s="25">
        <v>0.0102060292385911</v>
      </c>
      <c r="BB167" s="25">
        <v>1.09948078824754</v>
      </c>
      <c r="BC167" s="25">
        <v>0.0320490793320486</v>
      </c>
      <c r="BD167" s="25">
        <v>4.60517018598809</v>
      </c>
      <c r="BE167" s="22">
        <v>-0.510825623765991</v>
      </c>
      <c r="BF167" s="25">
        <v>-0.415515443961666</v>
      </c>
      <c r="BG167" s="25">
        <v>-0.385662480811985</v>
      </c>
      <c r="BH167" s="25">
        <v>1.68639895357023</v>
      </c>
      <c r="BI167" s="26">
        <f t="shared" si="211"/>
        <v>1.6115149857718</v>
      </c>
      <c r="BJ167" s="26">
        <f t="shared" si="212"/>
        <v>0.955622512726715</v>
      </c>
      <c r="BK167" s="26">
        <f t="shared" si="267"/>
        <v>1.04643830244922</v>
      </c>
      <c r="BL167" s="16">
        <f t="shared" si="213"/>
        <v>0.00511439318994016</v>
      </c>
      <c r="BM167" s="16">
        <f t="shared" si="214"/>
        <v>0.0464383024492181</v>
      </c>
      <c r="BN167" s="16">
        <f t="shared" si="215"/>
        <v>0.0250982402095247</v>
      </c>
      <c r="BQ167" s="25">
        <v>0.0102060292385911</v>
      </c>
      <c r="BR167" s="25">
        <v>1.09948078824754</v>
      </c>
      <c r="BS167" s="25">
        <v>0.0320490793320486</v>
      </c>
      <c r="BT167" s="25">
        <v>4.60517018598809</v>
      </c>
      <c r="BU167" s="22">
        <v>-0.415515443961666</v>
      </c>
      <c r="BV167" s="25">
        <v>-0.385662480811985</v>
      </c>
      <c r="BW167" s="25">
        <v>1.68639895357023</v>
      </c>
      <c r="BX167" s="26">
        <f t="shared" si="216"/>
        <v>1.62578314039454</v>
      </c>
      <c r="BY167" s="26">
        <f t="shared" si="217"/>
        <v>0.947235803925408</v>
      </c>
      <c r="BZ167" s="26">
        <f t="shared" si="268"/>
        <v>1.05570333791854</v>
      </c>
      <c r="CA167" s="16">
        <f t="shared" si="218"/>
        <v>0.00735874717595007</v>
      </c>
      <c r="CB167" s="16">
        <f t="shared" si="219"/>
        <v>0.0557033379185352</v>
      </c>
      <c r="CC167" s="16">
        <f t="shared" si="220"/>
        <v>0.0227882324486761</v>
      </c>
      <c r="CF167" s="25">
        <v>0.0102060292385911</v>
      </c>
      <c r="CG167" s="25">
        <v>1.09948078824754</v>
      </c>
      <c r="CH167" s="25">
        <v>0.0320490793320486</v>
      </c>
      <c r="CI167" s="25">
        <v>4.60517018598809</v>
      </c>
      <c r="CJ167" s="25">
        <v>-0.385662480811985</v>
      </c>
      <c r="CK167" s="22">
        <v>1.68639895357023</v>
      </c>
      <c r="CL167" s="29">
        <f t="shared" si="221"/>
        <v>1.62252176085039</v>
      </c>
      <c r="CM167" s="29">
        <f t="shared" si="222"/>
        <v>0.949139812579684</v>
      </c>
      <c r="CN167" s="29">
        <f t="shared" si="269"/>
        <v>1.05358555899376</v>
      </c>
      <c r="CO167" s="27">
        <f t="shared" si="223"/>
        <v>0.00680984101384916</v>
      </c>
      <c r="CP167" s="27">
        <f t="shared" si="224"/>
        <v>0.0535855589937606</v>
      </c>
      <c r="CQ167" s="27">
        <f t="shared" si="225"/>
        <v>0.0237138410216867</v>
      </c>
      <c r="CT167" s="31">
        <v>0.0102060292385911</v>
      </c>
      <c r="CU167" s="31">
        <v>1.09948078824754</v>
      </c>
      <c r="CV167" s="31">
        <v>0.0320490793320486</v>
      </c>
      <c r="CW167" s="31">
        <v>4.60517018598809</v>
      </c>
      <c r="CX167" s="31">
        <v>-0.385662480811985</v>
      </c>
      <c r="CY167" s="34">
        <f t="shared" si="226"/>
        <v>1.58021793945753</v>
      </c>
      <c r="CZ167" s="34">
        <f t="shared" si="189"/>
        <v>0.974549118540358</v>
      </c>
      <c r="DA167" s="34">
        <f t="shared" si="270"/>
        <v>1.02611554510229</v>
      </c>
      <c r="DB167" s="32">
        <f t="shared" si="227"/>
        <v>0.00161748265420983</v>
      </c>
      <c r="DC167" s="32">
        <f t="shared" si="228"/>
        <v>0.0261155451022945</v>
      </c>
      <c r="DD167" s="32">
        <f>(DC167-$DE$1)^2</f>
        <v>0.0327483693483387</v>
      </c>
      <c r="DE167" s="73"/>
      <c r="DF167" s="30">
        <f t="shared" si="229"/>
        <v>1.58021793945754</v>
      </c>
      <c r="DG167" s="30">
        <f t="shared" si="230"/>
        <v>1.64899079294828</v>
      </c>
      <c r="DH167" s="30">
        <f t="shared" si="231"/>
        <v>0.933904547305924</v>
      </c>
      <c r="DI167" s="34">
        <f t="shared" si="232"/>
        <v>1.07077324217421</v>
      </c>
      <c r="DJ167" s="32">
        <f t="shared" si="233"/>
        <v>0.0118789929474947</v>
      </c>
      <c r="DK167" s="32">
        <f t="shared" si="234"/>
        <v>0.0707732421742073</v>
      </c>
      <c r="DL167" s="32">
        <f t="shared" si="235"/>
        <v>0.0253049691924421</v>
      </c>
      <c r="DM167" s="36"/>
      <c r="DN167" s="30">
        <f t="shared" si="236"/>
        <v>1.63832530961264</v>
      </c>
      <c r="DO167" s="30">
        <f t="shared" si="237"/>
        <v>0.9399842576833</v>
      </c>
      <c r="DP167" s="34">
        <f t="shared" si="238"/>
        <v>1.06384760364457</v>
      </c>
      <c r="DQ167" s="32">
        <f t="shared" si="239"/>
        <v>0.0096678665104216</v>
      </c>
      <c r="DR167" s="32">
        <f t="shared" si="240"/>
        <v>0.0638476036445716</v>
      </c>
      <c r="DS167" s="32">
        <f t="shared" si="241"/>
        <v>0.0267185291194232</v>
      </c>
      <c r="DT167" s="36"/>
      <c r="DU167" s="30">
        <f t="shared" si="242"/>
        <v>1.57711145860662</v>
      </c>
      <c r="DV167" s="30">
        <f t="shared" si="243"/>
        <v>0.976468715382102</v>
      </c>
      <c r="DW167" s="34">
        <f t="shared" si="244"/>
        <v>1.02409834974456</v>
      </c>
      <c r="DX167" s="32">
        <f t="shared" si="245"/>
        <v>0.0013772603599109</v>
      </c>
      <c r="DY167" s="32">
        <f t="shared" si="246"/>
        <v>0.0240983497445586</v>
      </c>
      <c r="DZ167" s="32">
        <f t="shared" si="247"/>
        <v>0.0404069593693454</v>
      </c>
      <c r="EA167" s="36"/>
      <c r="EC167" s="25">
        <v>0.0102060292385911</v>
      </c>
      <c r="ED167" s="22">
        <v>0.0320490793320486</v>
      </c>
      <c r="EE167" s="25">
        <v>4.60517018598809</v>
      </c>
      <c r="EF167" s="25">
        <v>-0.385662480811985</v>
      </c>
      <c r="EG167" s="26">
        <f t="shared" si="248"/>
        <v>1.5196905816953</v>
      </c>
      <c r="EH167" s="26">
        <f t="shared" si="249"/>
        <v>1.01336417988591</v>
      </c>
      <c r="EI167" s="26">
        <f t="shared" si="271"/>
        <v>0.986812066035912</v>
      </c>
      <c r="EJ167" s="16">
        <f t="shared" si="250"/>
        <v>0.000412472471875117</v>
      </c>
      <c r="EK167" s="16">
        <f t="shared" si="251"/>
        <v>0.0131879339640882</v>
      </c>
      <c r="EL167" s="16">
        <f t="shared" si="252"/>
        <v>0.0413864677742179</v>
      </c>
      <c r="EO167" s="25">
        <v>0.0102060292385911</v>
      </c>
      <c r="EP167" s="25">
        <v>4.60517018598809</v>
      </c>
      <c r="EQ167" s="22">
        <v>-0.385662480811985</v>
      </c>
      <c r="ER167" s="26">
        <f t="shared" si="253"/>
        <v>1.55418809205212</v>
      </c>
      <c r="ES167" s="26">
        <f t="shared" si="254"/>
        <v>0.990871058577354</v>
      </c>
      <c r="ET167" s="26">
        <f t="shared" si="272"/>
        <v>1.00921304678709</v>
      </c>
      <c r="EU167" s="16">
        <f t="shared" si="255"/>
        <v>0.000201301956079362</v>
      </c>
      <c r="EV167" s="16">
        <f t="shared" si="256"/>
        <v>0.00921304678708923</v>
      </c>
      <c r="EW167" s="16">
        <f t="shared" si="257"/>
        <v>0.051762035978618</v>
      </c>
      <c r="EZ167" s="25">
        <v>0.0102060292385911</v>
      </c>
      <c r="FA167" s="25">
        <v>4.60517018598809</v>
      </c>
      <c r="FB167" s="26">
        <f t="shared" si="258"/>
        <v>1.35921543812628</v>
      </c>
      <c r="FC167" s="26">
        <f t="shared" si="259"/>
        <v>1.13300655422435</v>
      </c>
      <c r="FD167" s="26">
        <f t="shared" si="260"/>
        <v>0.882607427354726</v>
      </c>
      <c r="FE167" s="16">
        <f t="shared" si="261"/>
        <v>0.0326830578118736</v>
      </c>
      <c r="FF167" s="16">
        <f t="shared" si="262"/>
        <v>0.117392572645274</v>
      </c>
      <c r="FG167" s="16">
        <f t="shared" si="263"/>
        <v>0.0241147853331943</v>
      </c>
    </row>
    <row r="168" s="1" customFormat="1" spans="1:163">
      <c r="A168" s="13" t="s">
        <v>28</v>
      </c>
      <c r="B168" s="13">
        <v>2.03844809306011</v>
      </c>
      <c r="C168" s="14">
        <v>0.002</v>
      </c>
      <c r="D168" s="14">
        <v>0.0766203096300184</v>
      </c>
      <c r="E168" s="13">
        <v>112</v>
      </c>
      <c r="F168" s="13">
        <v>0.491071428571429</v>
      </c>
      <c r="G168" s="13">
        <v>0.491071428571429</v>
      </c>
      <c r="H168" s="13">
        <v>0.857142857142857</v>
      </c>
      <c r="I168" s="13">
        <v>6.60714285714286</v>
      </c>
      <c r="J168" s="13">
        <v>1.426</v>
      </c>
      <c r="K168" s="17">
        <f t="shared" si="190"/>
        <v>1.29569017158179</v>
      </c>
      <c r="L168" s="17">
        <f t="shared" si="186"/>
        <v>1.10057175031214</v>
      </c>
      <c r="M168" s="17">
        <f t="shared" si="187"/>
        <v>0.908618633647816</v>
      </c>
      <c r="N168" s="16">
        <f t="shared" si="191"/>
        <v>0.0169806513823844</v>
      </c>
      <c r="O168" s="16">
        <f t="shared" si="188"/>
        <v>0.091381366352184</v>
      </c>
      <c r="P168" s="16">
        <f>(O168-$Q$1)^2</f>
        <v>0.0461841051929822</v>
      </c>
      <c r="R168" s="21">
        <f t="shared" si="192"/>
        <v>0.0958298177801574</v>
      </c>
      <c r="S168" s="21">
        <f t="shared" si="275"/>
        <v>1</v>
      </c>
      <c r="T168" s="21">
        <f t="shared" si="193"/>
        <v>0.712188779651582</v>
      </c>
      <c r="U168" s="22">
        <f t="shared" si="194"/>
        <v>0.00199800266267306</v>
      </c>
      <c r="V168" s="21">
        <f t="shared" si="195"/>
        <v>0.0738267915683259</v>
      </c>
      <c r="W168" s="25">
        <f t="shared" si="196"/>
        <v>4.71849887129509</v>
      </c>
      <c r="X168" s="21">
        <f t="shared" si="197"/>
        <v>-0.711165686062623</v>
      </c>
      <c r="Y168" s="21">
        <f t="shared" si="198"/>
        <v>-0.711165686062623</v>
      </c>
      <c r="Z168" s="25">
        <f t="shared" si="199"/>
        <v>-0.154150679827258</v>
      </c>
      <c r="AA168" s="21">
        <f t="shared" si="200"/>
        <v>1.88815131490312</v>
      </c>
      <c r="AB168" s="26">
        <f t="shared" si="201"/>
        <v>1.19638154217079</v>
      </c>
      <c r="AC168" s="26">
        <f t="shared" si="202"/>
        <v>1.19192744934244</v>
      </c>
      <c r="AD168" s="26">
        <f t="shared" si="265"/>
        <v>0.838977238548942</v>
      </c>
      <c r="AE168" s="16">
        <f t="shared" si="203"/>
        <v>0.0527246361758643</v>
      </c>
      <c r="AF168" s="16">
        <f t="shared" si="204"/>
        <v>0.161022761451058</v>
      </c>
      <c r="AG168" s="16">
        <f t="shared" si="205"/>
        <v>0.0018830541385302</v>
      </c>
      <c r="AJ168" s="25">
        <v>0.0958298177801574</v>
      </c>
      <c r="AK168" s="22">
        <v>1</v>
      </c>
      <c r="AL168" s="25">
        <v>0.712188779651582</v>
      </c>
      <c r="AM168" s="25">
        <v>0.0738267915683259</v>
      </c>
      <c r="AN168" s="25">
        <v>4.71849887129509</v>
      </c>
      <c r="AO168" s="25">
        <v>-0.711165686062623</v>
      </c>
      <c r="AP168" s="25">
        <v>-0.711165686062623</v>
      </c>
      <c r="AQ168" s="25">
        <v>-0.154150679827258</v>
      </c>
      <c r="AR168" s="25">
        <v>1.88815131490312</v>
      </c>
      <c r="AS168" s="26">
        <f t="shared" si="206"/>
        <v>1.19559423400677</v>
      </c>
      <c r="AT168" s="26">
        <f t="shared" si="207"/>
        <v>1.19271234290005</v>
      </c>
      <c r="AU168" s="26">
        <f t="shared" si="266"/>
        <v>0.838425129037004</v>
      </c>
      <c r="AV168" s="16">
        <f t="shared" si="208"/>
        <v>0.0530868170029283</v>
      </c>
      <c r="AW168" s="16">
        <f t="shared" si="209"/>
        <v>0.161574870962996</v>
      </c>
      <c r="AX168" s="16">
        <f t="shared" si="210"/>
        <v>0.00185029307642898</v>
      </c>
      <c r="BA168" s="25">
        <v>0.0958298177801574</v>
      </c>
      <c r="BB168" s="25">
        <v>0.712188779651582</v>
      </c>
      <c r="BC168" s="25">
        <v>0.0738267915683259</v>
      </c>
      <c r="BD168" s="25">
        <v>4.71849887129509</v>
      </c>
      <c r="BE168" s="22">
        <v>-0.711165686062623</v>
      </c>
      <c r="BF168" s="25">
        <v>-0.711165686062623</v>
      </c>
      <c r="BG168" s="25">
        <v>-0.154150679827258</v>
      </c>
      <c r="BH168" s="25">
        <v>1.88815131490312</v>
      </c>
      <c r="BI168" s="26">
        <f t="shared" si="211"/>
        <v>1.19441913613497</v>
      </c>
      <c r="BJ168" s="26">
        <f t="shared" si="212"/>
        <v>1.19388576158818</v>
      </c>
      <c r="BK168" s="26">
        <f t="shared" si="267"/>
        <v>0.837601077233503</v>
      </c>
      <c r="BL168" s="16">
        <f t="shared" si="213"/>
        <v>0.0536296965084713</v>
      </c>
      <c r="BM168" s="16">
        <f t="shared" si="214"/>
        <v>0.162398922766497</v>
      </c>
      <c r="BN168" s="16">
        <f t="shared" si="215"/>
        <v>0.00180315910107915</v>
      </c>
      <c r="BQ168" s="25">
        <v>0.0958298177801574</v>
      </c>
      <c r="BR168" s="25">
        <v>0.712188779651582</v>
      </c>
      <c r="BS168" s="25">
        <v>0.0738267915683259</v>
      </c>
      <c r="BT168" s="25">
        <v>4.71849887129509</v>
      </c>
      <c r="BU168" s="22">
        <v>-0.711165686062623</v>
      </c>
      <c r="BV168" s="25">
        <v>-0.154150679827258</v>
      </c>
      <c r="BW168" s="25">
        <v>1.88815131490312</v>
      </c>
      <c r="BX168" s="26">
        <f t="shared" si="216"/>
        <v>1.19494397190728</v>
      </c>
      <c r="BY168" s="26">
        <f t="shared" si="217"/>
        <v>1.19336139059636</v>
      </c>
      <c r="BZ168" s="26">
        <f t="shared" si="268"/>
        <v>0.837969124759661</v>
      </c>
      <c r="CA168" s="16">
        <f t="shared" si="218"/>
        <v>0.0533868881179853</v>
      </c>
      <c r="CB168" s="16">
        <f t="shared" si="219"/>
        <v>0.162030875240339</v>
      </c>
      <c r="CC168" s="16">
        <f t="shared" si="220"/>
        <v>0.00199185297560321</v>
      </c>
      <c r="CF168" s="25">
        <v>0.0958298177801574</v>
      </c>
      <c r="CG168" s="25">
        <v>0.712188779651582</v>
      </c>
      <c r="CH168" s="25">
        <v>0.0738267915683259</v>
      </c>
      <c r="CI168" s="25">
        <v>4.71849887129509</v>
      </c>
      <c r="CJ168" s="25">
        <v>-0.154150679827258</v>
      </c>
      <c r="CK168" s="22">
        <v>1.88815131490312</v>
      </c>
      <c r="CL168" s="29">
        <f t="shared" si="221"/>
        <v>1.2007084382278</v>
      </c>
      <c r="CM168" s="29">
        <f t="shared" si="222"/>
        <v>1.18763219662612</v>
      </c>
      <c r="CN168" s="29">
        <f t="shared" si="269"/>
        <v>0.842011527508973</v>
      </c>
      <c r="CO168" s="27">
        <f t="shared" si="223"/>
        <v>0.0507562878057592</v>
      </c>
      <c r="CP168" s="27">
        <f t="shared" si="224"/>
        <v>0.157988472491027</v>
      </c>
      <c r="CQ168" s="27">
        <f t="shared" si="225"/>
        <v>0.00245917570446843</v>
      </c>
      <c r="CT168" s="31">
        <v>0.0958298177801574</v>
      </c>
      <c r="CU168" s="31">
        <v>0.712188779651582</v>
      </c>
      <c r="CV168" s="31">
        <v>0.0738267915683259</v>
      </c>
      <c r="CW168" s="31">
        <v>4.71849887129509</v>
      </c>
      <c r="CX168" s="31">
        <v>-0.154150679827258</v>
      </c>
      <c r="CY168" s="34">
        <f t="shared" si="226"/>
        <v>1.17316773195373</v>
      </c>
      <c r="CZ168" s="34">
        <f t="shared" si="189"/>
        <v>1.21551246352916</v>
      </c>
      <c r="DA168" s="34">
        <f t="shared" si="270"/>
        <v>0.822698269252264</v>
      </c>
      <c r="DB168" s="32">
        <f t="shared" si="227"/>
        <v>0.0639241557654215</v>
      </c>
      <c r="DC168" s="32">
        <f t="shared" si="228"/>
        <v>0.177301730747736</v>
      </c>
      <c r="DD168" s="32">
        <f>(DC168-$DE$1)^2</f>
        <v>0.000886784057783577</v>
      </c>
      <c r="DE168" s="73"/>
      <c r="DF168" s="30">
        <f t="shared" si="229"/>
        <v>1.17316773195372</v>
      </c>
      <c r="DG168" s="30">
        <f t="shared" si="230"/>
        <v>1.10048463689212</v>
      </c>
      <c r="DH168" s="30">
        <f t="shared" si="231"/>
        <v>1.29579273730452</v>
      </c>
      <c r="DI168" s="34">
        <f t="shared" si="232"/>
        <v>0.771728356866841</v>
      </c>
      <c r="DJ168" s="32">
        <f t="shared" si="233"/>
        <v>0.105960251619258</v>
      </c>
      <c r="DK168" s="32">
        <f t="shared" si="234"/>
        <v>0.228271643133159</v>
      </c>
      <c r="DL168" s="32">
        <f t="shared" si="235"/>
        <v>2.4867902341077e-6</v>
      </c>
      <c r="DM168" s="36"/>
      <c r="DN168" s="30">
        <f t="shared" si="236"/>
        <v>1.12458583941863</v>
      </c>
      <c r="DO168" s="30">
        <f t="shared" si="237"/>
        <v>1.26802236878351</v>
      </c>
      <c r="DP168" s="34">
        <f t="shared" si="238"/>
        <v>0.788629620910678</v>
      </c>
      <c r="DQ168" s="32">
        <f t="shared" si="239"/>
        <v>0.0908504961989739</v>
      </c>
      <c r="DR168" s="32">
        <f t="shared" si="240"/>
        <v>0.211370379089322</v>
      </c>
      <c r="DS168" s="32">
        <f t="shared" si="241"/>
        <v>0.00025393248864697</v>
      </c>
      <c r="DT168" s="36"/>
      <c r="DU168" s="30">
        <f t="shared" si="242"/>
        <v>1.0630340668605</v>
      </c>
      <c r="DV168" s="30">
        <f t="shared" si="243"/>
        <v>1.34144336898955</v>
      </c>
      <c r="DW168" s="34">
        <f t="shared" si="244"/>
        <v>0.74546568503541</v>
      </c>
      <c r="DX168" s="32">
        <f t="shared" si="245"/>
        <v>0.131744268619831</v>
      </c>
      <c r="DY168" s="32">
        <f t="shared" si="246"/>
        <v>0.25453431496459</v>
      </c>
      <c r="DZ168" s="32">
        <f t="shared" si="247"/>
        <v>0.00086560356509194</v>
      </c>
      <c r="EA168" s="36"/>
      <c r="EC168" s="25">
        <v>0.0958298177801574</v>
      </c>
      <c r="ED168" s="22">
        <v>0.0738267915683259</v>
      </c>
      <c r="EE168" s="25">
        <v>4.71849887129509</v>
      </c>
      <c r="EF168" s="25">
        <v>-0.154150679827258</v>
      </c>
      <c r="EG168" s="26">
        <f t="shared" si="248"/>
        <v>1.21302844298397</v>
      </c>
      <c r="EH168" s="26">
        <f t="shared" si="249"/>
        <v>1.17557012636252</v>
      </c>
      <c r="EI168" s="26">
        <f t="shared" si="271"/>
        <v>0.850651082036447</v>
      </c>
      <c r="EJ168" s="16">
        <f t="shared" si="250"/>
        <v>0.0453568840978304</v>
      </c>
      <c r="EK168" s="16">
        <f t="shared" si="251"/>
        <v>0.149348917963553</v>
      </c>
      <c r="EL168" s="16">
        <f t="shared" si="252"/>
        <v>0.00452601431350329</v>
      </c>
      <c r="EO168" s="25">
        <v>0.0958298177801574</v>
      </c>
      <c r="EP168" s="25">
        <v>4.71849887129509</v>
      </c>
      <c r="EQ168" s="22">
        <v>-0.154150679827258</v>
      </c>
      <c r="ER168" s="26">
        <f t="shared" si="253"/>
        <v>1.10949535489793</v>
      </c>
      <c r="ES168" s="26">
        <f t="shared" si="254"/>
        <v>1.2852690132544</v>
      </c>
      <c r="ET168" s="26">
        <f t="shared" si="272"/>
        <v>0.778047233448756</v>
      </c>
      <c r="EU168" s="16">
        <f t="shared" si="255"/>
        <v>0.10017519037119</v>
      </c>
      <c r="EV168" s="16">
        <f t="shared" si="256"/>
        <v>0.221952766551244</v>
      </c>
      <c r="EW168" s="16">
        <f t="shared" si="257"/>
        <v>0.000218241420181698</v>
      </c>
      <c r="EZ168" s="25">
        <v>0.0958298177801574</v>
      </c>
      <c r="FA168" s="25">
        <v>4.71849887129509</v>
      </c>
      <c r="FB168" s="26">
        <f t="shared" si="258"/>
        <v>1.15206142632715</v>
      </c>
      <c r="FC168" s="26">
        <f t="shared" si="259"/>
        <v>1.23778122191469</v>
      </c>
      <c r="FD168" s="26">
        <f t="shared" si="260"/>
        <v>0.80789721341315</v>
      </c>
      <c r="FE168" s="16">
        <f t="shared" si="261"/>
        <v>0.0750423421459144</v>
      </c>
      <c r="FF168" s="16">
        <f t="shared" si="262"/>
        <v>0.19210278658685</v>
      </c>
      <c r="FG168" s="16">
        <f t="shared" si="263"/>
        <v>0.00649299878157247</v>
      </c>
    </row>
    <row r="169" s="1" customFormat="1" spans="1:163">
      <c r="A169" s="13" t="s">
        <v>28</v>
      </c>
      <c r="B169" s="13">
        <v>2.17372056214717</v>
      </c>
      <c r="C169" s="14">
        <v>0.002</v>
      </c>
      <c r="D169" s="14">
        <v>0.0766203096300184</v>
      </c>
      <c r="E169" s="13">
        <v>112</v>
      </c>
      <c r="F169" s="13">
        <v>0.491071428571429</v>
      </c>
      <c r="G169" s="13">
        <v>0.491071428571429</v>
      </c>
      <c r="H169" s="13">
        <v>0.857142857142857</v>
      </c>
      <c r="I169" s="13">
        <v>4.82142857142857</v>
      </c>
      <c r="J169" s="13">
        <v>1.629</v>
      </c>
      <c r="K169" s="17">
        <f t="shared" si="190"/>
        <v>1.38794863334671</v>
      </c>
      <c r="L169" s="17">
        <f t="shared" si="186"/>
        <v>1.17367455888627</v>
      </c>
      <c r="M169" s="17">
        <f t="shared" si="187"/>
        <v>0.852024943736473</v>
      </c>
      <c r="N169" s="16">
        <f t="shared" si="191"/>
        <v>0.0581057613654167</v>
      </c>
      <c r="O169" s="16">
        <f t="shared" si="188"/>
        <v>0.147975056263527</v>
      </c>
      <c r="P169" s="16">
        <f>(O169-$Q$1)^2</f>
        <v>0.0250624312462488</v>
      </c>
      <c r="R169" s="21">
        <f t="shared" si="192"/>
        <v>0.160139475895374</v>
      </c>
      <c r="S169" s="21">
        <f t="shared" si="275"/>
        <v>1</v>
      </c>
      <c r="T169" s="21">
        <f t="shared" si="193"/>
        <v>0.776440244166672</v>
      </c>
      <c r="U169" s="22">
        <f t="shared" si="194"/>
        <v>0.00199800266267306</v>
      </c>
      <c r="V169" s="21">
        <f t="shared" si="195"/>
        <v>0.0738267915683259</v>
      </c>
      <c r="W169" s="25">
        <f t="shared" si="196"/>
        <v>4.71849887129509</v>
      </c>
      <c r="X169" s="21">
        <f t="shared" si="197"/>
        <v>-0.711165686062623</v>
      </c>
      <c r="Y169" s="21">
        <f t="shared" si="198"/>
        <v>-0.711165686062623</v>
      </c>
      <c r="Z169" s="25">
        <f t="shared" si="199"/>
        <v>-0.154150679827258</v>
      </c>
      <c r="AA169" s="21">
        <f t="shared" si="200"/>
        <v>1.57307026826323</v>
      </c>
      <c r="AB169" s="26">
        <f t="shared" si="201"/>
        <v>1.27247831068311</v>
      </c>
      <c r="AC169" s="26">
        <f t="shared" si="202"/>
        <v>1.28017899112598</v>
      </c>
      <c r="AD169" s="26">
        <f t="shared" si="265"/>
        <v>0.781140767761272</v>
      </c>
      <c r="AE169" s="16">
        <f t="shared" si="203"/>
        <v>0.127107714953367</v>
      </c>
      <c r="AF169" s="16">
        <f t="shared" si="204"/>
        <v>0.218859232238728</v>
      </c>
      <c r="AG169" s="16">
        <f t="shared" si="205"/>
        <v>0.000208580002604507</v>
      </c>
      <c r="AJ169" s="25">
        <v>0.160139475895374</v>
      </c>
      <c r="AK169" s="22">
        <v>1</v>
      </c>
      <c r="AL169" s="25">
        <v>0.776440244166672</v>
      </c>
      <c r="AM169" s="25">
        <v>0.0738267915683259</v>
      </c>
      <c r="AN169" s="25">
        <v>4.71849887129509</v>
      </c>
      <c r="AO169" s="25">
        <v>-0.711165686062623</v>
      </c>
      <c r="AP169" s="25">
        <v>-0.711165686062623</v>
      </c>
      <c r="AQ169" s="25">
        <v>-0.154150679827258</v>
      </c>
      <c r="AR169" s="25">
        <v>1.57307026826323</v>
      </c>
      <c r="AS169" s="26">
        <f t="shared" si="206"/>
        <v>1.27152968493695</v>
      </c>
      <c r="AT169" s="26">
        <f t="shared" si="207"/>
        <v>1.28113406969399</v>
      </c>
      <c r="AU169" s="26">
        <f t="shared" si="266"/>
        <v>0.780558431514398</v>
      </c>
      <c r="AV169" s="16">
        <f t="shared" si="208"/>
        <v>0.127785026151273</v>
      </c>
      <c r="AW169" s="16">
        <f t="shared" si="209"/>
        <v>0.219441568485602</v>
      </c>
      <c r="AX169" s="16">
        <f t="shared" si="210"/>
        <v>0.000220571934797645</v>
      </c>
      <c r="BA169" s="25">
        <v>0.160139475895374</v>
      </c>
      <c r="BB169" s="25">
        <v>0.776440244166672</v>
      </c>
      <c r="BC169" s="25">
        <v>0.0738267915683259</v>
      </c>
      <c r="BD169" s="25">
        <v>4.71849887129509</v>
      </c>
      <c r="BE169" s="22">
        <v>-0.711165686062623</v>
      </c>
      <c r="BF169" s="25">
        <v>-0.711165686062623</v>
      </c>
      <c r="BG169" s="25">
        <v>-0.154150679827258</v>
      </c>
      <c r="BH169" s="25">
        <v>1.57307026826323</v>
      </c>
      <c r="BI169" s="26">
        <f t="shared" si="211"/>
        <v>1.26587349753052</v>
      </c>
      <c r="BJ169" s="26">
        <f t="shared" si="212"/>
        <v>1.28685844452694</v>
      </c>
      <c r="BK169" s="26">
        <f t="shared" si="267"/>
        <v>0.777086247716711</v>
      </c>
      <c r="BL169" s="16">
        <f t="shared" si="213"/>
        <v>0.131860856795716</v>
      </c>
      <c r="BM169" s="16">
        <f t="shared" si="214"/>
        <v>0.222913752283289</v>
      </c>
      <c r="BN169" s="16">
        <f t="shared" si="215"/>
        <v>0.00032584613204222</v>
      </c>
      <c r="BQ169" s="25">
        <v>0.160139475895374</v>
      </c>
      <c r="BR169" s="25">
        <v>0.776440244166672</v>
      </c>
      <c r="BS169" s="25">
        <v>0.0738267915683259</v>
      </c>
      <c r="BT169" s="25">
        <v>4.71849887129509</v>
      </c>
      <c r="BU169" s="22">
        <v>-0.711165686062623</v>
      </c>
      <c r="BV169" s="25">
        <v>-0.154150679827258</v>
      </c>
      <c r="BW169" s="25">
        <v>1.57307026826323</v>
      </c>
      <c r="BX169" s="26">
        <f t="shared" si="216"/>
        <v>1.26632911396744</v>
      </c>
      <c r="BY169" s="26">
        <f t="shared" si="217"/>
        <v>1.28639544177919</v>
      </c>
      <c r="BZ169" s="26">
        <f t="shared" si="268"/>
        <v>0.77736593859266</v>
      </c>
      <c r="CA169" s="16">
        <f t="shared" si="218"/>
        <v>0.13153017157564</v>
      </c>
      <c r="CB169" s="16">
        <f t="shared" si="219"/>
        <v>0.22263406140734</v>
      </c>
      <c r="CC169" s="16">
        <f t="shared" si="220"/>
        <v>0.000255136922872007</v>
      </c>
      <c r="CF169" s="25">
        <v>0.160139475895374</v>
      </c>
      <c r="CG169" s="25">
        <v>0.776440244166672</v>
      </c>
      <c r="CH169" s="25">
        <v>0.0738267915683259</v>
      </c>
      <c r="CI169" s="25">
        <v>4.71849887129509</v>
      </c>
      <c r="CJ169" s="25">
        <v>-0.154150679827258</v>
      </c>
      <c r="CK169" s="22">
        <v>1.57307026826323</v>
      </c>
      <c r="CL169" s="29">
        <f t="shared" si="221"/>
        <v>1.27157587027424</v>
      </c>
      <c r="CM169" s="29">
        <f t="shared" si="222"/>
        <v>1.28108753719011</v>
      </c>
      <c r="CN169" s="29">
        <f t="shared" si="269"/>
        <v>0.78058678347099</v>
      </c>
      <c r="CO169" s="27">
        <f t="shared" si="223"/>
        <v>0.127752008510215</v>
      </c>
      <c r="CP169" s="27">
        <f t="shared" si="224"/>
        <v>0.21941321652901</v>
      </c>
      <c r="CQ169" s="27">
        <f t="shared" si="225"/>
        <v>0.00014005935163158</v>
      </c>
      <c r="CT169" s="31">
        <v>0.160139475895374</v>
      </c>
      <c r="CU169" s="31">
        <v>0.776440244166672</v>
      </c>
      <c r="CV169" s="31">
        <v>0.0738267915683259</v>
      </c>
      <c r="CW169" s="31">
        <v>4.71849887129509</v>
      </c>
      <c r="CX169" s="31">
        <v>-0.154150679827258</v>
      </c>
      <c r="CY169" s="34">
        <f t="shared" si="226"/>
        <v>1.27268541240696</v>
      </c>
      <c r="CZ169" s="34">
        <f t="shared" si="189"/>
        <v>1.27997066998604</v>
      </c>
      <c r="DA169" s="34">
        <f t="shared" si="270"/>
        <v>0.781267902030056</v>
      </c>
      <c r="DB169" s="32">
        <f t="shared" si="227"/>
        <v>0.126960085331597</v>
      </c>
      <c r="DC169" s="32">
        <f t="shared" si="228"/>
        <v>0.218732097969944</v>
      </c>
      <c r="DD169" s="32">
        <f>(DC169-$DE$1)^2</f>
        <v>0.000135756229642702</v>
      </c>
      <c r="DE169" s="73"/>
      <c r="DF169" s="30">
        <f t="shared" si="229"/>
        <v>1.27268541240697</v>
      </c>
      <c r="DG169" s="30">
        <f t="shared" si="230"/>
        <v>1.19380898459836</v>
      </c>
      <c r="DH169" s="30">
        <f t="shared" si="231"/>
        <v>1.36453990631345</v>
      </c>
      <c r="DI169" s="34">
        <f t="shared" si="232"/>
        <v>0.732847749906913</v>
      </c>
      <c r="DJ169" s="32">
        <f t="shared" si="233"/>
        <v>0.189391219886309</v>
      </c>
      <c r="DK169" s="32">
        <f t="shared" si="234"/>
        <v>0.267152250093087</v>
      </c>
      <c r="DL169" s="32">
        <f t="shared" si="235"/>
        <v>0.00139156237474685</v>
      </c>
      <c r="DM169" s="36"/>
      <c r="DN169" s="30">
        <f t="shared" si="236"/>
        <v>1.17209337424093</v>
      </c>
      <c r="DO169" s="30">
        <f t="shared" si="237"/>
        <v>1.38982101238732</v>
      </c>
      <c r="DP169" s="34">
        <f t="shared" si="238"/>
        <v>0.719517111259011</v>
      </c>
      <c r="DQ169" s="32">
        <f t="shared" si="239"/>
        <v>0.20876366466254</v>
      </c>
      <c r="DR169" s="32">
        <f t="shared" si="240"/>
        <v>0.280482888740989</v>
      </c>
      <c r="DS169" s="32">
        <f t="shared" si="241"/>
        <v>0.00282781995600256</v>
      </c>
      <c r="DT169" s="36"/>
      <c r="DU169" s="30">
        <f t="shared" si="242"/>
        <v>1.12686782501693</v>
      </c>
      <c r="DV169" s="30">
        <f t="shared" si="243"/>
        <v>1.44559988654883</v>
      </c>
      <c r="DW169" s="34">
        <f t="shared" si="244"/>
        <v>0.691754343165703</v>
      </c>
      <c r="DX169" s="32">
        <f t="shared" si="245"/>
        <v>0.252136721153228</v>
      </c>
      <c r="DY169" s="32">
        <f t="shared" si="246"/>
        <v>0.308245656834297</v>
      </c>
      <c r="DZ169" s="32">
        <f t="shared" si="247"/>
        <v>0.00691100978536256</v>
      </c>
      <c r="EA169" s="36"/>
      <c r="EC169" s="25">
        <v>0.160139475895374</v>
      </c>
      <c r="ED169" s="22">
        <v>0.0738267915683259</v>
      </c>
      <c r="EE169" s="25">
        <v>4.71849887129509</v>
      </c>
      <c r="EF169" s="25">
        <v>-0.154150679827258</v>
      </c>
      <c r="EG169" s="26">
        <f t="shared" si="248"/>
        <v>1.29940105017152</v>
      </c>
      <c r="EH169" s="26">
        <f t="shared" si="249"/>
        <v>1.25365452012292</v>
      </c>
      <c r="EI169" s="26">
        <f t="shared" si="271"/>
        <v>0.797667925212719</v>
      </c>
      <c r="EJ169" s="16">
        <f t="shared" si="250"/>
        <v>0.108635467728037</v>
      </c>
      <c r="EK169" s="16">
        <f t="shared" si="251"/>
        <v>0.202332074787281</v>
      </c>
      <c r="EL169" s="16">
        <f t="shared" si="252"/>
        <v>0.000204275622626731</v>
      </c>
      <c r="EO169" s="25">
        <v>0.160139475895374</v>
      </c>
      <c r="EP169" s="25">
        <v>4.71849887129509</v>
      </c>
      <c r="EQ169" s="22">
        <v>-0.154150679827258</v>
      </c>
      <c r="ER169" s="26">
        <f t="shared" si="253"/>
        <v>1.18849598099147</v>
      </c>
      <c r="ES169" s="26">
        <f t="shared" si="254"/>
        <v>1.37063988945176</v>
      </c>
      <c r="ET169" s="26">
        <f t="shared" si="272"/>
        <v>0.729586237563821</v>
      </c>
      <c r="EU169" s="16">
        <f t="shared" si="255"/>
        <v>0.194043790762672</v>
      </c>
      <c r="EV169" s="16">
        <f t="shared" si="256"/>
        <v>0.270413762436179</v>
      </c>
      <c r="EW169" s="16">
        <f t="shared" si="257"/>
        <v>0.00113488131489007</v>
      </c>
      <c r="EZ169" s="25">
        <v>0.160139475895374</v>
      </c>
      <c r="FA169" s="25">
        <v>4.71849887129509</v>
      </c>
      <c r="FB169" s="26">
        <f t="shared" si="258"/>
        <v>1.23409293153019</v>
      </c>
      <c r="FC169" s="26">
        <f t="shared" si="259"/>
        <v>1.31999783677567</v>
      </c>
      <c r="FD169" s="26">
        <f t="shared" si="260"/>
        <v>0.757576999097725</v>
      </c>
      <c r="FE169" s="16">
        <f t="shared" si="261"/>
        <v>0.155951592727416</v>
      </c>
      <c r="FF169" s="16">
        <f t="shared" si="262"/>
        <v>0.242423000902275</v>
      </c>
      <c r="FG169" s="16">
        <f t="shared" si="263"/>
        <v>0.000915602951003923</v>
      </c>
    </row>
    <row r="170" s="1" customFormat="1" spans="1:163">
      <c r="A170" s="13" t="s">
        <v>28</v>
      </c>
      <c r="B170" s="13">
        <v>1.87235906984664</v>
      </c>
      <c r="C170" s="14">
        <v>0.002</v>
      </c>
      <c r="D170" s="14">
        <v>0.103693181818182</v>
      </c>
      <c r="E170" s="13">
        <v>112</v>
      </c>
      <c r="F170" s="13">
        <v>0.357142857142857</v>
      </c>
      <c r="G170" s="13">
        <v>0.357142857142857</v>
      </c>
      <c r="H170" s="13">
        <v>0.857142857142857</v>
      </c>
      <c r="I170" s="13">
        <v>6.60714285714286</v>
      </c>
      <c r="J170" s="13">
        <v>1.202</v>
      </c>
      <c r="K170" s="17">
        <f t="shared" si="190"/>
        <v>1.16645460936203</v>
      </c>
      <c r="L170" s="17">
        <f t="shared" si="186"/>
        <v>1.03047301656891</v>
      </c>
      <c r="M170" s="17">
        <f t="shared" si="187"/>
        <v>0.970428127589044</v>
      </c>
      <c r="N170" s="16">
        <f t="shared" si="191"/>
        <v>0.00126347479560582</v>
      </c>
      <c r="O170" s="16">
        <f t="shared" si="188"/>
        <v>0.0295718724109559</v>
      </c>
      <c r="P170" s="16">
        <f>(O170-$Q$1)^2</f>
        <v>0.0765708418423339</v>
      </c>
      <c r="R170" s="21">
        <f t="shared" si="192"/>
        <v>0.0300179362107005</v>
      </c>
      <c r="S170" s="21">
        <f t="shared" si="275"/>
        <v>1</v>
      </c>
      <c r="T170" s="21">
        <f t="shared" si="193"/>
        <v>0.627199170477571</v>
      </c>
      <c r="U170" s="22">
        <f t="shared" si="194"/>
        <v>0.00199800266267306</v>
      </c>
      <c r="V170" s="21">
        <f t="shared" si="195"/>
        <v>0.0986619942096053</v>
      </c>
      <c r="W170" s="25">
        <f t="shared" si="196"/>
        <v>4.71849887129509</v>
      </c>
      <c r="X170" s="21">
        <f t="shared" si="197"/>
        <v>-1.02961941718116</v>
      </c>
      <c r="Y170" s="21">
        <f t="shared" si="198"/>
        <v>-1.02961941718116</v>
      </c>
      <c r="Z170" s="25">
        <f t="shared" si="199"/>
        <v>-0.154150679827258</v>
      </c>
      <c r="AA170" s="21">
        <f t="shared" si="200"/>
        <v>1.88815131490312</v>
      </c>
      <c r="AB170" s="26">
        <f t="shared" si="201"/>
        <v>1.12250516195923</v>
      </c>
      <c r="AC170" s="26">
        <f t="shared" si="202"/>
        <v>1.07081912915395</v>
      </c>
      <c r="AD170" s="26">
        <f t="shared" si="265"/>
        <v>0.933864527420325</v>
      </c>
      <c r="AE170" s="16">
        <f t="shared" si="203"/>
        <v>0.00631942927512812</v>
      </c>
      <c r="AF170" s="16">
        <f t="shared" si="204"/>
        <v>0.0661354725796749</v>
      </c>
      <c r="AG170" s="16">
        <f t="shared" si="205"/>
        <v>0.0191217623409453</v>
      </c>
      <c r="AJ170" s="25">
        <v>0.0300179362107005</v>
      </c>
      <c r="AK170" s="22">
        <v>1</v>
      </c>
      <c r="AL170" s="25">
        <v>0.627199170477571</v>
      </c>
      <c r="AM170" s="25">
        <v>0.0986619942096053</v>
      </c>
      <c r="AN170" s="25">
        <v>4.71849887129509</v>
      </c>
      <c r="AO170" s="25">
        <v>-1.02961941718116</v>
      </c>
      <c r="AP170" s="25">
        <v>-1.02961941718116</v>
      </c>
      <c r="AQ170" s="25">
        <v>-0.154150679827258</v>
      </c>
      <c r="AR170" s="25">
        <v>1.88815131490312</v>
      </c>
      <c r="AS170" s="26">
        <f t="shared" si="206"/>
        <v>1.12190182003213</v>
      </c>
      <c r="AT170" s="26">
        <f t="shared" si="207"/>
        <v>1.07139499957811</v>
      </c>
      <c r="AU170" s="26">
        <f t="shared" si="266"/>
        <v>0.933362579061669</v>
      </c>
      <c r="AV170" s="16">
        <f t="shared" si="208"/>
        <v>0.00641571843416582</v>
      </c>
      <c r="AW170" s="16">
        <f t="shared" si="209"/>
        <v>0.0666374209383305</v>
      </c>
      <c r="AX170" s="16">
        <f t="shared" si="210"/>
        <v>0.0190308876125599</v>
      </c>
      <c r="BA170" s="25">
        <v>0.0300179362107005</v>
      </c>
      <c r="BB170" s="25">
        <v>0.627199170477571</v>
      </c>
      <c r="BC170" s="25">
        <v>0.0986619942096053</v>
      </c>
      <c r="BD170" s="25">
        <v>4.71849887129509</v>
      </c>
      <c r="BE170" s="22">
        <v>-1.02961941718116</v>
      </c>
      <c r="BF170" s="25">
        <v>-1.02961941718116</v>
      </c>
      <c r="BG170" s="25">
        <v>-0.154150679827258</v>
      </c>
      <c r="BH170" s="25">
        <v>1.88815131490312</v>
      </c>
      <c r="BI170" s="26">
        <f t="shared" si="211"/>
        <v>1.11638765122237</v>
      </c>
      <c r="BJ170" s="26">
        <f t="shared" si="212"/>
        <v>1.07668693637366</v>
      </c>
      <c r="BK170" s="26">
        <f t="shared" si="267"/>
        <v>0.92877508421162</v>
      </c>
      <c r="BL170" s="16">
        <f t="shared" si="213"/>
        <v>0.00732947426322308</v>
      </c>
      <c r="BM170" s="16">
        <f t="shared" si="214"/>
        <v>0.0712249157883802</v>
      </c>
      <c r="BN170" s="16">
        <f t="shared" si="215"/>
        <v>0.0178590155884785</v>
      </c>
      <c r="BQ170" s="25">
        <v>0.0300179362107005</v>
      </c>
      <c r="BR170" s="25">
        <v>0.627199170477571</v>
      </c>
      <c r="BS170" s="25">
        <v>0.0986619942096053</v>
      </c>
      <c r="BT170" s="25">
        <v>4.71849887129509</v>
      </c>
      <c r="BU170" s="22">
        <v>-1.02961941718116</v>
      </c>
      <c r="BV170" s="25">
        <v>-0.154150679827258</v>
      </c>
      <c r="BW170" s="25">
        <v>1.88815131490312</v>
      </c>
      <c r="BX170" s="26">
        <f t="shared" si="216"/>
        <v>1.11132615838099</v>
      </c>
      <c r="BY170" s="26">
        <f t="shared" si="217"/>
        <v>1.0815906661921</v>
      </c>
      <c r="BZ170" s="26">
        <f t="shared" si="268"/>
        <v>0.924564191664718</v>
      </c>
      <c r="CA170" s="16">
        <f t="shared" si="218"/>
        <v>0.008221745553949</v>
      </c>
      <c r="CB170" s="16">
        <f t="shared" si="219"/>
        <v>0.0754358083352814</v>
      </c>
      <c r="CC170" s="16">
        <f t="shared" si="220"/>
        <v>0.0172200654510819</v>
      </c>
      <c r="CF170" s="25">
        <v>0.0300179362107005</v>
      </c>
      <c r="CG170" s="25">
        <v>0.627199170477571</v>
      </c>
      <c r="CH170" s="25">
        <v>0.0986619942096053</v>
      </c>
      <c r="CI170" s="25">
        <v>4.71849887129509</v>
      </c>
      <c r="CJ170" s="25">
        <v>-0.154150679827258</v>
      </c>
      <c r="CK170" s="22">
        <v>1.88815131490312</v>
      </c>
      <c r="CL170" s="29">
        <f t="shared" si="221"/>
        <v>1.13076244988498</v>
      </c>
      <c r="CM170" s="29">
        <f t="shared" si="222"/>
        <v>1.06299957176883</v>
      </c>
      <c r="CN170" s="29">
        <f t="shared" si="269"/>
        <v>0.940734151318617</v>
      </c>
      <c r="CO170" s="27">
        <f t="shared" si="223"/>
        <v>0.00507478854639024</v>
      </c>
      <c r="CP170" s="27">
        <f t="shared" si="224"/>
        <v>0.0592658486813825</v>
      </c>
      <c r="CQ170" s="27">
        <f t="shared" si="225"/>
        <v>0.0219966571245576</v>
      </c>
      <c r="CT170" s="31">
        <v>0.0300179362107005</v>
      </c>
      <c r="CU170" s="31">
        <v>0.627199170477571</v>
      </c>
      <c r="CV170" s="31">
        <v>0.0986619942096053</v>
      </c>
      <c r="CW170" s="31">
        <v>4.71849887129509</v>
      </c>
      <c r="CX170" s="31">
        <v>-0.154150679827258</v>
      </c>
      <c r="CY170" s="34">
        <f t="shared" si="226"/>
        <v>1.10664693742375</v>
      </c>
      <c r="CZ170" s="34">
        <f t="shared" si="189"/>
        <v>1.0861639420412</v>
      </c>
      <c r="DA170" s="34">
        <f t="shared" si="270"/>
        <v>0.920671328971502</v>
      </c>
      <c r="DB170" s="32">
        <f t="shared" si="227"/>
        <v>0.00909220654267105</v>
      </c>
      <c r="DC170" s="32">
        <f t="shared" si="228"/>
        <v>0.0793286710284977</v>
      </c>
      <c r="DD170" s="32">
        <f>(DC170-$DE$1)^2</f>
        <v>0.016320568242464</v>
      </c>
      <c r="DE170" s="73"/>
      <c r="DF170" s="30">
        <f t="shared" si="229"/>
        <v>1.10664693742375</v>
      </c>
      <c r="DG170" s="30">
        <f t="shared" si="230"/>
        <v>0.974291613533315</v>
      </c>
      <c r="DH170" s="30">
        <f t="shared" si="231"/>
        <v>1.23371687008666</v>
      </c>
      <c r="DI170" s="34">
        <f t="shared" si="232"/>
        <v>0.810558746699929</v>
      </c>
      <c r="DJ170" s="32">
        <f t="shared" si="233"/>
        <v>0.0518511092672612</v>
      </c>
      <c r="DK170" s="32">
        <f t="shared" si="234"/>
        <v>0.189441253300071</v>
      </c>
      <c r="DL170" s="32">
        <f t="shared" si="235"/>
        <v>0.00163275359748415</v>
      </c>
      <c r="DM170" s="36"/>
      <c r="DN170" s="30">
        <f t="shared" si="236"/>
        <v>0.997993254396851</v>
      </c>
      <c r="DO170" s="30">
        <f t="shared" si="237"/>
        <v>1.2044169584357</v>
      </c>
      <c r="DP170" s="34">
        <f t="shared" si="238"/>
        <v>0.830277249914186</v>
      </c>
      <c r="DQ170" s="32">
        <f t="shared" si="239"/>
        <v>0.0416187522515879</v>
      </c>
      <c r="DR170" s="32">
        <f t="shared" si="240"/>
        <v>0.169722750085814</v>
      </c>
      <c r="DS170" s="32">
        <f t="shared" si="241"/>
        <v>0.00331578902424948</v>
      </c>
      <c r="DT170" s="36"/>
      <c r="DU170" s="30">
        <f t="shared" si="242"/>
        <v>0.937328504731273</v>
      </c>
      <c r="DV170" s="30">
        <f t="shared" si="243"/>
        <v>1.28236791469881</v>
      </c>
      <c r="DW170" s="34">
        <f t="shared" si="244"/>
        <v>0.779807408262291</v>
      </c>
      <c r="DX170" s="32">
        <f t="shared" si="245"/>
        <v>0.0700510004077835</v>
      </c>
      <c r="DY170" s="32">
        <f t="shared" si="246"/>
        <v>0.220192591737709</v>
      </c>
      <c r="DZ170" s="32">
        <f t="shared" si="247"/>
        <v>2.42121248772899e-5</v>
      </c>
      <c r="EA170" s="36"/>
      <c r="EC170" s="25">
        <v>0.0300179362107005</v>
      </c>
      <c r="ED170" s="22">
        <v>0.0986619942096053</v>
      </c>
      <c r="EE170" s="25">
        <v>4.71849887129509</v>
      </c>
      <c r="EF170" s="25">
        <v>-0.154150679827258</v>
      </c>
      <c r="EG170" s="26">
        <f t="shared" si="248"/>
        <v>1.16965327481839</v>
      </c>
      <c r="EH170" s="26">
        <f t="shared" si="249"/>
        <v>1.02765496910751</v>
      </c>
      <c r="EI170" s="26">
        <f t="shared" si="271"/>
        <v>0.973089246937101</v>
      </c>
      <c r="EJ170" s="16">
        <f t="shared" si="250"/>
        <v>0.00104631062997429</v>
      </c>
      <c r="EK170" s="16">
        <f t="shared" si="251"/>
        <v>0.0269107530628995</v>
      </c>
      <c r="EL170" s="16">
        <f t="shared" si="252"/>
        <v>0.0359913350343326</v>
      </c>
      <c r="EO170" s="25">
        <v>0.0300179362107005</v>
      </c>
      <c r="EP170" s="25">
        <v>4.71849887129509</v>
      </c>
      <c r="EQ170" s="22">
        <v>-0.154150679827258</v>
      </c>
      <c r="ER170" s="26">
        <f t="shared" si="253"/>
        <v>0.998831355806694</v>
      </c>
      <c r="ES170" s="26">
        <f t="shared" si="254"/>
        <v>1.20340635384761</v>
      </c>
      <c r="ET170" s="26">
        <f t="shared" si="272"/>
        <v>0.830974505662807</v>
      </c>
      <c r="EU170" s="16">
        <f t="shared" si="255"/>
        <v>0.0412774979833463</v>
      </c>
      <c r="EV170" s="16">
        <f t="shared" si="256"/>
        <v>0.169025494337193</v>
      </c>
      <c r="EW170" s="16">
        <f t="shared" si="257"/>
        <v>0.00458332635917456</v>
      </c>
      <c r="EZ170" s="25">
        <v>0.0300179362107005</v>
      </c>
      <c r="FA170" s="25">
        <v>4.71849887129509</v>
      </c>
      <c r="FB170" s="26">
        <f t="shared" si="258"/>
        <v>1.03715177476954</v>
      </c>
      <c r="FC170" s="26">
        <f t="shared" si="259"/>
        <v>1.15894320314603</v>
      </c>
      <c r="FD170" s="26">
        <f t="shared" si="260"/>
        <v>0.862855053884807</v>
      </c>
      <c r="FE170" s="16">
        <f t="shared" si="261"/>
        <v>0.027174937361633</v>
      </c>
      <c r="FF170" s="16">
        <f t="shared" si="262"/>
        <v>0.137144946115193</v>
      </c>
      <c r="FG170" s="16">
        <f t="shared" si="263"/>
        <v>0.0183702747211333</v>
      </c>
    </row>
    <row r="171" s="1" customFormat="1" spans="1:163">
      <c r="A171" s="13" t="s">
        <v>28</v>
      </c>
      <c r="B171" s="13">
        <v>2.11627697342691</v>
      </c>
      <c r="C171" s="14">
        <v>0.002</v>
      </c>
      <c r="D171" s="14">
        <v>0.0589184826472962</v>
      </c>
      <c r="E171" s="13">
        <v>112</v>
      </c>
      <c r="F171" s="13">
        <v>0.625</v>
      </c>
      <c r="G171" s="13">
        <v>0.625</v>
      </c>
      <c r="H171" s="13">
        <v>0.857142857142857</v>
      </c>
      <c r="I171" s="13">
        <v>6.60714285714286</v>
      </c>
      <c r="J171" s="13">
        <v>1.684</v>
      </c>
      <c r="K171" s="17">
        <f t="shared" si="190"/>
        <v>1.41762661998812</v>
      </c>
      <c r="L171" s="17">
        <f t="shared" si="186"/>
        <v>1.18790094391294</v>
      </c>
      <c r="M171" s="17">
        <f t="shared" si="187"/>
        <v>0.841821033247102</v>
      </c>
      <c r="N171" s="16">
        <f t="shared" si="191"/>
        <v>0.0709547775789536</v>
      </c>
      <c r="O171" s="16">
        <f t="shared" si="188"/>
        <v>0.158178966752898</v>
      </c>
      <c r="P171" s="16">
        <f>(O171-$Q$1)^2</f>
        <v>0.0219357647163248</v>
      </c>
      <c r="R171" s="21">
        <f t="shared" si="192"/>
        <v>0.17218783691944</v>
      </c>
      <c r="S171" s="21">
        <f t="shared" si="275"/>
        <v>1</v>
      </c>
      <c r="T171" s="21">
        <f t="shared" si="193"/>
        <v>0.749658400244304</v>
      </c>
      <c r="U171" s="22">
        <f t="shared" si="194"/>
        <v>0.00199800266267306</v>
      </c>
      <c r="V171" s="21">
        <f t="shared" si="195"/>
        <v>0.0572480878748919</v>
      </c>
      <c r="W171" s="25">
        <f t="shared" si="196"/>
        <v>4.71849887129509</v>
      </c>
      <c r="X171" s="21">
        <f t="shared" si="197"/>
        <v>-0.470003629245736</v>
      </c>
      <c r="Y171" s="21">
        <f t="shared" si="198"/>
        <v>-0.470003629245736</v>
      </c>
      <c r="Z171" s="25">
        <f t="shared" si="199"/>
        <v>-0.154150679827258</v>
      </c>
      <c r="AA171" s="21">
        <f t="shared" si="200"/>
        <v>1.88815131490312</v>
      </c>
      <c r="AB171" s="26">
        <f t="shared" si="201"/>
        <v>1.27011064233543</v>
      </c>
      <c r="AC171" s="26">
        <f t="shared" si="202"/>
        <v>1.32586874235108</v>
      </c>
      <c r="AD171" s="26">
        <f t="shared" si="265"/>
        <v>0.754222471695626</v>
      </c>
      <c r="AE171" s="16">
        <f t="shared" si="203"/>
        <v>0.171304400387986</v>
      </c>
      <c r="AF171" s="16">
        <f t="shared" si="204"/>
        <v>0.245777528304374</v>
      </c>
      <c r="AG171" s="16">
        <f t="shared" si="205"/>
        <v>0.00171069883048225</v>
      </c>
      <c r="AJ171" s="25">
        <v>0.17218783691944</v>
      </c>
      <c r="AK171" s="22">
        <v>1</v>
      </c>
      <c r="AL171" s="25">
        <v>0.749658400244304</v>
      </c>
      <c r="AM171" s="25">
        <v>0.0572480878748919</v>
      </c>
      <c r="AN171" s="25">
        <v>4.71849887129509</v>
      </c>
      <c r="AO171" s="25">
        <v>-0.470003629245736</v>
      </c>
      <c r="AP171" s="25">
        <v>-0.470003629245736</v>
      </c>
      <c r="AQ171" s="25">
        <v>-0.154150679827258</v>
      </c>
      <c r="AR171" s="25">
        <v>1.88815131490312</v>
      </c>
      <c r="AS171" s="26">
        <f t="shared" si="206"/>
        <v>1.2691397857343</v>
      </c>
      <c r="AT171" s="26">
        <f t="shared" si="207"/>
        <v>1.3268829950246</v>
      </c>
      <c r="AU171" s="26">
        <f t="shared" si="266"/>
        <v>0.753645953523929</v>
      </c>
      <c r="AV171" s="16">
        <f t="shared" si="208"/>
        <v>0.172108997380585</v>
      </c>
      <c r="AW171" s="16">
        <f t="shared" si="209"/>
        <v>0.246354046476071</v>
      </c>
      <c r="AX171" s="16">
        <f t="shared" si="210"/>
        <v>0.00174424358777621</v>
      </c>
      <c r="BA171" s="25">
        <v>0.17218783691944</v>
      </c>
      <c r="BB171" s="25">
        <v>0.749658400244304</v>
      </c>
      <c r="BC171" s="25">
        <v>0.0572480878748919</v>
      </c>
      <c r="BD171" s="25">
        <v>4.71849887129509</v>
      </c>
      <c r="BE171" s="22">
        <v>-0.470003629245736</v>
      </c>
      <c r="BF171" s="25">
        <v>-0.470003629245736</v>
      </c>
      <c r="BG171" s="25">
        <v>-0.154150679827258</v>
      </c>
      <c r="BH171" s="25">
        <v>1.88815131490312</v>
      </c>
      <c r="BI171" s="26">
        <f t="shared" si="211"/>
        <v>1.27124816506394</v>
      </c>
      <c r="BJ171" s="26">
        <f t="shared" si="212"/>
        <v>1.32468234470592</v>
      </c>
      <c r="BK171" s="26">
        <f t="shared" si="267"/>
        <v>0.754897960251744</v>
      </c>
      <c r="BL171" s="16">
        <f t="shared" si="213"/>
        <v>0.170364077243087</v>
      </c>
      <c r="BM171" s="16">
        <f t="shared" si="214"/>
        <v>0.245102039748256</v>
      </c>
      <c r="BN171" s="16">
        <f t="shared" si="215"/>
        <v>0.00161921704383334</v>
      </c>
      <c r="BQ171" s="25">
        <v>0.17218783691944</v>
      </c>
      <c r="BR171" s="25">
        <v>0.749658400244304</v>
      </c>
      <c r="BS171" s="25">
        <v>0.0572480878748919</v>
      </c>
      <c r="BT171" s="25">
        <v>4.71849887129509</v>
      </c>
      <c r="BU171" s="22">
        <v>-0.470003629245736</v>
      </c>
      <c r="BV171" s="25">
        <v>-0.154150679827258</v>
      </c>
      <c r="BW171" s="25">
        <v>1.88815131490312</v>
      </c>
      <c r="BX171" s="26">
        <f t="shared" si="216"/>
        <v>1.27645371240703</v>
      </c>
      <c r="BY171" s="26">
        <f t="shared" si="217"/>
        <v>1.31928011461102</v>
      </c>
      <c r="BZ171" s="26">
        <f t="shared" si="268"/>
        <v>0.75798914038422</v>
      </c>
      <c r="CA171" s="16">
        <f t="shared" si="218"/>
        <v>0.166093976530815</v>
      </c>
      <c r="CB171" s="16">
        <f t="shared" si="219"/>
        <v>0.24201085961578</v>
      </c>
      <c r="CC171" s="16">
        <f t="shared" si="220"/>
        <v>0.00124960866243494</v>
      </c>
      <c r="CF171" s="25">
        <v>0.17218783691944</v>
      </c>
      <c r="CG171" s="25">
        <v>0.749658400244304</v>
      </c>
      <c r="CH171" s="25">
        <v>0.0572480878748919</v>
      </c>
      <c r="CI171" s="25">
        <v>4.71849887129509</v>
      </c>
      <c r="CJ171" s="25">
        <v>-0.154150679827258</v>
      </c>
      <c r="CK171" s="22">
        <v>1.88815131490312</v>
      </c>
      <c r="CL171" s="29">
        <f t="shared" si="221"/>
        <v>1.27041896819185</v>
      </c>
      <c r="CM171" s="29">
        <f t="shared" si="222"/>
        <v>1.32554695904517</v>
      </c>
      <c r="CN171" s="29">
        <f t="shared" si="269"/>
        <v>0.754405563059292</v>
      </c>
      <c r="CO171" s="27">
        <f t="shared" si="223"/>
        <v>0.171049269871496</v>
      </c>
      <c r="CP171" s="27">
        <f t="shared" si="224"/>
        <v>0.245594436940708</v>
      </c>
      <c r="CQ171" s="27">
        <f t="shared" si="225"/>
        <v>0.0014452077234228</v>
      </c>
      <c r="CT171" s="31">
        <v>0.17218783691944</v>
      </c>
      <c r="CU171" s="31">
        <v>0.749658400244304</v>
      </c>
      <c r="CV171" s="31">
        <v>0.0572480878748919</v>
      </c>
      <c r="CW171" s="31">
        <v>4.71849887129509</v>
      </c>
      <c r="CX171" s="31">
        <v>-0.154150679827258</v>
      </c>
      <c r="CY171" s="34">
        <f t="shared" si="226"/>
        <v>1.2394689537105</v>
      </c>
      <c r="CZ171" s="34">
        <f t="shared" si="189"/>
        <v>1.35864637428695</v>
      </c>
      <c r="DA171" s="34">
        <f t="shared" si="270"/>
        <v>0.736026694602432</v>
      </c>
      <c r="DB171" s="32">
        <f t="shared" si="227"/>
        <v>0.197607851115241</v>
      </c>
      <c r="DC171" s="32">
        <f t="shared" si="228"/>
        <v>0.263973305397568</v>
      </c>
      <c r="DD171" s="32">
        <f>(DC171-$DE$1)^2</f>
        <v>0.00323677418860756</v>
      </c>
      <c r="DE171" s="73"/>
      <c r="DF171" s="30">
        <f t="shared" si="229"/>
        <v>1.2394689537105</v>
      </c>
      <c r="DG171" s="30">
        <f t="shared" si="230"/>
        <v>1.21295867356159</v>
      </c>
      <c r="DH171" s="30">
        <f t="shared" si="231"/>
        <v>1.38834078745264</v>
      </c>
      <c r="DI171" s="34">
        <f t="shared" si="232"/>
        <v>0.720284247958188</v>
      </c>
      <c r="DJ171" s="32">
        <f t="shared" si="233"/>
        <v>0.221879931212859</v>
      </c>
      <c r="DK171" s="32">
        <f t="shared" si="234"/>
        <v>0.279715752041812</v>
      </c>
      <c r="DL171" s="32">
        <f t="shared" si="235"/>
        <v>0.00248673293895665</v>
      </c>
      <c r="DM171" s="36"/>
      <c r="DN171" s="30">
        <f t="shared" si="236"/>
        <v>1.23723816477458</v>
      </c>
      <c r="DO171" s="30">
        <f t="shared" si="237"/>
        <v>1.36109606698628</v>
      </c>
      <c r="DP171" s="34">
        <f t="shared" si="238"/>
        <v>0.734701998084668</v>
      </c>
      <c r="DQ171" s="32">
        <f t="shared" si="239"/>
        <v>0.199596137413984</v>
      </c>
      <c r="DR171" s="32">
        <f t="shared" si="240"/>
        <v>0.265298001915332</v>
      </c>
      <c r="DS171" s="32">
        <f t="shared" si="241"/>
        <v>0.00144341968703458</v>
      </c>
      <c r="DT171" s="36"/>
      <c r="DU171" s="30">
        <f t="shared" si="242"/>
        <v>1.17536000743034</v>
      </c>
      <c r="DV171" s="30">
        <f t="shared" si="243"/>
        <v>1.43275250931983</v>
      </c>
      <c r="DW171" s="34">
        <f t="shared" si="244"/>
        <v>0.697957249067898</v>
      </c>
      <c r="DX171" s="32">
        <f t="shared" si="245"/>
        <v>0.258714642041263</v>
      </c>
      <c r="DY171" s="32">
        <f t="shared" si="246"/>
        <v>0.302042750932102</v>
      </c>
      <c r="DZ171" s="32">
        <f t="shared" si="247"/>
        <v>0.00591815988391452</v>
      </c>
      <c r="EA171" s="36"/>
      <c r="EC171" s="25">
        <v>0.17218783691944</v>
      </c>
      <c r="ED171" s="22">
        <v>0.0572480878748919</v>
      </c>
      <c r="EE171" s="25">
        <v>4.71849887129509</v>
      </c>
      <c r="EF171" s="25">
        <v>-0.154150679827258</v>
      </c>
      <c r="EG171" s="26">
        <f t="shared" si="248"/>
        <v>1.26772697158513</v>
      </c>
      <c r="EH171" s="26">
        <f t="shared" si="249"/>
        <v>1.32836173540931</v>
      </c>
      <c r="EI171" s="26">
        <f t="shared" si="271"/>
        <v>0.75280699025245</v>
      </c>
      <c r="EJ171" s="16">
        <f t="shared" si="250"/>
        <v>0.173283234185691</v>
      </c>
      <c r="EK171" s="16">
        <f t="shared" si="251"/>
        <v>0.24719300974755</v>
      </c>
      <c r="EL171" s="16">
        <f t="shared" si="252"/>
        <v>0.000934429073955379</v>
      </c>
      <c r="EO171" s="25">
        <v>0.17218783691944</v>
      </c>
      <c r="EP171" s="25">
        <v>4.71849887129509</v>
      </c>
      <c r="EQ171" s="22">
        <v>-0.154150679827258</v>
      </c>
      <c r="ER171" s="26">
        <f t="shared" si="253"/>
        <v>1.21390914614743</v>
      </c>
      <c r="ES171" s="26">
        <f t="shared" si="254"/>
        <v>1.38725373751775</v>
      </c>
      <c r="ET171" s="26">
        <f t="shared" si="272"/>
        <v>0.720848661607737</v>
      </c>
      <c r="EU171" s="16">
        <f t="shared" si="255"/>
        <v>0.220985410875839</v>
      </c>
      <c r="EV171" s="16">
        <f t="shared" si="256"/>
        <v>0.279151338392263</v>
      </c>
      <c r="EW171" s="16">
        <f t="shared" si="257"/>
        <v>0.0017999294585454</v>
      </c>
      <c r="EZ171" s="25">
        <v>0.17218783691944</v>
      </c>
      <c r="FA171" s="25">
        <v>4.71849887129509</v>
      </c>
      <c r="FB171" s="26">
        <f t="shared" si="258"/>
        <v>1.26048107922979</v>
      </c>
      <c r="FC171" s="26">
        <f t="shared" si="259"/>
        <v>1.33599784062526</v>
      </c>
      <c r="FD171" s="26">
        <f t="shared" si="260"/>
        <v>0.748504203818168</v>
      </c>
      <c r="FE171" s="16">
        <f t="shared" si="261"/>
        <v>0.179368276250359</v>
      </c>
      <c r="FF171" s="16">
        <f t="shared" si="262"/>
        <v>0.251495796181832</v>
      </c>
      <c r="FG171" s="16">
        <f t="shared" si="263"/>
        <v>0.00044885237879122</v>
      </c>
    </row>
    <row r="172" s="1" customFormat="1" spans="1:163">
      <c r="A172" s="13" t="s">
        <v>28</v>
      </c>
      <c r="B172" s="13">
        <v>2.7725810517108</v>
      </c>
      <c r="C172" s="14">
        <v>0.002</v>
      </c>
      <c r="D172" s="14">
        <v>0.0766203096300184</v>
      </c>
      <c r="E172" s="13">
        <v>112</v>
      </c>
      <c r="F172" s="13">
        <v>0.491071428571429</v>
      </c>
      <c r="G172" s="13">
        <v>0.491071428571429</v>
      </c>
      <c r="H172" s="13">
        <v>0.857142857142857</v>
      </c>
      <c r="I172" s="13">
        <v>6.60714285714286</v>
      </c>
      <c r="J172" s="13">
        <v>1.717</v>
      </c>
      <c r="K172" s="17">
        <f t="shared" si="190"/>
        <v>1.3564029672622</v>
      </c>
      <c r="L172" s="17">
        <f t="shared" si="186"/>
        <v>1.26584801230982</v>
      </c>
      <c r="M172" s="17">
        <f t="shared" si="187"/>
        <v>0.789984255831216</v>
      </c>
      <c r="N172" s="16">
        <f t="shared" si="191"/>
        <v>0.130030220019308</v>
      </c>
      <c r="O172" s="16">
        <f t="shared" si="188"/>
        <v>0.210015744168784</v>
      </c>
      <c r="P172" s="16">
        <f>(O172-$Q$1)^2</f>
        <v>0.00926800858055138</v>
      </c>
      <c r="R172" s="21">
        <f t="shared" si="192"/>
        <v>0.235742263047236</v>
      </c>
      <c r="S172" s="21">
        <f t="shared" si="275"/>
        <v>1</v>
      </c>
      <c r="T172" s="21">
        <f t="shared" si="193"/>
        <v>1.01977867397587</v>
      </c>
      <c r="U172" s="22">
        <f t="shared" si="194"/>
        <v>0.00199800266267306</v>
      </c>
      <c r="V172" s="21">
        <f t="shared" si="195"/>
        <v>0.0738267915683259</v>
      </c>
      <c r="W172" s="25">
        <f t="shared" si="196"/>
        <v>4.71849887129509</v>
      </c>
      <c r="X172" s="21">
        <f t="shared" si="197"/>
        <v>-0.711165686062623</v>
      </c>
      <c r="Y172" s="21">
        <f t="shared" si="198"/>
        <v>-0.711165686062623</v>
      </c>
      <c r="Z172" s="25">
        <f t="shared" si="199"/>
        <v>-0.154150679827258</v>
      </c>
      <c r="AA172" s="21">
        <f t="shared" si="200"/>
        <v>1.88815131490312</v>
      </c>
      <c r="AB172" s="26">
        <f t="shared" si="201"/>
        <v>1.31975515996262</v>
      </c>
      <c r="AC172" s="26">
        <f t="shared" si="202"/>
        <v>1.30099889137666</v>
      </c>
      <c r="AD172" s="26">
        <f t="shared" si="265"/>
        <v>0.76864016305336</v>
      </c>
      <c r="AE172" s="16">
        <f t="shared" si="203"/>
        <v>0.157803462936324</v>
      </c>
      <c r="AF172" s="16">
        <f t="shared" si="204"/>
        <v>0.23135983694664</v>
      </c>
      <c r="AG172" s="16">
        <f t="shared" si="205"/>
        <v>0.000725920064316361</v>
      </c>
      <c r="AJ172" s="25">
        <v>0.235742263047236</v>
      </c>
      <c r="AK172" s="22">
        <v>1</v>
      </c>
      <c r="AL172" s="25">
        <v>1.01977867397587</v>
      </c>
      <c r="AM172" s="25">
        <v>0.0738267915683259</v>
      </c>
      <c r="AN172" s="25">
        <v>4.71849887129509</v>
      </c>
      <c r="AO172" s="25">
        <v>-0.711165686062623</v>
      </c>
      <c r="AP172" s="25">
        <v>-0.711165686062623</v>
      </c>
      <c r="AQ172" s="25">
        <v>-0.154150679827258</v>
      </c>
      <c r="AR172" s="25">
        <v>1.88815131490312</v>
      </c>
      <c r="AS172" s="26">
        <f t="shared" si="206"/>
        <v>1.3191300909566</v>
      </c>
      <c r="AT172" s="26">
        <f t="shared" si="207"/>
        <v>1.30161536892459</v>
      </c>
      <c r="AU172" s="26">
        <f t="shared" si="266"/>
        <v>0.768276115874546</v>
      </c>
      <c r="AV172" s="16">
        <f t="shared" si="208"/>
        <v>0.158300464522207</v>
      </c>
      <c r="AW172" s="16">
        <f t="shared" si="209"/>
        <v>0.231723884125454</v>
      </c>
      <c r="AX172" s="16">
        <f t="shared" si="210"/>
        <v>0.000736252871610797</v>
      </c>
      <c r="BA172" s="25">
        <v>0.235742263047236</v>
      </c>
      <c r="BB172" s="25">
        <v>1.01977867397587</v>
      </c>
      <c r="BC172" s="25">
        <v>0.0738267915683259</v>
      </c>
      <c r="BD172" s="25">
        <v>4.71849887129509</v>
      </c>
      <c r="BE172" s="22">
        <v>-0.711165686062623</v>
      </c>
      <c r="BF172" s="25">
        <v>-0.711165686062623</v>
      </c>
      <c r="BG172" s="25">
        <v>-0.154150679827258</v>
      </c>
      <c r="BH172" s="25">
        <v>1.88815131490312</v>
      </c>
      <c r="BI172" s="26">
        <f t="shared" si="211"/>
        <v>1.32315440277903</v>
      </c>
      <c r="BJ172" s="26">
        <f t="shared" si="212"/>
        <v>1.29765656705958</v>
      </c>
      <c r="BK172" s="26">
        <f t="shared" si="267"/>
        <v>0.770619920080973</v>
      </c>
      <c r="BL172" s="16">
        <f t="shared" si="213"/>
        <v>0.155114354450342</v>
      </c>
      <c r="BM172" s="16">
        <f t="shared" si="214"/>
        <v>0.229380079919027</v>
      </c>
      <c r="BN172" s="16">
        <f t="shared" si="215"/>
        <v>0.000601109583235756</v>
      </c>
      <c r="BQ172" s="25">
        <v>0.235742263047236</v>
      </c>
      <c r="BR172" s="25">
        <v>1.01977867397587</v>
      </c>
      <c r="BS172" s="25">
        <v>0.0738267915683259</v>
      </c>
      <c r="BT172" s="25">
        <v>4.71849887129509</v>
      </c>
      <c r="BU172" s="22">
        <v>-0.711165686062623</v>
      </c>
      <c r="BV172" s="25">
        <v>-0.154150679827258</v>
      </c>
      <c r="BW172" s="25">
        <v>1.88815131490312</v>
      </c>
      <c r="BX172" s="26">
        <f t="shared" si="216"/>
        <v>1.32662985575265</v>
      </c>
      <c r="BY172" s="26">
        <f t="shared" si="217"/>
        <v>1.2942570171737</v>
      </c>
      <c r="BZ172" s="26">
        <f t="shared" si="268"/>
        <v>0.772644062756347</v>
      </c>
      <c r="CA172" s="16">
        <f t="shared" si="218"/>
        <v>0.152388849519699</v>
      </c>
      <c r="CB172" s="16">
        <f t="shared" si="219"/>
        <v>0.227355937243653</v>
      </c>
      <c r="CC172" s="16">
        <f t="shared" si="220"/>
        <v>0.000428278137064106</v>
      </c>
      <c r="CF172" s="25">
        <v>0.235742263047236</v>
      </c>
      <c r="CG172" s="25">
        <v>1.01977867397587</v>
      </c>
      <c r="CH172" s="25">
        <v>0.0738267915683259</v>
      </c>
      <c r="CI172" s="25">
        <v>4.71849887129509</v>
      </c>
      <c r="CJ172" s="25">
        <v>-0.154150679827258</v>
      </c>
      <c r="CK172" s="22">
        <v>1.88815131490312</v>
      </c>
      <c r="CL172" s="29">
        <f t="shared" si="221"/>
        <v>1.32770988039907</v>
      </c>
      <c r="CM172" s="29">
        <f t="shared" si="222"/>
        <v>1.29320420473479</v>
      </c>
      <c r="CN172" s="29">
        <f t="shared" si="269"/>
        <v>0.773273081187578</v>
      </c>
      <c r="CO172" s="27">
        <f t="shared" si="223"/>
        <v>0.151546797218905</v>
      </c>
      <c r="CP172" s="27">
        <f t="shared" si="224"/>
        <v>0.226726918812421</v>
      </c>
      <c r="CQ172" s="27">
        <f t="shared" si="225"/>
        <v>0.000366660060178255</v>
      </c>
      <c r="CT172" s="31">
        <v>0.235742263047236</v>
      </c>
      <c r="CU172" s="31">
        <v>1.01977867397587</v>
      </c>
      <c r="CV172" s="31">
        <v>0.0738267915683259</v>
      </c>
      <c r="CW172" s="31">
        <v>4.71849887129509</v>
      </c>
      <c r="CX172" s="31">
        <v>-0.154150679827258</v>
      </c>
      <c r="CY172" s="34">
        <f t="shared" si="226"/>
        <v>1.30473936472597</v>
      </c>
      <c r="CZ172" s="34">
        <f t="shared" si="189"/>
        <v>1.31597163879593</v>
      </c>
      <c r="DA172" s="34">
        <f t="shared" si="270"/>
        <v>0.759894795996489</v>
      </c>
      <c r="DB172" s="32">
        <f t="shared" si="227"/>
        <v>0.169958831396546</v>
      </c>
      <c r="DC172" s="32">
        <f t="shared" si="228"/>
        <v>0.240105204003511</v>
      </c>
      <c r="DD172" s="32">
        <f>(DC172-$DE$1)^2</f>
        <v>0.00109062113835174</v>
      </c>
      <c r="DE172" s="73"/>
      <c r="DF172" s="30">
        <f t="shared" si="229"/>
        <v>1.30473936472597</v>
      </c>
      <c r="DG172" s="30">
        <f t="shared" si="230"/>
        <v>1.22392186749183</v>
      </c>
      <c r="DH172" s="30">
        <f t="shared" si="231"/>
        <v>1.40286732805798</v>
      </c>
      <c r="DI172" s="34">
        <f t="shared" si="232"/>
        <v>0.712825781882257</v>
      </c>
      <c r="DJ172" s="32">
        <f t="shared" si="233"/>
        <v>0.24312604475774</v>
      </c>
      <c r="DK172" s="32">
        <f t="shared" si="234"/>
        <v>0.287174218117743</v>
      </c>
      <c r="DL172" s="32">
        <f t="shared" si="235"/>
        <v>0.00328622659166871</v>
      </c>
      <c r="DM172" s="36"/>
      <c r="DN172" s="30">
        <f t="shared" si="236"/>
        <v>1.24952627919597</v>
      </c>
      <c r="DO172" s="30">
        <f t="shared" si="237"/>
        <v>1.37412075967288</v>
      </c>
      <c r="DP172" s="34">
        <f t="shared" si="238"/>
        <v>0.727738077574824</v>
      </c>
      <c r="DQ172" s="32">
        <f t="shared" si="239"/>
        <v>0.218531679642361</v>
      </c>
      <c r="DR172" s="32">
        <f t="shared" si="240"/>
        <v>0.272261922425176</v>
      </c>
      <c r="DS172" s="32">
        <f t="shared" si="241"/>
        <v>0.00202106747519047</v>
      </c>
      <c r="DT172" s="36"/>
      <c r="DU172" s="30">
        <f t="shared" si="242"/>
        <v>1.18420320462877</v>
      </c>
      <c r="DV172" s="30">
        <f t="shared" si="243"/>
        <v>1.44992007561595</v>
      </c>
      <c r="DW172" s="34">
        <f t="shared" si="244"/>
        <v>0.689693188485016</v>
      </c>
      <c r="DX172" s="32">
        <f t="shared" si="245"/>
        <v>0.28387242515785</v>
      </c>
      <c r="DY172" s="32">
        <f t="shared" si="246"/>
        <v>0.310306811514984</v>
      </c>
      <c r="DZ172" s="32">
        <f t="shared" si="247"/>
        <v>0.00725795595826448</v>
      </c>
      <c r="EA172" s="36"/>
      <c r="EC172" s="25">
        <v>0.235742263047236</v>
      </c>
      <c r="ED172" s="22">
        <v>0.0738267915683259</v>
      </c>
      <c r="EE172" s="25">
        <v>4.71849887129509</v>
      </c>
      <c r="EF172" s="25">
        <v>-0.154150679827258</v>
      </c>
      <c r="EG172" s="26">
        <f t="shared" si="248"/>
        <v>1.2698679171335</v>
      </c>
      <c r="EH172" s="26">
        <f t="shared" si="249"/>
        <v>1.35210912633798</v>
      </c>
      <c r="EI172" s="26">
        <f t="shared" si="271"/>
        <v>0.739585274975827</v>
      </c>
      <c r="EJ172" s="16">
        <f t="shared" si="250"/>
        <v>0.199927099528539</v>
      </c>
      <c r="EK172" s="16">
        <f t="shared" si="251"/>
        <v>0.260414725024173</v>
      </c>
      <c r="EL172" s="16">
        <f t="shared" si="252"/>
        <v>0.00191757705440089</v>
      </c>
      <c r="EO172" s="25">
        <v>0.235742263047236</v>
      </c>
      <c r="EP172" s="25">
        <v>4.71849887129509</v>
      </c>
      <c r="EQ172" s="22">
        <v>-0.154150679827258</v>
      </c>
      <c r="ER172" s="26">
        <f t="shared" si="253"/>
        <v>1.1614835278946</v>
      </c>
      <c r="ES172" s="26">
        <f t="shared" si="254"/>
        <v>1.47828183419215</v>
      </c>
      <c r="ET172" s="26">
        <f t="shared" si="272"/>
        <v>0.676460994696912</v>
      </c>
      <c r="EU172" s="16">
        <f t="shared" si="255"/>
        <v>0.308598550780432</v>
      </c>
      <c r="EV172" s="16">
        <f t="shared" si="256"/>
        <v>0.323539005303088</v>
      </c>
      <c r="EW172" s="16">
        <f t="shared" si="257"/>
        <v>0.00753653906205334</v>
      </c>
      <c r="EZ172" s="25">
        <v>0.235742263047236</v>
      </c>
      <c r="FA172" s="25">
        <v>4.71849887129509</v>
      </c>
      <c r="FB172" s="26">
        <f t="shared" si="258"/>
        <v>1.20604413880115</v>
      </c>
      <c r="FC172" s="26">
        <f t="shared" si="259"/>
        <v>1.42366265442553</v>
      </c>
      <c r="FD172" s="26">
        <f t="shared" si="260"/>
        <v>0.70241359277877</v>
      </c>
      <c r="FE172" s="16">
        <f t="shared" si="261"/>
        <v>0.261075892093461</v>
      </c>
      <c r="FF172" s="16">
        <f t="shared" si="262"/>
        <v>0.29758640722123</v>
      </c>
      <c r="FG172" s="16">
        <f t="shared" si="263"/>
        <v>0.000620232853265407</v>
      </c>
    </row>
    <row r="173" s="1" customFormat="1" spans="1:163">
      <c r="A173" s="13" t="s">
        <v>28</v>
      </c>
      <c r="B173" s="13">
        <v>1.32480890563222</v>
      </c>
      <c r="C173" s="14">
        <v>0.002</v>
      </c>
      <c r="D173" s="14">
        <v>0.0766203096300184</v>
      </c>
      <c r="E173" s="13">
        <v>112</v>
      </c>
      <c r="F173" s="13">
        <v>0.491071428571429</v>
      </c>
      <c r="G173" s="13">
        <v>0.491071428571429</v>
      </c>
      <c r="H173" s="13">
        <v>0.857142857142857</v>
      </c>
      <c r="I173" s="13">
        <v>6.60714285714286</v>
      </c>
      <c r="J173" s="13">
        <v>1.268</v>
      </c>
      <c r="K173" s="17">
        <f t="shared" si="190"/>
        <v>1.2366722107815</v>
      </c>
      <c r="L173" s="17">
        <f t="shared" si="186"/>
        <v>1.02533233054433</v>
      </c>
      <c r="M173" s="17">
        <f t="shared" si="187"/>
        <v>0.975293541625788</v>
      </c>
      <c r="N173" s="16">
        <f t="shared" si="191"/>
        <v>0.00098143037731882</v>
      </c>
      <c r="O173" s="16">
        <f t="shared" si="188"/>
        <v>0.024706458374212</v>
      </c>
      <c r="P173" s="16">
        <f>(O173-$Q$1)^2</f>
        <v>0.0792871740433186</v>
      </c>
      <c r="R173" s="21">
        <f t="shared" si="192"/>
        <v>0.0250167849621248</v>
      </c>
      <c r="S173" s="21">
        <f t="shared" ref="S173:S182" si="276">1</f>
        <v>1</v>
      </c>
      <c r="T173" s="21">
        <f t="shared" si="193"/>
        <v>0.281268226872807</v>
      </c>
      <c r="U173" s="22">
        <f t="shared" si="194"/>
        <v>0.00199800266267306</v>
      </c>
      <c r="V173" s="21">
        <f t="shared" si="195"/>
        <v>0.0738267915683259</v>
      </c>
      <c r="W173" s="25">
        <f t="shared" si="196"/>
        <v>4.71849887129509</v>
      </c>
      <c r="X173" s="21">
        <f t="shared" si="197"/>
        <v>-0.711165686062623</v>
      </c>
      <c r="Y173" s="21">
        <f t="shared" si="198"/>
        <v>-0.711165686062623</v>
      </c>
      <c r="Z173" s="25">
        <f t="shared" si="199"/>
        <v>-0.154150679827258</v>
      </c>
      <c r="AA173" s="21">
        <f t="shared" si="200"/>
        <v>1.88815131490312</v>
      </c>
      <c r="AB173" s="26">
        <f t="shared" si="201"/>
        <v>1.06113544420488</v>
      </c>
      <c r="AC173" s="26">
        <f t="shared" si="202"/>
        <v>1.19494641982309</v>
      </c>
      <c r="AD173" s="26">
        <f t="shared" si="265"/>
        <v>0.836857605839808</v>
      </c>
      <c r="AE173" s="16">
        <f t="shared" si="203"/>
        <v>0.0427929444443135</v>
      </c>
      <c r="AF173" s="16">
        <f t="shared" si="204"/>
        <v>0.163142394160192</v>
      </c>
      <c r="AG173" s="16">
        <f t="shared" si="205"/>
        <v>0.0017035875698608</v>
      </c>
      <c r="AJ173" s="25">
        <v>0.0250167849621248</v>
      </c>
      <c r="AK173" s="22">
        <v>1</v>
      </c>
      <c r="AL173" s="25">
        <v>0.281268226872807</v>
      </c>
      <c r="AM173" s="25">
        <v>0.0738267915683259</v>
      </c>
      <c r="AN173" s="25">
        <v>4.71849887129509</v>
      </c>
      <c r="AO173" s="25">
        <v>-0.711165686062623</v>
      </c>
      <c r="AP173" s="25">
        <v>-0.711165686062623</v>
      </c>
      <c r="AQ173" s="25">
        <v>-0.154150679827258</v>
      </c>
      <c r="AR173" s="25">
        <v>1.88815131490312</v>
      </c>
      <c r="AS173" s="26">
        <f t="shared" si="206"/>
        <v>1.06016299499382</v>
      </c>
      <c r="AT173" s="26">
        <f t="shared" si="207"/>
        <v>1.19604250099994</v>
      </c>
      <c r="AU173" s="26">
        <f t="shared" si="266"/>
        <v>0.836090690058217</v>
      </c>
      <c r="AV173" s="16">
        <f t="shared" si="208"/>
        <v>0.043196220649939</v>
      </c>
      <c r="AW173" s="16">
        <f t="shared" si="209"/>
        <v>0.163909309941782</v>
      </c>
      <c r="AX173" s="16">
        <f t="shared" si="210"/>
        <v>0.00165491074168169</v>
      </c>
      <c r="BA173" s="25">
        <v>0.0250167849621248</v>
      </c>
      <c r="BB173" s="25">
        <v>0.281268226872807</v>
      </c>
      <c r="BC173" s="25">
        <v>0.0738267915683259</v>
      </c>
      <c r="BD173" s="25">
        <v>4.71849887129509</v>
      </c>
      <c r="BE173" s="22">
        <v>-0.711165686062623</v>
      </c>
      <c r="BF173" s="25">
        <v>-0.711165686062623</v>
      </c>
      <c r="BG173" s="25">
        <v>-0.154150679827258</v>
      </c>
      <c r="BH173" s="25">
        <v>1.88815131490312</v>
      </c>
      <c r="BI173" s="26">
        <f t="shared" si="211"/>
        <v>1.05315904943728</v>
      </c>
      <c r="BJ173" s="26">
        <f t="shared" si="212"/>
        <v>1.20399668091682</v>
      </c>
      <c r="BK173" s="26">
        <f t="shared" si="267"/>
        <v>0.830567073688704</v>
      </c>
      <c r="BL173" s="16">
        <f t="shared" si="213"/>
        <v>0.0461566340386943</v>
      </c>
      <c r="BM173" s="16">
        <f t="shared" si="214"/>
        <v>0.169432926311296</v>
      </c>
      <c r="BN173" s="16">
        <f t="shared" si="215"/>
        <v>0.00125525778688736</v>
      </c>
      <c r="BQ173" s="25">
        <v>0.0250167849621248</v>
      </c>
      <c r="BR173" s="25">
        <v>0.281268226872807</v>
      </c>
      <c r="BS173" s="25">
        <v>0.0738267915683259</v>
      </c>
      <c r="BT173" s="25">
        <v>4.71849887129509</v>
      </c>
      <c r="BU173" s="22">
        <v>-0.711165686062623</v>
      </c>
      <c r="BV173" s="25">
        <v>-0.154150679827258</v>
      </c>
      <c r="BW173" s="25">
        <v>1.88815131490312</v>
      </c>
      <c r="BX173" s="26">
        <f t="shared" si="216"/>
        <v>1.05040314711324</v>
      </c>
      <c r="BY173" s="26">
        <f t="shared" si="217"/>
        <v>1.20715556068617</v>
      </c>
      <c r="BZ173" s="26">
        <f t="shared" si="268"/>
        <v>0.828393649142933</v>
      </c>
      <c r="CA173" s="16">
        <f t="shared" si="218"/>
        <v>0.0473483903862225</v>
      </c>
      <c r="CB173" s="16">
        <f t="shared" si="219"/>
        <v>0.171606350857067</v>
      </c>
      <c r="CC173" s="16">
        <f t="shared" si="220"/>
        <v>0.00122883230628763</v>
      </c>
      <c r="CF173" s="25">
        <v>0.0250167849621248</v>
      </c>
      <c r="CG173" s="25">
        <v>0.281268226872807</v>
      </c>
      <c r="CH173" s="25">
        <v>0.0738267915683259</v>
      </c>
      <c r="CI173" s="25">
        <v>4.71849887129509</v>
      </c>
      <c r="CJ173" s="25">
        <v>-0.154150679827258</v>
      </c>
      <c r="CK173" s="22">
        <v>1.88815131490312</v>
      </c>
      <c r="CL173" s="29">
        <f t="shared" si="221"/>
        <v>1.06139964424159</v>
      </c>
      <c r="CM173" s="29">
        <f t="shared" si="222"/>
        <v>1.19464897777126</v>
      </c>
      <c r="CN173" s="29">
        <f t="shared" si="269"/>
        <v>0.837065965490214</v>
      </c>
      <c r="CO173" s="27">
        <f t="shared" si="223"/>
        <v>0.0426837069995012</v>
      </c>
      <c r="CP173" s="27">
        <f t="shared" si="224"/>
        <v>0.162934034509786</v>
      </c>
      <c r="CQ173" s="27">
        <f t="shared" si="225"/>
        <v>0.00199313268874371</v>
      </c>
      <c r="CT173" s="31">
        <v>0.0250167849621248</v>
      </c>
      <c r="CU173" s="31">
        <v>0.281268226872807</v>
      </c>
      <c r="CV173" s="31">
        <v>0.0738267915683259</v>
      </c>
      <c r="CW173" s="31">
        <v>4.71849887129509</v>
      </c>
      <c r="CX173" s="31">
        <v>-0.154150679827258</v>
      </c>
      <c r="CY173" s="34">
        <f t="shared" si="226"/>
        <v>1.02873104498456</v>
      </c>
      <c r="CZ173" s="34">
        <f t="shared" si="189"/>
        <v>1.23258650177028</v>
      </c>
      <c r="DA173" s="34">
        <f t="shared" si="270"/>
        <v>0.811302085949968</v>
      </c>
      <c r="DB173" s="32">
        <f t="shared" si="227"/>
        <v>0.0572496328341812</v>
      </c>
      <c r="DC173" s="32">
        <f t="shared" si="228"/>
        <v>0.188697914050032</v>
      </c>
      <c r="DD173" s="32">
        <f>(DC173-$DE$1)^2</f>
        <v>0.000337924997025779</v>
      </c>
      <c r="DE173" s="73"/>
      <c r="DF173" s="30">
        <f t="shared" si="229"/>
        <v>1.02873104498456</v>
      </c>
      <c r="DG173" s="30">
        <f t="shared" si="230"/>
        <v>0.96498211954523</v>
      </c>
      <c r="DH173" s="30">
        <f t="shared" si="231"/>
        <v>1.31401398462966</v>
      </c>
      <c r="DI173" s="34">
        <f t="shared" si="232"/>
        <v>0.761026908158698</v>
      </c>
      <c r="DJ173" s="32">
        <f t="shared" si="233"/>
        <v>0.0918198358753015</v>
      </c>
      <c r="DK173" s="32">
        <f t="shared" si="234"/>
        <v>0.238973091841302</v>
      </c>
      <c r="DL173" s="32">
        <f t="shared" si="235"/>
        <v>8.3256367133671e-5</v>
      </c>
      <c r="DM173" s="36"/>
      <c r="DN173" s="30">
        <f t="shared" si="236"/>
        <v>0.987124637816878</v>
      </c>
      <c r="DO173" s="30">
        <f t="shared" si="237"/>
        <v>1.28453890362245</v>
      </c>
      <c r="DP173" s="34">
        <f t="shared" si="238"/>
        <v>0.778489462000692</v>
      </c>
      <c r="DQ173" s="32">
        <f t="shared" si="239"/>
        <v>0.0788909690815002</v>
      </c>
      <c r="DR173" s="32">
        <f t="shared" si="240"/>
        <v>0.221510537999308</v>
      </c>
      <c r="DS173" s="32">
        <f t="shared" si="241"/>
        <v>3.35831884171463e-5</v>
      </c>
      <c r="DT173" s="36"/>
      <c r="DU173" s="30">
        <f t="shared" si="242"/>
        <v>0.930518191611955</v>
      </c>
      <c r="DV173" s="30">
        <f t="shared" si="243"/>
        <v>1.362681580468</v>
      </c>
      <c r="DW173" s="34">
        <f t="shared" si="244"/>
        <v>0.733847154268103</v>
      </c>
      <c r="DX173" s="32">
        <f t="shared" si="245"/>
        <v>0.113893970992865</v>
      </c>
      <c r="DY173" s="32">
        <f t="shared" si="246"/>
        <v>0.266152845731897</v>
      </c>
      <c r="DZ173" s="32">
        <f t="shared" si="247"/>
        <v>0.00168425469691901</v>
      </c>
      <c r="EA173" s="36"/>
      <c r="EC173" s="25">
        <v>0.0250167849621248</v>
      </c>
      <c r="ED173" s="22">
        <v>0.0738267915683259</v>
      </c>
      <c r="EE173" s="25">
        <v>4.71849887129509</v>
      </c>
      <c r="EF173" s="25">
        <v>-0.154150679827258</v>
      </c>
      <c r="EG173" s="26">
        <f t="shared" si="248"/>
        <v>1.15777567757149</v>
      </c>
      <c r="EH173" s="26">
        <f t="shared" si="249"/>
        <v>1.09520352220536</v>
      </c>
      <c r="EI173" s="26">
        <f t="shared" si="271"/>
        <v>0.913072300923891</v>
      </c>
      <c r="EJ173" s="16">
        <f t="shared" si="250"/>
        <v>0.0121494012548232</v>
      </c>
      <c r="EK173" s="16">
        <f t="shared" si="251"/>
        <v>0.0869276990761089</v>
      </c>
      <c r="EL173" s="16">
        <f t="shared" si="252"/>
        <v>0.0168212801715728</v>
      </c>
      <c r="EO173" s="25">
        <v>0.0250167849621248</v>
      </c>
      <c r="EP173" s="25">
        <v>4.71849887129509</v>
      </c>
      <c r="EQ173" s="22">
        <v>-0.154150679827258</v>
      </c>
      <c r="ER173" s="26">
        <f t="shared" si="253"/>
        <v>1.05895846359502</v>
      </c>
      <c r="ES173" s="26">
        <f t="shared" si="254"/>
        <v>1.19740296110889</v>
      </c>
      <c r="ET173" s="26">
        <f t="shared" si="272"/>
        <v>0.835140744160112</v>
      </c>
      <c r="EU173" s="16">
        <f t="shared" si="255"/>
        <v>0.0436983639425538</v>
      </c>
      <c r="EV173" s="16">
        <f t="shared" si="256"/>
        <v>0.164859255839888</v>
      </c>
      <c r="EW173" s="16">
        <f t="shared" si="257"/>
        <v>0.00516479483245481</v>
      </c>
      <c r="EZ173" s="25">
        <v>0.0250167849621248</v>
      </c>
      <c r="FA173" s="25">
        <v>4.71849887129509</v>
      </c>
      <c r="FB173" s="26">
        <f t="shared" si="258"/>
        <v>1.09958567433816</v>
      </c>
      <c r="FC173" s="26">
        <f t="shared" si="259"/>
        <v>1.1531616222294</v>
      </c>
      <c r="FD173" s="26">
        <f t="shared" si="260"/>
        <v>0.867181131181513</v>
      </c>
      <c r="FE173" s="16">
        <f t="shared" si="261"/>
        <v>0.0283633850881327</v>
      </c>
      <c r="FF173" s="16">
        <f t="shared" si="262"/>
        <v>0.132818868818487</v>
      </c>
      <c r="FG173" s="16">
        <f t="shared" si="263"/>
        <v>0.0195616766266048</v>
      </c>
    </row>
    <row r="174" s="1" customFormat="1" spans="1:163">
      <c r="A174" s="13" t="s">
        <v>28</v>
      </c>
      <c r="B174" s="13">
        <v>1.79730958069461</v>
      </c>
      <c r="C174" s="14">
        <v>0.0025</v>
      </c>
      <c r="D174" s="14">
        <v>0.0766203096300184</v>
      </c>
      <c r="E174" s="13">
        <v>112</v>
      </c>
      <c r="F174" s="13">
        <v>0.491071428571429</v>
      </c>
      <c r="G174" s="13">
        <v>0.491071428571429</v>
      </c>
      <c r="H174" s="13">
        <v>0.857142857142857</v>
      </c>
      <c r="I174" s="13">
        <v>6.60714285714286</v>
      </c>
      <c r="J174" s="13">
        <v>1.457</v>
      </c>
      <c r="K174" s="17">
        <f t="shared" si="190"/>
        <v>1.27579171660916</v>
      </c>
      <c r="L174" s="17">
        <f t="shared" si="186"/>
        <v>1.14203594601826</v>
      </c>
      <c r="M174" s="17">
        <f t="shared" si="187"/>
        <v>0.875629180925984</v>
      </c>
      <c r="N174" s="16">
        <f t="shared" si="191"/>
        <v>0.0328364419694554</v>
      </c>
      <c r="O174" s="16">
        <f t="shared" si="188"/>
        <v>0.124370819074016</v>
      </c>
      <c r="P174" s="16">
        <f>(O174-$Q$1)^2</f>
        <v>0.0330932207730993</v>
      </c>
      <c r="R174" s="21">
        <f t="shared" si="192"/>
        <v>0.132812587111705</v>
      </c>
      <c r="S174" s="21">
        <f t="shared" si="276"/>
        <v>1</v>
      </c>
      <c r="T174" s="21">
        <f t="shared" si="193"/>
        <v>0.586290869365667</v>
      </c>
      <c r="U174" s="22">
        <f t="shared" si="194"/>
        <v>0.00249688019858715</v>
      </c>
      <c r="V174" s="21">
        <f t="shared" si="195"/>
        <v>0.0738267915683259</v>
      </c>
      <c r="W174" s="25">
        <f t="shared" si="196"/>
        <v>4.71849887129509</v>
      </c>
      <c r="X174" s="21">
        <f t="shared" si="197"/>
        <v>-0.711165686062623</v>
      </c>
      <c r="Y174" s="21">
        <f t="shared" si="198"/>
        <v>-0.711165686062623</v>
      </c>
      <c r="Z174" s="25">
        <f t="shared" si="199"/>
        <v>-0.154150679827258</v>
      </c>
      <c r="AA174" s="21">
        <f t="shared" si="200"/>
        <v>1.88815131490312</v>
      </c>
      <c r="AB174" s="26">
        <f t="shared" si="201"/>
        <v>1.1528690993297</v>
      </c>
      <c r="AC174" s="26">
        <f t="shared" si="202"/>
        <v>1.2638034975932</v>
      </c>
      <c r="AD174" s="26">
        <f t="shared" si="265"/>
        <v>0.791262250741043</v>
      </c>
      <c r="AE174" s="16">
        <f t="shared" si="203"/>
        <v>0.092495604742528</v>
      </c>
      <c r="AF174" s="16">
        <f t="shared" si="204"/>
        <v>0.208737749258957</v>
      </c>
      <c r="AG174" s="16">
        <f t="shared" si="205"/>
        <v>1.86694517385923e-5</v>
      </c>
      <c r="AJ174" s="25">
        <v>0.132812587111705</v>
      </c>
      <c r="AK174" s="22">
        <v>1</v>
      </c>
      <c r="AL174" s="25">
        <v>0.586290869365667</v>
      </c>
      <c r="AM174" s="25">
        <v>0.0738267915683259</v>
      </c>
      <c r="AN174" s="25">
        <v>4.71849887129509</v>
      </c>
      <c r="AO174" s="25">
        <v>-0.711165686062623</v>
      </c>
      <c r="AP174" s="25">
        <v>-0.711165686062623</v>
      </c>
      <c r="AQ174" s="25">
        <v>-0.154150679827258</v>
      </c>
      <c r="AR174" s="25">
        <v>1.88815131490312</v>
      </c>
      <c r="AS174" s="26">
        <f t="shared" si="206"/>
        <v>1.15218875831014</v>
      </c>
      <c r="AT174" s="26">
        <f t="shared" si="207"/>
        <v>1.2645497445548</v>
      </c>
      <c r="AU174" s="26">
        <f t="shared" si="266"/>
        <v>0.790795304262277</v>
      </c>
      <c r="AV174" s="16">
        <f t="shared" si="208"/>
        <v>0.0929098930605158</v>
      </c>
      <c r="AW174" s="16">
        <f t="shared" si="209"/>
        <v>0.209204695737723</v>
      </c>
      <c r="AX174" s="16">
        <f t="shared" si="210"/>
        <v>2.12963017897096e-5</v>
      </c>
      <c r="BA174" s="25">
        <v>0.132812587111705</v>
      </c>
      <c r="BB174" s="25">
        <v>0.586290869365667</v>
      </c>
      <c r="BC174" s="25">
        <v>0.0738267915683259</v>
      </c>
      <c r="BD174" s="25">
        <v>4.71849887129509</v>
      </c>
      <c r="BE174" s="22">
        <v>-0.711165686062623</v>
      </c>
      <c r="BF174" s="25">
        <v>-0.711165686062623</v>
      </c>
      <c r="BG174" s="25">
        <v>-0.154150679827258</v>
      </c>
      <c r="BH174" s="25">
        <v>1.88815131490312</v>
      </c>
      <c r="BI174" s="26">
        <f t="shared" si="211"/>
        <v>1.14915949224791</v>
      </c>
      <c r="BJ174" s="26">
        <f t="shared" si="212"/>
        <v>1.26788318751987</v>
      </c>
      <c r="BK174" s="26">
        <f t="shared" si="267"/>
        <v>0.788716192345855</v>
      </c>
      <c r="BL174" s="16">
        <f t="shared" si="213"/>
        <v>0.0947657782130638</v>
      </c>
      <c r="BM174" s="16">
        <f t="shared" si="214"/>
        <v>0.211283807654145</v>
      </c>
      <c r="BN174" s="16">
        <f t="shared" si="215"/>
        <v>4.12326310266316e-5</v>
      </c>
      <c r="BQ174" s="25">
        <v>0.132812587111705</v>
      </c>
      <c r="BR174" s="25">
        <v>0.586290869365667</v>
      </c>
      <c r="BS174" s="25">
        <v>0.0738267915683259</v>
      </c>
      <c r="BT174" s="25">
        <v>4.71849887129509</v>
      </c>
      <c r="BU174" s="22">
        <v>-0.711165686062623</v>
      </c>
      <c r="BV174" s="25">
        <v>-0.154150679827258</v>
      </c>
      <c r="BW174" s="25">
        <v>1.88815131490312</v>
      </c>
      <c r="BX174" s="26">
        <f t="shared" si="216"/>
        <v>1.14863724330159</v>
      </c>
      <c r="BY174" s="26">
        <f t="shared" si="217"/>
        <v>1.26845965381731</v>
      </c>
      <c r="BZ174" s="26">
        <f t="shared" si="268"/>
        <v>0.78835775106492</v>
      </c>
      <c r="CA174" s="16">
        <f t="shared" si="218"/>
        <v>0.0950875897186436</v>
      </c>
      <c r="CB174" s="16">
        <f t="shared" si="219"/>
        <v>0.21164224893508</v>
      </c>
      <c r="CC174" s="16">
        <f t="shared" si="220"/>
        <v>2.48122896456128e-5</v>
      </c>
      <c r="CF174" s="25">
        <v>0.132812587111705</v>
      </c>
      <c r="CG174" s="25">
        <v>0.586290869365667</v>
      </c>
      <c r="CH174" s="25">
        <v>0.0738267915683259</v>
      </c>
      <c r="CI174" s="25">
        <v>4.71849887129509</v>
      </c>
      <c r="CJ174" s="25">
        <v>-0.154150679827258</v>
      </c>
      <c r="CK174" s="22">
        <v>1.88815131490312</v>
      </c>
      <c r="CL174" s="29">
        <f t="shared" si="221"/>
        <v>1.15606888276897</v>
      </c>
      <c r="CM174" s="29">
        <f t="shared" si="222"/>
        <v>1.26030552479732</v>
      </c>
      <c r="CN174" s="29">
        <f t="shared" si="269"/>
        <v>0.793458395860654</v>
      </c>
      <c r="CO174" s="27">
        <f t="shared" si="223"/>
        <v>0.0905595373179145</v>
      </c>
      <c r="CP174" s="27">
        <f t="shared" si="224"/>
        <v>0.206541604139346</v>
      </c>
      <c r="CQ174" s="27">
        <f t="shared" si="225"/>
        <v>1.07525498493024e-6</v>
      </c>
      <c r="CT174" s="31">
        <v>0.132812587111705</v>
      </c>
      <c r="CU174" s="31">
        <v>0.586290869365667</v>
      </c>
      <c r="CV174" s="31">
        <v>0.0738267915683259</v>
      </c>
      <c r="CW174" s="31">
        <v>4.71849887129509</v>
      </c>
      <c r="CX174" s="31">
        <v>-0.154150679827258</v>
      </c>
      <c r="CY174" s="34">
        <f t="shared" si="226"/>
        <v>1.12689590981302</v>
      </c>
      <c r="CZ174" s="34">
        <f t="shared" si="189"/>
        <v>1.29293219303791</v>
      </c>
      <c r="DA174" s="34">
        <f t="shared" si="270"/>
        <v>0.773435765142771</v>
      </c>
      <c r="DB174" s="32">
        <f t="shared" si="227"/>
        <v>0.108968710358176</v>
      </c>
      <c r="DC174" s="32">
        <f t="shared" si="228"/>
        <v>0.226564234857229</v>
      </c>
      <c r="DD174" s="32">
        <f>(DC174-$DE$1)^2</f>
        <v>0.000379610061909973</v>
      </c>
      <c r="DE174" s="73"/>
      <c r="DF174" s="30">
        <f t="shared" si="229"/>
        <v>1.12689590981302</v>
      </c>
      <c r="DG174" s="30">
        <f t="shared" si="230"/>
        <v>1.05703821097756</v>
      </c>
      <c r="DH174" s="30">
        <f t="shared" si="231"/>
        <v>1.37837968851907</v>
      </c>
      <c r="DI174" s="34">
        <f t="shared" si="232"/>
        <v>0.725489506504844</v>
      </c>
      <c r="DJ174" s="32">
        <f t="shared" si="233"/>
        <v>0.159969432678033</v>
      </c>
      <c r="DK174" s="32">
        <f t="shared" si="234"/>
        <v>0.274510493495156</v>
      </c>
      <c r="DL174" s="32">
        <f t="shared" si="235"/>
        <v>0.00199468480777079</v>
      </c>
      <c r="DM174" s="36"/>
      <c r="DN174" s="30">
        <f t="shared" si="236"/>
        <v>1.08054989800077</v>
      </c>
      <c r="DO174" s="30">
        <f t="shared" si="237"/>
        <v>1.34838752258988</v>
      </c>
      <c r="DP174" s="34">
        <f t="shared" si="238"/>
        <v>0.741626560055435</v>
      </c>
      <c r="DQ174" s="32">
        <f t="shared" si="239"/>
        <v>0.141714679295231</v>
      </c>
      <c r="DR174" s="32">
        <f t="shared" si="240"/>
        <v>0.258373439944565</v>
      </c>
      <c r="DS174" s="32">
        <f t="shared" si="241"/>
        <v>0.000965208294082777</v>
      </c>
      <c r="DT174" s="36"/>
      <c r="DU174" s="30">
        <f t="shared" si="242"/>
        <v>1.02048325450529</v>
      </c>
      <c r="DV174" s="30">
        <f t="shared" si="243"/>
        <v>1.4277549323495</v>
      </c>
      <c r="DW174" s="34">
        <f t="shared" si="244"/>
        <v>0.700400311945978</v>
      </c>
      <c r="DX174" s="32">
        <f t="shared" si="245"/>
        <v>0.190546869097294</v>
      </c>
      <c r="DY174" s="32">
        <f t="shared" si="246"/>
        <v>0.299599688054022</v>
      </c>
      <c r="DZ174" s="32">
        <f t="shared" si="247"/>
        <v>0.00554824085043831</v>
      </c>
      <c r="EA174" s="36"/>
      <c r="EC174" s="25">
        <v>0.132812587111705</v>
      </c>
      <c r="ED174" s="22">
        <v>0.0738267915683259</v>
      </c>
      <c r="EE174" s="25">
        <v>4.71849887129509</v>
      </c>
      <c r="EF174" s="25">
        <v>-0.154150679827258</v>
      </c>
      <c r="EG174" s="26">
        <f t="shared" si="248"/>
        <v>1.19439945869233</v>
      </c>
      <c r="EH174" s="26">
        <f t="shared" si="249"/>
        <v>1.2198598964497</v>
      </c>
      <c r="EI174" s="26">
        <f t="shared" si="271"/>
        <v>0.819766272266527</v>
      </c>
      <c r="EJ174" s="16">
        <f t="shared" si="250"/>
        <v>0.0689590442950817</v>
      </c>
      <c r="EK174" s="16">
        <f t="shared" si="251"/>
        <v>0.180233727733473</v>
      </c>
      <c r="EL174" s="16">
        <f t="shared" si="252"/>
        <v>0.00132429391829869</v>
      </c>
      <c r="EO174" s="25">
        <v>0.132812587111705</v>
      </c>
      <c r="EP174" s="25">
        <v>4.71849887129509</v>
      </c>
      <c r="EQ174" s="22">
        <v>-0.154150679827258</v>
      </c>
      <c r="ER174" s="26">
        <f t="shared" si="253"/>
        <v>1.09245637146964</v>
      </c>
      <c r="ES174" s="26">
        <f t="shared" si="254"/>
        <v>1.33369170435608</v>
      </c>
      <c r="ET174" s="26">
        <f t="shared" si="272"/>
        <v>0.749798470466463</v>
      </c>
      <c r="EU174" s="16">
        <f t="shared" si="255"/>
        <v>0.132892057102083</v>
      </c>
      <c r="EV174" s="16">
        <f t="shared" si="256"/>
        <v>0.250201529533537</v>
      </c>
      <c r="EW174" s="16">
        <f t="shared" si="257"/>
        <v>0.000181596287217775</v>
      </c>
      <c r="EZ174" s="25">
        <v>0.132812587111705</v>
      </c>
      <c r="FA174" s="25">
        <v>4.71849887129509</v>
      </c>
      <c r="FB174" s="26">
        <f t="shared" si="258"/>
        <v>1.13436873796672</v>
      </c>
      <c r="FC174" s="26">
        <f t="shared" si="259"/>
        <v>1.28441480378909</v>
      </c>
      <c r="FD174" s="26">
        <f t="shared" si="260"/>
        <v>0.778564679455537</v>
      </c>
      <c r="FE174" s="16">
        <f t="shared" si="261"/>
        <v>0.104090931241189</v>
      </c>
      <c r="FF174" s="16">
        <f t="shared" si="262"/>
        <v>0.221435320544463</v>
      </c>
      <c r="FG174" s="16">
        <f t="shared" si="263"/>
        <v>0.00262621525312594</v>
      </c>
    </row>
    <row r="175" s="1" customFormat="1" spans="1:163">
      <c r="A175" s="13" t="s">
        <v>28</v>
      </c>
      <c r="B175" s="13">
        <v>1.79730958069461</v>
      </c>
      <c r="C175" s="14">
        <v>0.003</v>
      </c>
      <c r="D175" s="14">
        <v>0.0766203096300184</v>
      </c>
      <c r="E175" s="13">
        <v>112</v>
      </c>
      <c r="F175" s="13">
        <v>0.491071428571429</v>
      </c>
      <c r="G175" s="13">
        <v>0.491071428571429</v>
      </c>
      <c r="H175" s="13">
        <v>0.857142857142857</v>
      </c>
      <c r="I175" s="13">
        <v>6.60714285714286</v>
      </c>
      <c r="J175" s="13">
        <v>1.472</v>
      </c>
      <c r="K175" s="17">
        <f t="shared" si="190"/>
        <v>1.27583541660916</v>
      </c>
      <c r="L175" s="17">
        <f t="shared" si="186"/>
        <v>1.1537538312835</v>
      </c>
      <c r="M175" s="17">
        <f t="shared" si="187"/>
        <v>0.866736016718179</v>
      </c>
      <c r="N175" s="16">
        <f t="shared" si="191"/>
        <v>0.0384805437769022</v>
      </c>
      <c r="O175" s="16">
        <f t="shared" si="188"/>
        <v>0.133263983281821</v>
      </c>
      <c r="P175" s="16">
        <f>(O175-$Q$1)^2</f>
        <v>0.0299367017025997</v>
      </c>
      <c r="R175" s="21">
        <f t="shared" si="192"/>
        <v>0.14302082755184</v>
      </c>
      <c r="S175" s="21">
        <f t="shared" si="276"/>
        <v>1</v>
      </c>
      <c r="T175" s="21">
        <f t="shared" si="193"/>
        <v>0.586290869365667</v>
      </c>
      <c r="U175" s="22">
        <f t="shared" si="194"/>
        <v>0.00299550897979837</v>
      </c>
      <c r="V175" s="21">
        <f t="shared" si="195"/>
        <v>0.0738267915683259</v>
      </c>
      <c r="W175" s="25">
        <f t="shared" si="196"/>
        <v>4.71849887129509</v>
      </c>
      <c r="X175" s="21">
        <f t="shared" si="197"/>
        <v>-0.711165686062623</v>
      </c>
      <c r="Y175" s="21">
        <f t="shared" si="198"/>
        <v>-0.711165686062623</v>
      </c>
      <c r="Z175" s="25">
        <f t="shared" si="199"/>
        <v>-0.154150679827258</v>
      </c>
      <c r="AA175" s="21">
        <f t="shared" si="200"/>
        <v>1.88815131490312</v>
      </c>
      <c r="AB175" s="26">
        <f t="shared" si="201"/>
        <v>1.15274320961586</v>
      </c>
      <c r="AC175" s="26">
        <f t="shared" si="202"/>
        <v>1.27695395446357</v>
      </c>
      <c r="AD175" s="26">
        <f t="shared" si="265"/>
        <v>0.783113593489038</v>
      </c>
      <c r="AE175" s="16">
        <f t="shared" si="203"/>
        <v>0.10192489820638</v>
      </c>
      <c r="AF175" s="16">
        <f t="shared" si="204"/>
        <v>0.216886406510962</v>
      </c>
      <c r="AG175" s="16">
        <f t="shared" si="205"/>
        <v>0.000155487765585678</v>
      </c>
      <c r="AJ175" s="25">
        <v>0.14302082755184</v>
      </c>
      <c r="AK175" s="22">
        <v>1</v>
      </c>
      <c r="AL175" s="25">
        <v>0.586290869365667</v>
      </c>
      <c r="AM175" s="25">
        <v>0.0738267915683259</v>
      </c>
      <c r="AN175" s="25">
        <v>4.71849887129509</v>
      </c>
      <c r="AO175" s="25">
        <v>-0.711165686062623</v>
      </c>
      <c r="AP175" s="25">
        <v>-0.711165686062623</v>
      </c>
      <c r="AQ175" s="25">
        <v>-0.154150679827258</v>
      </c>
      <c r="AR175" s="25">
        <v>1.88815131490312</v>
      </c>
      <c r="AS175" s="26">
        <f t="shared" si="206"/>
        <v>1.15222822450833</v>
      </c>
      <c r="AT175" s="26">
        <f t="shared" si="207"/>
        <v>1.27752468537917</v>
      </c>
      <c r="AU175" s="26">
        <f t="shared" si="266"/>
        <v>0.782763739475767</v>
      </c>
      <c r="AV175" s="16">
        <f t="shared" si="208"/>
        <v>0.102253988401096</v>
      </c>
      <c r="AW175" s="16">
        <f t="shared" si="209"/>
        <v>0.217236260524233</v>
      </c>
      <c r="AX175" s="16">
        <f t="shared" si="210"/>
        <v>0.000159930330617217</v>
      </c>
      <c r="BA175" s="25">
        <v>0.14302082755184</v>
      </c>
      <c r="BB175" s="25">
        <v>0.586290869365667</v>
      </c>
      <c r="BC175" s="25">
        <v>0.0738267915683259</v>
      </c>
      <c r="BD175" s="25">
        <v>4.71849887129509</v>
      </c>
      <c r="BE175" s="22">
        <v>-0.711165686062623</v>
      </c>
      <c r="BF175" s="25">
        <v>-0.711165686062623</v>
      </c>
      <c r="BG175" s="25">
        <v>-0.154150679827258</v>
      </c>
      <c r="BH175" s="25">
        <v>1.88815131490312</v>
      </c>
      <c r="BI175" s="26">
        <f t="shared" si="211"/>
        <v>1.14919885468392</v>
      </c>
      <c r="BJ175" s="26">
        <f t="shared" si="212"/>
        <v>1.28089233121004</v>
      </c>
      <c r="BK175" s="26">
        <f t="shared" si="267"/>
        <v>0.780705743671144</v>
      </c>
      <c r="BL175" s="16">
        <f t="shared" si="213"/>
        <v>0.10420057941737</v>
      </c>
      <c r="BM175" s="16">
        <f t="shared" si="214"/>
        <v>0.219294256328856</v>
      </c>
      <c r="BN175" s="16">
        <f t="shared" si="215"/>
        <v>0.000208274329981354</v>
      </c>
      <c r="BQ175" s="25">
        <v>0.14302082755184</v>
      </c>
      <c r="BR175" s="25">
        <v>0.586290869365667</v>
      </c>
      <c r="BS175" s="25">
        <v>0.0738267915683259</v>
      </c>
      <c r="BT175" s="25">
        <v>4.71849887129509</v>
      </c>
      <c r="BU175" s="22">
        <v>-0.711165686062623</v>
      </c>
      <c r="BV175" s="25">
        <v>-0.154150679827258</v>
      </c>
      <c r="BW175" s="25">
        <v>1.88815131490312</v>
      </c>
      <c r="BX175" s="26">
        <f t="shared" si="216"/>
        <v>1.14867658784888</v>
      </c>
      <c r="BY175" s="26">
        <f t="shared" si="217"/>
        <v>1.28147471235276</v>
      </c>
      <c r="BZ175" s="26">
        <f t="shared" si="268"/>
        <v>0.780350942832122</v>
      </c>
      <c r="CA175" s="16">
        <f t="shared" si="218"/>
        <v>0.104538028845041</v>
      </c>
      <c r="CB175" s="16">
        <f t="shared" si="219"/>
        <v>0.219649057167878</v>
      </c>
      <c r="CC175" s="16">
        <f t="shared" si="220"/>
        <v>0.000168688191517341</v>
      </c>
      <c r="CF175" s="25">
        <v>0.14302082755184</v>
      </c>
      <c r="CG175" s="25">
        <v>0.586290869365667</v>
      </c>
      <c r="CH175" s="25">
        <v>0.0738267915683259</v>
      </c>
      <c r="CI175" s="25">
        <v>4.71849887129509</v>
      </c>
      <c r="CJ175" s="25">
        <v>-0.154150679827258</v>
      </c>
      <c r="CK175" s="22">
        <v>1.88815131490312</v>
      </c>
      <c r="CL175" s="29">
        <f t="shared" si="221"/>
        <v>1.156108481874</v>
      </c>
      <c r="CM175" s="29">
        <f t="shared" si="222"/>
        <v>1.27323691771031</v>
      </c>
      <c r="CN175" s="29">
        <f t="shared" si="269"/>
        <v>0.785399783881792</v>
      </c>
      <c r="CO175" s="27">
        <f t="shared" si="223"/>
        <v>0.09978745122395</v>
      </c>
      <c r="CP175" s="27">
        <f t="shared" si="224"/>
        <v>0.214600216118208</v>
      </c>
      <c r="CQ175" s="27">
        <f t="shared" si="225"/>
        <v>4.93038068105546e-5</v>
      </c>
      <c r="CT175" s="31">
        <v>0.14302082755184</v>
      </c>
      <c r="CU175" s="31">
        <v>0.586290869365667</v>
      </c>
      <c r="CV175" s="31">
        <v>0.0738267915683259</v>
      </c>
      <c r="CW175" s="31">
        <v>4.71849887129509</v>
      </c>
      <c r="CX175" s="31">
        <v>-0.154150679827258</v>
      </c>
      <c r="CY175" s="34">
        <f t="shared" si="226"/>
        <v>1.1269345096492</v>
      </c>
      <c r="CZ175" s="34">
        <f t="shared" si="189"/>
        <v>1.30619835260722</v>
      </c>
      <c r="DA175" s="34">
        <f t="shared" si="270"/>
        <v>0.765580509272551</v>
      </c>
      <c r="DB175" s="32">
        <f t="shared" si="227"/>
        <v>0.119070192631041</v>
      </c>
      <c r="DC175" s="32">
        <f t="shared" si="228"/>
        <v>0.234419490727449</v>
      </c>
      <c r="DD175" s="32">
        <f>(DC175-$DE$1)^2</f>
        <v>0.000747412188496498</v>
      </c>
      <c r="DE175" s="73"/>
      <c r="DF175" s="30">
        <f t="shared" si="229"/>
        <v>1.12693450964919</v>
      </c>
      <c r="DG175" s="30">
        <f t="shared" si="230"/>
        <v>1.05703821097756</v>
      </c>
      <c r="DH175" s="30">
        <f t="shared" si="231"/>
        <v>1.3925702824297</v>
      </c>
      <c r="DI175" s="34">
        <f t="shared" si="232"/>
        <v>0.718096610718449</v>
      </c>
      <c r="DJ175" s="32">
        <f t="shared" si="233"/>
        <v>0.172193286348706</v>
      </c>
      <c r="DK175" s="32">
        <f t="shared" si="234"/>
        <v>0.281903389281551</v>
      </c>
      <c r="DL175" s="32">
        <f t="shared" si="235"/>
        <v>0.00270970117712338</v>
      </c>
      <c r="DM175" s="36"/>
      <c r="DN175" s="30">
        <f t="shared" si="236"/>
        <v>1.08054989800077</v>
      </c>
      <c r="DO175" s="30">
        <f t="shared" si="237"/>
        <v>1.36226934334406</v>
      </c>
      <c r="DP175" s="34">
        <f t="shared" si="238"/>
        <v>0.734069224185305</v>
      </c>
      <c r="DQ175" s="32">
        <f t="shared" si="239"/>
        <v>0.153233182355208</v>
      </c>
      <c r="DR175" s="32">
        <f t="shared" si="240"/>
        <v>0.265930775814695</v>
      </c>
      <c r="DS175" s="32">
        <f t="shared" si="241"/>
        <v>0.00149190124188338</v>
      </c>
      <c r="DT175" s="36"/>
      <c r="DU175" s="30">
        <f t="shared" si="242"/>
        <v>1.02048325450529</v>
      </c>
      <c r="DV175" s="30">
        <f t="shared" si="243"/>
        <v>1.4424538506647</v>
      </c>
      <c r="DW175" s="34">
        <f t="shared" si="244"/>
        <v>0.693263080506311</v>
      </c>
      <c r="DX175" s="32">
        <f t="shared" si="245"/>
        <v>0.203867371462135</v>
      </c>
      <c r="DY175" s="32">
        <f t="shared" si="246"/>
        <v>0.306736919493689</v>
      </c>
      <c r="DZ175" s="32">
        <f t="shared" si="247"/>
        <v>0.00666243591007705</v>
      </c>
      <c r="EA175" s="36"/>
      <c r="EC175" s="25">
        <v>0.14302082755184</v>
      </c>
      <c r="ED175" s="22">
        <v>0.0738267915683259</v>
      </c>
      <c r="EE175" s="25">
        <v>4.71849887129509</v>
      </c>
      <c r="EF175" s="25">
        <v>-0.154150679827258</v>
      </c>
      <c r="EG175" s="26">
        <f t="shared" si="248"/>
        <v>1.19444037074378</v>
      </c>
      <c r="EH175" s="26">
        <f t="shared" si="249"/>
        <v>1.23237629609203</v>
      </c>
      <c r="EI175" s="26">
        <f t="shared" si="271"/>
        <v>0.811440469255282</v>
      </c>
      <c r="EJ175" s="16">
        <f t="shared" si="250"/>
        <v>0.0770393477928527</v>
      </c>
      <c r="EK175" s="16">
        <f t="shared" si="251"/>
        <v>0.188559530744718</v>
      </c>
      <c r="EL175" s="16">
        <f t="shared" si="252"/>
        <v>0.000787646827449703</v>
      </c>
      <c r="EO175" s="25">
        <v>0.14302082755184</v>
      </c>
      <c r="EP175" s="25">
        <v>4.71849887129509</v>
      </c>
      <c r="EQ175" s="22">
        <v>-0.154150679827258</v>
      </c>
      <c r="ER175" s="26">
        <f t="shared" si="253"/>
        <v>1.09249379164004</v>
      </c>
      <c r="ES175" s="26">
        <f t="shared" si="254"/>
        <v>1.34737607779926</v>
      </c>
      <c r="ET175" s="26">
        <f t="shared" si="272"/>
        <v>0.742183282364157</v>
      </c>
      <c r="EU175" s="16">
        <f t="shared" si="255"/>
        <v>0.144024962183754</v>
      </c>
      <c r="EV175" s="16">
        <f t="shared" si="256"/>
        <v>0.257816717635843</v>
      </c>
      <c r="EW175" s="16">
        <f t="shared" si="257"/>
        <v>0.000444828373009468</v>
      </c>
      <c r="EZ175" s="25">
        <v>0.14302082755184</v>
      </c>
      <c r="FA175" s="25">
        <v>4.71849887129509</v>
      </c>
      <c r="FB175" s="26">
        <f t="shared" si="258"/>
        <v>1.13440759377147</v>
      </c>
      <c r="FC175" s="26">
        <f t="shared" si="259"/>
        <v>1.29759357049626</v>
      </c>
      <c r="FD175" s="26">
        <f t="shared" si="260"/>
        <v>0.770657332725185</v>
      </c>
      <c r="FE175" s="16">
        <f t="shared" si="261"/>
        <v>0.113968632743167</v>
      </c>
      <c r="FF175" s="16">
        <f t="shared" si="262"/>
        <v>0.229342667274815</v>
      </c>
      <c r="FG175" s="16">
        <f t="shared" si="263"/>
        <v>0.00187829192396316</v>
      </c>
    </row>
    <row r="176" s="1" customFormat="1" spans="1:163">
      <c r="A176" s="13" t="s">
        <v>28</v>
      </c>
      <c r="B176" s="13">
        <v>1.85567009470186</v>
      </c>
      <c r="C176" s="14">
        <v>0.002</v>
      </c>
      <c r="D176" s="14">
        <v>0.0766203096300184</v>
      </c>
      <c r="E176" s="13">
        <v>112</v>
      </c>
      <c r="F176" s="13">
        <v>0.491071428571429</v>
      </c>
      <c r="G176" s="13">
        <v>0.491071428571429</v>
      </c>
      <c r="H176" s="13">
        <v>0.857142857142857</v>
      </c>
      <c r="I176" s="13">
        <v>8.39285714285714</v>
      </c>
      <c r="J176" s="13">
        <v>1.448</v>
      </c>
      <c r="K176" s="17">
        <f t="shared" si="190"/>
        <v>1.19950300254613</v>
      </c>
      <c r="L176" s="17">
        <f t="shared" si="186"/>
        <v>1.20716663228554</v>
      </c>
      <c r="M176" s="17">
        <f t="shared" si="187"/>
        <v>0.828386051482134</v>
      </c>
      <c r="N176" s="16">
        <f t="shared" si="191"/>
        <v>0.0617507577435886</v>
      </c>
      <c r="O176" s="16">
        <f t="shared" si="188"/>
        <v>0.171613948517866</v>
      </c>
      <c r="P176" s="16">
        <f>(O176-$Q$1)^2</f>
        <v>0.0181366263909621</v>
      </c>
      <c r="R176" s="21">
        <f t="shared" si="192"/>
        <v>0.188275987504285</v>
      </c>
      <c r="S176" s="21">
        <f t="shared" si="276"/>
        <v>1</v>
      </c>
      <c r="T176" s="21">
        <f t="shared" si="193"/>
        <v>0.618245867865052</v>
      </c>
      <c r="U176" s="22">
        <f t="shared" si="194"/>
        <v>0.00199800266267306</v>
      </c>
      <c r="V176" s="21">
        <f t="shared" si="195"/>
        <v>0.0738267915683259</v>
      </c>
      <c r="W176" s="25">
        <f t="shared" si="196"/>
        <v>4.71849887129509</v>
      </c>
      <c r="X176" s="21">
        <f t="shared" si="197"/>
        <v>-0.711165686062623</v>
      </c>
      <c r="Y176" s="21">
        <f t="shared" si="198"/>
        <v>-0.711165686062623</v>
      </c>
      <c r="Z176" s="25">
        <f t="shared" si="199"/>
        <v>-0.154150679827258</v>
      </c>
      <c r="AA176" s="21">
        <f t="shared" si="200"/>
        <v>2.12738100396895</v>
      </c>
      <c r="AB176" s="26">
        <f t="shared" si="201"/>
        <v>1.1050429463522</v>
      </c>
      <c r="AC176" s="26">
        <f t="shared" si="202"/>
        <v>1.31035631219576</v>
      </c>
      <c r="AD176" s="26">
        <f t="shared" si="265"/>
        <v>0.763151206044336</v>
      </c>
      <c r="AE176" s="16">
        <f t="shared" si="203"/>
        <v>0.117619540646781</v>
      </c>
      <c r="AF176" s="16">
        <f t="shared" si="204"/>
        <v>0.236848793955664</v>
      </c>
      <c r="AG176" s="16">
        <f t="shared" si="205"/>
        <v>0.00105182559450108</v>
      </c>
      <c r="AJ176" s="25">
        <v>0.188275987504285</v>
      </c>
      <c r="AK176" s="22">
        <v>1</v>
      </c>
      <c r="AL176" s="25">
        <v>0.618245867865052</v>
      </c>
      <c r="AM176" s="25">
        <v>0.0738267915683259</v>
      </c>
      <c r="AN176" s="25">
        <v>4.71849887129509</v>
      </c>
      <c r="AO176" s="25">
        <v>-0.711165686062623</v>
      </c>
      <c r="AP176" s="25">
        <v>-0.711165686062623</v>
      </c>
      <c r="AQ176" s="25">
        <v>-0.154150679827258</v>
      </c>
      <c r="AR176" s="25">
        <v>2.12738100396895</v>
      </c>
      <c r="AS176" s="26">
        <f t="shared" si="206"/>
        <v>1.10435917510427</v>
      </c>
      <c r="AT176" s="26">
        <f t="shared" si="207"/>
        <v>1.3111676279262</v>
      </c>
      <c r="AU176" s="26">
        <f t="shared" si="266"/>
        <v>0.762678988331675</v>
      </c>
      <c r="AV176" s="16">
        <f t="shared" si="208"/>
        <v>0.11808901653502</v>
      </c>
      <c r="AW176" s="16">
        <f t="shared" si="209"/>
        <v>0.237321011668325</v>
      </c>
      <c r="AX176" s="16">
        <f t="shared" si="210"/>
        <v>0.00107132540215353</v>
      </c>
      <c r="BA176" s="25">
        <v>0.188275987504285</v>
      </c>
      <c r="BB176" s="25">
        <v>0.618245867865052</v>
      </c>
      <c r="BC176" s="25">
        <v>0.0738267915683259</v>
      </c>
      <c r="BD176" s="25">
        <v>4.71849887129509</v>
      </c>
      <c r="BE176" s="22">
        <v>-0.711165686062623</v>
      </c>
      <c r="BF176" s="25">
        <v>-0.711165686062623</v>
      </c>
      <c r="BG176" s="25">
        <v>-0.154150679827258</v>
      </c>
      <c r="BH176" s="25">
        <v>2.12738100396895</v>
      </c>
      <c r="BI176" s="26">
        <f t="shared" si="211"/>
        <v>1.10553423555963</v>
      </c>
      <c r="BJ176" s="26">
        <f t="shared" si="212"/>
        <v>1.30977400194849</v>
      </c>
      <c r="BK176" s="26">
        <f t="shared" si="267"/>
        <v>0.763490494171014</v>
      </c>
      <c r="BL176" s="16">
        <f t="shared" si="213"/>
        <v>0.117282799813728</v>
      </c>
      <c r="BM176" s="16">
        <f t="shared" si="214"/>
        <v>0.236509505828986</v>
      </c>
      <c r="BN176" s="16">
        <f t="shared" si="215"/>
        <v>0.00100153021326418</v>
      </c>
      <c r="BQ176" s="25">
        <v>0.188275987504285</v>
      </c>
      <c r="BR176" s="25">
        <v>0.618245867865052</v>
      </c>
      <c r="BS176" s="25">
        <v>0.0738267915683259</v>
      </c>
      <c r="BT176" s="25">
        <v>4.71849887129509</v>
      </c>
      <c r="BU176" s="22">
        <v>-0.711165686062623</v>
      </c>
      <c r="BV176" s="25">
        <v>-0.154150679827258</v>
      </c>
      <c r="BW176" s="25">
        <v>2.12738100396895</v>
      </c>
      <c r="BX176" s="26">
        <f t="shared" si="216"/>
        <v>1.10573215052112</v>
      </c>
      <c r="BY176" s="26">
        <f t="shared" si="217"/>
        <v>1.30953956554268</v>
      </c>
      <c r="BZ176" s="26">
        <f t="shared" si="268"/>
        <v>0.763627175774256</v>
      </c>
      <c r="CA176" s="16">
        <f t="shared" si="218"/>
        <v>0.117147280786896</v>
      </c>
      <c r="CB176" s="16">
        <f t="shared" si="219"/>
        <v>0.236372824225744</v>
      </c>
      <c r="CC176" s="16">
        <f t="shared" si="220"/>
        <v>0.000882789210403096</v>
      </c>
      <c r="CF176" s="25">
        <v>0.188275987504285</v>
      </c>
      <c r="CG176" s="25">
        <v>0.618245867865052</v>
      </c>
      <c r="CH176" s="25">
        <v>0.0738267915683259</v>
      </c>
      <c r="CI176" s="25">
        <v>4.71849887129509</v>
      </c>
      <c r="CJ176" s="25">
        <v>-0.154150679827258</v>
      </c>
      <c r="CK176" s="22">
        <v>2.12738100396895</v>
      </c>
      <c r="CL176" s="29">
        <f t="shared" si="221"/>
        <v>1.1122909276137</v>
      </c>
      <c r="CM176" s="29">
        <f t="shared" si="222"/>
        <v>1.30181768461111</v>
      </c>
      <c r="CN176" s="29">
        <f t="shared" si="269"/>
        <v>0.768156717965259</v>
      </c>
      <c r="CO176" s="27">
        <f t="shared" si="223"/>
        <v>0.112700581282473</v>
      </c>
      <c r="CP176" s="27">
        <f t="shared" si="224"/>
        <v>0.231843282034741</v>
      </c>
      <c r="CQ176" s="27">
        <f t="shared" si="225"/>
        <v>0.000588777261270252</v>
      </c>
      <c r="CT176" s="31">
        <v>0.188275987504285</v>
      </c>
      <c r="CU176" s="31">
        <v>0.618245867865052</v>
      </c>
      <c r="CV176" s="31">
        <v>0.0738267915683259</v>
      </c>
      <c r="CW176" s="31">
        <v>4.71849887129509</v>
      </c>
      <c r="CX176" s="31">
        <v>-0.154150679827258</v>
      </c>
      <c r="CY176" s="34">
        <f t="shared" si="226"/>
        <v>1.06619132067045</v>
      </c>
      <c r="CZ176" s="34">
        <f t="shared" si="189"/>
        <v>1.35810522176213</v>
      </c>
      <c r="DA176" s="34">
        <f t="shared" si="270"/>
        <v>0.73631997283871</v>
      </c>
      <c r="DB176" s="32">
        <f t="shared" si="227"/>
        <v>0.145777867611374</v>
      </c>
      <c r="DC176" s="32">
        <f t="shared" si="228"/>
        <v>0.26368002716129</v>
      </c>
      <c r="DD176" s="32">
        <f>(DC176-$DE$1)^2</f>
        <v>0.0032034894457227</v>
      </c>
      <c r="DE176" s="73"/>
      <c r="DF176" s="30">
        <f t="shared" si="229"/>
        <v>1.06619132067045</v>
      </c>
      <c r="DG176" s="30">
        <f t="shared" si="230"/>
        <v>1.0001617901548</v>
      </c>
      <c r="DH176" s="30">
        <f t="shared" si="231"/>
        <v>1.44776576575265</v>
      </c>
      <c r="DI176" s="34">
        <f t="shared" si="232"/>
        <v>0.690719468338947</v>
      </c>
      <c r="DJ176" s="32">
        <f t="shared" si="233"/>
        <v>0.200559062197357</v>
      </c>
      <c r="DK176" s="32">
        <f t="shared" si="234"/>
        <v>0.309280531661053</v>
      </c>
      <c r="DL176" s="32">
        <f t="shared" si="235"/>
        <v>0.00630943190470428</v>
      </c>
      <c r="DM176" s="36"/>
      <c r="DN176" s="30">
        <f t="shared" si="236"/>
        <v>1.0782581945202</v>
      </c>
      <c r="DO176" s="30">
        <f t="shared" si="237"/>
        <v>1.34290655740792</v>
      </c>
      <c r="DP176" s="34">
        <f t="shared" si="238"/>
        <v>0.744653449254283</v>
      </c>
      <c r="DQ176" s="32">
        <f t="shared" si="239"/>
        <v>0.136709002719461</v>
      </c>
      <c r="DR176" s="32">
        <f t="shared" si="240"/>
        <v>0.255346550745717</v>
      </c>
      <c r="DS176" s="32">
        <f t="shared" si="241"/>
        <v>0.000786292766326761</v>
      </c>
      <c r="DT176" s="36"/>
      <c r="DU176" s="30">
        <f t="shared" si="242"/>
        <v>1.0087694544948</v>
      </c>
      <c r="DV176" s="30">
        <f t="shared" si="243"/>
        <v>1.43541221787407</v>
      </c>
      <c r="DW176" s="34">
        <f t="shared" si="244"/>
        <v>0.696663987910773</v>
      </c>
      <c r="DX176" s="32">
        <f t="shared" si="245"/>
        <v>0.192923472104796</v>
      </c>
      <c r="DY176" s="32">
        <f t="shared" si="246"/>
        <v>0.303336012089227</v>
      </c>
      <c r="DZ176" s="32">
        <f t="shared" si="247"/>
        <v>0.00611881247698964</v>
      </c>
      <c r="EA176" s="36"/>
      <c r="EC176" s="25">
        <v>0.188275987504285</v>
      </c>
      <c r="ED176" s="22">
        <v>0.0738267915683259</v>
      </c>
      <c r="EE176" s="25">
        <v>4.71849887129509</v>
      </c>
      <c r="EF176" s="25">
        <v>-0.154150679827258</v>
      </c>
      <c r="EG176" s="26">
        <f t="shared" si="248"/>
        <v>1.12297777003033</v>
      </c>
      <c r="EH176" s="26">
        <f t="shared" si="249"/>
        <v>1.28942890825069</v>
      </c>
      <c r="EI176" s="26">
        <f t="shared" si="271"/>
        <v>0.775537133998847</v>
      </c>
      <c r="EJ176" s="16">
        <f t="shared" si="250"/>
        <v>0.105639449974457</v>
      </c>
      <c r="EK176" s="16">
        <f t="shared" si="251"/>
        <v>0.224462866001153</v>
      </c>
      <c r="EL176" s="16">
        <f t="shared" si="252"/>
        <v>6.1438772751162e-5</v>
      </c>
      <c r="EO176" s="25">
        <v>0.188275987504285</v>
      </c>
      <c r="EP176" s="25">
        <v>4.71849887129509</v>
      </c>
      <c r="EQ176" s="22">
        <v>-0.154150679827258</v>
      </c>
      <c r="ER176" s="26">
        <f t="shared" si="253"/>
        <v>1.02713058931854</v>
      </c>
      <c r="ES176" s="26">
        <f t="shared" si="254"/>
        <v>1.40975258166606</v>
      </c>
      <c r="ET176" s="26">
        <f t="shared" si="272"/>
        <v>0.709344329639877</v>
      </c>
      <c r="EU176" s="16">
        <f t="shared" si="255"/>
        <v>0.177131060847358</v>
      </c>
      <c r="EV176" s="16">
        <f t="shared" si="256"/>
        <v>0.290655670360123</v>
      </c>
      <c r="EW176" s="16">
        <f t="shared" si="257"/>
        <v>0.0029084349220841</v>
      </c>
      <c r="EZ176" s="25">
        <v>0.188275987504285</v>
      </c>
      <c r="FA176" s="25">
        <v>4.71849887129509</v>
      </c>
      <c r="FB176" s="26">
        <f t="shared" si="258"/>
        <v>1.06653671557141</v>
      </c>
      <c r="FC176" s="26">
        <f t="shared" si="259"/>
        <v>1.35766540322451</v>
      </c>
      <c r="FD176" s="26">
        <f t="shared" si="260"/>
        <v>0.736558505228873</v>
      </c>
      <c r="FE176" s="16">
        <f t="shared" si="261"/>
        <v>0.145514237367049</v>
      </c>
      <c r="FF176" s="16">
        <f t="shared" si="262"/>
        <v>0.263441494771127</v>
      </c>
      <c r="FG176" s="16">
        <f t="shared" si="263"/>
        <v>8.53856923430714e-5</v>
      </c>
    </row>
    <row r="177" s="1" customFormat="1" spans="1:163">
      <c r="A177" s="13" t="s">
        <v>83</v>
      </c>
      <c r="B177" s="13">
        <v>1.23257985578672</v>
      </c>
      <c r="C177" s="14">
        <v>0.00241074074074074</v>
      </c>
      <c r="D177" s="14">
        <v>0.017</v>
      </c>
      <c r="E177" s="13">
        <v>160</v>
      </c>
      <c r="F177" s="13">
        <v>0.625</v>
      </c>
      <c r="G177" s="13">
        <v>0.85</v>
      </c>
      <c r="H177" s="13">
        <v>0.55</v>
      </c>
      <c r="I177" s="13">
        <v>1.875</v>
      </c>
      <c r="J177" s="13">
        <v>0.855</v>
      </c>
      <c r="K177" s="17">
        <f t="shared" si="190"/>
        <v>1.5594200528143</v>
      </c>
      <c r="L177" s="17">
        <f t="shared" si="186"/>
        <v>0.54828075248678</v>
      </c>
      <c r="M177" s="17">
        <f t="shared" si="187"/>
        <v>1.82388310270679</v>
      </c>
      <c r="N177" s="16">
        <f t="shared" si="191"/>
        <v>0.496207610806905</v>
      </c>
      <c r="O177" s="16">
        <f t="shared" si="188"/>
        <v>0.823883102706787</v>
      </c>
      <c r="P177" s="16">
        <f>(O177-$Q$1)^2</f>
        <v>0.267906511138915</v>
      </c>
      <c r="R177" s="21">
        <f t="shared" si="192"/>
        <v>-0.600967801170092</v>
      </c>
      <c r="S177" s="21">
        <f t="shared" si="276"/>
        <v>1</v>
      </c>
      <c r="T177" s="21">
        <f t="shared" si="193"/>
        <v>0.209109416549179</v>
      </c>
      <c r="U177" s="22">
        <f t="shared" si="194"/>
        <v>0.00240783956699756</v>
      </c>
      <c r="V177" s="21">
        <f t="shared" si="195"/>
        <v>0.0168571170664228</v>
      </c>
      <c r="W177" s="25">
        <f t="shared" si="196"/>
        <v>5.07517381523383</v>
      </c>
      <c r="X177" s="21">
        <f t="shared" si="197"/>
        <v>-0.470003629245736</v>
      </c>
      <c r="Y177" s="21">
        <f t="shared" si="198"/>
        <v>-0.162518929497775</v>
      </c>
      <c r="Z177" s="25">
        <f t="shared" si="199"/>
        <v>-0.59783700075562</v>
      </c>
      <c r="AA177" s="21">
        <f t="shared" si="200"/>
        <v>0.628608659422374</v>
      </c>
      <c r="AB177" s="26">
        <f t="shared" si="201"/>
        <v>1.3973727222524</v>
      </c>
      <c r="AC177" s="26">
        <f t="shared" si="202"/>
        <v>0.611862523423131</v>
      </c>
      <c r="AD177" s="26">
        <f t="shared" si="265"/>
        <v>1.63435406111391</v>
      </c>
      <c r="AE177" s="16">
        <f t="shared" si="203"/>
        <v>0.294168169843474</v>
      </c>
      <c r="AF177" s="16">
        <f t="shared" si="204"/>
        <v>0.634354061113913</v>
      </c>
      <c r="AG177" s="16">
        <f t="shared" si="205"/>
        <v>0.184845933991029</v>
      </c>
      <c r="AJ177" s="25">
        <v>-0.600967801170092</v>
      </c>
      <c r="AK177" s="22">
        <v>1</v>
      </c>
      <c r="AL177" s="25">
        <v>0.209109416549179</v>
      </c>
      <c r="AM177" s="25">
        <v>0.0168571170664228</v>
      </c>
      <c r="AN177" s="25">
        <v>5.07517381523383</v>
      </c>
      <c r="AO177" s="25">
        <v>-0.470003629245736</v>
      </c>
      <c r="AP177" s="25">
        <v>-0.162518929497775</v>
      </c>
      <c r="AQ177" s="25">
        <v>-0.59783700075562</v>
      </c>
      <c r="AR177" s="25">
        <v>0.628608659422374</v>
      </c>
      <c r="AS177" s="26">
        <f t="shared" si="206"/>
        <v>1.39680728193836</v>
      </c>
      <c r="AT177" s="26">
        <f t="shared" si="207"/>
        <v>0.612110210947291</v>
      </c>
      <c r="AU177" s="26">
        <f t="shared" si="266"/>
        <v>1.63369272741328</v>
      </c>
      <c r="AV177" s="16">
        <f t="shared" si="208"/>
        <v>0.293555130761431</v>
      </c>
      <c r="AW177" s="16">
        <f t="shared" si="209"/>
        <v>0.633692727413284</v>
      </c>
      <c r="AX177" s="16">
        <f t="shared" si="210"/>
        <v>0.184129232968933</v>
      </c>
      <c r="BA177" s="25">
        <v>-0.600967801170092</v>
      </c>
      <c r="BB177" s="25">
        <v>0.209109416549179</v>
      </c>
      <c r="BC177" s="25">
        <v>0.0168571170664228</v>
      </c>
      <c r="BD177" s="25">
        <v>5.07517381523383</v>
      </c>
      <c r="BE177" s="22">
        <v>-0.470003629245736</v>
      </c>
      <c r="BF177" s="25">
        <v>-0.162518929497775</v>
      </c>
      <c r="BG177" s="25">
        <v>-0.59783700075562</v>
      </c>
      <c r="BH177" s="25">
        <v>0.628608659422374</v>
      </c>
      <c r="BI177" s="26">
        <f t="shared" si="211"/>
        <v>1.39247273475689</v>
      </c>
      <c r="BJ177" s="26">
        <f t="shared" si="212"/>
        <v>0.614015613131036</v>
      </c>
      <c r="BK177" s="26">
        <f t="shared" si="267"/>
        <v>1.628623081587</v>
      </c>
      <c r="BL177" s="16">
        <f t="shared" si="213"/>
        <v>0.288876940607046</v>
      </c>
      <c r="BM177" s="16">
        <f t="shared" si="214"/>
        <v>0.628623081587001</v>
      </c>
      <c r="BN177" s="16">
        <f t="shared" si="215"/>
        <v>0.179572993487296</v>
      </c>
      <c r="BQ177" s="25">
        <v>-0.600967801170092</v>
      </c>
      <c r="BR177" s="25">
        <v>0.209109416549179</v>
      </c>
      <c r="BS177" s="25">
        <v>0.0168571170664228</v>
      </c>
      <c r="BT177" s="25">
        <v>5.07517381523383</v>
      </c>
      <c r="BU177" s="22">
        <v>-0.162518929497775</v>
      </c>
      <c r="BV177" s="25">
        <v>-0.59783700075562</v>
      </c>
      <c r="BW177" s="25">
        <v>0.628608659422374</v>
      </c>
      <c r="BX177" s="26">
        <f t="shared" si="216"/>
        <v>1.38266630543611</v>
      </c>
      <c r="BY177" s="26">
        <f t="shared" si="217"/>
        <v>0.618370460492507</v>
      </c>
      <c r="BZ177" s="26">
        <f t="shared" si="268"/>
        <v>1.61715357360949</v>
      </c>
      <c r="CA177" s="16">
        <f t="shared" si="218"/>
        <v>0.278431729892594</v>
      </c>
      <c r="CB177" s="16">
        <f t="shared" si="219"/>
        <v>0.617153573609485</v>
      </c>
      <c r="CC177" s="16">
        <f t="shared" si="220"/>
        <v>0.168504107556373</v>
      </c>
      <c r="CF177" s="25">
        <v>-0.600967801170092</v>
      </c>
      <c r="CG177" s="25">
        <v>0.209109416549179</v>
      </c>
      <c r="CH177" s="25">
        <v>0.0168571170664228</v>
      </c>
      <c r="CI177" s="25">
        <v>5.07517381523383</v>
      </c>
      <c r="CJ177" s="25">
        <v>-0.59783700075562</v>
      </c>
      <c r="CK177" s="22">
        <v>0.628608659422374</v>
      </c>
      <c r="CL177" s="29">
        <f t="shared" si="221"/>
        <v>1.38779743918215</v>
      </c>
      <c r="CM177" s="29">
        <f t="shared" si="222"/>
        <v>0.616084145899464</v>
      </c>
      <c r="CN177" s="29">
        <f t="shared" si="269"/>
        <v>1.62315489962825</v>
      </c>
      <c r="CO177" s="27">
        <f t="shared" si="223"/>
        <v>0.28387311119906</v>
      </c>
      <c r="CP177" s="27">
        <f t="shared" si="224"/>
        <v>0.623154899628249</v>
      </c>
      <c r="CQ177" s="27">
        <f t="shared" si="225"/>
        <v>0.172703703064873</v>
      </c>
      <c r="CT177" s="31">
        <v>-0.600967801170092</v>
      </c>
      <c r="CU177" s="31">
        <v>0.209109416549179</v>
      </c>
      <c r="CV177" s="31">
        <v>0.0168571170664228</v>
      </c>
      <c r="CW177" s="31">
        <v>5.07517381523383</v>
      </c>
      <c r="CX177" s="31">
        <v>-0.59783700075562</v>
      </c>
      <c r="CY177" s="34">
        <f t="shared" si="226"/>
        <v>1.42461234291262</v>
      </c>
      <c r="CZ177" s="34">
        <f t="shared" si="189"/>
        <v>0.60016326845235</v>
      </c>
      <c r="DA177" s="34">
        <f t="shared" si="270"/>
        <v>1.66621326656447</v>
      </c>
      <c r="DB177" s="32">
        <f t="shared" si="227"/>
        <v>0.324458221198407</v>
      </c>
      <c r="DC177" s="32">
        <f t="shared" si="228"/>
        <v>0.66621326656447</v>
      </c>
      <c r="DD177" s="32">
        <f>(DC177-$DE$1)^2</f>
        <v>0.210802759193228</v>
      </c>
      <c r="DE177" s="73"/>
      <c r="DF177" s="30">
        <f t="shared" si="229"/>
        <v>1.42461234291263</v>
      </c>
      <c r="DG177" s="30">
        <f t="shared" si="230"/>
        <v>1.54546243698834</v>
      </c>
      <c r="DH177" s="30">
        <f t="shared" si="231"/>
        <v>0.553232469154116</v>
      </c>
      <c r="DI177" s="34">
        <f t="shared" si="232"/>
        <v>1.80755840583432</v>
      </c>
      <c r="DJ177" s="32">
        <f t="shared" si="233"/>
        <v>0.476738376891884</v>
      </c>
      <c r="DK177" s="32">
        <f t="shared" si="234"/>
        <v>0.807558405834322</v>
      </c>
      <c r="DL177" s="32">
        <f t="shared" si="235"/>
        <v>0.333748620755701</v>
      </c>
      <c r="DM177" s="36"/>
      <c r="DN177" s="30">
        <f t="shared" si="236"/>
        <v>1.54588975891005</v>
      </c>
      <c r="DO177" s="30">
        <f t="shared" si="237"/>
        <v>0.553079542103204</v>
      </c>
      <c r="DP177" s="34">
        <f t="shared" si="238"/>
        <v>1.80805819755561</v>
      </c>
      <c r="DQ177" s="32">
        <f t="shared" si="239"/>
        <v>0.477328658966781</v>
      </c>
      <c r="DR177" s="32">
        <f t="shared" si="240"/>
        <v>0.808058197555609</v>
      </c>
      <c r="DS177" s="32">
        <f t="shared" si="241"/>
        <v>0.337273534989535</v>
      </c>
      <c r="DT177" s="36"/>
      <c r="DU177" s="30">
        <f t="shared" si="242"/>
        <v>1.6179028110725</v>
      </c>
      <c r="DV177" s="30">
        <f t="shared" si="243"/>
        <v>0.528461903983727</v>
      </c>
      <c r="DW177" s="34">
        <f t="shared" si="244"/>
        <v>1.89228398955848</v>
      </c>
      <c r="DX177" s="32">
        <f t="shared" si="245"/>
        <v>0.582020699142328</v>
      </c>
      <c r="DY177" s="32">
        <f t="shared" si="246"/>
        <v>0.892283989558484</v>
      </c>
      <c r="DZ177" s="32">
        <f t="shared" si="247"/>
        <v>0.445116897800427</v>
      </c>
      <c r="EA177" s="36"/>
      <c r="EC177" s="25">
        <v>-0.600967801170092</v>
      </c>
      <c r="ED177" s="22">
        <v>0.0168571170664228</v>
      </c>
      <c r="EE177" s="25">
        <v>5.07517381523383</v>
      </c>
      <c r="EF177" s="25">
        <v>-0.59783700075562</v>
      </c>
      <c r="EG177" s="26">
        <f t="shared" si="248"/>
        <v>1.67558400249344</v>
      </c>
      <c r="EH177" s="26">
        <f t="shared" si="249"/>
        <v>0.510269851423547</v>
      </c>
      <c r="EI177" s="26">
        <f t="shared" si="271"/>
        <v>1.95974737133736</v>
      </c>
      <c r="EJ177" s="16">
        <f t="shared" si="250"/>
        <v>0.673358105148152</v>
      </c>
      <c r="EK177" s="16">
        <f t="shared" si="251"/>
        <v>0.959747371337356</v>
      </c>
      <c r="EL177" s="16">
        <f t="shared" si="252"/>
        <v>0.552231487301219</v>
      </c>
      <c r="EO177" s="25">
        <v>-0.600967801170092</v>
      </c>
      <c r="EP177" s="25">
        <v>5.07517381523383</v>
      </c>
      <c r="EQ177" s="22">
        <v>-0.59783700075562</v>
      </c>
      <c r="ER177" s="26">
        <f t="shared" si="253"/>
        <v>1.8060616659048</v>
      </c>
      <c r="ES177" s="26">
        <f t="shared" si="254"/>
        <v>0.473405762461418</v>
      </c>
      <c r="ET177" s="26">
        <f t="shared" si="272"/>
        <v>2.11235282561965</v>
      </c>
      <c r="EU177" s="16">
        <f t="shared" si="255"/>
        <v>0.904518292353611</v>
      </c>
      <c r="EV177" s="16">
        <f t="shared" si="256"/>
        <v>1.11235282561965</v>
      </c>
      <c r="EW177" s="16">
        <f t="shared" si="257"/>
        <v>0.766722753022674</v>
      </c>
      <c r="EZ177" s="25">
        <v>-0.600967801170092</v>
      </c>
      <c r="FA177" s="25">
        <v>5.07517381523383</v>
      </c>
      <c r="FB177" s="26">
        <f t="shared" si="258"/>
        <v>1.37429677389875</v>
      </c>
      <c r="FC177" s="26">
        <f t="shared" si="259"/>
        <v>0.622136365476904</v>
      </c>
      <c r="FD177" s="26">
        <f t="shared" si="260"/>
        <v>1.60736464783479</v>
      </c>
      <c r="FE177" s="16">
        <f t="shared" si="261"/>
        <v>0.269669139381646</v>
      </c>
      <c r="FF177" s="16">
        <f t="shared" si="262"/>
        <v>0.607364647834791</v>
      </c>
      <c r="FG177" s="16">
        <f t="shared" si="263"/>
        <v>0.11201251983804</v>
      </c>
    </row>
    <row r="178" s="1" customFormat="1" spans="1:163">
      <c r="A178" s="13" t="s">
        <v>83</v>
      </c>
      <c r="B178" s="13">
        <v>1.45853810008152</v>
      </c>
      <c r="C178" s="14">
        <v>0.00241074074074074</v>
      </c>
      <c r="D178" s="14">
        <v>0.017</v>
      </c>
      <c r="E178" s="13">
        <v>160</v>
      </c>
      <c r="F178" s="13">
        <v>0.625</v>
      </c>
      <c r="G178" s="13">
        <v>0.85</v>
      </c>
      <c r="H178" s="13">
        <v>0.55</v>
      </c>
      <c r="I178" s="13">
        <v>1.875</v>
      </c>
      <c r="J178" s="13">
        <v>1.361</v>
      </c>
      <c r="K178" s="17">
        <f t="shared" si="190"/>
        <v>1.57810679961748</v>
      </c>
      <c r="L178" s="17">
        <f t="shared" si="186"/>
        <v>0.862425787868028</v>
      </c>
      <c r="M178" s="17">
        <f t="shared" si="187"/>
        <v>1.15952005849925</v>
      </c>
      <c r="N178" s="16">
        <f t="shared" si="191"/>
        <v>0.0471353624401457</v>
      </c>
      <c r="O178" s="16">
        <f t="shared" si="188"/>
        <v>0.159520058499252</v>
      </c>
      <c r="P178" s="16">
        <f>(O178-$Q$1)^2</f>
        <v>0.0215403123569768</v>
      </c>
      <c r="R178" s="21">
        <f t="shared" si="192"/>
        <v>-0.148006176830099</v>
      </c>
      <c r="S178" s="21">
        <f t="shared" si="276"/>
        <v>1</v>
      </c>
      <c r="T178" s="21">
        <f t="shared" si="193"/>
        <v>0.377434632769169</v>
      </c>
      <c r="U178" s="22">
        <f t="shared" si="194"/>
        <v>0.00240783956699756</v>
      </c>
      <c r="V178" s="21">
        <f t="shared" si="195"/>
        <v>0.0168571170664228</v>
      </c>
      <c r="W178" s="25">
        <f t="shared" si="196"/>
        <v>5.07517381523383</v>
      </c>
      <c r="X178" s="21">
        <f t="shared" si="197"/>
        <v>-0.470003629245736</v>
      </c>
      <c r="Y178" s="21">
        <f t="shared" si="198"/>
        <v>-0.162518929497775</v>
      </c>
      <c r="Z178" s="25">
        <f t="shared" si="199"/>
        <v>-0.59783700075562</v>
      </c>
      <c r="AA178" s="21">
        <f t="shared" si="200"/>
        <v>0.628608659422374</v>
      </c>
      <c r="AB178" s="26">
        <f t="shared" si="201"/>
        <v>1.45521653049904</v>
      </c>
      <c r="AC178" s="26">
        <f t="shared" si="202"/>
        <v>0.93525600587651</v>
      </c>
      <c r="AD178" s="26">
        <f t="shared" si="265"/>
        <v>1.06922595922045</v>
      </c>
      <c r="AE178" s="16">
        <f t="shared" si="203"/>
        <v>0.00887675461927572</v>
      </c>
      <c r="AF178" s="16">
        <f t="shared" si="204"/>
        <v>0.0692259592204523</v>
      </c>
      <c r="AG178" s="16">
        <f t="shared" si="205"/>
        <v>0.0182765994354247</v>
      </c>
      <c r="AJ178" s="25">
        <v>-0.148006176830099</v>
      </c>
      <c r="AK178" s="22">
        <v>1</v>
      </c>
      <c r="AL178" s="25">
        <v>0.377434632769169</v>
      </c>
      <c r="AM178" s="25">
        <v>0.0168571170664228</v>
      </c>
      <c r="AN178" s="25">
        <v>5.07517381523383</v>
      </c>
      <c r="AO178" s="25">
        <v>-0.470003629245736</v>
      </c>
      <c r="AP178" s="25">
        <v>-0.162518929497775</v>
      </c>
      <c r="AQ178" s="25">
        <v>-0.59783700075562</v>
      </c>
      <c r="AR178" s="25">
        <v>0.628608659422374</v>
      </c>
      <c r="AS178" s="26">
        <f t="shared" si="206"/>
        <v>1.45477460168997</v>
      </c>
      <c r="AT178" s="26">
        <f t="shared" si="207"/>
        <v>0.93554011626197</v>
      </c>
      <c r="AU178" s="26">
        <f t="shared" si="266"/>
        <v>1.06890125032327</v>
      </c>
      <c r="AV178" s="16">
        <f t="shared" si="208"/>
        <v>0.00879367592211346</v>
      </c>
      <c r="AW178" s="16">
        <f t="shared" si="209"/>
        <v>0.0689012503232733</v>
      </c>
      <c r="AX178" s="16">
        <f t="shared" si="210"/>
        <v>0.0184114107657953</v>
      </c>
      <c r="BA178" s="25">
        <v>-0.148006176830099</v>
      </c>
      <c r="BB178" s="25">
        <v>0.377434632769169</v>
      </c>
      <c r="BC178" s="25">
        <v>0.0168571170664228</v>
      </c>
      <c r="BD178" s="25">
        <v>5.07517381523383</v>
      </c>
      <c r="BE178" s="22">
        <v>-0.470003629245736</v>
      </c>
      <c r="BF178" s="25">
        <v>-0.162518929497775</v>
      </c>
      <c r="BG178" s="25">
        <v>-0.59783700075562</v>
      </c>
      <c r="BH178" s="25">
        <v>0.628608659422374</v>
      </c>
      <c r="BI178" s="26">
        <f t="shared" si="211"/>
        <v>1.4534616109288</v>
      </c>
      <c r="BJ178" s="26">
        <f t="shared" si="212"/>
        <v>0.936385240426326</v>
      </c>
      <c r="BK178" s="26">
        <f t="shared" si="267"/>
        <v>1.06793652529669</v>
      </c>
      <c r="BL178" s="16">
        <f t="shared" si="213"/>
        <v>0.00854914949554893</v>
      </c>
      <c r="BM178" s="16">
        <f t="shared" si="214"/>
        <v>0.0679365252966941</v>
      </c>
      <c r="BN178" s="16">
        <f t="shared" si="215"/>
        <v>0.0187487345102844</v>
      </c>
      <c r="BQ178" s="25">
        <v>-0.148006176830099</v>
      </c>
      <c r="BR178" s="25">
        <v>0.377434632769169</v>
      </c>
      <c r="BS178" s="25">
        <v>0.0168571170664228</v>
      </c>
      <c r="BT178" s="25">
        <v>5.07517381523383</v>
      </c>
      <c r="BU178" s="22">
        <v>-0.162518929497775</v>
      </c>
      <c r="BV178" s="25">
        <v>-0.59783700075562</v>
      </c>
      <c r="BW178" s="25">
        <v>0.628608659422374</v>
      </c>
      <c r="BX178" s="26">
        <f t="shared" si="216"/>
        <v>1.44495151318976</v>
      </c>
      <c r="BY178" s="26">
        <f t="shared" si="217"/>
        <v>0.941900117461771</v>
      </c>
      <c r="BZ178" s="26">
        <f t="shared" si="268"/>
        <v>1.06168369815559</v>
      </c>
      <c r="CA178" s="16">
        <f t="shared" si="218"/>
        <v>0.00704785656685054</v>
      </c>
      <c r="CB178" s="16">
        <f t="shared" si="219"/>
        <v>0.0616836981555919</v>
      </c>
      <c r="CC178" s="16">
        <f t="shared" si="220"/>
        <v>0.0210184340957695</v>
      </c>
      <c r="CF178" s="25">
        <v>-0.148006176830099</v>
      </c>
      <c r="CG178" s="25">
        <v>0.377434632769169</v>
      </c>
      <c r="CH178" s="25">
        <v>0.0168571170664228</v>
      </c>
      <c r="CI178" s="25">
        <v>5.07517381523383</v>
      </c>
      <c r="CJ178" s="25">
        <v>-0.59783700075562</v>
      </c>
      <c r="CK178" s="22">
        <v>0.628608659422374</v>
      </c>
      <c r="CL178" s="29">
        <f t="shared" si="221"/>
        <v>1.44714364280082</v>
      </c>
      <c r="CM178" s="29">
        <f t="shared" si="222"/>
        <v>0.940473329493336</v>
      </c>
      <c r="CN178" s="29">
        <f t="shared" si="269"/>
        <v>1.06329437384336</v>
      </c>
      <c r="CO178" s="27">
        <f t="shared" si="223"/>
        <v>0.00742072719499477</v>
      </c>
      <c r="CP178" s="27">
        <f t="shared" si="224"/>
        <v>0.0632943738433631</v>
      </c>
      <c r="CQ178" s="27">
        <f t="shared" si="225"/>
        <v>0.0208179232480643</v>
      </c>
      <c r="CT178" s="31">
        <v>-0.148006176830099</v>
      </c>
      <c r="CU178" s="31">
        <v>0.377434632769169</v>
      </c>
      <c r="CV178" s="31">
        <v>0.0168571170664228</v>
      </c>
      <c r="CW178" s="31">
        <v>5.07517381523383</v>
      </c>
      <c r="CX178" s="31">
        <v>-0.59783700075562</v>
      </c>
      <c r="CY178" s="34">
        <f t="shared" si="226"/>
        <v>1.49021620887043</v>
      </c>
      <c r="CZ178" s="34">
        <f t="shared" si="189"/>
        <v>0.913290294320192</v>
      </c>
      <c r="DA178" s="34">
        <f t="shared" si="270"/>
        <v>1.09494210791362</v>
      </c>
      <c r="DB178" s="32">
        <f t="shared" si="227"/>
        <v>0.0166968286348476</v>
      </c>
      <c r="DC178" s="32">
        <f t="shared" si="228"/>
        <v>0.0949421079136179</v>
      </c>
      <c r="DD178" s="32">
        <f>(DC178-$DE$1)^2</f>
        <v>0.0125750527189819</v>
      </c>
      <c r="DE178" s="73"/>
      <c r="DF178" s="30">
        <f t="shared" si="229"/>
        <v>1.49021620887044</v>
      </c>
      <c r="DG178" s="30">
        <f t="shared" si="230"/>
        <v>1.61663931690394</v>
      </c>
      <c r="DH178" s="30">
        <f t="shared" si="231"/>
        <v>0.841869912335474</v>
      </c>
      <c r="DI178" s="34">
        <f t="shared" si="232"/>
        <v>1.18783197421303</v>
      </c>
      <c r="DJ178" s="32">
        <f t="shared" si="233"/>
        <v>0.0653514603471125</v>
      </c>
      <c r="DK178" s="32">
        <f t="shared" si="234"/>
        <v>0.187831974213034</v>
      </c>
      <c r="DL178" s="32">
        <f t="shared" si="235"/>
        <v>0.00176539676989619</v>
      </c>
      <c r="DM178" s="36"/>
      <c r="DN178" s="30">
        <f t="shared" si="236"/>
        <v>1.61708102410176</v>
      </c>
      <c r="DO178" s="30">
        <f t="shared" si="237"/>
        <v>0.841639954779627</v>
      </c>
      <c r="DP178" s="34">
        <f t="shared" si="238"/>
        <v>1.1881565202805</v>
      </c>
      <c r="DQ178" s="32">
        <f t="shared" si="239"/>
        <v>0.0655774909050072</v>
      </c>
      <c r="DR178" s="32">
        <f t="shared" si="240"/>
        <v>0.188156520280501</v>
      </c>
      <c r="DS178" s="32">
        <f t="shared" si="241"/>
        <v>0.00153265344793371</v>
      </c>
      <c r="DT178" s="36"/>
      <c r="DU178" s="30">
        <f t="shared" si="242"/>
        <v>1.6964349967517</v>
      </c>
      <c r="DV178" s="30">
        <f t="shared" si="243"/>
        <v>0.802270645563206</v>
      </c>
      <c r="DW178" s="34">
        <f t="shared" si="244"/>
        <v>1.24646215778964</v>
      </c>
      <c r="DX178" s="32">
        <f t="shared" si="245"/>
        <v>0.112516637045811</v>
      </c>
      <c r="DY178" s="32">
        <f t="shared" si="246"/>
        <v>0.246462157789638</v>
      </c>
      <c r="DZ178" s="32">
        <f t="shared" si="247"/>
        <v>0.000455779130208315</v>
      </c>
      <c r="EA178" s="36"/>
      <c r="EC178" s="25">
        <v>-0.148006176830099</v>
      </c>
      <c r="ED178" s="22">
        <v>0.0168571170664228</v>
      </c>
      <c r="EE178" s="25">
        <v>5.07517381523383</v>
      </c>
      <c r="EF178" s="25">
        <v>-0.59783700075562</v>
      </c>
      <c r="EG178" s="26">
        <f t="shared" si="248"/>
        <v>1.69566275801896</v>
      </c>
      <c r="EH178" s="26">
        <f t="shared" si="249"/>
        <v>0.802636015660363</v>
      </c>
      <c r="EI178" s="26">
        <f t="shared" si="271"/>
        <v>1.24589475240188</v>
      </c>
      <c r="EJ178" s="16">
        <f t="shared" si="250"/>
        <v>0.111999161604857</v>
      </c>
      <c r="EK178" s="16">
        <f t="shared" si="251"/>
        <v>0.245894752401881</v>
      </c>
      <c r="EL178" s="16">
        <f t="shared" si="252"/>
        <v>0.000856743161654726</v>
      </c>
      <c r="EO178" s="25">
        <v>-0.148006176830099</v>
      </c>
      <c r="EP178" s="25">
        <v>5.07517381523383</v>
      </c>
      <c r="EQ178" s="22">
        <v>-0.59783700075562</v>
      </c>
      <c r="ER178" s="26">
        <f t="shared" si="253"/>
        <v>1.8277039533698</v>
      </c>
      <c r="ES178" s="26">
        <f t="shared" si="254"/>
        <v>0.74465013739817</v>
      </c>
      <c r="ET178" s="26">
        <f t="shared" si="272"/>
        <v>1.34291253002924</v>
      </c>
      <c r="EU178" s="16">
        <f t="shared" si="255"/>
        <v>0.217812580090999</v>
      </c>
      <c r="EV178" s="16">
        <f t="shared" si="256"/>
        <v>0.342912530029242</v>
      </c>
      <c r="EW178" s="16">
        <f t="shared" si="257"/>
        <v>0.0112756295201069</v>
      </c>
      <c r="EZ178" s="25">
        <v>-0.148006176830099</v>
      </c>
      <c r="FA178" s="25">
        <v>5.07517381523383</v>
      </c>
      <c r="FB178" s="26">
        <f t="shared" si="258"/>
        <v>1.39076516277186</v>
      </c>
      <c r="FC178" s="26">
        <f t="shared" si="259"/>
        <v>0.978597995140651</v>
      </c>
      <c r="FD178" s="26">
        <f t="shared" si="260"/>
        <v>1.02187006816448</v>
      </c>
      <c r="FE178" s="16">
        <f t="shared" si="261"/>
        <v>0.00088596491483515</v>
      </c>
      <c r="FF178" s="16">
        <f t="shared" si="262"/>
        <v>0.0218700681644799</v>
      </c>
      <c r="FG178" s="16">
        <f t="shared" si="263"/>
        <v>0.062906591370768</v>
      </c>
    </row>
    <row r="179" s="1" customFormat="1" spans="1:163">
      <c r="A179" s="13" t="s">
        <v>83</v>
      </c>
      <c r="B179" s="13">
        <v>1.28723335676512</v>
      </c>
      <c r="C179" s="14">
        <v>0.00241074074074074</v>
      </c>
      <c r="D179" s="14">
        <v>0.02275</v>
      </c>
      <c r="E179" s="13">
        <v>160</v>
      </c>
      <c r="F179" s="13">
        <v>0.625</v>
      </c>
      <c r="G179" s="13">
        <v>0.85</v>
      </c>
      <c r="H179" s="13">
        <v>0.55</v>
      </c>
      <c r="I179" s="13">
        <v>2.5</v>
      </c>
      <c r="J179" s="13">
        <v>1.068</v>
      </c>
      <c r="K179" s="17">
        <f t="shared" si="190"/>
        <v>1.53556489734522</v>
      </c>
      <c r="L179" s="17">
        <f t="shared" si="186"/>
        <v>0.695509516951337</v>
      </c>
      <c r="M179" s="17">
        <f t="shared" si="187"/>
        <v>1.43779484770151</v>
      </c>
      <c r="N179" s="16">
        <f t="shared" si="191"/>
        <v>0.218616933229442</v>
      </c>
      <c r="O179" s="16">
        <f t="shared" si="188"/>
        <v>0.437794847701513</v>
      </c>
      <c r="P179" s="16">
        <f>(O179-$Q$1)^2</f>
        <v>0.0172945136086758</v>
      </c>
      <c r="R179" s="21">
        <f t="shared" si="192"/>
        <v>-0.363110584101423</v>
      </c>
      <c r="S179" s="21">
        <f t="shared" si="276"/>
        <v>1</v>
      </c>
      <c r="T179" s="21">
        <f t="shared" si="193"/>
        <v>0.252495230565614</v>
      </c>
      <c r="U179" s="22">
        <f t="shared" si="194"/>
        <v>0.00240783956699756</v>
      </c>
      <c r="V179" s="21">
        <f t="shared" si="195"/>
        <v>0.0224950778273709</v>
      </c>
      <c r="W179" s="25">
        <f t="shared" si="196"/>
        <v>5.07517381523383</v>
      </c>
      <c r="X179" s="21">
        <f t="shared" si="197"/>
        <v>-0.470003629245736</v>
      </c>
      <c r="Y179" s="21">
        <f t="shared" si="198"/>
        <v>-0.162518929497775</v>
      </c>
      <c r="Z179" s="25">
        <f t="shared" si="199"/>
        <v>-0.59783700075562</v>
      </c>
      <c r="AA179" s="21">
        <f t="shared" si="200"/>
        <v>0.916290731874155</v>
      </c>
      <c r="AB179" s="26">
        <f t="shared" si="201"/>
        <v>1.42985389897667</v>
      </c>
      <c r="AC179" s="26">
        <f t="shared" si="202"/>
        <v>0.746929459551326</v>
      </c>
      <c r="AD179" s="26">
        <f t="shared" si="265"/>
        <v>1.33881451215044</v>
      </c>
      <c r="AE179" s="16">
        <f t="shared" si="203"/>
        <v>0.130938244204618</v>
      </c>
      <c r="AF179" s="16">
        <f t="shared" si="204"/>
        <v>0.338814512150439</v>
      </c>
      <c r="AG179" s="16">
        <f t="shared" si="205"/>
        <v>0.0180627092377943</v>
      </c>
      <c r="AJ179" s="25">
        <v>-0.363110584101423</v>
      </c>
      <c r="AK179" s="22">
        <v>1</v>
      </c>
      <c r="AL179" s="25">
        <v>0.252495230565614</v>
      </c>
      <c r="AM179" s="25">
        <v>0.0224950778273709</v>
      </c>
      <c r="AN179" s="25">
        <v>5.07517381523383</v>
      </c>
      <c r="AO179" s="25">
        <v>-0.470003629245736</v>
      </c>
      <c r="AP179" s="25">
        <v>-0.162518929497775</v>
      </c>
      <c r="AQ179" s="25">
        <v>-0.59783700075562</v>
      </c>
      <c r="AR179" s="25">
        <v>0.916290731874155</v>
      </c>
      <c r="AS179" s="26">
        <f t="shared" si="206"/>
        <v>1.42948103612736</v>
      </c>
      <c r="AT179" s="26">
        <f t="shared" si="207"/>
        <v>0.747124287072279</v>
      </c>
      <c r="AU179" s="26">
        <f t="shared" si="266"/>
        <v>1.33846538963236</v>
      </c>
      <c r="AV179" s="16">
        <f t="shared" si="208"/>
        <v>0.130668539479713</v>
      </c>
      <c r="AW179" s="16">
        <f t="shared" si="209"/>
        <v>0.338465389632364</v>
      </c>
      <c r="AX179" s="16">
        <f t="shared" si="210"/>
        <v>0.0179226456244986</v>
      </c>
      <c r="BA179" s="25">
        <v>-0.363110584101423</v>
      </c>
      <c r="BB179" s="25">
        <v>0.252495230565614</v>
      </c>
      <c r="BC179" s="25">
        <v>0.0224950778273709</v>
      </c>
      <c r="BD179" s="25">
        <v>5.07517381523383</v>
      </c>
      <c r="BE179" s="22">
        <v>-0.470003629245736</v>
      </c>
      <c r="BF179" s="25">
        <v>-0.162518929497775</v>
      </c>
      <c r="BG179" s="25">
        <v>-0.59783700075562</v>
      </c>
      <c r="BH179" s="25">
        <v>0.916290731874155</v>
      </c>
      <c r="BI179" s="26">
        <f t="shared" si="211"/>
        <v>1.43151827266734</v>
      </c>
      <c r="BJ179" s="26">
        <f t="shared" si="212"/>
        <v>0.746061032116623</v>
      </c>
      <c r="BK179" s="26">
        <f t="shared" si="267"/>
        <v>1.34037291448253</v>
      </c>
      <c r="BL179" s="16">
        <f t="shared" si="213"/>
        <v>0.132145534563046</v>
      </c>
      <c r="BM179" s="16">
        <f t="shared" si="214"/>
        <v>0.340372914482527</v>
      </c>
      <c r="BN179" s="16">
        <f t="shared" si="215"/>
        <v>0.0183630605950592</v>
      </c>
      <c r="BQ179" s="25">
        <v>-0.363110584101423</v>
      </c>
      <c r="BR179" s="25">
        <v>0.252495230565614</v>
      </c>
      <c r="BS179" s="25">
        <v>0.0224950778273709</v>
      </c>
      <c r="BT179" s="25">
        <v>5.07517381523383</v>
      </c>
      <c r="BU179" s="22">
        <v>-0.162518929497775</v>
      </c>
      <c r="BV179" s="25">
        <v>-0.59783700075562</v>
      </c>
      <c r="BW179" s="25">
        <v>0.916290731874155</v>
      </c>
      <c r="BX179" s="26">
        <f t="shared" si="216"/>
        <v>1.42280135028973</v>
      </c>
      <c r="BY179" s="26">
        <f t="shared" si="217"/>
        <v>0.750631843146985</v>
      </c>
      <c r="BZ179" s="26">
        <f t="shared" si="268"/>
        <v>1.33221100214394</v>
      </c>
      <c r="CA179" s="16">
        <f t="shared" si="218"/>
        <v>0.125883998167416</v>
      </c>
      <c r="CB179" s="16">
        <f t="shared" si="219"/>
        <v>0.332211002143942</v>
      </c>
      <c r="CC179" s="16">
        <f t="shared" si="220"/>
        <v>0.0157627891428243</v>
      </c>
      <c r="CF179" s="25">
        <v>-0.363110584101423</v>
      </c>
      <c r="CG179" s="25">
        <v>0.252495230565614</v>
      </c>
      <c r="CH179" s="25">
        <v>0.0224950778273709</v>
      </c>
      <c r="CI179" s="25">
        <v>5.07517381523383</v>
      </c>
      <c r="CJ179" s="25">
        <v>-0.59783700075562</v>
      </c>
      <c r="CK179" s="22">
        <v>0.916290731874155</v>
      </c>
      <c r="CL179" s="29">
        <f t="shared" si="221"/>
        <v>1.4255719639889</v>
      </c>
      <c r="CM179" s="29">
        <f t="shared" si="222"/>
        <v>0.749172982478994</v>
      </c>
      <c r="CN179" s="29">
        <f t="shared" si="269"/>
        <v>1.33480520972743</v>
      </c>
      <c r="CO179" s="27">
        <f t="shared" si="223"/>
        <v>0.127857709430878</v>
      </c>
      <c r="CP179" s="27">
        <f t="shared" si="224"/>
        <v>0.334805209727433</v>
      </c>
      <c r="CQ179" s="27">
        <f t="shared" si="225"/>
        <v>0.0161866231580278</v>
      </c>
      <c r="CT179" s="31">
        <v>-0.363110584101423</v>
      </c>
      <c r="CU179" s="31">
        <v>0.252495230565614</v>
      </c>
      <c r="CV179" s="31">
        <v>0.0224950778273709</v>
      </c>
      <c r="CW179" s="31">
        <v>5.07517381523383</v>
      </c>
      <c r="CX179" s="31">
        <v>-0.59783700075562</v>
      </c>
      <c r="CY179" s="34">
        <f t="shared" si="226"/>
        <v>1.43535923574529</v>
      </c>
      <c r="CZ179" s="34">
        <f t="shared" si="189"/>
        <v>0.74406460306465</v>
      </c>
      <c r="DA179" s="34">
        <f t="shared" si="270"/>
        <v>1.34396932185889</v>
      </c>
      <c r="DB179" s="32">
        <f t="shared" si="227"/>
        <v>0.134952808087364</v>
      </c>
      <c r="DC179" s="32">
        <f t="shared" si="228"/>
        <v>0.343969321858887</v>
      </c>
      <c r="DD179" s="32">
        <f>(DC179-$DE$1)^2</f>
        <v>0.018738508363999</v>
      </c>
      <c r="DE179" s="73"/>
      <c r="DF179" s="30">
        <f t="shared" si="229"/>
        <v>1.43535923574529</v>
      </c>
      <c r="DG179" s="30">
        <f t="shared" si="230"/>
        <v>1.53487516856092</v>
      </c>
      <c r="DH179" s="30">
        <f t="shared" si="231"/>
        <v>0.695822058937432</v>
      </c>
      <c r="DI179" s="34">
        <f t="shared" si="232"/>
        <v>1.43714903423308</v>
      </c>
      <c r="DJ179" s="32">
        <f t="shared" si="233"/>
        <v>0.217972423018792</v>
      </c>
      <c r="DK179" s="32">
        <f t="shared" si="234"/>
        <v>0.437149034233075</v>
      </c>
      <c r="DL179" s="32">
        <f t="shared" si="235"/>
        <v>0.0429734703915406</v>
      </c>
      <c r="DM179" s="36"/>
      <c r="DN179" s="30">
        <f t="shared" si="236"/>
        <v>1.49847832483161</v>
      </c>
      <c r="DO179" s="30">
        <f t="shared" si="237"/>
        <v>0.712723021949626</v>
      </c>
      <c r="DP179" s="34">
        <f t="shared" si="238"/>
        <v>1.40306959253896</v>
      </c>
      <c r="DQ179" s="32">
        <f t="shared" si="239"/>
        <v>0.18531158814983</v>
      </c>
      <c r="DR179" s="32">
        <f t="shared" si="240"/>
        <v>0.403069592538962</v>
      </c>
      <c r="DS179" s="32">
        <f t="shared" si="241"/>
        <v>0.03089296758175</v>
      </c>
      <c r="DT179" s="36"/>
      <c r="DU179" s="30">
        <f t="shared" si="242"/>
        <v>1.52124781962974</v>
      </c>
      <c r="DV179" s="30">
        <f t="shared" si="243"/>
        <v>0.702055237955866</v>
      </c>
      <c r="DW179" s="34">
        <f t="shared" si="244"/>
        <v>1.4243893442226</v>
      </c>
      <c r="DX179" s="32">
        <f t="shared" si="245"/>
        <v>0.205433585999114</v>
      </c>
      <c r="DY179" s="32">
        <f t="shared" si="246"/>
        <v>0.424389344222603</v>
      </c>
      <c r="DZ179" s="32">
        <f t="shared" si="247"/>
        <v>0.0397109922179492</v>
      </c>
      <c r="EA179" s="36"/>
      <c r="EC179" s="25">
        <v>-0.363110584101423</v>
      </c>
      <c r="ED179" s="22">
        <v>0.0224950778273709</v>
      </c>
      <c r="EE179" s="25">
        <v>5.07517381523383</v>
      </c>
      <c r="EF179" s="25">
        <v>-0.59783700075562</v>
      </c>
      <c r="EG179" s="26">
        <f t="shared" si="248"/>
        <v>1.67587156346404</v>
      </c>
      <c r="EH179" s="26">
        <f t="shared" si="249"/>
        <v>0.637280340142796</v>
      </c>
      <c r="EI179" s="26">
        <f t="shared" si="271"/>
        <v>1.5691681305843</v>
      </c>
      <c r="EJ179" s="16">
        <f t="shared" si="250"/>
        <v>0.369507837668212</v>
      </c>
      <c r="EK179" s="16">
        <f t="shared" si="251"/>
        <v>0.569168130584304</v>
      </c>
      <c r="EL179" s="16">
        <f t="shared" si="252"/>
        <v>0.124286957096738</v>
      </c>
      <c r="EO179" s="25">
        <v>-0.363110584101423</v>
      </c>
      <c r="EP179" s="25">
        <v>5.07517381523383</v>
      </c>
      <c r="EQ179" s="22">
        <v>-0.59783700075562</v>
      </c>
      <c r="ER179" s="26">
        <f t="shared" si="253"/>
        <v>1.77843352187193</v>
      </c>
      <c r="ES179" s="26">
        <f t="shared" si="254"/>
        <v>0.600528491430962</v>
      </c>
      <c r="ET179" s="26">
        <f t="shared" si="272"/>
        <v>1.66519992684637</v>
      </c>
      <c r="EU179" s="16">
        <f t="shared" si="255"/>
        <v>0.504715788999347</v>
      </c>
      <c r="EV179" s="16">
        <f t="shared" si="256"/>
        <v>0.665199926846372</v>
      </c>
      <c r="EW179" s="16">
        <f t="shared" si="257"/>
        <v>0.183590109196767</v>
      </c>
      <c r="EZ179" s="25">
        <v>-0.363110584101423</v>
      </c>
      <c r="FA179" s="25">
        <v>5.07517381523383</v>
      </c>
      <c r="FB179" s="26">
        <f t="shared" si="258"/>
        <v>1.3532735331479</v>
      </c>
      <c r="FC179" s="26">
        <f t="shared" si="259"/>
        <v>0.789197434103129</v>
      </c>
      <c r="FD179" s="26">
        <f t="shared" si="260"/>
        <v>1.26711004976395</v>
      </c>
      <c r="FE179" s="16">
        <f t="shared" si="261"/>
        <v>0.0813809887146871</v>
      </c>
      <c r="FF179" s="16">
        <f t="shared" si="262"/>
        <v>0.267110049763953</v>
      </c>
      <c r="FG179" s="16">
        <f t="shared" si="263"/>
        <v>3.10458789861295e-5</v>
      </c>
    </row>
    <row r="180" s="1" customFormat="1" spans="1:163">
      <c r="A180" s="13" t="s">
        <v>83</v>
      </c>
      <c r="B180" s="13">
        <v>1.2</v>
      </c>
      <c r="C180" s="14">
        <v>0.00241074074074074</v>
      </c>
      <c r="D180" s="14">
        <v>0.0203611111111111</v>
      </c>
      <c r="E180" s="13">
        <v>200</v>
      </c>
      <c r="F180" s="13">
        <v>0.6</v>
      </c>
      <c r="G180" s="13">
        <v>0.85</v>
      </c>
      <c r="H180" s="13">
        <v>0.5</v>
      </c>
      <c r="I180" s="13">
        <v>1.5</v>
      </c>
      <c r="J180" s="13">
        <v>0.929</v>
      </c>
      <c r="K180" s="17">
        <f t="shared" si="190"/>
        <v>1.55219069874074</v>
      </c>
      <c r="L180" s="17">
        <f t="shared" si="186"/>
        <v>0.598508933698468</v>
      </c>
      <c r="M180" s="17">
        <f t="shared" si="187"/>
        <v>1.67081883610413</v>
      </c>
      <c r="N180" s="16">
        <f t="shared" si="191"/>
        <v>0.388366646996972</v>
      </c>
      <c r="O180" s="16">
        <f t="shared" si="188"/>
        <v>0.670818836104134</v>
      </c>
      <c r="P180" s="16">
        <f>(O180-$Q$1)^2</f>
        <v>0.132884012816025</v>
      </c>
      <c r="R180" s="21">
        <f t="shared" si="192"/>
        <v>-0.513313827281031</v>
      </c>
      <c r="S180" s="21">
        <f t="shared" si="276"/>
        <v>1</v>
      </c>
      <c r="T180" s="21">
        <f t="shared" si="193"/>
        <v>0.182321556793955</v>
      </c>
      <c r="U180" s="22">
        <f t="shared" si="194"/>
        <v>0.00240783956699756</v>
      </c>
      <c r="V180" s="21">
        <f t="shared" si="195"/>
        <v>0.0201565951432583</v>
      </c>
      <c r="W180" s="25">
        <f t="shared" si="196"/>
        <v>5.29831736654804</v>
      </c>
      <c r="X180" s="21">
        <f t="shared" si="197"/>
        <v>-0.510825623765991</v>
      </c>
      <c r="Y180" s="21">
        <f t="shared" si="198"/>
        <v>-0.162518929497775</v>
      </c>
      <c r="Z180" s="25">
        <f t="shared" si="199"/>
        <v>-0.693147180559945</v>
      </c>
      <c r="AA180" s="21">
        <f t="shared" si="200"/>
        <v>0.405465108108164</v>
      </c>
      <c r="AB180" s="26">
        <f t="shared" si="201"/>
        <v>1.41354509548843</v>
      </c>
      <c r="AC180" s="26">
        <f t="shared" si="202"/>
        <v>0.657212849427343</v>
      </c>
      <c r="AD180" s="26">
        <f t="shared" si="265"/>
        <v>1.52157706726419</v>
      </c>
      <c r="AE180" s="16">
        <f t="shared" si="203"/>
        <v>0.234783949561897</v>
      </c>
      <c r="AF180" s="16">
        <f t="shared" si="204"/>
        <v>0.521577067264193</v>
      </c>
      <c r="AG180" s="16">
        <f t="shared" si="205"/>
        <v>0.100590550663344</v>
      </c>
      <c r="AJ180" s="25">
        <v>-0.513313827281031</v>
      </c>
      <c r="AK180" s="22">
        <v>1</v>
      </c>
      <c r="AL180" s="25">
        <v>0.182321556793955</v>
      </c>
      <c r="AM180" s="25">
        <v>0.0201565951432583</v>
      </c>
      <c r="AN180" s="25">
        <v>5.29831736654804</v>
      </c>
      <c r="AO180" s="25">
        <v>-0.510825623765991</v>
      </c>
      <c r="AP180" s="25">
        <v>-0.162518929497775</v>
      </c>
      <c r="AQ180" s="25">
        <v>-0.693147180559945</v>
      </c>
      <c r="AR180" s="25">
        <v>0.405465108108164</v>
      </c>
      <c r="AS180" s="26">
        <f t="shared" si="206"/>
        <v>1.41381408058166</v>
      </c>
      <c r="AT180" s="26">
        <f t="shared" si="207"/>
        <v>0.657087811445332</v>
      </c>
      <c r="AU180" s="26">
        <f t="shared" si="266"/>
        <v>1.52186660988338</v>
      </c>
      <c r="AV180" s="16">
        <f t="shared" si="208"/>
        <v>0.235044692730245</v>
      </c>
      <c r="AW180" s="16">
        <f t="shared" si="209"/>
        <v>0.521866609883385</v>
      </c>
      <c r="AX180" s="16">
        <f t="shared" si="210"/>
        <v>0.100664508027951</v>
      </c>
      <c r="BA180" s="25">
        <v>-0.513313827281031</v>
      </c>
      <c r="BB180" s="25">
        <v>0.182321556793955</v>
      </c>
      <c r="BC180" s="25">
        <v>0.0201565951432583</v>
      </c>
      <c r="BD180" s="25">
        <v>5.29831736654804</v>
      </c>
      <c r="BE180" s="22">
        <v>-0.510825623765991</v>
      </c>
      <c r="BF180" s="25">
        <v>-0.162518929497775</v>
      </c>
      <c r="BG180" s="25">
        <v>-0.693147180559945</v>
      </c>
      <c r="BH180" s="25">
        <v>0.405465108108164</v>
      </c>
      <c r="BI180" s="26">
        <f t="shared" si="211"/>
        <v>1.42230251964546</v>
      </c>
      <c r="BJ180" s="26">
        <f t="shared" si="212"/>
        <v>0.653166247804701</v>
      </c>
      <c r="BK180" s="26">
        <f t="shared" si="267"/>
        <v>1.53100378863882</v>
      </c>
      <c r="BL180" s="16">
        <f t="shared" si="213"/>
        <v>0.243347375888564</v>
      </c>
      <c r="BM180" s="16">
        <f t="shared" si="214"/>
        <v>0.531003788638821</v>
      </c>
      <c r="BN180" s="16">
        <f t="shared" si="215"/>
        <v>0.10636811166334</v>
      </c>
      <c r="BQ180" s="25">
        <v>-0.513313827281031</v>
      </c>
      <c r="BR180" s="25">
        <v>0.182321556793955</v>
      </c>
      <c r="BS180" s="25">
        <v>0.0201565951432583</v>
      </c>
      <c r="BT180" s="25">
        <v>5.29831736654804</v>
      </c>
      <c r="BU180" s="22">
        <v>-0.162518929497775</v>
      </c>
      <c r="BV180" s="25">
        <v>-0.693147180559945</v>
      </c>
      <c r="BW180" s="25">
        <v>0.405465108108164</v>
      </c>
      <c r="BX180" s="26">
        <f t="shared" si="216"/>
        <v>1.41227247142817</v>
      </c>
      <c r="BY180" s="26">
        <f t="shared" si="217"/>
        <v>0.657805075716406</v>
      </c>
      <c r="BZ180" s="26">
        <f t="shared" si="268"/>
        <v>1.5202071813005</v>
      </c>
      <c r="CA180" s="16">
        <f t="shared" si="218"/>
        <v>0.233552281640288</v>
      </c>
      <c r="CB180" s="16">
        <f t="shared" si="219"/>
        <v>0.520207181300502</v>
      </c>
      <c r="CC180" s="16">
        <f t="shared" si="220"/>
        <v>0.0983111731057169</v>
      </c>
      <c r="CF180" s="25">
        <v>-0.513313827281031</v>
      </c>
      <c r="CG180" s="25">
        <v>0.182321556793955</v>
      </c>
      <c r="CH180" s="25">
        <v>0.0201565951432583</v>
      </c>
      <c r="CI180" s="25">
        <v>5.29831736654804</v>
      </c>
      <c r="CJ180" s="25">
        <v>-0.693147180559945</v>
      </c>
      <c r="CK180" s="22">
        <v>0.405465108108164</v>
      </c>
      <c r="CL180" s="29">
        <f t="shared" si="221"/>
        <v>1.41950370497498</v>
      </c>
      <c r="CM180" s="29">
        <f t="shared" si="222"/>
        <v>0.654454086131728</v>
      </c>
      <c r="CN180" s="29">
        <f t="shared" si="269"/>
        <v>1.5279910710172</v>
      </c>
      <c r="CO180" s="27">
        <f t="shared" si="223"/>
        <v>0.240593884594179</v>
      </c>
      <c r="CP180" s="27">
        <f t="shared" si="224"/>
        <v>0.527991071017198</v>
      </c>
      <c r="CQ180" s="27">
        <f t="shared" si="225"/>
        <v>0.102664184160086</v>
      </c>
      <c r="CT180" s="31">
        <v>-0.513313827281031</v>
      </c>
      <c r="CU180" s="31">
        <v>0.182321556793955</v>
      </c>
      <c r="CV180" s="31">
        <v>0.0201565951432583</v>
      </c>
      <c r="CW180" s="31">
        <v>5.29831736654804</v>
      </c>
      <c r="CX180" s="31">
        <v>-0.693147180559945</v>
      </c>
      <c r="CY180" s="34">
        <f t="shared" si="226"/>
        <v>1.47754068889311</v>
      </c>
      <c r="CZ180" s="34">
        <f t="shared" si="189"/>
        <v>0.628747490328645</v>
      </c>
      <c r="DA180" s="34">
        <f t="shared" si="270"/>
        <v>1.5904636048365</v>
      </c>
      <c r="DB180" s="32">
        <f t="shared" si="227"/>
        <v>0.300896887371328</v>
      </c>
      <c r="DC180" s="32">
        <f t="shared" si="228"/>
        <v>0.590463604836502</v>
      </c>
      <c r="DD180" s="32">
        <f>(DC180-$DE$1)^2</f>
        <v>0.14698248972507</v>
      </c>
      <c r="DE180" s="73"/>
      <c r="DF180" s="30">
        <f t="shared" si="229"/>
        <v>1.47754068889311</v>
      </c>
      <c r="DG180" s="30">
        <f t="shared" si="230"/>
        <v>1.58942311943561</v>
      </c>
      <c r="DH180" s="30">
        <f t="shared" si="231"/>
        <v>0.584488792594058</v>
      </c>
      <c r="DI180" s="34">
        <f t="shared" si="232"/>
        <v>1.71089679164221</v>
      </c>
      <c r="DJ180" s="32">
        <f t="shared" si="233"/>
        <v>0.43615869668506</v>
      </c>
      <c r="DK180" s="32">
        <f t="shared" si="234"/>
        <v>0.710896791642205</v>
      </c>
      <c r="DL180" s="32">
        <f t="shared" si="235"/>
        <v>0.231407363513728</v>
      </c>
      <c r="DM180" s="36"/>
      <c r="DN180" s="30">
        <f t="shared" si="236"/>
        <v>1.63921163831602</v>
      </c>
      <c r="DO180" s="30">
        <f t="shared" si="237"/>
        <v>0.566735849285679</v>
      </c>
      <c r="DP180" s="34">
        <f t="shared" si="238"/>
        <v>1.76449046105061</v>
      </c>
      <c r="DQ180" s="32">
        <f t="shared" si="239"/>
        <v>0.504400571199526</v>
      </c>
      <c r="DR180" s="32">
        <f t="shared" si="240"/>
        <v>0.764490461050614</v>
      </c>
      <c r="DS180" s="32">
        <f t="shared" si="241"/>
        <v>0.288567533708137</v>
      </c>
      <c r="DT180" s="36"/>
      <c r="DU180" s="30">
        <f t="shared" si="242"/>
        <v>1.75688218164022</v>
      </c>
      <c r="DV180" s="30">
        <f t="shared" si="243"/>
        <v>0.52877763216466</v>
      </c>
      <c r="DW180" s="34">
        <f t="shared" si="244"/>
        <v>1.89115412447817</v>
      </c>
      <c r="DX180" s="32">
        <f t="shared" si="245"/>
        <v>0.685388906677377</v>
      </c>
      <c r="DY180" s="32">
        <f t="shared" si="246"/>
        <v>0.891154124478175</v>
      </c>
      <c r="DZ180" s="32">
        <f t="shared" si="247"/>
        <v>0.443610548380195</v>
      </c>
      <c r="EA180" s="36"/>
      <c r="EC180" s="25">
        <v>-0.513313827281031</v>
      </c>
      <c r="ED180" s="22">
        <v>0.0201565951432583</v>
      </c>
      <c r="EE180" s="25">
        <v>5.29831736654804</v>
      </c>
      <c r="EF180" s="25">
        <v>-0.693147180559945</v>
      </c>
      <c r="EG180" s="26">
        <f t="shared" si="248"/>
        <v>1.77213198335187</v>
      </c>
      <c r="EH180" s="26">
        <f t="shared" si="249"/>
        <v>0.524227319820085</v>
      </c>
      <c r="EI180" s="26">
        <f t="shared" si="271"/>
        <v>1.90756941157359</v>
      </c>
      <c r="EJ180" s="16">
        <f t="shared" si="250"/>
        <v>0.710871541350851</v>
      </c>
      <c r="EK180" s="16">
        <f t="shared" si="251"/>
        <v>0.907569411573591</v>
      </c>
      <c r="EL180" s="16">
        <f t="shared" si="252"/>
        <v>0.477404764272799</v>
      </c>
      <c r="EO180" s="25">
        <v>-0.513313827281031</v>
      </c>
      <c r="EP180" s="25">
        <v>5.29831736654804</v>
      </c>
      <c r="EQ180" s="22">
        <v>-0.693147180559945</v>
      </c>
      <c r="ER180" s="26">
        <f t="shared" si="253"/>
        <v>1.90232475208725</v>
      </c>
      <c r="ES180" s="26">
        <f t="shared" si="254"/>
        <v>0.488349846145193</v>
      </c>
      <c r="ET180" s="26">
        <f t="shared" si="272"/>
        <v>2.0477123273275</v>
      </c>
      <c r="EU180" s="16">
        <f t="shared" si="255"/>
        <v>0.947361073025706</v>
      </c>
      <c r="EV180" s="16">
        <f t="shared" si="256"/>
        <v>1.0477123273275</v>
      </c>
      <c r="EW180" s="16">
        <f t="shared" si="257"/>
        <v>0.657699207733453</v>
      </c>
      <c r="EZ180" s="25">
        <v>-0.513313827281031</v>
      </c>
      <c r="FA180" s="25">
        <v>5.29831736654804</v>
      </c>
      <c r="FB180" s="26">
        <f t="shared" si="258"/>
        <v>1.3603461435576</v>
      </c>
      <c r="FC180" s="26">
        <f t="shared" si="259"/>
        <v>0.682914421744501</v>
      </c>
      <c r="FD180" s="26">
        <f t="shared" si="260"/>
        <v>1.46431231814596</v>
      </c>
      <c r="FE180" s="16">
        <f t="shared" si="261"/>
        <v>0.186059495562013</v>
      </c>
      <c r="FF180" s="16">
        <f t="shared" si="262"/>
        <v>0.464312318145962</v>
      </c>
      <c r="FG180" s="16">
        <f t="shared" si="263"/>
        <v>0.0367222046422251</v>
      </c>
    </row>
    <row r="181" s="1" customFormat="1" spans="1:163">
      <c r="A181" s="13" t="s">
        <v>83</v>
      </c>
      <c r="B181" s="13">
        <v>1.28800565819306</v>
      </c>
      <c r="C181" s="14">
        <v>0</v>
      </c>
      <c r="D181" s="14">
        <v>0.01175</v>
      </c>
      <c r="E181" s="13">
        <v>100</v>
      </c>
      <c r="F181" s="13">
        <v>1</v>
      </c>
      <c r="G181" s="13">
        <v>1.16</v>
      </c>
      <c r="H181" s="13">
        <v>0.68</v>
      </c>
      <c r="I181" s="13">
        <v>3</v>
      </c>
      <c r="J181" s="13">
        <v>1.118</v>
      </c>
      <c r="K181" s="17">
        <f t="shared" si="190"/>
        <v>1.83611806793257</v>
      </c>
      <c r="L181" s="17">
        <f t="shared" si="186"/>
        <v>0.608893305678783</v>
      </c>
      <c r="M181" s="17">
        <f t="shared" si="187"/>
        <v>1.64232385324916</v>
      </c>
      <c r="N181" s="16">
        <f t="shared" si="191"/>
        <v>0.515693559491202</v>
      </c>
      <c r="O181" s="16">
        <f t="shared" si="188"/>
        <v>0.642323853249165</v>
      </c>
      <c r="P181" s="16">
        <f>(O181-$Q$1)^2</f>
        <v>0.112921276774835</v>
      </c>
      <c r="R181" s="21">
        <f t="shared" si="192"/>
        <v>-0.496112222550589</v>
      </c>
      <c r="S181" s="21">
        <f t="shared" si="276"/>
        <v>1</v>
      </c>
      <c r="T181" s="21">
        <f t="shared" si="193"/>
        <v>0.253095020679547</v>
      </c>
      <c r="U181" s="22">
        <f t="shared" si="194"/>
        <v>0</v>
      </c>
      <c r="V181" s="21">
        <f t="shared" si="195"/>
        <v>0.0116815047738378</v>
      </c>
      <c r="W181" s="25">
        <f t="shared" si="196"/>
        <v>4.60517018598809</v>
      </c>
      <c r="X181" s="21">
        <f t="shared" si="197"/>
        <v>0</v>
      </c>
      <c r="Y181" s="21">
        <f t="shared" si="198"/>
        <v>0.148420005118273</v>
      </c>
      <c r="Z181" s="25">
        <f t="shared" si="199"/>
        <v>-0.385662480811985</v>
      </c>
      <c r="AA181" s="21">
        <f t="shared" si="200"/>
        <v>1.09861228866811</v>
      </c>
      <c r="AB181" s="26">
        <f t="shared" si="201"/>
        <v>1.58480625547776</v>
      </c>
      <c r="AC181" s="26">
        <f t="shared" si="202"/>
        <v>0.70544900749585</v>
      </c>
      <c r="AD181" s="26">
        <f t="shared" si="265"/>
        <v>1.4175369011429</v>
      </c>
      <c r="AE181" s="16">
        <f t="shared" si="203"/>
        <v>0.217908080153167</v>
      </c>
      <c r="AF181" s="16">
        <f t="shared" si="204"/>
        <v>0.417536901142897</v>
      </c>
      <c r="AG181" s="16">
        <f t="shared" si="205"/>
        <v>0.0454201207519255</v>
      </c>
      <c r="AJ181" s="25">
        <v>-0.496112222550589</v>
      </c>
      <c r="AK181" s="22">
        <v>1</v>
      </c>
      <c r="AL181" s="25">
        <v>0.253095020679547</v>
      </c>
      <c r="AM181" s="25">
        <v>0.0116815047738378</v>
      </c>
      <c r="AN181" s="25">
        <v>4.60517018598809</v>
      </c>
      <c r="AO181" s="25">
        <v>0</v>
      </c>
      <c r="AP181" s="25">
        <v>0.148420005118273</v>
      </c>
      <c r="AQ181" s="25">
        <v>-0.385662480811985</v>
      </c>
      <c r="AR181" s="25">
        <v>1.09861228866811</v>
      </c>
      <c r="AS181" s="26">
        <f t="shared" si="206"/>
        <v>1.58102218427263</v>
      </c>
      <c r="AT181" s="26">
        <f t="shared" si="207"/>
        <v>0.707137452669174</v>
      </c>
      <c r="AU181" s="26">
        <f t="shared" si="266"/>
        <v>1.41415222206854</v>
      </c>
      <c r="AV181" s="16">
        <f t="shared" si="208"/>
        <v>0.214389543128597</v>
      </c>
      <c r="AW181" s="16">
        <f t="shared" si="209"/>
        <v>0.414152222068542</v>
      </c>
      <c r="AX181" s="16">
        <f t="shared" si="210"/>
        <v>0.0439163651091744</v>
      </c>
      <c r="BA181" s="25">
        <v>-0.496112222550589</v>
      </c>
      <c r="BB181" s="25">
        <v>0.253095020679547</v>
      </c>
      <c r="BC181" s="25">
        <v>0.0116815047738378</v>
      </c>
      <c r="BD181" s="25">
        <v>4.60517018598809</v>
      </c>
      <c r="BE181" s="22">
        <v>0</v>
      </c>
      <c r="BF181" s="25">
        <v>0.148420005118273</v>
      </c>
      <c r="BG181" s="25">
        <v>-0.385662480811985</v>
      </c>
      <c r="BH181" s="25">
        <v>1.09861228866811</v>
      </c>
      <c r="BI181" s="26">
        <f t="shared" si="211"/>
        <v>1.54947380928377</v>
      </c>
      <c r="BJ181" s="26">
        <f t="shared" si="212"/>
        <v>0.721535267844755</v>
      </c>
      <c r="BK181" s="26">
        <f t="shared" si="267"/>
        <v>1.38593363978871</v>
      </c>
      <c r="BL181" s="16">
        <f t="shared" si="213"/>
        <v>0.186169648097851</v>
      </c>
      <c r="BM181" s="16">
        <f t="shared" si="214"/>
        <v>0.385933639788707</v>
      </c>
      <c r="BN181" s="16">
        <f t="shared" si="215"/>
        <v>0.0327867418460362</v>
      </c>
      <c r="BQ181" s="25">
        <v>-0.496112222550589</v>
      </c>
      <c r="BR181" s="25">
        <v>0.253095020679547</v>
      </c>
      <c r="BS181" s="25">
        <v>0.0116815047738378</v>
      </c>
      <c r="BT181" s="25">
        <v>4.60517018598809</v>
      </c>
      <c r="BU181" s="22">
        <v>0.148420005118273</v>
      </c>
      <c r="BV181" s="25">
        <v>-0.385662480811985</v>
      </c>
      <c r="BW181" s="25">
        <v>1.09861228866811</v>
      </c>
      <c r="BX181" s="26">
        <f t="shared" si="216"/>
        <v>1.55691927161787</v>
      </c>
      <c r="BY181" s="26">
        <f t="shared" si="217"/>
        <v>0.718084759037141</v>
      </c>
      <c r="BZ181" s="26">
        <f t="shared" si="268"/>
        <v>1.39259326620561</v>
      </c>
      <c r="CA181" s="16">
        <f t="shared" si="218"/>
        <v>0.192650126997562</v>
      </c>
      <c r="CB181" s="16">
        <f t="shared" si="219"/>
        <v>0.392593266205609</v>
      </c>
      <c r="CC181" s="16">
        <f t="shared" si="220"/>
        <v>0.0345707870378939</v>
      </c>
      <c r="CF181" s="25">
        <v>-0.496112222550589</v>
      </c>
      <c r="CG181" s="25">
        <v>0.253095020679547</v>
      </c>
      <c r="CH181" s="25">
        <v>0.0116815047738378</v>
      </c>
      <c r="CI181" s="25">
        <v>4.60517018598809</v>
      </c>
      <c r="CJ181" s="25">
        <v>-0.385662480811985</v>
      </c>
      <c r="CK181" s="22">
        <v>1.09861228866811</v>
      </c>
      <c r="CL181" s="29">
        <f t="shared" si="221"/>
        <v>1.5332230212917</v>
      </c>
      <c r="CM181" s="29">
        <f t="shared" si="222"/>
        <v>0.729182894122027</v>
      </c>
      <c r="CN181" s="29">
        <f t="shared" si="269"/>
        <v>1.37139805124481</v>
      </c>
      <c r="CO181" s="27">
        <f t="shared" si="223"/>
        <v>0.172410157410607</v>
      </c>
      <c r="CP181" s="27">
        <f t="shared" si="224"/>
        <v>0.371398051244812</v>
      </c>
      <c r="CQ181" s="27">
        <f t="shared" si="225"/>
        <v>0.0268368292618824</v>
      </c>
      <c r="CT181" s="31">
        <v>-0.496112222550589</v>
      </c>
      <c r="CU181" s="31">
        <v>0.253095020679547</v>
      </c>
      <c r="CV181" s="31">
        <v>0.0116815047738378</v>
      </c>
      <c r="CW181" s="31">
        <v>4.60517018598809</v>
      </c>
      <c r="CX181" s="31">
        <v>-0.385662480811985</v>
      </c>
      <c r="CY181" s="34">
        <f t="shared" si="226"/>
        <v>1.52981263193279</v>
      </c>
      <c r="CZ181" s="34">
        <f t="shared" si="189"/>
        <v>0.730808451089529</v>
      </c>
      <c r="DA181" s="34">
        <f t="shared" si="270"/>
        <v>1.36834761353559</v>
      </c>
      <c r="DB181" s="32">
        <f t="shared" si="227"/>
        <v>0.169589643819414</v>
      </c>
      <c r="DC181" s="32">
        <f t="shared" si="228"/>
        <v>0.368347613535593</v>
      </c>
      <c r="DD181" s="32">
        <f>(DC181-$DE$1)^2</f>
        <v>0.026007033387455</v>
      </c>
      <c r="DE181" s="73"/>
      <c r="DF181" s="30">
        <f t="shared" si="229"/>
        <v>1.52981263193279</v>
      </c>
      <c r="DG181" s="30">
        <f t="shared" si="230"/>
        <v>1.68190460317358</v>
      </c>
      <c r="DH181" s="30">
        <f t="shared" si="231"/>
        <v>0.664722599540098</v>
      </c>
      <c r="DI181" s="34">
        <f t="shared" si="232"/>
        <v>1.50438694380463</v>
      </c>
      <c r="DJ181" s="32">
        <f t="shared" si="233"/>
        <v>0.317988401480354</v>
      </c>
      <c r="DK181" s="32">
        <f t="shared" si="234"/>
        <v>0.504386943804634</v>
      </c>
      <c r="DL181" s="32">
        <f t="shared" si="235"/>
        <v>0.0753713026935312</v>
      </c>
      <c r="DM181" s="36"/>
      <c r="DN181" s="30">
        <f t="shared" si="236"/>
        <v>1.63947527503275</v>
      </c>
      <c r="DO181" s="30">
        <f t="shared" si="237"/>
        <v>0.681925502034586</v>
      </c>
      <c r="DP181" s="34">
        <f t="shared" si="238"/>
        <v>1.46643584528869</v>
      </c>
      <c r="DQ181" s="32">
        <f t="shared" si="239"/>
        <v>0.271936462470484</v>
      </c>
      <c r="DR181" s="32">
        <f t="shared" si="240"/>
        <v>0.466435845288687</v>
      </c>
      <c r="DS181" s="32">
        <f t="shared" si="241"/>
        <v>0.057183255856404</v>
      </c>
      <c r="DT181" s="36"/>
      <c r="DU181" s="30">
        <f t="shared" si="242"/>
        <v>1.67339449290385</v>
      </c>
      <c r="DV181" s="30">
        <f t="shared" si="243"/>
        <v>0.668103071177155</v>
      </c>
      <c r="DW181" s="34">
        <f t="shared" si="244"/>
        <v>1.49677503837554</v>
      </c>
      <c r="DX181" s="32">
        <f t="shared" si="245"/>
        <v>0.308463042747925</v>
      </c>
      <c r="DY181" s="32">
        <f t="shared" si="246"/>
        <v>0.496775038375536</v>
      </c>
      <c r="DZ181" s="32">
        <f t="shared" si="247"/>
        <v>0.0738001688277701</v>
      </c>
      <c r="EA181" s="36"/>
      <c r="EC181" s="25">
        <v>-0.496112222550589</v>
      </c>
      <c r="ED181" s="22">
        <v>0.0116815047738378</v>
      </c>
      <c r="EE181" s="25">
        <v>4.60517018598809</v>
      </c>
      <c r="EF181" s="25">
        <v>-0.385662480811985</v>
      </c>
      <c r="EG181" s="26">
        <f t="shared" si="248"/>
        <v>1.73026352963476</v>
      </c>
      <c r="EH181" s="26">
        <f t="shared" si="249"/>
        <v>0.646144347870522</v>
      </c>
      <c r="EI181" s="26">
        <f t="shared" si="271"/>
        <v>1.54764179752662</v>
      </c>
      <c r="EJ181" s="16">
        <f t="shared" si="250"/>
        <v>0.374866629720817</v>
      </c>
      <c r="EK181" s="16">
        <f t="shared" si="251"/>
        <v>0.547641797526621</v>
      </c>
      <c r="EL181" s="16">
        <f t="shared" si="252"/>
        <v>0.109572400212767</v>
      </c>
      <c r="EO181" s="25">
        <v>-0.496112222550589</v>
      </c>
      <c r="EP181" s="25">
        <v>4.60517018598809</v>
      </c>
      <c r="EQ181" s="22">
        <v>-0.385662480811985</v>
      </c>
      <c r="ER181" s="26">
        <f t="shared" si="253"/>
        <v>1.87204326994318</v>
      </c>
      <c r="ES181" s="26">
        <f t="shared" si="254"/>
        <v>0.597208418176111</v>
      </c>
      <c r="ET181" s="26">
        <f t="shared" si="272"/>
        <v>1.67445730764148</v>
      </c>
      <c r="EU181" s="16">
        <f t="shared" si="255"/>
        <v>0.568581252946599</v>
      </c>
      <c r="EV181" s="16">
        <f t="shared" si="256"/>
        <v>0.674457307641482</v>
      </c>
      <c r="EW181" s="16">
        <f t="shared" si="257"/>
        <v>0.191608905289577</v>
      </c>
      <c r="EZ181" s="25">
        <v>-0.496112222550589</v>
      </c>
      <c r="FA181" s="25">
        <v>4.60517018598809</v>
      </c>
      <c r="FB181" s="26">
        <f t="shared" si="258"/>
        <v>1.63719573348902</v>
      </c>
      <c r="FC181" s="26">
        <f t="shared" si="259"/>
        <v>0.682874977701925</v>
      </c>
      <c r="FD181" s="26">
        <f t="shared" si="260"/>
        <v>1.46439689936406</v>
      </c>
      <c r="FE181" s="16">
        <f t="shared" si="261"/>
        <v>0.269564209673201</v>
      </c>
      <c r="FF181" s="16">
        <f t="shared" si="262"/>
        <v>0.46439689936406</v>
      </c>
      <c r="FG181" s="16">
        <f t="shared" si="263"/>
        <v>0.0367546284590658</v>
      </c>
    </row>
    <row r="182" s="1" customFormat="1" spans="1:163">
      <c r="A182" s="13" t="s">
        <v>83</v>
      </c>
      <c r="B182" s="13">
        <v>1.27096105980106</v>
      </c>
      <c r="C182" s="14">
        <v>0.00241074074074074</v>
      </c>
      <c r="D182" s="14">
        <v>0.01175</v>
      </c>
      <c r="E182" s="13">
        <v>100</v>
      </c>
      <c r="F182" s="13">
        <v>1</v>
      </c>
      <c r="G182" s="13">
        <v>1.16</v>
      </c>
      <c r="H182" s="13">
        <v>0.68</v>
      </c>
      <c r="I182" s="13">
        <v>3</v>
      </c>
      <c r="J182" s="13">
        <v>1.074</v>
      </c>
      <c r="K182" s="17">
        <f t="shared" si="190"/>
        <v>1.83491917838629</v>
      </c>
      <c r="L182" s="17">
        <f t="shared" si="186"/>
        <v>0.585311883297511</v>
      </c>
      <c r="M182" s="17">
        <f t="shared" si="187"/>
        <v>1.70849085510828</v>
      </c>
      <c r="N182" s="16">
        <f t="shared" si="191"/>
        <v>0.578997996036064</v>
      </c>
      <c r="O182" s="16">
        <f t="shared" si="188"/>
        <v>0.708490855108276</v>
      </c>
      <c r="P182" s="16">
        <f>(O182-$Q$1)^2</f>
        <v>0.161768551524666</v>
      </c>
      <c r="R182" s="21">
        <f t="shared" si="192"/>
        <v>-0.535610439973737</v>
      </c>
      <c r="S182" s="21">
        <f t="shared" si="276"/>
        <v>1</v>
      </c>
      <c r="T182" s="21">
        <f t="shared" si="193"/>
        <v>0.239773354287989</v>
      </c>
      <c r="U182" s="22">
        <f t="shared" si="194"/>
        <v>0.00240783956699756</v>
      </c>
      <c r="V182" s="21">
        <f t="shared" si="195"/>
        <v>0.0116815047738378</v>
      </c>
      <c r="W182" s="25">
        <f t="shared" si="196"/>
        <v>4.60517018598809</v>
      </c>
      <c r="X182" s="21">
        <f t="shared" si="197"/>
        <v>0</v>
      </c>
      <c r="Y182" s="21">
        <f t="shared" si="198"/>
        <v>0.148420005118273</v>
      </c>
      <c r="Z182" s="25">
        <f t="shared" si="199"/>
        <v>-0.385662480811985</v>
      </c>
      <c r="AA182" s="21">
        <f t="shared" si="200"/>
        <v>1.09861228866811</v>
      </c>
      <c r="AB182" s="26">
        <f t="shared" si="201"/>
        <v>1.57909029612764</v>
      </c>
      <c r="AC182" s="26">
        <f t="shared" si="202"/>
        <v>0.680138433269926</v>
      </c>
      <c r="AD182" s="26">
        <f t="shared" si="265"/>
        <v>1.47028891631997</v>
      </c>
      <c r="AE182" s="16">
        <f t="shared" si="203"/>
        <v>0.255116207242312</v>
      </c>
      <c r="AF182" s="16">
        <f t="shared" si="204"/>
        <v>0.470288916319967</v>
      </c>
      <c r="AG182" s="16">
        <f t="shared" si="205"/>
        <v>0.0706879114280346</v>
      </c>
      <c r="AJ182" s="25">
        <v>-0.535610439973737</v>
      </c>
      <c r="AK182" s="22">
        <v>1</v>
      </c>
      <c r="AL182" s="25">
        <v>0.239773354287989</v>
      </c>
      <c r="AM182" s="25">
        <v>0.0116815047738378</v>
      </c>
      <c r="AN182" s="25">
        <v>4.60517018598809</v>
      </c>
      <c r="AO182" s="25">
        <v>0</v>
      </c>
      <c r="AP182" s="25">
        <v>0.148420005118273</v>
      </c>
      <c r="AQ182" s="25">
        <v>-0.385662480811985</v>
      </c>
      <c r="AR182" s="25">
        <v>1.09861228866811</v>
      </c>
      <c r="AS182" s="26">
        <f t="shared" si="206"/>
        <v>1.57639893079982</v>
      </c>
      <c r="AT182" s="26">
        <f t="shared" si="207"/>
        <v>0.681299624743516</v>
      </c>
      <c r="AU182" s="26">
        <f t="shared" si="266"/>
        <v>1.46778298957153</v>
      </c>
      <c r="AV182" s="16">
        <f t="shared" si="208"/>
        <v>0.252404685668806</v>
      </c>
      <c r="AW182" s="16">
        <f t="shared" si="209"/>
        <v>0.46778298957153</v>
      </c>
      <c r="AX182" s="16">
        <f t="shared" si="210"/>
        <v>0.0692706002360383</v>
      </c>
      <c r="BA182" s="25">
        <v>-0.535610439973737</v>
      </c>
      <c r="BB182" s="25">
        <v>0.239773354287989</v>
      </c>
      <c r="BC182" s="25">
        <v>0.0116815047738378</v>
      </c>
      <c r="BD182" s="25">
        <v>4.60517018598809</v>
      </c>
      <c r="BE182" s="22">
        <v>0</v>
      </c>
      <c r="BF182" s="25">
        <v>0.148420005118273</v>
      </c>
      <c r="BG182" s="25">
        <v>-0.385662480811985</v>
      </c>
      <c r="BH182" s="25">
        <v>1.09861228866811</v>
      </c>
      <c r="BI182" s="26">
        <f t="shared" si="211"/>
        <v>1.54467321977364</v>
      </c>
      <c r="BJ182" s="26">
        <f t="shared" si="212"/>
        <v>0.695292691199362</v>
      </c>
      <c r="BK182" s="26">
        <f t="shared" si="267"/>
        <v>1.43824322139073</v>
      </c>
      <c r="BL182" s="16">
        <f t="shared" si="213"/>
        <v>0.221533279812089</v>
      </c>
      <c r="BM182" s="16">
        <f t="shared" si="214"/>
        <v>0.43824322139073</v>
      </c>
      <c r="BN182" s="16">
        <f t="shared" si="215"/>
        <v>0.0544665407287555</v>
      </c>
      <c r="BQ182" s="25">
        <v>-0.535610439973737</v>
      </c>
      <c r="BR182" s="25">
        <v>0.239773354287989</v>
      </c>
      <c r="BS182" s="25">
        <v>0.0116815047738378</v>
      </c>
      <c r="BT182" s="25">
        <v>4.60517018598809</v>
      </c>
      <c r="BU182" s="22">
        <v>0.148420005118273</v>
      </c>
      <c r="BV182" s="25">
        <v>-0.385662480811985</v>
      </c>
      <c r="BW182" s="25">
        <v>1.09861228866811</v>
      </c>
      <c r="BX182" s="26">
        <f t="shared" si="216"/>
        <v>1.55194881832196</v>
      </c>
      <c r="BY182" s="26">
        <f t="shared" si="217"/>
        <v>0.692033131067595</v>
      </c>
      <c r="BZ182" s="26">
        <f t="shared" si="268"/>
        <v>1.44501752171505</v>
      </c>
      <c r="CA182" s="16">
        <f t="shared" si="218"/>
        <v>0.228435072935358</v>
      </c>
      <c r="CB182" s="16">
        <f t="shared" si="219"/>
        <v>0.445017521715046</v>
      </c>
      <c r="CC182" s="16">
        <f t="shared" si="220"/>
        <v>0.0568138050634662</v>
      </c>
      <c r="CF182" s="25">
        <v>-0.535610439973737</v>
      </c>
      <c r="CG182" s="25">
        <v>0.239773354287989</v>
      </c>
      <c r="CH182" s="25">
        <v>0.0116815047738378</v>
      </c>
      <c r="CI182" s="25">
        <v>4.60517018598809</v>
      </c>
      <c r="CJ182" s="25">
        <v>-0.385662480811985</v>
      </c>
      <c r="CK182" s="22">
        <v>1.09861228866811</v>
      </c>
      <c r="CL182" s="29">
        <f t="shared" si="221"/>
        <v>1.52859291944286</v>
      </c>
      <c r="CM182" s="29">
        <f t="shared" si="222"/>
        <v>0.702606944163691</v>
      </c>
      <c r="CN182" s="29">
        <f t="shared" si="269"/>
        <v>1.42327087471402</v>
      </c>
      <c r="CO182" s="27">
        <f t="shared" si="223"/>
        <v>0.206654722407578</v>
      </c>
      <c r="CP182" s="27">
        <f t="shared" si="224"/>
        <v>0.423270874714018</v>
      </c>
      <c r="CQ182" s="27">
        <f t="shared" si="225"/>
        <v>0.0465231793010135</v>
      </c>
      <c r="CT182" s="31">
        <v>-0.535610439973737</v>
      </c>
      <c r="CU182" s="31">
        <v>0.239773354287989</v>
      </c>
      <c r="CV182" s="31">
        <v>0.0116815047738378</v>
      </c>
      <c r="CW182" s="31">
        <v>4.60517018598809</v>
      </c>
      <c r="CX182" s="31">
        <v>-0.385662480811985</v>
      </c>
      <c r="CY182" s="34">
        <f t="shared" si="226"/>
        <v>1.52481292760811</v>
      </c>
      <c r="CZ182" s="34">
        <f t="shared" si="189"/>
        <v>0.704348697833198</v>
      </c>
      <c r="DA182" s="34">
        <f t="shared" si="270"/>
        <v>1.41975132924405</v>
      </c>
      <c r="DB182" s="32">
        <f t="shared" si="227"/>
        <v>0.203232295698597</v>
      </c>
      <c r="DC182" s="32">
        <f t="shared" si="228"/>
        <v>0.419751329244053</v>
      </c>
      <c r="DD182" s="32">
        <f>(DC182-$DE$1)^2</f>
        <v>0.0452288176247959</v>
      </c>
      <c r="DE182" s="73"/>
      <c r="DF182" s="30">
        <f t="shared" si="229"/>
        <v>1.52481292760811</v>
      </c>
      <c r="DG182" s="30">
        <f t="shared" si="230"/>
        <v>1.67621499341993</v>
      </c>
      <c r="DH182" s="30">
        <f t="shared" si="231"/>
        <v>0.640729264572888</v>
      </c>
      <c r="DI182" s="34">
        <f t="shared" si="232"/>
        <v>1.56072159536306</v>
      </c>
      <c r="DJ182" s="32">
        <f t="shared" si="233"/>
        <v>0.362662898299765</v>
      </c>
      <c r="DK182" s="32">
        <f t="shared" si="234"/>
        <v>0.560721595363062</v>
      </c>
      <c r="DL182" s="32">
        <f t="shared" si="235"/>
        <v>0.109476939632439</v>
      </c>
      <c r="DM182" s="36"/>
      <c r="DN182" s="30">
        <f t="shared" si="236"/>
        <v>1.63389670035305</v>
      </c>
      <c r="DO182" s="30">
        <f t="shared" si="237"/>
        <v>0.657324297042727</v>
      </c>
      <c r="DP182" s="34">
        <f t="shared" si="238"/>
        <v>1.521319087852</v>
      </c>
      <c r="DQ182" s="32">
        <f t="shared" si="239"/>
        <v>0.313484315066234</v>
      </c>
      <c r="DR182" s="32">
        <f t="shared" si="240"/>
        <v>0.521319087852003</v>
      </c>
      <c r="DS182" s="32">
        <f t="shared" si="241"/>
        <v>0.0864439084706873</v>
      </c>
      <c r="DT182" s="36"/>
      <c r="DU182" s="30">
        <f t="shared" si="242"/>
        <v>1.66756876101219</v>
      </c>
      <c r="DV182" s="30">
        <f t="shared" si="243"/>
        <v>0.644051402922717</v>
      </c>
      <c r="DW182" s="34">
        <f t="shared" si="244"/>
        <v>1.55267109963891</v>
      </c>
      <c r="DX182" s="32">
        <f t="shared" si="245"/>
        <v>0.352323874049549</v>
      </c>
      <c r="DY182" s="32">
        <f t="shared" si="246"/>
        <v>0.552671099638913</v>
      </c>
      <c r="DZ182" s="32">
        <f t="shared" si="247"/>
        <v>0.107294194976565</v>
      </c>
      <c r="EA182" s="36"/>
      <c r="EC182" s="25">
        <v>-0.535610439973737</v>
      </c>
      <c r="ED182" s="22">
        <v>0.0116815047738378</v>
      </c>
      <c r="EE182" s="25">
        <v>4.60517018598809</v>
      </c>
      <c r="EF182" s="25">
        <v>-0.385662480811985</v>
      </c>
      <c r="EG182" s="26">
        <f t="shared" si="248"/>
        <v>1.72913375759329</v>
      </c>
      <c r="EH182" s="26">
        <f t="shared" si="249"/>
        <v>0.621120254742384</v>
      </c>
      <c r="EI182" s="26">
        <f t="shared" si="271"/>
        <v>1.60999418770325</v>
      </c>
      <c r="EJ182" s="16">
        <f t="shared" si="250"/>
        <v>0.429200240338306</v>
      </c>
      <c r="EK182" s="16">
        <f t="shared" si="251"/>
        <v>0.609994187703251</v>
      </c>
      <c r="EL182" s="16">
        <f t="shared" si="252"/>
        <v>0.154739650538787</v>
      </c>
      <c r="EO182" s="25">
        <v>-0.535610439973737</v>
      </c>
      <c r="EP182" s="25">
        <v>4.60517018598809</v>
      </c>
      <c r="EQ182" s="22">
        <v>-0.385662480811985</v>
      </c>
      <c r="ER182" s="26">
        <f t="shared" si="253"/>
        <v>1.87082092310954</v>
      </c>
      <c r="ES182" s="26">
        <f t="shared" si="254"/>
        <v>0.574079532002922</v>
      </c>
      <c r="ET182" s="26">
        <f t="shared" si="272"/>
        <v>1.7419189228208</v>
      </c>
      <c r="EU182" s="16">
        <f t="shared" si="255"/>
        <v>0.634923583505142</v>
      </c>
      <c r="EV182" s="16">
        <f t="shared" si="256"/>
        <v>0.741918922820802</v>
      </c>
      <c r="EW182" s="16">
        <f t="shared" si="257"/>
        <v>0.255220128862865</v>
      </c>
      <c r="EZ182" s="25">
        <v>-0.535610439973737</v>
      </c>
      <c r="FA182" s="25">
        <v>4.60517018598809</v>
      </c>
      <c r="FB182" s="26">
        <f t="shared" si="258"/>
        <v>1.63612672987516</v>
      </c>
      <c r="FC182" s="26">
        <f t="shared" si="259"/>
        <v>0.656428368529832</v>
      </c>
      <c r="FD182" s="26">
        <f t="shared" si="260"/>
        <v>1.52339546543311</v>
      </c>
      <c r="FE182" s="16">
        <f t="shared" si="261"/>
        <v>0.31598646044014</v>
      </c>
      <c r="FF182" s="16">
        <f t="shared" si="262"/>
        <v>0.523395465433109</v>
      </c>
      <c r="FG182" s="16">
        <f t="shared" si="263"/>
        <v>0.0628572755165235</v>
      </c>
    </row>
    <row r="183" s="1" customFormat="1" spans="1:163">
      <c r="A183" s="13" t="s">
        <v>83</v>
      </c>
      <c r="B183" s="13">
        <v>1.32480890563222</v>
      </c>
      <c r="C183" s="14">
        <v>0.00241074074074074</v>
      </c>
      <c r="D183" s="14">
        <v>0.01175</v>
      </c>
      <c r="E183" s="13">
        <v>100</v>
      </c>
      <c r="F183" s="13">
        <v>1</v>
      </c>
      <c r="G183" s="13">
        <v>1.16</v>
      </c>
      <c r="H183" s="13">
        <v>0.68</v>
      </c>
      <c r="I183" s="13">
        <v>4</v>
      </c>
      <c r="J183" s="13">
        <v>1.214</v>
      </c>
      <c r="K183" s="17">
        <f t="shared" si="190"/>
        <v>1.79397239523653</v>
      </c>
      <c r="L183" s="17">
        <f t="shared" si="186"/>
        <v>0.676710524210681</v>
      </c>
      <c r="M183" s="17">
        <f t="shared" si="187"/>
        <v>1.47773673413223</v>
      </c>
      <c r="N183" s="16">
        <f t="shared" si="191"/>
        <v>0.336367979236393</v>
      </c>
      <c r="O183" s="16">
        <f t="shared" si="188"/>
        <v>0.477736734132229</v>
      </c>
      <c r="P183" s="16">
        <f>(O183-$Q$1)^2</f>
        <v>0.0293952715589139</v>
      </c>
      <c r="R183" s="21">
        <f t="shared" si="192"/>
        <v>-0.390511683610303</v>
      </c>
      <c r="S183" s="21">
        <f t="shared" ref="S183:S192" si="277">1</f>
        <v>1</v>
      </c>
      <c r="T183" s="21">
        <f t="shared" si="193"/>
        <v>0.281268226872807</v>
      </c>
      <c r="U183" s="22">
        <f t="shared" si="194"/>
        <v>0.00240783956699756</v>
      </c>
      <c r="V183" s="21">
        <f t="shared" si="195"/>
        <v>0.0116815047738378</v>
      </c>
      <c r="W183" s="25">
        <f t="shared" si="196"/>
        <v>4.60517018598809</v>
      </c>
      <c r="X183" s="21">
        <f t="shared" si="197"/>
        <v>0</v>
      </c>
      <c r="Y183" s="21">
        <f t="shared" si="198"/>
        <v>0.148420005118273</v>
      </c>
      <c r="Z183" s="25">
        <f t="shared" si="199"/>
        <v>-0.385662480811985</v>
      </c>
      <c r="AA183" s="21">
        <f t="shared" si="200"/>
        <v>1.38629436111989</v>
      </c>
      <c r="AB183" s="26">
        <f t="shared" si="201"/>
        <v>1.58063627161983</v>
      </c>
      <c r="AC183" s="26">
        <f t="shared" si="202"/>
        <v>0.768045135871708</v>
      </c>
      <c r="AD183" s="26">
        <f t="shared" si="265"/>
        <v>1.30200681352539</v>
      </c>
      <c r="AE183" s="16">
        <f t="shared" si="203"/>
        <v>0.134422155667288</v>
      </c>
      <c r="AF183" s="16">
        <f t="shared" si="204"/>
        <v>0.302006813525393</v>
      </c>
      <c r="AG183" s="16">
        <f t="shared" si="205"/>
        <v>0.00952378474922553</v>
      </c>
      <c r="AJ183" s="25">
        <v>-0.390511683610303</v>
      </c>
      <c r="AK183" s="22">
        <v>1</v>
      </c>
      <c r="AL183" s="25">
        <v>0.281268226872807</v>
      </c>
      <c r="AM183" s="25">
        <v>0.0116815047738378</v>
      </c>
      <c r="AN183" s="25">
        <v>4.60517018598809</v>
      </c>
      <c r="AO183" s="25">
        <v>0</v>
      </c>
      <c r="AP183" s="25">
        <v>0.148420005118273</v>
      </c>
      <c r="AQ183" s="25">
        <v>-0.385662480811985</v>
      </c>
      <c r="AR183" s="25">
        <v>1.38629436111989</v>
      </c>
      <c r="AS183" s="26">
        <f t="shared" si="206"/>
        <v>1.5781631510139</v>
      </c>
      <c r="AT183" s="26">
        <f t="shared" si="207"/>
        <v>0.769248730221625</v>
      </c>
      <c r="AU183" s="26">
        <f t="shared" si="266"/>
        <v>1.29996964663418</v>
      </c>
      <c r="AV183" s="16">
        <f t="shared" si="208"/>
        <v>0.132614800556371</v>
      </c>
      <c r="AW183" s="16">
        <f t="shared" si="209"/>
        <v>0.299969646634183</v>
      </c>
      <c r="AX183" s="16">
        <f t="shared" si="210"/>
        <v>0.00909729528444247</v>
      </c>
      <c r="BA183" s="25">
        <v>-0.390511683610303</v>
      </c>
      <c r="BB183" s="25">
        <v>0.281268226872807</v>
      </c>
      <c r="BC183" s="25">
        <v>0.0116815047738378</v>
      </c>
      <c r="BD183" s="25">
        <v>4.60517018598809</v>
      </c>
      <c r="BE183" s="22">
        <v>0</v>
      </c>
      <c r="BF183" s="25">
        <v>0.148420005118273</v>
      </c>
      <c r="BG183" s="25">
        <v>-0.385662480811985</v>
      </c>
      <c r="BH183" s="25">
        <v>1.38629436111989</v>
      </c>
      <c r="BI183" s="26">
        <f t="shared" si="211"/>
        <v>1.55335285497379</v>
      </c>
      <c r="BJ183" s="26">
        <f t="shared" si="212"/>
        <v>0.781535242371238</v>
      </c>
      <c r="BK183" s="26">
        <f t="shared" si="267"/>
        <v>1.27953282946771</v>
      </c>
      <c r="BL183" s="16">
        <f t="shared" si="213"/>
        <v>0.115160360178866</v>
      </c>
      <c r="BM183" s="16">
        <f t="shared" si="214"/>
        <v>0.279532829467706</v>
      </c>
      <c r="BN183" s="16">
        <f t="shared" si="215"/>
        <v>0.00557565157962914</v>
      </c>
      <c r="BQ183" s="25">
        <v>-0.390511683610303</v>
      </c>
      <c r="BR183" s="25">
        <v>0.281268226872807</v>
      </c>
      <c r="BS183" s="25">
        <v>0.0116815047738378</v>
      </c>
      <c r="BT183" s="25">
        <v>4.60517018598809</v>
      </c>
      <c r="BU183" s="22">
        <v>0.148420005118273</v>
      </c>
      <c r="BV183" s="25">
        <v>-0.385662480811985</v>
      </c>
      <c r="BW183" s="25">
        <v>1.38629436111989</v>
      </c>
      <c r="BX183" s="26">
        <f t="shared" si="216"/>
        <v>1.56189286962648</v>
      </c>
      <c r="BY183" s="26">
        <f t="shared" si="217"/>
        <v>0.777262015601825</v>
      </c>
      <c r="BZ183" s="26">
        <f t="shared" si="268"/>
        <v>1.28656743791308</v>
      </c>
      <c r="CA183" s="16">
        <f t="shared" si="218"/>
        <v>0.12102944873695</v>
      </c>
      <c r="CB183" s="16">
        <f t="shared" si="219"/>
        <v>0.286567437913085</v>
      </c>
      <c r="CC183" s="16">
        <f t="shared" si="220"/>
        <v>0.00638502997613994</v>
      </c>
      <c r="CF183" s="25">
        <v>-0.390511683610303</v>
      </c>
      <c r="CG183" s="25">
        <v>0.281268226872807</v>
      </c>
      <c r="CH183" s="25">
        <v>0.0116815047738378</v>
      </c>
      <c r="CI183" s="25">
        <v>4.60517018598809</v>
      </c>
      <c r="CJ183" s="25">
        <v>-0.385662480811985</v>
      </c>
      <c r="CK183" s="22">
        <v>1.38629436111989</v>
      </c>
      <c r="CL183" s="29">
        <f t="shared" si="221"/>
        <v>1.53733653712536</v>
      </c>
      <c r="CM183" s="29">
        <f t="shared" si="222"/>
        <v>0.78967745232286</v>
      </c>
      <c r="CN183" s="29">
        <f t="shared" si="269"/>
        <v>1.26633981641298</v>
      </c>
      <c r="CO183" s="27">
        <f t="shared" si="223"/>
        <v>0.104546516240218</v>
      </c>
      <c r="CP183" s="27">
        <f t="shared" si="224"/>
        <v>0.26633981641298</v>
      </c>
      <c r="CQ183" s="27">
        <f t="shared" si="225"/>
        <v>0.00345288652866204</v>
      </c>
      <c r="CT183" s="31">
        <v>-0.390511683610303</v>
      </c>
      <c r="CU183" s="31">
        <v>0.281268226872807</v>
      </c>
      <c r="CV183" s="31">
        <v>0.0116815047738378</v>
      </c>
      <c r="CW183" s="31">
        <v>4.60517018598809</v>
      </c>
      <c r="CX183" s="31">
        <v>-0.385662480811985</v>
      </c>
      <c r="CY183" s="34">
        <f t="shared" si="226"/>
        <v>1.50300391226544</v>
      </c>
      <c r="CZ183" s="34">
        <f t="shared" si="189"/>
        <v>0.807715795077451</v>
      </c>
      <c r="DA183" s="34">
        <f t="shared" si="270"/>
        <v>1.23805923580349</v>
      </c>
      <c r="DB183" s="32">
        <f t="shared" si="227"/>
        <v>0.0835232613047305</v>
      </c>
      <c r="DC183" s="32">
        <f t="shared" si="228"/>
        <v>0.238059235803493</v>
      </c>
      <c r="DD183" s="32">
        <f>(DC183-$DE$1)^2</f>
        <v>0.000959672751388247</v>
      </c>
      <c r="DE183" s="73"/>
      <c r="DF183" s="30">
        <f t="shared" si="229"/>
        <v>1.50300391226544</v>
      </c>
      <c r="DG183" s="30">
        <f t="shared" si="230"/>
        <v>1.65225756330688</v>
      </c>
      <c r="DH183" s="30">
        <f t="shared" si="231"/>
        <v>0.73475227286614</v>
      </c>
      <c r="DI183" s="34">
        <f t="shared" si="232"/>
        <v>1.36100293517865</v>
      </c>
      <c r="DJ183" s="32">
        <f t="shared" si="233"/>
        <v>0.192069691795683</v>
      </c>
      <c r="DK183" s="32">
        <f t="shared" si="234"/>
        <v>0.361002935178648</v>
      </c>
      <c r="DL183" s="32">
        <f t="shared" si="235"/>
        <v>0.0172014598628536</v>
      </c>
      <c r="DM183" s="36"/>
      <c r="DN183" s="30">
        <f t="shared" si="236"/>
        <v>1.61385489822774</v>
      </c>
      <c r="DO183" s="30">
        <f t="shared" si="237"/>
        <v>0.752236152911366</v>
      </c>
      <c r="DP183" s="34">
        <f t="shared" si="238"/>
        <v>1.32936976789764</v>
      </c>
      <c r="DQ183" s="32">
        <f t="shared" si="239"/>
        <v>0.159883939636717</v>
      </c>
      <c r="DR183" s="32">
        <f t="shared" si="240"/>
        <v>0.329369767897644</v>
      </c>
      <c r="DS183" s="32">
        <f t="shared" si="241"/>
        <v>0.0104170865342852</v>
      </c>
      <c r="DT183" s="36"/>
      <c r="DU183" s="30">
        <f t="shared" si="242"/>
        <v>1.60216305940536</v>
      </c>
      <c r="DV183" s="30">
        <f t="shared" si="243"/>
        <v>0.757725621542274</v>
      </c>
      <c r="DW183" s="34">
        <f t="shared" si="244"/>
        <v>1.31973892866999</v>
      </c>
      <c r="DX183" s="32">
        <f t="shared" si="245"/>
        <v>0.150670560686932</v>
      </c>
      <c r="DY183" s="32">
        <f t="shared" si="246"/>
        <v>0.319738928669987</v>
      </c>
      <c r="DZ183" s="32">
        <f t="shared" si="247"/>
        <v>0.00895403354153059</v>
      </c>
      <c r="EA183" s="36"/>
      <c r="EC183" s="25">
        <v>-0.390511683610303</v>
      </c>
      <c r="ED183" s="22">
        <v>0.0116815047738378</v>
      </c>
      <c r="EE183" s="25">
        <v>4.60517018598809</v>
      </c>
      <c r="EF183" s="25">
        <v>-0.385662480811985</v>
      </c>
      <c r="EG183" s="26">
        <f t="shared" si="248"/>
        <v>1.69054760849033</v>
      </c>
      <c r="EH183" s="26">
        <f t="shared" si="249"/>
        <v>0.718110506857664</v>
      </c>
      <c r="EI183" s="26">
        <f t="shared" si="271"/>
        <v>1.39254333483552</v>
      </c>
      <c r="EJ183" s="16">
        <f t="shared" si="250"/>
        <v>0.22709762315785</v>
      </c>
      <c r="EK183" s="16">
        <f t="shared" si="251"/>
        <v>0.392543334835525</v>
      </c>
      <c r="EL183" s="16">
        <f t="shared" si="252"/>
        <v>0.030947409319916</v>
      </c>
      <c r="EO183" s="25">
        <v>-0.390511683610303</v>
      </c>
      <c r="EP183" s="25">
        <v>4.60517018598809</v>
      </c>
      <c r="EQ183" s="22">
        <v>-0.385662480811985</v>
      </c>
      <c r="ER183" s="26">
        <f t="shared" si="253"/>
        <v>1.82907298153646</v>
      </c>
      <c r="ES183" s="26">
        <f t="shared" si="254"/>
        <v>0.663724199228078</v>
      </c>
      <c r="ET183" s="26">
        <f t="shared" si="272"/>
        <v>1.50664990241883</v>
      </c>
      <c r="EU183" s="16">
        <f t="shared" si="255"/>
        <v>0.378314772616149</v>
      </c>
      <c r="EV183" s="16">
        <f t="shared" si="256"/>
        <v>0.506649902418829</v>
      </c>
      <c r="EW183" s="16">
        <f t="shared" si="257"/>
        <v>0.0728590411121311</v>
      </c>
      <c r="EZ183" s="25">
        <v>-0.390511683610303</v>
      </c>
      <c r="FA183" s="25">
        <v>4.60517018598809</v>
      </c>
      <c r="FB183" s="26">
        <f t="shared" si="258"/>
        <v>1.59961606106595</v>
      </c>
      <c r="FC183" s="26">
        <f t="shared" si="259"/>
        <v>0.758932114741968</v>
      </c>
      <c r="FD183" s="26">
        <f t="shared" si="260"/>
        <v>1.3176409069736</v>
      </c>
      <c r="FE183" s="16">
        <f t="shared" si="261"/>
        <v>0.14869974655202</v>
      </c>
      <c r="FF183" s="16">
        <f t="shared" si="262"/>
        <v>0.317640906973601</v>
      </c>
      <c r="FG183" s="16">
        <f t="shared" si="263"/>
        <v>0.00202130937150155</v>
      </c>
    </row>
    <row r="184" s="1" customFormat="1" spans="1:163">
      <c r="A184" s="13" t="s">
        <v>83</v>
      </c>
      <c r="B184" s="13">
        <v>3.44773507294574</v>
      </c>
      <c r="C184" s="14">
        <v>0.00241074074074074</v>
      </c>
      <c r="D184" s="14">
        <v>0.01175</v>
      </c>
      <c r="E184" s="13">
        <v>100</v>
      </c>
      <c r="F184" s="13">
        <v>1</v>
      </c>
      <c r="G184" s="13">
        <v>1.16</v>
      </c>
      <c r="H184" s="13">
        <v>0.68</v>
      </c>
      <c r="I184" s="13">
        <v>3</v>
      </c>
      <c r="J184" s="13">
        <v>1.426</v>
      </c>
      <c r="K184" s="17">
        <f t="shared" si="190"/>
        <v>2.01493838927335</v>
      </c>
      <c r="L184" s="17">
        <f t="shared" si="186"/>
        <v>0.707713946784377</v>
      </c>
      <c r="M184" s="17">
        <f t="shared" si="187"/>
        <v>1.41300027298272</v>
      </c>
      <c r="N184" s="16">
        <f t="shared" si="191"/>
        <v>0.346848426359892</v>
      </c>
      <c r="O184" s="16">
        <f t="shared" si="188"/>
        <v>0.413000272982716</v>
      </c>
      <c r="P184" s="16">
        <f>(O184-$Q$1)^2</f>
        <v>0.0113878845993706</v>
      </c>
      <c r="R184" s="21">
        <f t="shared" si="192"/>
        <v>-0.345715296896085</v>
      </c>
      <c r="S184" s="21">
        <f t="shared" si="277"/>
        <v>1</v>
      </c>
      <c r="T184" s="21">
        <f t="shared" si="193"/>
        <v>1.23771751485695</v>
      </c>
      <c r="U184" s="22">
        <f t="shared" si="194"/>
        <v>0.00240783956699756</v>
      </c>
      <c r="V184" s="21">
        <f t="shared" si="195"/>
        <v>0.0116815047738378</v>
      </c>
      <c r="W184" s="25">
        <f t="shared" si="196"/>
        <v>4.60517018598809</v>
      </c>
      <c r="X184" s="21">
        <f t="shared" si="197"/>
        <v>0</v>
      </c>
      <c r="Y184" s="21">
        <f t="shared" si="198"/>
        <v>0.148420005118273</v>
      </c>
      <c r="Z184" s="25">
        <f t="shared" si="199"/>
        <v>-0.385662480811985</v>
      </c>
      <c r="AA184" s="21">
        <f t="shared" si="200"/>
        <v>1.09861228866811</v>
      </c>
      <c r="AB184" s="26">
        <f t="shared" si="201"/>
        <v>2.05502332497463</v>
      </c>
      <c r="AC184" s="26">
        <f t="shared" si="202"/>
        <v>0.69390939882281</v>
      </c>
      <c r="AD184" s="26">
        <f t="shared" si="265"/>
        <v>1.44111032606917</v>
      </c>
      <c r="AE184" s="16">
        <f t="shared" si="203"/>
        <v>0.395670343362144</v>
      </c>
      <c r="AF184" s="16">
        <f t="shared" si="204"/>
        <v>0.441110326069168</v>
      </c>
      <c r="AG184" s="16">
        <f t="shared" si="205"/>
        <v>0.0560237622456261</v>
      </c>
      <c r="AJ184" s="25">
        <v>-0.345715296896085</v>
      </c>
      <c r="AK184" s="22">
        <v>1</v>
      </c>
      <c r="AL184" s="25">
        <v>1.23771751485695</v>
      </c>
      <c r="AM184" s="25">
        <v>0.0116815047738378</v>
      </c>
      <c r="AN184" s="25">
        <v>4.60517018598809</v>
      </c>
      <c r="AO184" s="25">
        <v>0</v>
      </c>
      <c r="AP184" s="25">
        <v>0.148420005118273</v>
      </c>
      <c r="AQ184" s="25">
        <v>-0.385662480811985</v>
      </c>
      <c r="AR184" s="25">
        <v>1.09861228866811</v>
      </c>
      <c r="AS184" s="26">
        <f t="shared" si="206"/>
        <v>2.052749540041</v>
      </c>
      <c r="AT184" s="26">
        <f t="shared" si="207"/>
        <v>0.694678026804729</v>
      </c>
      <c r="AU184" s="26">
        <f t="shared" si="266"/>
        <v>1.43951580648037</v>
      </c>
      <c r="AV184" s="16">
        <f t="shared" si="208"/>
        <v>0.392814985941609</v>
      </c>
      <c r="AW184" s="16">
        <f t="shared" si="209"/>
        <v>0.439515806480367</v>
      </c>
      <c r="AX184" s="16">
        <f t="shared" si="210"/>
        <v>0.0551901796056719</v>
      </c>
      <c r="BA184" s="25">
        <v>-0.345715296896085</v>
      </c>
      <c r="BB184" s="25">
        <v>1.23771751485695</v>
      </c>
      <c r="BC184" s="25">
        <v>0.0116815047738378</v>
      </c>
      <c r="BD184" s="25">
        <v>4.60517018598809</v>
      </c>
      <c r="BE184" s="22">
        <v>0</v>
      </c>
      <c r="BF184" s="25">
        <v>0.148420005118273</v>
      </c>
      <c r="BG184" s="25">
        <v>-0.385662480811985</v>
      </c>
      <c r="BH184" s="25">
        <v>1.09861228866811</v>
      </c>
      <c r="BI184" s="26">
        <f t="shared" si="211"/>
        <v>2.0379053552307</v>
      </c>
      <c r="BJ184" s="26">
        <f t="shared" si="212"/>
        <v>0.699738089573139</v>
      </c>
      <c r="BK184" s="26">
        <f t="shared" si="267"/>
        <v>1.42910613971298</v>
      </c>
      <c r="BL184" s="16">
        <f t="shared" si="213"/>
        <v>0.374428163760012</v>
      </c>
      <c r="BM184" s="16">
        <f t="shared" si="214"/>
        <v>0.429106139712975</v>
      </c>
      <c r="BN184" s="16">
        <f t="shared" si="215"/>
        <v>0.0502851903618345</v>
      </c>
      <c r="BQ184" s="25">
        <v>-0.345715296896085</v>
      </c>
      <c r="BR184" s="25">
        <v>1.23771751485695</v>
      </c>
      <c r="BS184" s="25">
        <v>0.0116815047738378</v>
      </c>
      <c r="BT184" s="25">
        <v>4.60517018598809</v>
      </c>
      <c r="BU184" s="22">
        <v>0.148420005118273</v>
      </c>
      <c r="BV184" s="25">
        <v>-0.385662480811985</v>
      </c>
      <c r="BW184" s="25">
        <v>1.09861228866811</v>
      </c>
      <c r="BX184" s="26">
        <f t="shared" si="216"/>
        <v>2.0620630470955</v>
      </c>
      <c r="BY184" s="26">
        <f t="shared" si="217"/>
        <v>0.691540446354723</v>
      </c>
      <c r="BZ184" s="26">
        <f t="shared" si="268"/>
        <v>1.44604701759852</v>
      </c>
      <c r="CA184" s="16">
        <f t="shared" si="218"/>
        <v>0.404576199880408</v>
      </c>
      <c r="CB184" s="16">
        <f t="shared" si="219"/>
        <v>0.446047017598525</v>
      </c>
      <c r="CC184" s="16">
        <f t="shared" si="220"/>
        <v>0.0573056389271103</v>
      </c>
      <c r="CF184" s="25">
        <v>-0.345715296896085</v>
      </c>
      <c r="CG184" s="25">
        <v>1.23771751485695</v>
      </c>
      <c r="CH184" s="25">
        <v>0.0116815047738378</v>
      </c>
      <c r="CI184" s="25">
        <v>4.60517018598809</v>
      </c>
      <c r="CJ184" s="25">
        <v>-0.385662480811985</v>
      </c>
      <c r="CK184" s="22">
        <v>1.09861228866811</v>
      </c>
      <c r="CL184" s="29">
        <f t="shared" si="221"/>
        <v>2.00485130351187</v>
      </c>
      <c r="CM184" s="29">
        <f t="shared" si="222"/>
        <v>0.711274695286425</v>
      </c>
      <c r="CN184" s="29">
        <f t="shared" si="269"/>
        <v>1.40592658030286</v>
      </c>
      <c r="CO184" s="27">
        <f t="shared" si="223"/>
        <v>0.335068831577396</v>
      </c>
      <c r="CP184" s="27">
        <f t="shared" si="224"/>
        <v>0.405926580302857</v>
      </c>
      <c r="CQ184" s="27">
        <f t="shared" si="225"/>
        <v>0.0393419414565125</v>
      </c>
      <c r="CT184" s="31">
        <v>-0.345715296896085</v>
      </c>
      <c r="CU184" s="31">
        <v>1.23771751485695</v>
      </c>
      <c r="CV184" s="31">
        <v>0.0116815047738378</v>
      </c>
      <c r="CW184" s="31">
        <v>4.60517018598809</v>
      </c>
      <c r="CX184" s="31">
        <v>-0.385662480811985</v>
      </c>
      <c r="CY184" s="34">
        <f t="shared" si="226"/>
        <v>2.03756513012096</v>
      </c>
      <c r="CZ184" s="34">
        <f t="shared" si="189"/>
        <v>0.69985492925831</v>
      </c>
      <c r="DA184" s="34">
        <f t="shared" si="270"/>
        <v>1.42886755267949</v>
      </c>
      <c r="DB184" s="32">
        <f t="shared" si="227"/>
        <v>0.374011908379861</v>
      </c>
      <c r="DC184" s="32">
        <f t="shared" si="228"/>
        <v>0.428867552679492</v>
      </c>
      <c r="DD184" s="32">
        <f>(DC184-$DE$1)^2</f>
        <v>0.0491894300068873</v>
      </c>
      <c r="DE184" s="73"/>
      <c r="DF184" s="30">
        <f t="shared" si="229"/>
        <v>2.03756513012096</v>
      </c>
      <c r="DG184" s="30">
        <f t="shared" si="230"/>
        <v>2.23995599253356</v>
      </c>
      <c r="DH184" s="30">
        <f t="shared" si="231"/>
        <v>0.636619650007984</v>
      </c>
      <c r="DI184" s="34">
        <f t="shared" si="232"/>
        <v>1.57079662870516</v>
      </c>
      <c r="DJ184" s="32">
        <f t="shared" si="233"/>
        <v>0.662524357781289</v>
      </c>
      <c r="DK184" s="32">
        <f t="shared" si="234"/>
        <v>0.57079662870516</v>
      </c>
      <c r="DL184" s="32">
        <f t="shared" si="235"/>
        <v>0.116245558867263</v>
      </c>
      <c r="DM184" s="36"/>
      <c r="DN184" s="30">
        <f t="shared" si="236"/>
        <v>2.18845942945201</v>
      </c>
      <c r="DO184" s="30">
        <f t="shared" si="237"/>
        <v>0.651599924955917</v>
      </c>
      <c r="DP184" s="34">
        <f t="shared" si="238"/>
        <v>1.53468403187378</v>
      </c>
      <c r="DQ184" s="32">
        <f t="shared" si="239"/>
        <v>0.581344381560288</v>
      </c>
      <c r="DR184" s="32">
        <f t="shared" si="240"/>
        <v>0.534684031873781</v>
      </c>
      <c r="DS184" s="32">
        <f t="shared" si="241"/>
        <v>0.0944814767870911</v>
      </c>
      <c r="DT184" s="36"/>
      <c r="DU184" s="30">
        <f t="shared" si="242"/>
        <v>2.25405017264589</v>
      </c>
      <c r="DV184" s="30">
        <f t="shared" si="243"/>
        <v>0.632638979072107</v>
      </c>
      <c r="DW184" s="34">
        <f t="shared" si="244"/>
        <v>1.58068034547397</v>
      </c>
      <c r="DX184" s="32">
        <f t="shared" si="245"/>
        <v>0.685667088418882</v>
      </c>
      <c r="DY184" s="32">
        <f t="shared" si="246"/>
        <v>0.580680345473973</v>
      </c>
      <c r="DZ184" s="32">
        <f t="shared" si="247"/>
        <v>0.126428013785721</v>
      </c>
      <c r="EA184" s="36"/>
      <c r="EC184" s="25">
        <v>-0.345715296896085</v>
      </c>
      <c r="ED184" s="22">
        <v>0.0116815047738378</v>
      </c>
      <c r="EE184" s="25">
        <v>4.60517018598809</v>
      </c>
      <c r="EF184" s="25">
        <v>-0.385662480811985</v>
      </c>
      <c r="EG184" s="26">
        <f t="shared" si="248"/>
        <v>1.89877463236679</v>
      </c>
      <c r="EH184" s="26">
        <f t="shared" si="249"/>
        <v>0.751010665348164</v>
      </c>
      <c r="EI184" s="26">
        <f t="shared" si="271"/>
        <v>1.33153901287994</v>
      </c>
      <c r="EJ184" s="16">
        <f t="shared" si="250"/>
        <v>0.223515853009555</v>
      </c>
      <c r="EK184" s="16">
        <f t="shared" si="251"/>
        <v>0.331539012879938</v>
      </c>
      <c r="EL184" s="16">
        <f t="shared" si="252"/>
        <v>0.0132053275484695</v>
      </c>
      <c r="EO184" s="25">
        <v>-0.345715296896085</v>
      </c>
      <c r="EP184" s="25">
        <v>4.60517018598809</v>
      </c>
      <c r="EQ184" s="22">
        <v>-0.385662480811985</v>
      </c>
      <c r="ER184" s="26">
        <f t="shared" si="253"/>
        <v>2.05436236202205</v>
      </c>
      <c r="ES184" s="26">
        <f t="shared" si="254"/>
        <v>0.69413265466781</v>
      </c>
      <c r="ET184" s="26">
        <f t="shared" si="272"/>
        <v>1.44064681768727</v>
      </c>
      <c r="EU184" s="16">
        <f t="shared" si="255"/>
        <v>0.394839258005933</v>
      </c>
      <c r="EV184" s="16">
        <f t="shared" si="256"/>
        <v>0.440646817687274</v>
      </c>
      <c r="EW184" s="16">
        <f t="shared" si="257"/>
        <v>0.0415837965985112</v>
      </c>
      <c r="EZ184" s="25">
        <v>-0.345715296896085</v>
      </c>
      <c r="FA184" s="25">
        <v>4.60517018598809</v>
      </c>
      <c r="FB184" s="26">
        <f t="shared" si="258"/>
        <v>1.79664292388125</v>
      </c>
      <c r="FC184" s="26">
        <f t="shared" si="259"/>
        <v>0.793702510969426</v>
      </c>
      <c r="FD184" s="26">
        <f t="shared" si="260"/>
        <v>1.25991789893496</v>
      </c>
      <c r="FE184" s="16">
        <f t="shared" si="261"/>
        <v>0.137376177023243</v>
      </c>
      <c r="FF184" s="16">
        <f t="shared" si="262"/>
        <v>0.259917898934958</v>
      </c>
      <c r="FG184" s="16">
        <f t="shared" si="263"/>
        <v>0.000162920556885594</v>
      </c>
    </row>
    <row r="185" s="1" customFormat="1" spans="1:163">
      <c r="A185" s="13" t="s">
        <v>83</v>
      </c>
      <c r="B185" s="13">
        <v>1.51602655648348</v>
      </c>
      <c r="C185" s="14">
        <v>0.005</v>
      </c>
      <c r="D185" s="14">
        <v>0.035825</v>
      </c>
      <c r="E185" s="13">
        <v>100</v>
      </c>
      <c r="F185" s="13">
        <v>0.5</v>
      </c>
      <c r="G185" s="13">
        <v>0.66</v>
      </c>
      <c r="H185" s="13">
        <v>0.68</v>
      </c>
      <c r="I185" s="13">
        <v>2</v>
      </c>
      <c r="J185" s="13">
        <v>2.7</v>
      </c>
      <c r="K185" s="17">
        <f t="shared" si="190"/>
        <v>1.46961239622118</v>
      </c>
      <c r="L185" s="17">
        <f t="shared" si="186"/>
        <v>1.83721912454094</v>
      </c>
      <c r="M185" s="17">
        <f t="shared" si="187"/>
        <v>0.544300887489327</v>
      </c>
      <c r="N185" s="16">
        <f t="shared" si="191"/>
        <v>1.51385365553258</v>
      </c>
      <c r="O185" s="16">
        <f t="shared" si="188"/>
        <v>0.455699112510673</v>
      </c>
      <c r="P185" s="16">
        <f>(O185-$Q$1)^2</f>
        <v>0.0223242061413692</v>
      </c>
      <c r="R185" s="21">
        <f t="shared" si="192"/>
        <v>0.608253083028288</v>
      </c>
      <c r="S185" s="21">
        <f t="shared" si="277"/>
        <v>1</v>
      </c>
      <c r="T185" s="21">
        <f t="shared" si="193"/>
        <v>0.416092804536065</v>
      </c>
      <c r="U185" s="22">
        <f t="shared" si="194"/>
        <v>0.00498754151103897</v>
      </c>
      <c r="V185" s="21">
        <f t="shared" si="195"/>
        <v>0.035198210649965</v>
      </c>
      <c r="W185" s="25">
        <f t="shared" si="196"/>
        <v>4.60517018598809</v>
      </c>
      <c r="X185" s="21">
        <f t="shared" si="197"/>
        <v>-0.693147180559945</v>
      </c>
      <c r="Y185" s="21">
        <f t="shared" si="198"/>
        <v>-0.415515443961666</v>
      </c>
      <c r="Z185" s="25">
        <f t="shared" si="199"/>
        <v>-0.385662480811985</v>
      </c>
      <c r="AA185" s="21">
        <f t="shared" si="200"/>
        <v>0.693147180559945</v>
      </c>
      <c r="AB185" s="26">
        <f t="shared" si="201"/>
        <v>1.34855300196914</v>
      </c>
      <c r="AC185" s="26">
        <f t="shared" si="202"/>
        <v>2.00214600097845</v>
      </c>
      <c r="AD185" s="26">
        <f t="shared" si="265"/>
        <v>0.499464074803387</v>
      </c>
      <c r="AE185" s="16">
        <f t="shared" si="203"/>
        <v>1.82640898848661</v>
      </c>
      <c r="AF185" s="16">
        <f t="shared" si="204"/>
        <v>0.500535925196613</v>
      </c>
      <c r="AG185" s="16">
        <f t="shared" si="205"/>
        <v>0.0876864574432439</v>
      </c>
      <c r="AJ185" s="25">
        <v>0.608253083028288</v>
      </c>
      <c r="AK185" s="22">
        <v>1</v>
      </c>
      <c r="AL185" s="25">
        <v>0.416092804536065</v>
      </c>
      <c r="AM185" s="25">
        <v>0.035198210649965</v>
      </c>
      <c r="AN185" s="25">
        <v>4.60517018598809</v>
      </c>
      <c r="AO185" s="25">
        <v>-0.693147180559945</v>
      </c>
      <c r="AP185" s="25">
        <v>-0.415515443961666</v>
      </c>
      <c r="AQ185" s="25">
        <v>-0.385662480811985</v>
      </c>
      <c r="AR185" s="25">
        <v>0.693147180559945</v>
      </c>
      <c r="AS185" s="26">
        <f t="shared" si="206"/>
        <v>1.34722567788184</v>
      </c>
      <c r="AT185" s="26">
        <f t="shared" si="207"/>
        <v>2.00411857072458</v>
      </c>
      <c r="AU185" s="26">
        <f t="shared" si="266"/>
        <v>0.49897247328957</v>
      </c>
      <c r="AV185" s="16">
        <f t="shared" si="208"/>
        <v>1.82999836658225</v>
      </c>
      <c r="AW185" s="16">
        <f t="shared" si="209"/>
        <v>0.50102752671043</v>
      </c>
      <c r="AX185" s="16">
        <f t="shared" si="210"/>
        <v>0.0878752640944341</v>
      </c>
      <c r="BA185" s="25">
        <v>0.608253083028288</v>
      </c>
      <c r="BB185" s="25">
        <v>0.416092804536065</v>
      </c>
      <c r="BC185" s="25">
        <v>0.035198210649965</v>
      </c>
      <c r="BD185" s="25">
        <v>4.60517018598809</v>
      </c>
      <c r="BE185" s="22">
        <v>-0.693147180559945</v>
      </c>
      <c r="BF185" s="25">
        <v>-0.415515443961666</v>
      </c>
      <c r="BG185" s="25">
        <v>-0.385662480811985</v>
      </c>
      <c r="BH185" s="25">
        <v>0.693147180559945</v>
      </c>
      <c r="BI185" s="26">
        <f t="shared" si="211"/>
        <v>1.31106211332206</v>
      </c>
      <c r="BJ185" s="26">
        <f t="shared" si="212"/>
        <v>2.05939899609985</v>
      </c>
      <c r="BK185" s="26">
        <f t="shared" si="267"/>
        <v>0.485578560489651</v>
      </c>
      <c r="BL185" s="16">
        <f t="shared" si="213"/>
        <v>1.92914845304939</v>
      </c>
      <c r="BM185" s="16">
        <f t="shared" si="214"/>
        <v>0.514421439510349</v>
      </c>
      <c r="BN185" s="16">
        <f t="shared" si="215"/>
        <v>0.0958267099877522</v>
      </c>
      <c r="BQ185" s="25">
        <v>0.608253083028288</v>
      </c>
      <c r="BR185" s="25">
        <v>0.416092804536065</v>
      </c>
      <c r="BS185" s="25">
        <v>0.035198210649965</v>
      </c>
      <c r="BT185" s="25">
        <v>4.60517018598809</v>
      </c>
      <c r="BU185" s="22">
        <v>-0.415515443961666</v>
      </c>
      <c r="BV185" s="25">
        <v>-0.385662480811985</v>
      </c>
      <c r="BW185" s="25">
        <v>0.693147180559945</v>
      </c>
      <c r="BX185" s="26">
        <f t="shared" si="216"/>
        <v>1.28981192547541</v>
      </c>
      <c r="BY185" s="26">
        <f t="shared" si="217"/>
        <v>2.09332845097149</v>
      </c>
      <c r="BZ185" s="26">
        <f t="shared" si="268"/>
        <v>0.47770812054645</v>
      </c>
      <c r="CA185" s="16">
        <f t="shared" si="218"/>
        <v>1.98863040553136</v>
      </c>
      <c r="CB185" s="16">
        <f t="shared" si="219"/>
        <v>0.52229187945355</v>
      </c>
      <c r="CC185" s="16">
        <f t="shared" si="220"/>
        <v>0.0996228171314829</v>
      </c>
      <c r="CF185" s="25">
        <v>0.608253083028288</v>
      </c>
      <c r="CG185" s="25">
        <v>0.416092804536065</v>
      </c>
      <c r="CH185" s="25">
        <v>0.035198210649965</v>
      </c>
      <c r="CI185" s="25">
        <v>4.60517018598809</v>
      </c>
      <c r="CJ185" s="25">
        <v>-0.385662480811985</v>
      </c>
      <c r="CK185" s="22">
        <v>0.693147180559945</v>
      </c>
      <c r="CL185" s="29">
        <f t="shared" si="221"/>
        <v>1.29859386183977</v>
      </c>
      <c r="CM185" s="29">
        <f t="shared" si="222"/>
        <v>2.07917200238017</v>
      </c>
      <c r="CN185" s="29">
        <f t="shared" si="269"/>
        <v>0.480960689570286</v>
      </c>
      <c r="CO185" s="27">
        <f t="shared" si="223"/>
        <v>1.96393916407316</v>
      </c>
      <c r="CP185" s="27">
        <f t="shared" si="224"/>
        <v>0.519039310429714</v>
      </c>
      <c r="CQ185" s="27">
        <f t="shared" si="225"/>
        <v>0.097007805807985</v>
      </c>
      <c r="CT185" s="31">
        <v>0.608253083028288</v>
      </c>
      <c r="CU185" s="31">
        <v>0.416092804536065</v>
      </c>
      <c r="CV185" s="31">
        <v>0.035198210649965</v>
      </c>
      <c r="CW185" s="31">
        <v>4.60517018598809</v>
      </c>
      <c r="CX185" s="31">
        <v>-0.385662480811985</v>
      </c>
      <c r="CY185" s="34">
        <f t="shared" si="226"/>
        <v>1.3425949645908</v>
      </c>
      <c r="CZ185" s="34">
        <f t="shared" si="189"/>
        <v>2.01103092981056</v>
      </c>
      <c r="DA185" s="34">
        <f t="shared" si="270"/>
        <v>0.497257394292887</v>
      </c>
      <c r="DB185" s="32">
        <f t="shared" si="227"/>
        <v>1.84254843015426</v>
      </c>
      <c r="DC185" s="32">
        <f t="shared" si="228"/>
        <v>0.502742605707113</v>
      </c>
      <c r="DD185" s="32">
        <f>(DC185-$DE$1)^2</f>
        <v>0.0874159917949014</v>
      </c>
      <c r="DE185" s="73"/>
      <c r="DF185" s="30">
        <f t="shared" si="229"/>
        <v>1.3425949645908</v>
      </c>
      <c r="DG185" s="30">
        <f t="shared" si="230"/>
        <v>1.38963196462213</v>
      </c>
      <c r="DH185" s="30">
        <f t="shared" si="231"/>
        <v>1.94296048791177</v>
      </c>
      <c r="DI185" s="34">
        <f t="shared" si="232"/>
        <v>0.514678505415604</v>
      </c>
      <c r="DJ185" s="32">
        <f t="shared" si="233"/>
        <v>1.71706438814006</v>
      </c>
      <c r="DK185" s="32">
        <f t="shared" si="234"/>
        <v>0.485321494584396</v>
      </c>
      <c r="DL185" s="32">
        <f t="shared" si="235"/>
        <v>0.0652664003089152</v>
      </c>
      <c r="DM185" s="36"/>
      <c r="DN185" s="30">
        <f t="shared" si="236"/>
        <v>1.37998726137553</v>
      </c>
      <c r="DO185" s="30">
        <f t="shared" si="237"/>
        <v>1.95653979972881</v>
      </c>
      <c r="DP185" s="34">
        <f t="shared" si="238"/>
        <v>0.511106393102049</v>
      </c>
      <c r="DQ185" s="32">
        <f t="shared" si="239"/>
        <v>1.74243363013086</v>
      </c>
      <c r="DR185" s="32">
        <f t="shared" si="240"/>
        <v>0.488893606897951</v>
      </c>
      <c r="DS185" s="32">
        <f t="shared" si="241"/>
        <v>0.0684282652735808</v>
      </c>
      <c r="DT185" s="36"/>
      <c r="DU185" s="30">
        <f t="shared" si="242"/>
        <v>1.41802979697545</v>
      </c>
      <c r="DV185" s="30">
        <f t="shared" si="243"/>
        <v>1.90405025744797</v>
      </c>
      <c r="DW185" s="34">
        <f t="shared" si="244"/>
        <v>0.525196221102018</v>
      </c>
      <c r="DX185" s="32">
        <f t="shared" si="245"/>
        <v>1.64344760144281</v>
      </c>
      <c r="DY185" s="32">
        <f t="shared" si="246"/>
        <v>0.474803778897982</v>
      </c>
      <c r="DZ185" s="32">
        <f t="shared" si="247"/>
        <v>0.0623453984241174</v>
      </c>
      <c r="EA185" s="36"/>
      <c r="EC185" s="25">
        <v>0.608253083028288</v>
      </c>
      <c r="ED185" s="22">
        <v>0.035198210649965</v>
      </c>
      <c r="EE185" s="25">
        <v>4.60517018598809</v>
      </c>
      <c r="EF185" s="25">
        <v>-0.385662480811985</v>
      </c>
      <c r="EG185" s="26">
        <f t="shared" si="248"/>
        <v>1.47791964788482</v>
      </c>
      <c r="EH185" s="26">
        <f t="shared" si="249"/>
        <v>1.8268922832606</v>
      </c>
      <c r="EI185" s="26">
        <f t="shared" si="271"/>
        <v>0.547377647364748</v>
      </c>
      <c r="EJ185" s="16">
        <f t="shared" si="250"/>
        <v>1.49348038702596</v>
      </c>
      <c r="EK185" s="16">
        <f t="shared" si="251"/>
        <v>0.452622352635252</v>
      </c>
      <c r="EL185" s="16">
        <f t="shared" si="252"/>
        <v>0.0556949500531677</v>
      </c>
      <c r="EO185" s="25">
        <v>0.608253083028288</v>
      </c>
      <c r="EP185" s="25">
        <v>4.60517018598809</v>
      </c>
      <c r="EQ185" s="22">
        <v>-0.385662480811985</v>
      </c>
      <c r="ER185" s="26">
        <f t="shared" si="253"/>
        <v>1.49836660496931</v>
      </c>
      <c r="ES185" s="26">
        <f t="shared" si="254"/>
        <v>1.80196221074702</v>
      </c>
      <c r="ET185" s="26">
        <f t="shared" si="272"/>
        <v>0.554950594433076</v>
      </c>
      <c r="EU185" s="16">
        <f t="shared" si="255"/>
        <v>1.44392281605299</v>
      </c>
      <c r="EV185" s="16">
        <f t="shared" si="256"/>
        <v>0.445049405566924</v>
      </c>
      <c r="EW185" s="16">
        <f t="shared" si="257"/>
        <v>0.0433987401072528</v>
      </c>
      <c r="EZ185" s="25">
        <v>0.608253083028288</v>
      </c>
      <c r="FA185" s="25">
        <v>4.60517018598809</v>
      </c>
      <c r="FB185" s="26">
        <f t="shared" si="258"/>
        <v>1.31039674789816</v>
      </c>
      <c r="FC185" s="26">
        <f t="shared" si="259"/>
        <v>2.0604446739743</v>
      </c>
      <c r="FD185" s="26">
        <f t="shared" si="260"/>
        <v>0.48533212885117</v>
      </c>
      <c r="FE185" s="16">
        <f t="shared" si="261"/>
        <v>1.93099719825201</v>
      </c>
      <c r="FF185" s="16">
        <f t="shared" si="262"/>
        <v>0.51466787114883</v>
      </c>
      <c r="FG185" s="16">
        <f t="shared" si="263"/>
        <v>0.0585571944272376</v>
      </c>
    </row>
    <row r="186" s="1" customFormat="1" spans="1:163">
      <c r="A186" s="13" t="s">
        <v>83</v>
      </c>
      <c r="B186" s="13">
        <v>1.51602655648348</v>
      </c>
      <c r="C186" s="14">
        <v>0.002</v>
      </c>
      <c r="D186" s="14">
        <v>0.022928</v>
      </c>
      <c r="E186" s="13">
        <v>100</v>
      </c>
      <c r="F186" s="13">
        <v>0.755</v>
      </c>
      <c r="G186" s="13">
        <v>0.91</v>
      </c>
      <c r="H186" s="13">
        <v>0.68</v>
      </c>
      <c r="I186" s="13">
        <v>4</v>
      </c>
      <c r="J186" s="13">
        <v>2.16</v>
      </c>
      <c r="K186" s="17">
        <f t="shared" si="190"/>
        <v>1.59846219622118</v>
      </c>
      <c r="L186" s="17">
        <f t="shared" si="186"/>
        <v>1.35129877022197</v>
      </c>
      <c r="M186" s="17">
        <f t="shared" si="187"/>
        <v>0.740028794546844</v>
      </c>
      <c r="N186" s="16">
        <f t="shared" si="191"/>
        <v>0.315324705072736</v>
      </c>
      <c r="O186" s="16">
        <f t="shared" si="188"/>
        <v>0.259971205453156</v>
      </c>
      <c r="P186" s="16">
        <f>(O186-$Q$1)^2</f>
        <v>0.00214508252753045</v>
      </c>
      <c r="R186" s="21">
        <f t="shared" si="192"/>
        <v>0.301066181991167</v>
      </c>
      <c r="S186" s="21">
        <f t="shared" si="277"/>
        <v>1</v>
      </c>
      <c r="T186" s="21">
        <f t="shared" si="193"/>
        <v>0.416092804536065</v>
      </c>
      <c r="U186" s="22">
        <f t="shared" si="194"/>
        <v>0.00199800266267306</v>
      </c>
      <c r="V186" s="21">
        <f t="shared" si="195"/>
        <v>0.0226691032609428</v>
      </c>
      <c r="W186" s="25">
        <f t="shared" si="196"/>
        <v>4.60517018598809</v>
      </c>
      <c r="X186" s="21">
        <f t="shared" si="197"/>
        <v>-0.281037529733112</v>
      </c>
      <c r="Y186" s="21">
        <f t="shared" si="198"/>
        <v>-0.0943106794712413</v>
      </c>
      <c r="Z186" s="25">
        <f t="shared" si="199"/>
        <v>-0.385662480811985</v>
      </c>
      <c r="AA186" s="21">
        <f t="shared" si="200"/>
        <v>1.38629436111989</v>
      </c>
      <c r="AB186" s="26">
        <f t="shared" si="201"/>
        <v>1.47867510125008</v>
      </c>
      <c r="AC186" s="26">
        <f t="shared" si="202"/>
        <v>1.46076714091819</v>
      </c>
      <c r="AD186" s="26">
        <f t="shared" si="265"/>
        <v>0.684571806134296</v>
      </c>
      <c r="AE186" s="16">
        <f t="shared" si="203"/>
        <v>0.46420361765659</v>
      </c>
      <c r="AF186" s="16">
        <f t="shared" si="204"/>
        <v>0.315428193865704</v>
      </c>
      <c r="AG186" s="16">
        <f t="shared" si="205"/>
        <v>0.012323500002894</v>
      </c>
      <c r="AJ186" s="25">
        <v>0.301066181991167</v>
      </c>
      <c r="AK186" s="22">
        <v>1</v>
      </c>
      <c r="AL186" s="25">
        <v>0.416092804536065</v>
      </c>
      <c r="AM186" s="25">
        <v>0.0226691032609428</v>
      </c>
      <c r="AN186" s="25">
        <v>4.60517018598809</v>
      </c>
      <c r="AO186" s="25">
        <v>-0.281037529733112</v>
      </c>
      <c r="AP186" s="25">
        <v>-0.0943106794712413</v>
      </c>
      <c r="AQ186" s="25">
        <v>-0.385662480811985</v>
      </c>
      <c r="AR186" s="25">
        <v>1.38629436111989</v>
      </c>
      <c r="AS186" s="26">
        <f t="shared" si="206"/>
        <v>1.47638104534421</v>
      </c>
      <c r="AT186" s="26">
        <f t="shared" si="207"/>
        <v>1.4630369353573</v>
      </c>
      <c r="AU186" s="26">
        <f t="shared" si="266"/>
        <v>0.683509743214914</v>
      </c>
      <c r="AV186" s="16">
        <f t="shared" si="208"/>
        <v>0.46733487516467</v>
      </c>
      <c r="AW186" s="16">
        <f t="shared" si="209"/>
        <v>0.316490256785086</v>
      </c>
      <c r="AX186" s="16">
        <f t="shared" si="210"/>
        <v>0.012521688929352</v>
      </c>
      <c r="BA186" s="25">
        <v>0.301066181991167</v>
      </c>
      <c r="BB186" s="25">
        <v>0.416092804536065</v>
      </c>
      <c r="BC186" s="25">
        <v>0.0226691032609428</v>
      </c>
      <c r="BD186" s="25">
        <v>4.60517018598809</v>
      </c>
      <c r="BE186" s="22">
        <v>-0.281037529733112</v>
      </c>
      <c r="BF186" s="25">
        <v>-0.0943106794712413</v>
      </c>
      <c r="BG186" s="25">
        <v>-0.385662480811985</v>
      </c>
      <c r="BH186" s="25">
        <v>1.38629436111989</v>
      </c>
      <c r="BI186" s="26">
        <f t="shared" si="211"/>
        <v>1.45318524804884</v>
      </c>
      <c r="BJ186" s="26">
        <f t="shared" si="212"/>
        <v>1.48638998565405</v>
      </c>
      <c r="BK186" s="26">
        <f t="shared" si="267"/>
        <v>0.67277094817076</v>
      </c>
      <c r="BL186" s="16">
        <f t="shared" si="213"/>
        <v>0.499587093575776</v>
      </c>
      <c r="BM186" s="16">
        <f t="shared" si="214"/>
        <v>0.32722905182924</v>
      </c>
      <c r="BN186" s="16">
        <f t="shared" si="215"/>
        <v>0.0149735623166567</v>
      </c>
      <c r="BQ186" s="25">
        <v>0.301066181991167</v>
      </c>
      <c r="BR186" s="25">
        <v>0.416092804536065</v>
      </c>
      <c r="BS186" s="25">
        <v>0.0226691032609428</v>
      </c>
      <c r="BT186" s="25">
        <v>4.60517018598809</v>
      </c>
      <c r="BU186" s="22">
        <v>-0.0943106794712413</v>
      </c>
      <c r="BV186" s="25">
        <v>-0.385662480811985</v>
      </c>
      <c r="BW186" s="25">
        <v>1.38629436111989</v>
      </c>
      <c r="BX186" s="26">
        <f t="shared" si="216"/>
        <v>1.4516492599843</v>
      </c>
      <c r="BY186" s="26">
        <f t="shared" si="217"/>
        <v>1.48796273283214</v>
      </c>
      <c r="BZ186" s="26">
        <f t="shared" si="268"/>
        <v>0.672059842585325</v>
      </c>
      <c r="CA186" s="16">
        <f t="shared" si="218"/>
        <v>0.501760770880787</v>
      </c>
      <c r="CB186" s="16">
        <f t="shared" si="219"/>
        <v>0.327940157414675</v>
      </c>
      <c r="CC186" s="16">
        <f t="shared" si="220"/>
        <v>0.0147086206003791</v>
      </c>
      <c r="CF186" s="25">
        <v>0.301066181991167</v>
      </c>
      <c r="CG186" s="25">
        <v>0.416092804536065</v>
      </c>
      <c r="CH186" s="25">
        <v>0.0226691032609428</v>
      </c>
      <c r="CI186" s="25">
        <v>4.60517018598809</v>
      </c>
      <c r="CJ186" s="25">
        <v>-0.385662480811985</v>
      </c>
      <c r="CK186" s="22">
        <v>1.38629436111989</v>
      </c>
      <c r="CL186" s="29">
        <f t="shared" si="221"/>
        <v>1.44092617428423</v>
      </c>
      <c r="CM186" s="29">
        <f t="shared" si="222"/>
        <v>1.49903585523594</v>
      </c>
      <c r="CN186" s="29">
        <f t="shared" si="269"/>
        <v>0.667095451057512</v>
      </c>
      <c r="CO186" s="27">
        <f t="shared" si="223"/>
        <v>0.517067166829519</v>
      </c>
      <c r="CP186" s="27">
        <f t="shared" si="224"/>
        <v>0.332904548942488</v>
      </c>
      <c r="CQ186" s="27">
        <f t="shared" si="225"/>
        <v>0.0157066062203838</v>
      </c>
      <c r="CT186" s="31">
        <v>0.301066181991167</v>
      </c>
      <c r="CU186" s="31">
        <v>0.416092804536065</v>
      </c>
      <c r="CV186" s="31">
        <v>0.0226691032609428</v>
      </c>
      <c r="CW186" s="31">
        <v>4.60517018598809</v>
      </c>
      <c r="CX186" s="31">
        <v>-0.385662480811985</v>
      </c>
      <c r="CY186" s="34">
        <f t="shared" si="226"/>
        <v>1.41432629784403</v>
      </c>
      <c r="CZ186" s="34">
        <f t="shared" si="189"/>
        <v>1.52722890275933</v>
      </c>
      <c r="DA186" s="34">
        <f t="shared" si="270"/>
        <v>0.654780693446308</v>
      </c>
      <c r="DB186" s="32">
        <f t="shared" si="227"/>
        <v>0.556029270086996</v>
      </c>
      <c r="DC186" s="32">
        <f t="shared" si="228"/>
        <v>0.345219306553692</v>
      </c>
      <c r="DD186" s="32">
        <f>(DC186-$DE$1)^2</f>
        <v>0.0190822883140785</v>
      </c>
      <c r="DE186" s="73"/>
      <c r="DF186" s="30">
        <f t="shared" si="229"/>
        <v>1.41432629784403</v>
      </c>
      <c r="DG186" s="30">
        <f t="shared" si="230"/>
        <v>1.51178484511781</v>
      </c>
      <c r="DH186" s="30">
        <f t="shared" si="231"/>
        <v>1.42877474064881</v>
      </c>
      <c r="DI186" s="34">
        <f t="shared" si="232"/>
        <v>0.699900391258245</v>
      </c>
      <c r="DJ186" s="32">
        <f t="shared" si="233"/>
        <v>0.420182887018944</v>
      </c>
      <c r="DK186" s="32">
        <f t="shared" si="234"/>
        <v>0.300099608741755</v>
      </c>
      <c r="DL186" s="32">
        <f t="shared" si="235"/>
        <v>0.00493520435066313</v>
      </c>
      <c r="DM186" s="36"/>
      <c r="DN186" s="30">
        <f t="shared" si="236"/>
        <v>1.47235011690824</v>
      </c>
      <c r="DO186" s="30">
        <f t="shared" si="237"/>
        <v>1.46704236661844</v>
      </c>
      <c r="DP186" s="34">
        <f t="shared" si="238"/>
        <v>0.681643572642704</v>
      </c>
      <c r="DQ186" s="32">
        <f t="shared" si="239"/>
        <v>0.472862361716111</v>
      </c>
      <c r="DR186" s="32">
        <f t="shared" si="240"/>
        <v>0.318356427357296</v>
      </c>
      <c r="DS186" s="32">
        <f t="shared" si="241"/>
        <v>0.00829024617346904</v>
      </c>
      <c r="DT186" s="36"/>
      <c r="DU186" s="30">
        <f t="shared" si="242"/>
        <v>1.44791664570332</v>
      </c>
      <c r="DV186" s="30">
        <f t="shared" si="243"/>
        <v>1.49179858274976</v>
      </c>
      <c r="DW186" s="34">
        <f t="shared" si="244"/>
        <v>0.670331780418204</v>
      </c>
      <c r="DX186" s="32">
        <f t="shared" si="245"/>
        <v>0.50706270346641</v>
      </c>
      <c r="DY186" s="32">
        <f t="shared" si="246"/>
        <v>0.329668219581796</v>
      </c>
      <c r="DZ186" s="32">
        <f t="shared" si="247"/>
        <v>0.010931757661211</v>
      </c>
      <c r="EA186" s="36"/>
      <c r="EC186" s="25">
        <v>0.301066181991167</v>
      </c>
      <c r="ED186" s="22">
        <v>0.0226691032609428</v>
      </c>
      <c r="EE186" s="25">
        <v>4.60517018598809</v>
      </c>
      <c r="EF186" s="25">
        <v>-0.385662480811985</v>
      </c>
      <c r="EG186" s="26">
        <f t="shared" si="248"/>
        <v>1.55276867919617</v>
      </c>
      <c r="EH186" s="26">
        <f t="shared" si="249"/>
        <v>1.3910636071808</v>
      </c>
      <c r="EI186" s="26">
        <f t="shared" si="271"/>
        <v>0.718874388516747</v>
      </c>
      <c r="EJ186" s="16">
        <f t="shared" si="250"/>
        <v>0.368729876965161</v>
      </c>
      <c r="EK186" s="16">
        <f t="shared" si="251"/>
        <v>0.281125611483253</v>
      </c>
      <c r="EL186" s="16">
        <f t="shared" si="252"/>
        <v>0.00416038343530177</v>
      </c>
      <c r="EO186" s="25">
        <v>0.301066181991167</v>
      </c>
      <c r="EP186" s="25">
        <v>4.60517018598809</v>
      </c>
      <c r="EQ186" s="22">
        <v>-0.385662480811985</v>
      </c>
      <c r="ER186" s="26">
        <f t="shared" si="253"/>
        <v>1.62973746021889</v>
      </c>
      <c r="ES186" s="26">
        <f t="shared" si="254"/>
        <v>1.32536684755954</v>
      </c>
      <c r="ET186" s="26">
        <f t="shared" si="272"/>
        <v>0.754508083434674</v>
      </c>
      <c r="EU186" s="16">
        <f t="shared" si="255"/>
        <v>0.281178361095108</v>
      </c>
      <c r="EV186" s="16">
        <f t="shared" si="256"/>
        <v>0.245491916565326</v>
      </c>
      <c r="EW186" s="16">
        <f t="shared" si="257"/>
        <v>7.68454506411068e-5</v>
      </c>
      <c r="EZ186" s="25">
        <v>0.301066181991167</v>
      </c>
      <c r="FA186" s="25">
        <v>4.60517018598809</v>
      </c>
      <c r="FB186" s="26">
        <f t="shared" si="258"/>
        <v>1.42528714983099</v>
      </c>
      <c r="FC186" s="26">
        <f t="shared" si="259"/>
        <v>1.51548409052599</v>
      </c>
      <c r="FD186" s="26">
        <f t="shared" si="260"/>
        <v>0.659855161958793</v>
      </c>
      <c r="FE186" s="16">
        <f t="shared" si="261"/>
        <v>0.539802972203465</v>
      </c>
      <c r="FF186" s="16">
        <f t="shared" si="262"/>
        <v>0.340144838041207</v>
      </c>
      <c r="FG186" s="16">
        <f t="shared" si="263"/>
        <v>0.00455124360272948</v>
      </c>
    </row>
    <row r="187" s="1" customFormat="1" spans="1:163">
      <c r="A187" s="13" t="s">
        <v>83</v>
      </c>
      <c r="B187" s="13">
        <v>1.51602655648348</v>
      </c>
      <c r="C187" s="14">
        <v>0</v>
      </c>
      <c r="D187" s="14">
        <v>0.0159222222222222</v>
      </c>
      <c r="E187" s="13">
        <v>100</v>
      </c>
      <c r="F187" s="13">
        <v>1</v>
      </c>
      <c r="G187" s="13">
        <v>1.16</v>
      </c>
      <c r="H187" s="13">
        <v>0.68</v>
      </c>
      <c r="I187" s="13">
        <v>8</v>
      </c>
      <c r="J187" s="13">
        <v>0.895</v>
      </c>
      <c r="K187" s="17">
        <f t="shared" si="190"/>
        <v>1.62797539622118</v>
      </c>
      <c r="L187" s="17">
        <f t="shared" si="186"/>
        <v>0.549762608254063</v>
      </c>
      <c r="M187" s="17">
        <f t="shared" si="187"/>
        <v>1.81896692315216</v>
      </c>
      <c r="N187" s="16">
        <f t="shared" si="191"/>
        <v>0.537252931465602</v>
      </c>
      <c r="O187" s="16">
        <f t="shared" si="188"/>
        <v>0.818966923152161</v>
      </c>
      <c r="P187" s="16">
        <f>(O187-$Q$1)^2</f>
        <v>0.262841481743248</v>
      </c>
      <c r="R187" s="21">
        <f t="shared" si="192"/>
        <v>-0.598268715287179</v>
      </c>
      <c r="S187" s="21">
        <f t="shared" si="277"/>
        <v>1</v>
      </c>
      <c r="T187" s="21">
        <f t="shared" si="193"/>
        <v>0.416092804536065</v>
      </c>
      <c r="U187" s="22">
        <f t="shared" si="194"/>
        <v>0</v>
      </c>
      <c r="V187" s="21">
        <f t="shared" si="195"/>
        <v>0.0157967932950813</v>
      </c>
      <c r="W187" s="25">
        <f t="shared" si="196"/>
        <v>4.60517018598809</v>
      </c>
      <c r="X187" s="21">
        <f t="shared" si="197"/>
        <v>0</v>
      </c>
      <c r="Y187" s="21">
        <f t="shared" si="198"/>
        <v>0.148420005118273</v>
      </c>
      <c r="Z187" s="25">
        <f t="shared" si="199"/>
        <v>-0.385662480811985</v>
      </c>
      <c r="AA187" s="21">
        <f t="shared" si="200"/>
        <v>2.07944154167984</v>
      </c>
      <c r="AB187" s="26">
        <f t="shared" si="201"/>
        <v>1.54448742139938</v>
      </c>
      <c r="AC187" s="26">
        <f t="shared" si="202"/>
        <v>0.5794802777928</v>
      </c>
      <c r="AD187" s="26">
        <f t="shared" si="265"/>
        <v>1.72568426971998</v>
      </c>
      <c r="AE187" s="16">
        <f t="shared" si="203"/>
        <v>0.42183391055602</v>
      </c>
      <c r="AF187" s="16">
        <f t="shared" si="204"/>
        <v>0.725684269719981</v>
      </c>
      <c r="AG187" s="16">
        <f t="shared" si="205"/>
        <v>0.271719636161632</v>
      </c>
      <c r="AJ187" s="25">
        <v>-0.598268715287179</v>
      </c>
      <c r="AK187" s="22">
        <v>1</v>
      </c>
      <c r="AL187" s="25">
        <v>0.416092804536065</v>
      </c>
      <c r="AM187" s="25">
        <v>0.0157967932950813</v>
      </c>
      <c r="AN187" s="25">
        <v>4.60517018598809</v>
      </c>
      <c r="AO187" s="25">
        <v>0</v>
      </c>
      <c r="AP187" s="25">
        <v>0.148420005118273</v>
      </c>
      <c r="AQ187" s="25">
        <v>-0.385662480811985</v>
      </c>
      <c r="AR187" s="25">
        <v>2.07944154167984</v>
      </c>
      <c r="AS187" s="26">
        <f t="shared" si="206"/>
        <v>1.54155816998706</v>
      </c>
      <c r="AT187" s="26">
        <f t="shared" si="207"/>
        <v>0.580581399667529</v>
      </c>
      <c r="AU187" s="26">
        <f t="shared" si="266"/>
        <v>1.72241136311403</v>
      </c>
      <c r="AV187" s="16">
        <f t="shared" si="208"/>
        <v>0.418037467177011</v>
      </c>
      <c r="AW187" s="16">
        <f t="shared" si="209"/>
        <v>0.722411363114029</v>
      </c>
      <c r="AX187" s="16">
        <f t="shared" si="210"/>
        <v>0.268139063407576</v>
      </c>
      <c r="BA187" s="25">
        <v>-0.598268715287179</v>
      </c>
      <c r="BB187" s="25">
        <v>0.416092804536065</v>
      </c>
      <c r="BC187" s="25">
        <v>0.0157967932950813</v>
      </c>
      <c r="BD187" s="25">
        <v>4.60517018598809</v>
      </c>
      <c r="BE187" s="22">
        <v>0</v>
      </c>
      <c r="BF187" s="25">
        <v>0.148420005118273</v>
      </c>
      <c r="BG187" s="25">
        <v>-0.385662480811985</v>
      </c>
      <c r="BH187" s="25">
        <v>2.07944154167984</v>
      </c>
      <c r="BI187" s="26">
        <f t="shared" si="211"/>
        <v>1.53453376994971</v>
      </c>
      <c r="BJ187" s="26">
        <f t="shared" si="212"/>
        <v>0.583239038153806</v>
      </c>
      <c r="BK187" s="26">
        <f t="shared" si="267"/>
        <v>1.71456287145219</v>
      </c>
      <c r="BL187" s="16">
        <f t="shared" si="213"/>
        <v>0.409003442906084</v>
      </c>
      <c r="BM187" s="16">
        <f t="shared" si="214"/>
        <v>0.714562871452186</v>
      </c>
      <c r="BN187" s="16">
        <f t="shared" si="215"/>
        <v>0.259794424131152</v>
      </c>
      <c r="BQ187" s="25">
        <v>-0.598268715287179</v>
      </c>
      <c r="BR187" s="25">
        <v>0.416092804536065</v>
      </c>
      <c r="BS187" s="25">
        <v>0.0157967932950813</v>
      </c>
      <c r="BT187" s="25">
        <v>4.60517018598809</v>
      </c>
      <c r="BU187" s="22">
        <v>0.148420005118273</v>
      </c>
      <c r="BV187" s="25">
        <v>-0.385662480811985</v>
      </c>
      <c r="BW187" s="25">
        <v>2.07944154167984</v>
      </c>
      <c r="BX187" s="26">
        <f t="shared" si="216"/>
        <v>1.54645229206894</v>
      </c>
      <c r="BY187" s="26">
        <f t="shared" si="217"/>
        <v>0.578744009491954</v>
      </c>
      <c r="BZ187" s="26">
        <f t="shared" si="268"/>
        <v>1.72787965594295</v>
      </c>
      <c r="CA187" s="16">
        <f t="shared" si="218"/>
        <v>0.424390088841873</v>
      </c>
      <c r="CB187" s="16">
        <f t="shared" si="219"/>
        <v>0.727879655942947</v>
      </c>
      <c r="CC187" s="16">
        <f t="shared" si="220"/>
        <v>0.271668829615954</v>
      </c>
      <c r="CF187" s="25">
        <v>-0.598268715287179</v>
      </c>
      <c r="CG187" s="25">
        <v>0.416092804536065</v>
      </c>
      <c r="CH187" s="25">
        <v>0.0157967932950813</v>
      </c>
      <c r="CI187" s="25">
        <v>4.60517018598809</v>
      </c>
      <c r="CJ187" s="25">
        <v>-0.385662480811985</v>
      </c>
      <c r="CK187" s="22">
        <v>2.07944154167984</v>
      </c>
      <c r="CL187" s="29">
        <f t="shared" si="221"/>
        <v>1.51778193355268</v>
      </c>
      <c r="CM187" s="29">
        <f t="shared" si="222"/>
        <v>0.58967627708222</v>
      </c>
      <c r="CN187" s="29">
        <f t="shared" si="269"/>
        <v>1.69584573581305</v>
      </c>
      <c r="CO187" s="27">
        <f t="shared" si="223"/>
        <v>0.387857336759618</v>
      </c>
      <c r="CP187" s="27">
        <f t="shared" si="224"/>
        <v>0.695845735813054</v>
      </c>
      <c r="CQ187" s="27">
        <f t="shared" si="225"/>
        <v>0.238404845557816</v>
      </c>
      <c r="CT187" s="31">
        <v>-0.598268715287179</v>
      </c>
      <c r="CU187" s="31">
        <v>0.416092804536065</v>
      </c>
      <c r="CV187" s="31">
        <v>0.0157967932950813</v>
      </c>
      <c r="CW187" s="31">
        <v>4.60517018598809</v>
      </c>
      <c r="CX187" s="31">
        <v>-0.385662480811985</v>
      </c>
      <c r="CY187" s="34">
        <f t="shared" si="226"/>
        <v>1.41538175646848</v>
      </c>
      <c r="CZ187" s="34">
        <f t="shared" si="189"/>
        <v>0.632338233773139</v>
      </c>
      <c r="DA187" s="34">
        <f t="shared" si="270"/>
        <v>1.58143213013238</v>
      </c>
      <c r="DB187" s="32">
        <f t="shared" si="227"/>
        <v>0.270797172465218</v>
      </c>
      <c r="DC187" s="32">
        <f t="shared" si="228"/>
        <v>0.581432130132377</v>
      </c>
      <c r="DD187" s="32">
        <f>(DC187-$DE$1)^2</f>
        <v>0.140139030351075</v>
      </c>
      <c r="DE187" s="73"/>
      <c r="DF187" s="30">
        <f t="shared" si="229"/>
        <v>1.41538175646848</v>
      </c>
      <c r="DG187" s="30">
        <f t="shared" si="230"/>
        <v>1.53993902820545</v>
      </c>
      <c r="DH187" s="30">
        <f t="shared" si="231"/>
        <v>0.581191841759461</v>
      </c>
      <c r="DI187" s="34">
        <f t="shared" si="232"/>
        <v>1.72060226615134</v>
      </c>
      <c r="DJ187" s="32">
        <f t="shared" si="233"/>
        <v>0.415946350102588</v>
      </c>
      <c r="DK187" s="32">
        <f t="shared" si="234"/>
        <v>0.720602266151339</v>
      </c>
      <c r="DL187" s="32">
        <f t="shared" si="235"/>
        <v>0.240839161689248</v>
      </c>
      <c r="DM187" s="36"/>
      <c r="DN187" s="30">
        <f t="shared" si="236"/>
        <v>1.61437233865077</v>
      </c>
      <c r="DO187" s="30">
        <f t="shared" si="237"/>
        <v>0.554395029307803</v>
      </c>
      <c r="DP187" s="34">
        <f t="shared" si="238"/>
        <v>1.80376797614611</v>
      </c>
      <c r="DQ187" s="32">
        <f t="shared" si="239"/>
        <v>0.517496561615879</v>
      </c>
      <c r="DR187" s="32">
        <f t="shared" si="240"/>
        <v>0.803767976146113</v>
      </c>
      <c r="DS187" s="32">
        <f t="shared" si="241"/>
        <v>0.332308826863284</v>
      </c>
      <c r="DT187" s="36"/>
      <c r="DU187" s="30">
        <f t="shared" si="242"/>
        <v>1.53104435121729</v>
      </c>
      <c r="DV187" s="30">
        <f t="shared" si="243"/>
        <v>0.584568304169904</v>
      </c>
      <c r="DW187" s="34">
        <f t="shared" si="244"/>
        <v>1.71066407957239</v>
      </c>
      <c r="DX187" s="32">
        <f t="shared" si="245"/>
        <v>0.404552416715419</v>
      </c>
      <c r="DY187" s="32">
        <f t="shared" si="246"/>
        <v>0.710664079572388</v>
      </c>
      <c r="DZ187" s="32">
        <f t="shared" si="247"/>
        <v>0.235759682387924</v>
      </c>
      <c r="EA187" s="36"/>
      <c r="EC187" s="25">
        <v>-0.598268715287179</v>
      </c>
      <c r="ED187" s="22">
        <v>0.0157967932950813</v>
      </c>
      <c r="EE187" s="25">
        <v>4.60517018598809</v>
      </c>
      <c r="EF187" s="25">
        <v>-0.385662480811985</v>
      </c>
      <c r="EG187" s="26">
        <f t="shared" si="248"/>
        <v>1.55167473471435</v>
      </c>
      <c r="EH187" s="26">
        <f t="shared" si="249"/>
        <v>0.576796141599071</v>
      </c>
      <c r="EI187" s="26">
        <f t="shared" si="271"/>
        <v>1.73371478739034</v>
      </c>
      <c r="EJ187" s="16">
        <f t="shared" si="250"/>
        <v>0.431221707212165</v>
      </c>
      <c r="EK187" s="16">
        <f t="shared" si="251"/>
        <v>0.733714787390338</v>
      </c>
      <c r="EL187" s="16">
        <f t="shared" si="252"/>
        <v>0.267382285568422</v>
      </c>
      <c r="EO187" s="25">
        <v>-0.598268715287179</v>
      </c>
      <c r="EP187" s="25">
        <v>4.60517018598809</v>
      </c>
      <c r="EQ187" s="22">
        <v>-0.385662480811985</v>
      </c>
      <c r="ER187" s="26">
        <f t="shared" si="253"/>
        <v>1.65982811092345</v>
      </c>
      <c r="ES187" s="26">
        <f t="shared" si="254"/>
        <v>0.539212460681885</v>
      </c>
      <c r="ET187" s="26">
        <f t="shared" si="272"/>
        <v>1.85455654851782</v>
      </c>
      <c r="EU187" s="16">
        <f t="shared" si="255"/>
        <v>0.584962039258738</v>
      </c>
      <c r="EV187" s="16">
        <f t="shared" si="256"/>
        <v>0.854556548517825</v>
      </c>
      <c r="EW187" s="16">
        <f t="shared" si="257"/>
        <v>0.381714879696395</v>
      </c>
      <c r="EZ187" s="25">
        <v>-0.598268715287179</v>
      </c>
      <c r="FA187" s="25">
        <v>4.60517018598809</v>
      </c>
      <c r="FB187" s="26">
        <f t="shared" si="258"/>
        <v>1.45160293309433</v>
      </c>
      <c r="FC187" s="26">
        <f t="shared" si="259"/>
        <v>0.616559790281052</v>
      </c>
      <c r="FD187" s="26">
        <f t="shared" si="260"/>
        <v>1.62190271854115</v>
      </c>
      <c r="FE187" s="16">
        <f t="shared" si="261"/>
        <v>0.309806825129211</v>
      </c>
      <c r="FF187" s="16">
        <f t="shared" si="262"/>
        <v>0.62190271854115</v>
      </c>
      <c r="FG187" s="16">
        <f t="shared" si="263"/>
        <v>0.121955157292772</v>
      </c>
    </row>
    <row r="188" s="1" customFormat="1" spans="1:163">
      <c r="A188" s="13" t="s">
        <v>83</v>
      </c>
      <c r="B188" s="13">
        <v>1.59334149530238</v>
      </c>
      <c r="C188" s="14">
        <v>0</v>
      </c>
      <c r="D188" s="14">
        <v>0.022928</v>
      </c>
      <c r="E188" s="13">
        <v>100</v>
      </c>
      <c r="F188" s="13">
        <v>0.755</v>
      </c>
      <c r="G188" s="13">
        <v>0.91</v>
      </c>
      <c r="H188" s="13">
        <v>0.68</v>
      </c>
      <c r="I188" s="13">
        <v>2</v>
      </c>
      <c r="J188" s="13">
        <v>1.026</v>
      </c>
      <c r="K188" s="17">
        <f t="shared" si="190"/>
        <v>1.69548134166151</v>
      </c>
      <c r="L188" s="17">
        <f t="shared" si="186"/>
        <v>0.605137889040147</v>
      </c>
      <c r="M188" s="17">
        <f t="shared" si="187"/>
        <v>1.65251592754533</v>
      </c>
      <c r="N188" s="16">
        <f t="shared" si="191"/>
        <v>0.448205266832891</v>
      </c>
      <c r="O188" s="16">
        <f t="shared" si="188"/>
        <v>0.652515927545328</v>
      </c>
      <c r="P188" s="16">
        <f>(O188-$Q$1)^2</f>
        <v>0.119874995771829</v>
      </c>
      <c r="R188" s="21">
        <f t="shared" si="192"/>
        <v>-0.502298931151311</v>
      </c>
      <c r="S188" s="21">
        <f t="shared" si="277"/>
        <v>1</v>
      </c>
      <c r="T188" s="21">
        <f t="shared" si="193"/>
        <v>0.46583338039685</v>
      </c>
      <c r="U188" s="22">
        <f t="shared" si="194"/>
        <v>0</v>
      </c>
      <c r="V188" s="21">
        <f t="shared" si="195"/>
        <v>0.0226691032609428</v>
      </c>
      <c r="W188" s="25">
        <f t="shared" si="196"/>
        <v>4.60517018598809</v>
      </c>
      <c r="X188" s="21">
        <f t="shared" si="197"/>
        <v>-0.281037529733112</v>
      </c>
      <c r="Y188" s="21">
        <f t="shared" si="198"/>
        <v>-0.0943106794712413</v>
      </c>
      <c r="Z188" s="25">
        <f t="shared" si="199"/>
        <v>-0.385662480811985</v>
      </c>
      <c r="AA188" s="21">
        <f t="shared" si="200"/>
        <v>0.693147180559945</v>
      </c>
      <c r="AB188" s="26">
        <f t="shared" si="201"/>
        <v>1.52104022768869</v>
      </c>
      <c r="AC188" s="26">
        <f t="shared" si="202"/>
        <v>0.674538372702391</v>
      </c>
      <c r="AD188" s="26">
        <f t="shared" si="265"/>
        <v>1.48249534862445</v>
      </c>
      <c r="AE188" s="16">
        <f t="shared" si="203"/>
        <v>0.245064827030066</v>
      </c>
      <c r="AF188" s="16">
        <f t="shared" si="204"/>
        <v>0.48249534862445</v>
      </c>
      <c r="AG188" s="16">
        <f t="shared" si="205"/>
        <v>0.0773276051457769</v>
      </c>
      <c r="AJ188" s="25">
        <v>-0.502298931151311</v>
      </c>
      <c r="AK188" s="22">
        <v>1</v>
      </c>
      <c r="AL188" s="25">
        <v>0.46583338039685</v>
      </c>
      <c r="AM188" s="25">
        <v>0.0226691032609428</v>
      </c>
      <c r="AN188" s="25">
        <v>4.60517018598809</v>
      </c>
      <c r="AO188" s="25">
        <v>-0.281037529733112</v>
      </c>
      <c r="AP188" s="25">
        <v>-0.0943106794712413</v>
      </c>
      <c r="AQ188" s="25">
        <v>-0.385662480811985</v>
      </c>
      <c r="AR188" s="25">
        <v>0.693147180559945</v>
      </c>
      <c r="AS188" s="26">
        <f t="shared" si="206"/>
        <v>1.51743223898447</v>
      </c>
      <c r="AT188" s="26">
        <f t="shared" si="207"/>
        <v>0.676142218176836</v>
      </c>
      <c r="AU188" s="26">
        <f t="shared" si="266"/>
        <v>1.4789787904332</v>
      </c>
      <c r="AV188" s="16">
        <f t="shared" si="208"/>
        <v>0.241505645513287</v>
      </c>
      <c r="AW188" s="16">
        <f t="shared" si="209"/>
        <v>0.478978790433204</v>
      </c>
      <c r="AX188" s="16">
        <f t="shared" si="210"/>
        <v>0.0752892609390206</v>
      </c>
      <c r="BA188" s="25">
        <v>-0.502298931151311</v>
      </c>
      <c r="BB188" s="25">
        <v>0.46583338039685</v>
      </c>
      <c r="BC188" s="25">
        <v>0.0226691032609428</v>
      </c>
      <c r="BD188" s="25">
        <v>4.60517018598809</v>
      </c>
      <c r="BE188" s="22">
        <v>-0.281037529733112</v>
      </c>
      <c r="BF188" s="25">
        <v>-0.0943106794712413</v>
      </c>
      <c r="BG188" s="25">
        <v>-0.385662480811985</v>
      </c>
      <c r="BH188" s="25">
        <v>0.693147180559945</v>
      </c>
      <c r="BI188" s="26">
        <f t="shared" si="211"/>
        <v>1.48043963058811</v>
      </c>
      <c r="BJ188" s="26">
        <f t="shared" si="212"/>
        <v>0.693037378087761</v>
      </c>
      <c r="BK188" s="26">
        <f t="shared" si="267"/>
        <v>1.44292361655762</v>
      </c>
      <c r="BL188" s="16">
        <f t="shared" si="213"/>
        <v>0.206515377849061</v>
      </c>
      <c r="BM188" s="16">
        <f t="shared" si="214"/>
        <v>0.442923616557615</v>
      </c>
      <c r="BN188" s="16">
        <f t="shared" si="215"/>
        <v>0.0566730744196778</v>
      </c>
      <c r="BQ188" s="25">
        <v>-0.502298931151311</v>
      </c>
      <c r="BR188" s="25">
        <v>0.46583338039685</v>
      </c>
      <c r="BS188" s="25">
        <v>0.0226691032609428</v>
      </c>
      <c r="BT188" s="25">
        <v>4.60517018598809</v>
      </c>
      <c r="BU188" s="22">
        <v>-0.0943106794712413</v>
      </c>
      <c r="BV188" s="25">
        <v>-0.385662480811985</v>
      </c>
      <c r="BW188" s="25">
        <v>0.693147180559945</v>
      </c>
      <c r="BX188" s="26">
        <f t="shared" si="216"/>
        <v>1.47765498269784</v>
      </c>
      <c r="BY188" s="26">
        <f t="shared" si="217"/>
        <v>0.694343410345203</v>
      </c>
      <c r="BZ188" s="26">
        <f t="shared" si="268"/>
        <v>1.44020953479322</v>
      </c>
      <c r="CA188" s="16">
        <f t="shared" si="218"/>
        <v>0.203992223395787</v>
      </c>
      <c r="CB188" s="16">
        <f t="shared" si="219"/>
        <v>0.440209534793217</v>
      </c>
      <c r="CC188" s="16">
        <f t="shared" si="220"/>
        <v>0.0545448922555637</v>
      </c>
      <c r="CF188" s="25">
        <v>-0.502298931151311</v>
      </c>
      <c r="CG188" s="25">
        <v>0.46583338039685</v>
      </c>
      <c r="CH188" s="25">
        <v>0.0226691032609428</v>
      </c>
      <c r="CI188" s="25">
        <v>4.60517018598809</v>
      </c>
      <c r="CJ188" s="25">
        <v>-0.385662480811985</v>
      </c>
      <c r="CK188" s="22">
        <v>0.693147180559945</v>
      </c>
      <c r="CL188" s="29">
        <f t="shared" si="221"/>
        <v>1.46629976218584</v>
      </c>
      <c r="CM188" s="29">
        <f t="shared" si="222"/>
        <v>0.69972049812688</v>
      </c>
      <c r="CN188" s="29">
        <f t="shared" si="269"/>
        <v>1.42914206840725</v>
      </c>
      <c r="CO188" s="27">
        <f t="shared" si="223"/>
        <v>0.193863880580906</v>
      </c>
      <c r="CP188" s="27">
        <f t="shared" si="224"/>
        <v>0.42914206840725</v>
      </c>
      <c r="CQ188" s="27">
        <f t="shared" si="225"/>
        <v>0.049090393059288</v>
      </c>
      <c r="CT188" s="31">
        <v>-0.502298931151311</v>
      </c>
      <c r="CU188" s="31">
        <v>0.46583338039685</v>
      </c>
      <c r="CV188" s="31">
        <v>0.0226691032609428</v>
      </c>
      <c r="CW188" s="31">
        <v>4.60517018598809</v>
      </c>
      <c r="CX188" s="31">
        <v>-0.385662480811985</v>
      </c>
      <c r="CY188" s="34">
        <f t="shared" si="226"/>
        <v>1.51491890971102</v>
      </c>
      <c r="CZ188" s="34">
        <f t="shared" si="189"/>
        <v>0.677263973287995</v>
      </c>
      <c r="DA188" s="34">
        <f t="shared" si="270"/>
        <v>1.47652915176512</v>
      </c>
      <c r="DB188" s="32">
        <f t="shared" si="227"/>
        <v>0.239041700273009</v>
      </c>
      <c r="DC188" s="32">
        <f t="shared" si="228"/>
        <v>0.476529151765124</v>
      </c>
      <c r="DD188" s="32">
        <f>(DC188-$DE$1)^2</f>
        <v>0.0726024948686602</v>
      </c>
      <c r="DE188" s="73"/>
      <c r="DF188" s="30">
        <f t="shared" si="229"/>
        <v>1.51491890971101</v>
      </c>
      <c r="DG188" s="30">
        <f t="shared" si="230"/>
        <v>1.61944357574103</v>
      </c>
      <c r="DH188" s="30">
        <f t="shared" si="231"/>
        <v>0.63355094019285</v>
      </c>
      <c r="DI188" s="34">
        <f t="shared" si="232"/>
        <v>1.5784050445819</v>
      </c>
      <c r="DJ188" s="32">
        <f t="shared" si="233"/>
        <v>0.352175277588299</v>
      </c>
      <c r="DK188" s="32">
        <f t="shared" si="234"/>
        <v>0.5784050445819</v>
      </c>
      <c r="DL188" s="32">
        <f t="shared" si="235"/>
        <v>0.121491595662055</v>
      </c>
      <c r="DM188" s="36"/>
      <c r="DN188" s="30">
        <f t="shared" si="236"/>
        <v>1.60970404586086</v>
      </c>
      <c r="DO188" s="30">
        <f t="shared" si="237"/>
        <v>0.637384246276961</v>
      </c>
      <c r="DP188" s="34">
        <f t="shared" si="238"/>
        <v>1.56891232540045</v>
      </c>
      <c r="DQ188" s="32">
        <f t="shared" si="239"/>
        <v>0.340710413154339</v>
      </c>
      <c r="DR188" s="32">
        <f t="shared" si="240"/>
        <v>0.56891232540045</v>
      </c>
      <c r="DS188" s="32">
        <f t="shared" si="241"/>
        <v>0.116695128617391</v>
      </c>
      <c r="DT188" s="36"/>
      <c r="DU188" s="30">
        <f t="shared" si="242"/>
        <v>1.69879453118479</v>
      </c>
      <c r="DV188" s="30">
        <f t="shared" si="243"/>
        <v>0.603957677733067</v>
      </c>
      <c r="DW188" s="34">
        <f t="shared" si="244"/>
        <v>1.65574515710019</v>
      </c>
      <c r="DX188" s="32">
        <f t="shared" si="245"/>
        <v>0.452652481192163</v>
      </c>
      <c r="DY188" s="32">
        <f t="shared" si="246"/>
        <v>0.655745157100186</v>
      </c>
      <c r="DZ188" s="32">
        <f t="shared" si="247"/>
        <v>0.185443905299615</v>
      </c>
      <c r="EA188" s="36"/>
      <c r="EC188" s="25">
        <v>-0.502298931151311</v>
      </c>
      <c r="ED188" s="22">
        <v>0.0226691032609428</v>
      </c>
      <c r="EE188" s="25">
        <v>4.60517018598809</v>
      </c>
      <c r="EF188" s="25">
        <v>-0.385662480811985</v>
      </c>
      <c r="EG188" s="26">
        <f t="shared" si="248"/>
        <v>1.64701444282966</v>
      </c>
      <c r="EH188" s="26">
        <f t="shared" si="249"/>
        <v>0.622945356955873</v>
      </c>
      <c r="EI188" s="26">
        <f t="shared" si="271"/>
        <v>1.60527723472676</v>
      </c>
      <c r="EJ188" s="16">
        <f t="shared" si="250"/>
        <v>0.38565893820303</v>
      </c>
      <c r="EK188" s="16">
        <f t="shared" si="251"/>
        <v>0.605277234726762</v>
      </c>
      <c r="EL188" s="16">
        <f t="shared" si="252"/>
        <v>0.151050888273067</v>
      </c>
      <c r="EO188" s="25">
        <v>-0.502298931151311</v>
      </c>
      <c r="EP188" s="25">
        <v>4.60517018598809</v>
      </c>
      <c r="EQ188" s="22">
        <v>-0.385662480811985</v>
      </c>
      <c r="ER188" s="26">
        <f t="shared" si="253"/>
        <v>1.72865486724693</v>
      </c>
      <c r="ES188" s="26">
        <f t="shared" si="254"/>
        <v>0.593525069370278</v>
      </c>
      <c r="ET188" s="26">
        <f t="shared" si="272"/>
        <v>1.68484879848628</v>
      </c>
      <c r="EU188" s="16">
        <f t="shared" si="255"/>
        <v>0.493723862465795</v>
      </c>
      <c r="EV188" s="16">
        <f t="shared" si="256"/>
        <v>0.684848798486283</v>
      </c>
      <c r="EW188" s="16">
        <f t="shared" si="257"/>
        <v>0.200814255051538</v>
      </c>
      <c r="EZ188" s="25">
        <v>-0.502298931151311</v>
      </c>
      <c r="FA188" s="25">
        <v>4.60517018598809</v>
      </c>
      <c r="FB188" s="26">
        <f t="shared" si="258"/>
        <v>1.51179538356376</v>
      </c>
      <c r="FC188" s="26">
        <f t="shared" si="259"/>
        <v>0.678663270939093</v>
      </c>
      <c r="FD188" s="26">
        <f t="shared" si="260"/>
        <v>1.47348477930191</v>
      </c>
      <c r="FE188" s="16">
        <f t="shared" si="261"/>
        <v>0.235997154691857</v>
      </c>
      <c r="FF188" s="16">
        <f t="shared" si="262"/>
        <v>0.473484779301907</v>
      </c>
      <c r="FG188" s="16">
        <f t="shared" si="263"/>
        <v>0.0403217832202546</v>
      </c>
    </row>
    <row r="189" s="1" customFormat="1" spans="1:163">
      <c r="A189" s="13" t="s">
        <v>83</v>
      </c>
      <c r="B189" s="13">
        <v>1.59334149530238</v>
      </c>
      <c r="C189" s="14">
        <v>0.00335</v>
      </c>
      <c r="D189" s="14">
        <v>0.0159222222222222</v>
      </c>
      <c r="E189" s="13">
        <v>100</v>
      </c>
      <c r="F189" s="13">
        <v>1</v>
      </c>
      <c r="G189" s="13">
        <v>1.16</v>
      </c>
      <c r="H189" s="13">
        <v>0.68</v>
      </c>
      <c r="I189" s="13">
        <v>4</v>
      </c>
      <c r="J189" s="13">
        <v>2.414</v>
      </c>
      <c r="K189" s="17">
        <f t="shared" si="190"/>
        <v>1.81626213166151</v>
      </c>
      <c r="L189" s="17">
        <f t="shared" si="186"/>
        <v>1.32910330393316</v>
      </c>
      <c r="M189" s="17">
        <f t="shared" si="187"/>
        <v>0.752386964234261</v>
      </c>
      <c r="N189" s="16">
        <f t="shared" si="191"/>
        <v>0.357290559245846</v>
      </c>
      <c r="O189" s="16">
        <f t="shared" si="188"/>
        <v>0.247613035765739</v>
      </c>
      <c r="P189" s="16">
        <f>(O189-$Q$1)^2</f>
        <v>0.00344254502490833</v>
      </c>
      <c r="R189" s="21">
        <f t="shared" si="192"/>
        <v>0.284504507284483</v>
      </c>
      <c r="S189" s="21">
        <f t="shared" si="277"/>
        <v>1</v>
      </c>
      <c r="T189" s="21">
        <f t="shared" si="193"/>
        <v>0.46583338039685</v>
      </c>
      <c r="U189" s="22">
        <f t="shared" si="194"/>
        <v>0.00334440125038965</v>
      </c>
      <c r="V189" s="21">
        <f t="shared" si="195"/>
        <v>0.0157967932950813</v>
      </c>
      <c r="W189" s="25">
        <f t="shared" si="196"/>
        <v>4.60517018598809</v>
      </c>
      <c r="X189" s="21">
        <f t="shared" si="197"/>
        <v>0</v>
      </c>
      <c r="Y189" s="21">
        <f t="shared" si="198"/>
        <v>0.148420005118273</v>
      </c>
      <c r="Z189" s="25">
        <f t="shared" si="199"/>
        <v>-0.385662480811985</v>
      </c>
      <c r="AA189" s="21">
        <f t="shared" si="200"/>
        <v>1.38629436111989</v>
      </c>
      <c r="AB189" s="26">
        <f t="shared" si="201"/>
        <v>1.6684947594933</v>
      </c>
      <c r="AC189" s="26">
        <f t="shared" si="202"/>
        <v>1.44681305485976</v>
      </c>
      <c r="AD189" s="26">
        <f t="shared" si="265"/>
        <v>0.691174299707248</v>
      </c>
      <c r="AE189" s="16">
        <f t="shared" si="203"/>
        <v>0.555778063622956</v>
      </c>
      <c r="AF189" s="16">
        <f t="shared" si="204"/>
        <v>0.308825700292752</v>
      </c>
      <c r="AG189" s="16">
        <f t="shared" si="205"/>
        <v>0.0109011906536396</v>
      </c>
      <c r="AJ189" s="25">
        <v>0.284504507284483</v>
      </c>
      <c r="AK189" s="22">
        <v>1</v>
      </c>
      <c r="AL189" s="25">
        <v>0.46583338039685</v>
      </c>
      <c r="AM189" s="25">
        <v>0.0157967932950813</v>
      </c>
      <c r="AN189" s="25">
        <v>4.60517018598809</v>
      </c>
      <c r="AO189" s="25">
        <v>0</v>
      </c>
      <c r="AP189" s="25">
        <v>0.148420005118273</v>
      </c>
      <c r="AQ189" s="25">
        <v>-0.385662480811985</v>
      </c>
      <c r="AR189" s="25">
        <v>1.38629436111989</v>
      </c>
      <c r="AS189" s="26">
        <f t="shared" si="206"/>
        <v>1.66652107082453</v>
      </c>
      <c r="AT189" s="26">
        <f t="shared" si="207"/>
        <v>1.44852653966484</v>
      </c>
      <c r="AU189" s="26">
        <f t="shared" si="266"/>
        <v>0.690356698767412</v>
      </c>
      <c r="AV189" s="16">
        <f t="shared" si="208"/>
        <v>0.558724749561304</v>
      </c>
      <c r="AW189" s="16">
        <f t="shared" si="209"/>
        <v>0.309643301232588</v>
      </c>
      <c r="AX189" s="16">
        <f t="shared" si="210"/>
        <v>0.0110362162475063</v>
      </c>
      <c r="BA189" s="25">
        <v>0.284504507284483</v>
      </c>
      <c r="BB189" s="25">
        <v>0.46583338039685</v>
      </c>
      <c r="BC189" s="25">
        <v>0.0157967932950813</v>
      </c>
      <c r="BD189" s="25">
        <v>4.60517018598809</v>
      </c>
      <c r="BE189" s="22">
        <v>0</v>
      </c>
      <c r="BF189" s="25">
        <v>0.148420005118273</v>
      </c>
      <c r="BG189" s="25">
        <v>-0.385662480811985</v>
      </c>
      <c r="BH189" s="25">
        <v>1.38629436111989</v>
      </c>
      <c r="BI189" s="26">
        <f t="shared" si="211"/>
        <v>1.6443195413932</v>
      </c>
      <c r="BJ189" s="26">
        <f t="shared" si="212"/>
        <v>1.46808448068109</v>
      </c>
      <c r="BK189" s="26">
        <f t="shared" si="267"/>
        <v>0.681159710601987</v>
      </c>
      <c r="BL189" s="16">
        <f t="shared" si="213"/>
        <v>0.592408008361179</v>
      </c>
      <c r="BM189" s="16">
        <f t="shared" si="214"/>
        <v>0.318840289398013</v>
      </c>
      <c r="BN189" s="16">
        <f t="shared" si="215"/>
        <v>0.0129909265189775</v>
      </c>
      <c r="BQ189" s="25">
        <v>0.284504507284483</v>
      </c>
      <c r="BR189" s="25">
        <v>0.46583338039685</v>
      </c>
      <c r="BS189" s="25">
        <v>0.0157967932950813</v>
      </c>
      <c r="BT189" s="25">
        <v>4.60517018598809</v>
      </c>
      <c r="BU189" s="22">
        <v>0.148420005118273</v>
      </c>
      <c r="BV189" s="25">
        <v>-0.385662480811985</v>
      </c>
      <c r="BW189" s="25">
        <v>1.38629436111989</v>
      </c>
      <c r="BX189" s="26">
        <f t="shared" si="216"/>
        <v>1.65572390097661</v>
      </c>
      <c r="BY189" s="26">
        <f t="shared" si="217"/>
        <v>1.45797255120623</v>
      </c>
      <c r="BZ189" s="26">
        <f t="shared" si="268"/>
        <v>0.685883968921543</v>
      </c>
      <c r="CA189" s="16">
        <f t="shared" si="218"/>
        <v>0.574982642350137</v>
      </c>
      <c r="CB189" s="16">
        <f t="shared" si="219"/>
        <v>0.314116031078457</v>
      </c>
      <c r="CC189" s="16">
        <f t="shared" si="220"/>
        <v>0.0115465718112532</v>
      </c>
      <c r="CF189" s="25">
        <v>0.284504507284483</v>
      </c>
      <c r="CG189" s="25">
        <v>0.46583338039685</v>
      </c>
      <c r="CH189" s="25">
        <v>0.0157967932950813</v>
      </c>
      <c r="CI189" s="25">
        <v>4.60517018598809</v>
      </c>
      <c r="CJ189" s="25">
        <v>-0.385662480811985</v>
      </c>
      <c r="CK189" s="22">
        <v>1.38629436111989</v>
      </c>
      <c r="CL189" s="29">
        <f t="shared" si="221"/>
        <v>1.62454018534195</v>
      </c>
      <c r="CM189" s="29">
        <f t="shared" si="222"/>
        <v>1.48595893273756</v>
      </c>
      <c r="CN189" s="29">
        <f t="shared" si="269"/>
        <v>0.672966108260958</v>
      </c>
      <c r="CO189" s="27">
        <f t="shared" si="223"/>
        <v>0.623246798959918</v>
      </c>
      <c r="CP189" s="27">
        <f t="shared" si="224"/>
        <v>0.327033891739042</v>
      </c>
      <c r="CQ189" s="27">
        <f t="shared" si="225"/>
        <v>0.0142695788696312</v>
      </c>
      <c r="CT189" s="31">
        <v>0.284504507284483</v>
      </c>
      <c r="CU189" s="31">
        <v>0.46583338039685</v>
      </c>
      <c r="CV189" s="31">
        <v>0.0157967932950813</v>
      </c>
      <c r="CW189" s="31">
        <v>4.60517018598809</v>
      </c>
      <c r="CX189" s="31">
        <v>-0.385662480811985</v>
      </c>
      <c r="CY189" s="34">
        <f t="shared" si="226"/>
        <v>1.59460605671926</v>
      </c>
      <c r="CZ189" s="34">
        <f t="shared" si="189"/>
        <v>1.51385352503085</v>
      </c>
      <c r="DA189" s="34">
        <f t="shared" si="270"/>
        <v>0.6605658892789</v>
      </c>
      <c r="DB189" s="32">
        <f t="shared" si="227"/>
        <v>0.671406434285153</v>
      </c>
      <c r="DC189" s="32">
        <f t="shared" si="228"/>
        <v>0.3394341107211</v>
      </c>
      <c r="DD189" s="32">
        <f>(DC189-$DE$1)^2</f>
        <v>0.0175174384495129</v>
      </c>
      <c r="DE189" s="73"/>
      <c r="DF189" s="30">
        <f t="shared" si="229"/>
        <v>1.59460605671926</v>
      </c>
      <c r="DG189" s="30">
        <f t="shared" si="230"/>
        <v>1.73456060267792</v>
      </c>
      <c r="DH189" s="30">
        <f t="shared" si="231"/>
        <v>1.39170692351315</v>
      </c>
      <c r="DI189" s="34">
        <f t="shared" si="232"/>
        <v>0.718542088930371</v>
      </c>
      <c r="DJ189" s="32">
        <f t="shared" si="233"/>
        <v>0.461637894633398</v>
      </c>
      <c r="DK189" s="32">
        <f t="shared" si="234"/>
        <v>0.281457911069629</v>
      </c>
      <c r="DL189" s="32">
        <f t="shared" si="235"/>
        <v>0.00266352107828848</v>
      </c>
      <c r="DM189" s="36"/>
      <c r="DN189" s="30">
        <f t="shared" si="236"/>
        <v>1.69473815258346</v>
      </c>
      <c r="DO189" s="30">
        <f t="shared" si="237"/>
        <v>1.42440883644479</v>
      </c>
      <c r="DP189" s="34">
        <f t="shared" si="238"/>
        <v>0.702045630730514</v>
      </c>
      <c r="DQ189" s="32">
        <f t="shared" si="239"/>
        <v>0.517337605149051</v>
      </c>
      <c r="DR189" s="32">
        <f t="shared" si="240"/>
        <v>0.297954369269486</v>
      </c>
      <c r="DS189" s="32">
        <f t="shared" si="241"/>
        <v>0.00499124317635776</v>
      </c>
      <c r="DT189" s="36"/>
      <c r="DU189" s="30">
        <f t="shared" si="242"/>
        <v>1.68404028982568</v>
      </c>
      <c r="DV189" s="30">
        <f t="shared" si="243"/>
        <v>1.43345739088575</v>
      </c>
      <c r="DW189" s="34">
        <f t="shared" si="244"/>
        <v>0.697614038867308</v>
      </c>
      <c r="DX189" s="32">
        <f t="shared" si="245"/>
        <v>0.532841178477775</v>
      </c>
      <c r="DY189" s="32">
        <f t="shared" si="246"/>
        <v>0.302385961132692</v>
      </c>
      <c r="DZ189" s="32">
        <f t="shared" si="247"/>
        <v>0.00597108370856006</v>
      </c>
      <c r="EA189" s="36"/>
      <c r="EC189" s="25">
        <v>0.284504507284483</v>
      </c>
      <c r="ED189" s="22">
        <v>0.0157967932950813</v>
      </c>
      <c r="EE189" s="25">
        <v>4.60517018598809</v>
      </c>
      <c r="EF189" s="25">
        <v>-0.385662480811985</v>
      </c>
      <c r="EG189" s="26">
        <f t="shared" si="248"/>
        <v>1.73113676524796</v>
      </c>
      <c r="EH189" s="26">
        <f t="shared" si="249"/>
        <v>1.3944594375559</v>
      </c>
      <c r="EI189" s="26">
        <f t="shared" si="271"/>
        <v>0.717123763565849</v>
      </c>
      <c r="EJ189" s="16">
        <f t="shared" si="250"/>
        <v>0.466302197376022</v>
      </c>
      <c r="EK189" s="16">
        <f t="shared" si="251"/>
        <v>0.282876236434151</v>
      </c>
      <c r="EL189" s="16">
        <f t="shared" si="252"/>
        <v>0.0043892823632878</v>
      </c>
      <c r="EO189" s="25">
        <v>0.284504507284483</v>
      </c>
      <c r="EP189" s="25">
        <v>4.60517018598809</v>
      </c>
      <c r="EQ189" s="22">
        <v>-0.385662480811985</v>
      </c>
      <c r="ER189" s="26">
        <f t="shared" si="253"/>
        <v>1.85179883549539</v>
      </c>
      <c r="ES189" s="26">
        <f t="shared" si="254"/>
        <v>1.30359732046932</v>
      </c>
      <c r="ET189" s="26">
        <f t="shared" si="272"/>
        <v>0.767108051157991</v>
      </c>
      <c r="EU189" s="16">
        <f t="shared" si="255"/>
        <v>0.316070149370339</v>
      </c>
      <c r="EV189" s="16">
        <f t="shared" si="256"/>
        <v>0.232891948842009</v>
      </c>
      <c r="EW189" s="16">
        <f t="shared" si="257"/>
        <v>1.46981299876533e-5</v>
      </c>
      <c r="EZ189" s="25">
        <v>0.284504507284483</v>
      </c>
      <c r="FA189" s="25">
        <v>4.60517018598809</v>
      </c>
      <c r="FB189" s="26">
        <f t="shared" si="258"/>
        <v>1.61949096018759</v>
      </c>
      <c r="FC189" s="26">
        <f t="shared" si="259"/>
        <v>1.49059183369593</v>
      </c>
      <c r="FD189" s="26">
        <f t="shared" si="260"/>
        <v>0.670874465694941</v>
      </c>
      <c r="FE189" s="16">
        <f t="shared" si="261"/>
        <v>0.631244614343642</v>
      </c>
      <c r="FF189" s="16">
        <f t="shared" si="262"/>
        <v>0.329125534305059</v>
      </c>
      <c r="FG189" s="16">
        <f t="shared" si="263"/>
        <v>0.00318588016688017</v>
      </c>
    </row>
    <row r="190" s="1" customFormat="1" spans="1:163">
      <c r="A190" s="13" t="s">
        <v>83</v>
      </c>
      <c r="B190" s="13">
        <v>1.59334149530238</v>
      </c>
      <c r="C190" s="14">
        <v>0.0025</v>
      </c>
      <c r="D190" s="14">
        <v>0.035825</v>
      </c>
      <c r="E190" s="13">
        <v>100</v>
      </c>
      <c r="F190" s="13">
        <v>0.5</v>
      </c>
      <c r="G190" s="13">
        <v>0.66</v>
      </c>
      <c r="H190" s="13">
        <v>0.68</v>
      </c>
      <c r="I190" s="13">
        <v>8</v>
      </c>
      <c r="J190" s="13">
        <v>0.975</v>
      </c>
      <c r="K190" s="17">
        <f t="shared" si="190"/>
        <v>1.20338784166151</v>
      </c>
      <c r="L190" s="17">
        <f t="shared" si="186"/>
        <v>0.810212606647102</v>
      </c>
      <c r="M190" s="17">
        <f t="shared" si="187"/>
        <v>1.23424394016565</v>
      </c>
      <c r="N190" s="16">
        <f t="shared" si="191"/>
        <v>0.0521610062188016</v>
      </c>
      <c r="O190" s="16">
        <f t="shared" si="188"/>
        <v>0.234243940165648</v>
      </c>
      <c r="P190" s="16">
        <f>(O190-$Q$1)^2</f>
        <v>0.00519009312478987</v>
      </c>
      <c r="R190" s="21">
        <f t="shared" si="192"/>
        <v>-0.210458588414702</v>
      </c>
      <c r="S190" s="21">
        <f t="shared" si="277"/>
        <v>1</v>
      </c>
      <c r="T190" s="21">
        <f t="shared" si="193"/>
        <v>0.46583338039685</v>
      </c>
      <c r="U190" s="22">
        <f t="shared" si="194"/>
        <v>0.00249688019858715</v>
      </c>
      <c r="V190" s="21">
        <f t="shared" si="195"/>
        <v>0.035198210649965</v>
      </c>
      <c r="W190" s="25">
        <f t="shared" si="196"/>
        <v>4.60517018598809</v>
      </c>
      <c r="X190" s="21">
        <f t="shared" si="197"/>
        <v>-0.693147180559945</v>
      </c>
      <c r="Y190" s="21">
        <f t="shared" si="198"/>
        <v>-0.415515443961666</v>
      </c>
      <c r="Z190" s="25">
        <f t="shared" si="199"/>
        <v>-0.385662480811985</v>
      </c>
      <c r="AA190" s="21">
        <f t="shared" si="200"/>
        <v>2.07944154167984</v>
      </c>
      <c r="AB190" s="26">
        <f t="shared" si="201"/>
        <v>1.20658171628963</v>
      </c>
      <c r="AC190" s="26">
        <f t="shared" si="202"/>
        <v>0.808067938405554</v>
      </c>
      <c r="AD190" s="26">
        <f t="shared" si="265"/>
        <v>1.23751970901501</v>
      </c>
      <c r="AE190" s="16">
        <f t="shared" si="203"/>
        <v>0.0536300913196527</v>
      </c>
      <c r="AF190" s="16">
        <f t="shared" si="204"/>
        <v>0.23751970901501</v>
      </c>
      <c r="AG190" s="16">
        <f t="shared" si="205"/>
        <v>0.0010957937691353</v>
      </c>
      <c r="AJ190" s="25">
        <v>-0.210458588414702</v>
      </c>
      <c r="AK190" s="22">
        <v>1</v>
      </c>
      <c r="AL190" s="25">
        <v>0.46583338039685</v>
      </c>
      <c r="AM190" s="25">
        <v>0.035198210649965</v>
      </c>
      <c r="AN190" s="25">
        <v>4.60517018598809</v>
      </c>
      <c r="AO190" s="25">
        <v>-0.693147180559945</v>
      </c>
      <c r="AP190" s="25">
        <v>-0.415515443961666</v>
      </c>
      <c r="AQ190" s="25">
        <v>-0.385662480811985</v>
      </c>
      <c r="AR190" s="25">
        <v>2.07944154167984</v>
      </c>
      <c r="AS190" s="26">
        <f t="shared" si="206"/>
        <v>1.20523478459604</v>
      </c>
      <c r="AT190" s="26">
        <f t="shared" si="207"/>
        <v>0.808971009185397</v>
      </c>
      <c r="AU190" s="26">
        <f t="shared" si="266"/>
        <v>1.23613824061132</v>
      </c>
      <c r="AV190" s="16">
        <f t="shared" si="208"/>
        <v>0.0530080560379835</v>
      </c>
      <c r="AW190" s="16">
        <f t="shared" si="209"/>
        <v>0.23613824061132</v>
      </c>
      <c r="AX190" s="16">
        <f t="shared" si="210"/>
        <v>0.000995297536153697</v>
      </c>
      <c r="BA190" s="25">
        <v>-0.210458588414702</v>
      </c>
      <c r="BB190" s="25">
        <v>0.46583338039685</v>
      </c>
      <c r="BC190" s="25">
        <v>0.035198210649965</v>
      </c>
      <c r="BD190" s="25">
        <v>4.60517018598809</v>
      </c>
      <c r="BE190" s="22">
        <v>-0.693147180559945</v>
      </c>
      <c r="BF190" s="25">
        <v>-0.415515443961666</v>
      </c>
      <c r="BG190" s="25">
        <v>-0.385662480811985</v>
      </c>
      <c r="BH190" s="25">
        <v>2.07944154167984</v>
      </c>
      <c r="BI190" s="26">
        <f t="shared" si="211"/>
        <v>1.19615037828341</v>
      </c>
      <c r="BJ190" s="26">
        <f t="shared" si="212"/>
        <v>0.815114903361243</v>
      </c>
      <c r="BK190" s="26">
        <f t="shared" si="267"/>
        <v>1.2268209008035</v>
      </c>
      <c r="BL190" s="16">
        <f t="shared" si="213"/>
        <v>0.0489074898148973</v>
      </c>
      <c r="BM190" s="16">
        <f t="shared" si="214"/>
        <v>0.226820900803502</v>
      </c>
      <c r="BN190" s="16">
        <f t="shared" si="215"/>
        <v>0.00048216944756662</v>
      </c>
      <c r="BQ190" s="25">
        <v>-0.210458588414702</v>
      </c>
      <c r="BR190" s="25">
        <v>0.46583338039685</v>
      </c>
      <c r="BS190" s="25">
        <v>0.035198210649965</v>
      </c>
      <c r="BT190" s="25">
        <v>4.60517018598809</v>
      </c>
      <c r="BU190" s="22">
        <v>-0.415515443961666</v>
      </c>
      <c r="BV190" s="25">
        <v>-0.385662480811985</v>
      </c>
      <c r="BW190" s="25">
        <v>2.07944154167984</v>
      </c>
      <c r="BX190" s="26">
        <f t="shared" si="216"/>
        <v>1.17995590811495</v>
      </c>
      <c r="BY190" s="26">
        <f t="shared" si="217"/>
        <v>0.826302062047068</v>
      </c>
      <c r="BZ190" s="26">
        <f t="shared" si="268"/>
        <v>1.2102111878102</v>
      </c>
      <c r="CA190" s="16">
        <f t="shared" si="218"/>
        <v>0.0420069242712219</v>
      </c>
      <c r="CB190" s="16">
        <f t="shared" si="219"/>
        <v>0.2102111878102</v>
      </c>
      <c r="CC190" s="16">
        <f t="shared" si="220"/>
        <v>1.2603440565913e-5</v>
      </c>
      <c r="CF190" s="25">
        <v>-0.210458588414702</v>
      </c>
      <c r="CG190" s="25">
        <v>0.46583338039685</v>
      </c>
      <c r="CH190" s="25">
        <v>0.035198210649965</v>
      </c>
      <c r="CI190" s="25">
        <v>4.60517018598809</v>
      </c>
      <c r="CJ190" s="25">
        <v>-0.385662480811985</v>
      </c>
      <c r="CK190" s="22">
        <v>2.07944154167984</v>
      </c>
      <c r="CL190" s="29">
        <f t="shared" si="221"/>
        <v>1.1863992953455</v>
      </c>
      <c r="CM190" s="29">
        <f t="shared" si="222"/>
        <v>0.821814378873233</v>
      </c>
      <c r="CN190" s="29">
        <f t="shared" si="269"/>
        <v>1.21681979009794</v>
      </c>
      <c r="CO190" s="27">
        <f t="shared" si="223"/>
        <v>0.0446896620725721</v>
      </c>
      <c r="CP190" s="27">
        <f t="shared" si="224"/>
        <v>0.216819790097944</v>
      </c>
      <c r="CQ190" s="27">
        <f t="shared" si="225"/>
        <v>8.54005339922899e-5</v>
      </c>
      <c r="CT190" s="31">
        <v>-0.210458588414702</v>
      </c>
      <c r="CU190" s="31">
        <v>0.46583338039685</v>
      </c>
      <c r="CV190" s="31">
        <v>0.035198210649965</v>
      </c>
      <c r="CW190" s="31">
        <v>4.60517018598809</v>
      </c>
      <c r="CX190" s="31">
        <v>-0.385662480811985</v>
      </c>
      <c r="CY190" s="34">
        <f t="shared" si="226"/>
        <v>1.11018908064919</v>
      </c>
      <c r="CZ190" s="34">
        <f t="shared" si="189"/>
        <v>0.878228778317533</v>
      </c>
      <c r="DA190" s="34">
        <f t="shared" si="270"/>
        <v>1.1386554673325</v>
      </c>
      <c r="DB190" s="32">
        <f t="shared" si="227"/>
        <v>0.0182760875267723</v>
      </c>
      <c r="DC190" s="32">
        <f t="shared" si="228"/>
        <v>0.138655467332499</v>
      </c>
      <c r="DD190" s="32">
        <f>(DC190-$DE$1)^2</f>
        <v>0.00468200568270967</v>
      </c>
      <c r="DE190" s="73"/>
      <c r="DF190" s="30">
        <f t="shared" si="229"/>
        <v>1.11018908064918</v>
      </c>
      <c r="DG190" s="30">
        <f t="shared" si="230"/>
        <v>1.14934556052755</v>
      </c>
      <c r="DH190" s="30">
        <f t="shared" si="231"/>
        <v>0.848308840687104</v>
      </c>
      <c r="DI190" s="34">
        <f t="shared" si="232"/>
        <v>1.17881595951544</v>
      </c>
      <c r="DJ190" s="32">
        <f t="shared" si="233"/>
        <v>0.0303963744756673</v>
      </c>
      <c r="DK190" s="32">
        <f t="shared" si="234"/>
        <v>0.178815959515441</v>
      </c>
      <c r="DL190" s="32">
        <f t="shared" si="235"/>
        <v>0.00260433030661631</v>
      </c>
      <c r="DM190" s="36"/>
      <c r="DN190" s="30">
        <f t="shared" si="236"/>
        <v>1.22451069859625</v>
      </c>
      <c r="DO190" s="30">
        <f t="shared" si="237"/>
        <v>0.796236407830257</v>
      </c>
      <c r="DP190" s="34">
        <f t="shared" si="238"/>
        <v>1.25590840881667</v>
      </c>
      <c r="DQ190" s="32">
        <f t="shared" si="239"/>
        <v>0.0622555887139911</v>
      </c>
      <c r="DR190" s="32">
        <f t="shared" si="240"/>
        <v>0.255908408816672</v>
      </c>
      <c r="DS190" s="32">
        <f t="shared" si="241"/>
        <v>0.000818118476678365</v>
      </c>
      <c r="DT190" s="36"/>
      <c r="DU190" s="30">
        <f t="shared" si="242"/>
        <v>1.14701341361389</v>
      </c>
      <c r="DV190" s="30">
        <f t="shared" si="243"/>
        <v>0.850033651243946</v>
      </c>
      <c r="DW190" s="34">
        <f t="shared" si="244"/>
        <v>1.17642401396297</v>
      </c>
      <c r="DX190" s="32">
        <f t="shared" si="245"/>
        <v>0.0295886144631044</v>
      </c>
      <c r="DY190" s="32">
        <f t="shared" si="246"/>
        <v>0.176424013962968</v>
      </c>
      <c r="DZ190" s="32">
        <f t="shared" si="247"/>
        <v>0.00237063425640183</v>
      </c>
      <c r="EA190" s="36"/>
      <c r="EC190" s="25">
        <v>-0.210458588414702</v>
      </c>
      <c r="ED190" s="22">
        <v>0.035198210649965</v>
      </c>
      <c r="EE190" s="25">
        <v>4.60517018598809</v>
      </c>
      <c r="EF190" s="25">
        <v>-0.385662480811985</v>
      </c>
      <c r="EG190" s="26">
        <f t="shared" si="248"/>
        <v>1.21019021055507</v>
      </c>
      <c r="EH190" s="26">
        <f t="shared" si="249"/>
        <v>0.805658475416689</v>
      </c>
      <c r="EI190" s="26">
        <f t="shared" si="271"/>
        <v>1.24122072877443</v>
      </c>
      <c r="EJ190" s="16">
        <f t="shared" si="250"/>
        <v>0.0553144351409387</v>
      </c>
      <c r="EK190" s="16">
        <f t="shared" si="251"/>
        <v>0.241220728774432</v>
      </c>
      <c r="EL190" s="16">
        <f t="shared" si="252"/>
        <v>0.000604970676731063</v>
      </c>
      <c r="EO190" s="25">
        <v>-0.210458588414702</v>
      </c>
      <c r="EP190" s="25">
        <v>4.60517018598809</v>
      </c>
      <c r="EQ190" s="22">
        <v>-0.385662480811985</v>
      </c>
      <c r="ER190" s="26">
        <f t="shared" si="253"/>
        <v>1.22693314196863</v>
      </c>
      <c r="ES190" s="26">
        <f t="shared" si="254"/>
        <v>0.794664327377775</v>
      </c>
      <c r="ET190" s="26">
        <f t="shared" si="272"/>
        <v>1.25839296612167</v>
      </c>
      <c r="EU190" s="16">
        <f t="shared" si="255"/>
        <v>0.0634703080221851</v>
      </c>
      <c r="EV190" s="16">
        <f t="shared" si="256"/>
        <v>0.25839296612167</v>
      </c>
      <c r="EW190" s="16">
        <f t="shared" si="257"/>
        <v>0.000469467696825862</v>
      </c>
      <c r="EZ190" s="25">
        <v>-0.210458588414702</v>
      </c>
      <c r="FA190" s="25">
        <v>4.60517018598809</v>
      </c>
      <c r="FB190" s="26">
        <f t="shared" si="258"/>
        <v>1.07301457052768</v>
      </c>
      <c r="FC190" s="26">
        <f t="shared" si="259"/>
        <v>0.908654949131323</v>
      </c>
      <c r="FD190" s="26">
        <f t="shared" si="260"/>
        <v>1.10052776464378</v>
      </c>
      <c r="FE190" s="16">
        <f t="shared" si="261"/>
        <v>0.00960685603572598</v>
      </c>
      <c r="FF190" s="16">
        <f t="shared" si="262"/>
        <v>0.100527764643777</v>
      </c>
      <c r="FG190" s="16">
        <f t="shared" si="263"/>
        <v>0.0296370575647052</v>
      </c>
    </row>
    <row r="191" s="1" customFormat="1" spans="1:163">
      <c r="A191" s="13" t="s">
        <v>83</v>
      </c>
      <c r="B191" s="13">
        <v>1.90488126236184</v>
      </c>
      <c r="C191" s="14">
        <v>0.0017</v>
      </c>
      <c r="D191" s="14">
        <v>0.0159222222222222</v>
      </c>
      <c r="E191" s="13">
        <v>100</v>
      </c>
      <c r="F191" s="13">
        <v>1</v>
      </c>
      <c r="G191" s="13">
        <v>1.16</v>
      </c>
      <c r="H191" s="13">
        <v>0.68</v>
      </c>
      <c r="I191" s="13">
        <v>2</v>
      </c>
      <c r="J191" s="13">
        <v>1.725</v>
      </c>
      <c r="K191" s="17">
        <f t="shared" si="190"/>
        <v>1.93268226039732</v>
      </c>
      <c r="L191" s="17">
        <f t="shared" si="186"/>
        <v>0.892541953401782</v>
      </c>
      <c r="M191" s="17">
        <f t="shared" si="187"/>
        <v>1.12039551327381</v>
      </c>
      <c r="N191" s="16">
        <f t="shared" si="191"/>
        <v>0.0431319212837421</v>
      </c>
      <c r="O191" s="16">
        <f t="shared" si="188"/>
        <v>0.120395513273811</v>
      </c>
      <c r="P191" s="16">
        <f>(O191-$Q$1)^2</f>
        <v>0.0345553626940058</v>
      </c>
      <c r="R191" s="21">
        <f t="shared" si="192"/>
        <v>-0.113681759820478</v>
      </c>
      <c r="S191" s="21">
        <f t="shared" si="277"/>
        <v>1</v>
      </c>
      <c r="T191" s="21">
        <f t="shared" si="193"/>
        <v>0.644419677167252</v>
      </c>
      <c r="U191" s="22">
        <f t="shared" si="194"/>
        <v>0.00169855663558151</v>
      </c>
      <c r="V191" s="21">
        <f t="shared" si="195"/>
        <v>0.0157967932950813</v>
      </c>
      <c r="W191" s="25">
        <f t="shared" si="196"/>
        <v>4.60517018598809</v>
      </c>
      <c r="X191" s="21">
        <f t="shared" si="197"/>
        <v>0</v>
      </c>
      <c r="Y191" s="21">
        <f t="shared" si="198"/>
        <v>0.148420005118273</v>
      </c>
      <c r="Z191" s="25">
        <f t="shared" si="199"/>
        <v>-0.385662480811985</v>
      </c>
      <c r="AA191" s="21">
        <f t="shared" si="200"/>
        <v>0.693147180559945</v>
      </c>
      <c r="AB191" s="26">
        <f t="shared" si="201"/>
        <v>1.75980258831364</v>
      </c>
      <c r="AC191" s="26">
        <f t="shared" si="202"/>
        <v>0.98022358385835</v>
      </c>
      <c r="AD191" s="26">
        <f t="shared" si="265"/>
        <v>1.02017541351516</v>
      </c>
      <c r="AE191" s="16">
        <f t="shared" si="203"/>
        <v>0.0012112201533289</v>
      </c>
      <c r="AF191" s="16">
        <f t="shared" si="204"/>
        <v>0.0201754135151553</v>
      </c>
      <c r="AG191" s="16">
        <f t="shared" si="205"/>
        <v>0.0339449375619974</v>
      </c>
      <c r="AJ191" s="25">
        <v>-0.113681759820478</v>
      </c>
      <c r="AK191" s="22">
        <v>1</v>
      </c>
      <c r="AL191" s="25">
        <v>0.644419677167252</v>
      </c>
      <c r="AM191" s="25">
        <v>0.0157967932950813</v>
      </c>
      <c r="AN191" s="25">
        <v>4.60517018598809</v>
      </c>
      <c r="AO191" s="25">
        <v>0</v>
      </c>
      <c r="AP191" s="25">
        <v>0.148420005118273</v>
      </c>
      <c r="AQ191" s="25">
        <v>-0.385662480811985</v>
      </c>
      <c r="AR191" s="25">
        <v>0.693147180559945</v>
      </c>
      <c r="AS191" s="26">
        <f t="shared" si="206"/>
        <v>1.75658995583727</v>
      </c>
      <c r="AT191" s="26">
        <f t="shared" si="207"/>
        <v>0.982016317620232</v>
      </c>
      <c r="AU191" s="26">
        <f t="shared" si="266"/>
        <v>1.01831301787668</v>
      </c>
      <c r="AV191" s="16">
        <f t="shared" si="208"/>
        <v>0.000997925309800534</v>
      </c>
      <c r="AW191" s="16">
        <f t="shared" si="209"/>
        <v>0.0183130178766771</v>
      </c>
      <c r="AX191" s="16">
        <f t="shared" si="210"/>
        <v>0.0346990783438779</v>
      </c>
      <c r="BA191" s="25">
        <v>-0.113681759820478</v>
      </c>
      <c r="BB191" s="25">
        <v>0.644419677167252</v>
      </c>
      <c r="BC191" s="25">
        <v>0.0157967932950813</v>
      </c>
      <c r="BD191" s="25">
        <v>4.60517018598809</v>
      </c>
      <c r="BE191" s="22">
        <v>0</v>
      </c>
      <c r="BF191" s="25">
        <v>0.148420005118273</v>
      </c>
      <c r="BG191" s="25">
        <v>-0.385662480811985</v>
      </c>
      <c r="BH191" s="25">
        <v>0.693147180559945</v>
      </c>
      <c r="BI191" s="26">
        <f t="shared" si="211"/>
        <v>1.72082900125954</v>
      </c>
      <c r="BJ191" s="26">
        <f t="shared" si="212"/>
        <v>1.00242383103574</v>
      </c>
      <c r="BK191" s="26">
        <f t="shared" si="267"/>
        <v>0.997582029715675</v>
      </c>
      <c r="BL191" s="16">
        <f t="shared" si="213"/>
        <v>1.73972304929255e-5</v>
      </c>
      <c r="BM191" s="16">
        <f t="shared" si="214"/>
        <v>0.00241797028432511</v>
      </c>
      <c r="BN191" s="16">
        <f t="shared" si="215"/>
        <v>0.0409838052973258</v>
      </c>
      <c r="BQ191" s="25">
        <v>-0.113681759820478</v>
      </c>
      <c r="BR191" s="25">
        <v>0.644419677167252</v>
      </c>
      <c r="BS191" s="25">
        <v>0.0157967932950813</v>
      </c>
      <c r="BT191" s="25">
        <v>4.60517018598809</v>
      </c>
      <c r="BU191" s="22">
        <v>0.148420005118273</v>
      </c>
      <c r="BV191" s="25">
        <v>-0.385662480811985</v>
      </c>
      <c r="BW191" s="25">
        <v>0.693147180559945</v>
      </c>
      <c r="BX191" s="26">
        <f t="shared" si="216"/>
        <v>1.73291928491432</v>
      </c>
      <c r="BY191" s="26">
        <f t="shared" si="217"/>
        <v>0.995430090147154</v>
      </c>
      <c r="BZ191" s="26">
        <f t="shared" si="268"/>
        <v>1.0045908898054</v>
      </c>
      <c r="CA191" s="16">
        <f t="shared" si="218"/>
        <v>6.27150735541224e-5</v>
      </c>
      <c r="CB191" s="16">
        <f t="shared" si="219"/>
        <v>0.00459088980540101</v>
      </c>
      <c r="CC191" s="16">
        <f t="shared" si="220"/>
        <v>0.0408323517986144</v>
      </c>
      <c r="CF191" s="25">
        <v>-0.113681759820478</v>
      </c>
      <c r="CG191" s="25">
        <v>0.644419677167252</v>
      </c>
      <c r="CH191" s="25">
        <v>0.0157967932950813</v>
      </c>
      <c r="CI191" s="25">
        <v>4.60517018598809</v>
      </c>
      <c r="CJ191" s="25">
        <v>-0.385662480811985</v>
      </c>
      <c r="CK191" s="22">
        <v>0.693147180559945</v>
      </c>
      <c r="CL191" s="29">
        <f t="shared" si="221"/>
        <v>1.69692685587191</v>
      </c>
      <c r="CM191" s="29">
        <f t="shared" si="222"/>
        <v>1.01654352044164</v>
      </c>
      <c r="CN191" s="29">
        <f t="shared" si="269"/>
        <v>0.983725713548935</v>
      </c>
      <c r="CO191" s="27">
        <f t="shared" si="223"/>
        <v>0.000788101421236335</v>
      </c>
      <c r="CP191" s="27">
        <f t="shared" si="224"/>
        <v>0.0162742864510648</v>
      </c>
      <c r="CQ191" s="27">
        <f t="shared" si="225"/>
        <v>0.0365973209322829</v>
      </c>
      <c r="CT191" s="31">
        <v>-0.113681759820478</v>
      </c>
      <c r="CU191" s="31">
        <v>0.644419677167252</v>
      </c>
      <c r="CV191" s="31">
        <v>0.0157967932950813</v>
      </c>
      <c r="CW191" s="31">
        <v>4.60517018598809</v>
      </c>
      <c r="CX191" s="31">
        <v>-0.385662480811985</v>
      </c>
      <c r="CY191" s="34">
        <f t="shared" si="226"/>
        <v>1.75748329351769</v>
      </c>
      <c r="CZ191" s="34">
        <f t="shared" si="189"/>
        <v>0.981517153740521</v>
      </c>
      <c r="DA191" s="34">
        <f t="shared" si="270"/>
        <v>1.01883089479286</v>
      </c>
      <c r="DB191" s="32">
        <f t="shared" si="227"/>
        <v>0.0010551643577564</v>
      </c>
      <c r="DC191" s="32">
        <f t="shared" si="228"/>
        <v>0.0188308947928637</v>
      </c>
      <c r="DD191" s="32">
        <f>(DC191-$DE$1)^2</f>
        <v>0.0354379704995961</v>
      </c>
      <c r="DE191" s="73"/>
      <c r="DF191" s="30">
        <f t="shared" si="229"/>
        <v>1.75748329351769</v>
      </c>
      <c r="DG191" s="30">
        <f t="shared" si="230"/>
        <v>1.91185578952532</v>
      </c>
      <c r="DH191" s="30">
        <f t="shared" si="231"/>
        <v>0.902264705032113</v>
      </c>
      <c r="DI191" s="34">
        <f t="shared" si="232"/>
        <v>1.10832219682627</v>
      </c>
      <c r="DJ191" s="32">
        <f t="shared" si="233"/>
        <v>0.0349150860791303</v>
      </c>
      <c r="DK191" s="32">
        <f t="shared" si="234"/>
        <v>0.108322196826272</v>
      </c>
      <c r="DL191" s="32">
        <f t="shared" si="235"/>
        <v>0.0147686664582851</v>
      </c>
      <c r="DM191" s="36"/>
      <c r="DN191" s="30">
        <f t="shared" si="236"/>
        <v>1.90176805003973</v>
      </c>
      <c r="DO191" s="30">
        <f t="shared" si="237"/>
        <v>0.907050678427354</v>
      </c>
      <c r="DP191" s="34">
        <f t="shared" si="238"/>
        <v>1.10247423190709</v>
      </c>
      <c r="DQ191" s="32">
        <f t="shared" si="239"/>
        <v>0.0312469435148476</v>
      </c>
      <c r="DR191" s="32">
        <f t="shared" si="240"/>
        <v>0.102474231907088</v>
      </c>
      <c r="DS191" s="32">
        <f t="shared" si="241"/>
        <v>0.0155828800418943</v>
      </c>
      <c r="DT191" s="36"/>
      <c r="DU191" s="30">
        <f t="shared" si="242"/>
        <v>2.04902307171549</v>
      </c>
      <c r="DV191" s="30">
        <f t="shared" si="243"/>
        <v>0.841864605534086</v>
      </c>
      <c r="DW191" s="34">
        <f t="shared" si="244"/>
        <v>1.18783946186405</v>
      </c>
      <c r="DX191" s="32">
        <f t="shared" si="245"/>
        <v>0.10499095100394</v>
      </c>
      <c r="DY191" s="32">
        <f t="shared" si="246"/>
        <v>0.187839461864051</v>
      </c>
      <c r="DZ191" s="32">
        <f t="shared" si="247"/>
        <v>0.00138932957910401</v>
      </c>
      <c r="EA191" s="36"/>
      <c r="EC191" s="25">
        <v>-0.113681759820478</v>
      </c>
      <c r="ED191" s="22">
        <v>0.0157967932950813</v>
      </c>
      <c r="EE191" s="25">
        <v>4.60517018598809</v>
      </c>
      <c r="EF191" s="25">
        <v>-0.385662480811985</v>
      </c>
      <c r="EG191" s="26">
        <f t="shared" si="248"/>
        <v>1.84210046457097</v>
      </c>
      <c r="EH191" s="26">
        <f t="shared" si="249"/>
        <v>0.936431010781899</v>
      </c>
      <c r="EI191" s="26">
        <f t="shared" si="271"/>
        <v>1.06788432728752</v>
      </c>
      <c r="EJ191" s="16">
        <f t="shared" si="250"/>
        <v>0.0137125188027372</v>
      </c>
      <c r="EK191" s="16">
        <f t="shared" si="251"/>
        <v>0.0678843272875194</v>
      </c>
      <c r="EL191" s="16">
        <f t="shared" si="252"/>
        <v>0.0221236619170645</v>
      </c>
      <c r="EO191" s="25">
        <v>-0.113681759820478</v>
      </c>
      <c r="EP191" s="25">
        <v>4.60517018598809</v>
      </c>
      <c r="EQ191" s="22">
        <v>-0.385662480811985</v>
      </c>
      <c r="ER191" s="26">
        <f t="shared" si="253"/>
        <v>1.9704968224561</v>
      </c>
      <c r="ES191" s="26">
        <f t="shared" si="254"/>
        <v>0.875413743550164</v>
      </c>
      <c r="ET191" s="26">
        <f t="shared" si="272"/>
        <v>1.14231699852528</v>
      </c>
      <c r="EU191" s="16">
        <f t="shared" si="255"/>
        <v>0.0602686898360439</v>
      </c>
      <c r="EV191" s="16">
        <f t="shared" si="256"/>
        <v>0.142316998525278</v>
      </c>
      <c r="EW191" s="16">
        <f t="shared" si="257"/>
        <v>0.00891301478476322</v>
      </c>
      <c r="EZ191" s="25">
        <v>-0.113681759820478</v>
      </c>
      <c r="FA191" s="25">
        <v>4.60517018598809</v>
      </c>
      <c r="FB191" s="26">
        <f t="shared" si="258"/>
        <v>1.7232983031833</v>
      </c>
      <c r="FC191" s="26">
        <f t="shared" si="259"/>
        <v>1.00098746503351</v>
      </c>
      <c r="FD191" s="26">
        <f t="shared" si="260"/>
        <v>0.999013509091771</v>
      </c>
      <c r="FE191" s="16">
        <f t="shared" si="261"/>
        <v>2.89577205595053e-6</v>
      </c>
      <c r="FF191" s="16">
        <f t="shared" si="262"/>
        <v>0.00098649090822911</v>
      </c>
      <c r="FG191" s="16">
        <f t="shared" si="263"/>
        <v>0.0738184130676596</v>
      </c>
    </row>
    <row r="192" s="1" customFormat="1" spans="1:163">
      <c r="A192" s="13" t="s">
        <v>83</v>
      </c>
      <c r="B192" s="13">
        <v>1.90488126236184</v>
      </c>
      <c r="C192" s="14">
        <v>0</v>
      </c>
      <c r="D192" s="14">
        <v>0.035825</v>
      </c>
      <c r="E192" s="13">
        <v>100</v>
      </c>
      <c r="F192" s="13">
        <v>0.5</v>
      </c>
      <c r="G192" s="13">
        <v>0.66</v>
      </c>
      <c r="H192" s="13">
        <v>0.68</v>
      </c>
      <c r="I192" s="13">
        <v>4</v>
      </c>
      <c r="J192" s="13">
        <v>1.658</v>
      </c>
      <c r="K192" s="17">
        <f t="shared" si="190"/>
        <v>1.41053368039732</v>
      </c>
      <c r="L192" s="17">
        <f t="shared" si="186"/>
        <v>1.17544162400501</v>
      </c>
      <c r="M192" s="17">
        <f t="shared" si="187"/>
        <v>0.850744077441088</v>
      </c>
      <c r="N192" s="16">
        <f t="shared" si="191"/>
        <v>0.0612395793376936</v>
      </c>
      <c r="O192" s="16">
        <f t="shared" si="188"/>
        <v>0.149255922558912</v>
      </c>
      <c r="P192" s="16">
        <f>(O192-$Q$1)^2</f>
        <v>0.0246585209430211</v>
      </c>
      <c r="R192" s="21">
        <f t="shared" si="192"/>
        <v>0.161643927199155</v>
      </c>
      <c r="S192" s="21">
        <f t="shared" si="277"/>
        <v>1</v>
      </c>
      <c r="T192" s="21">
        <f t="shared" si="193"/>
        <v>0.644419677167252</v>
      </c>
      <c r="U192" s="22">
        <f t="shared" si="194"/>
        <v>0</v>
      </c>
      <c r="V192" s="21">
        <f t="shared" si="195"/>
        <v>0.035198210649965</v>
      </c>
      <c r="W192" s="25">
        <f t="shared" si="196"/>
        <v>4.60517018598809</v>
      </c>
      <c r="X192" s="21">
        <f t="shared" si="197"/>
        <v>-0.693147180559945</v>
      </c>
      <c r="Y192" s="21">
        <f t="shared" si="198"/>
        <v>-0.415515443961666</v>
      </c>
      <c r="Z192" s="25">
        <f t="shared" si="199"/>
        <v>-0.385662480811985</v>
      </c>
      <c r="AA192" s="21">
        <f t="shared" si="200"/>
        <v>1.38629436111989</v>
      </c>
      <c r="AB192" s="26">
        <f t="shared" si="201"/>
        <v>1.40216166131449</v>
      </c>
      <c r="AC192" s="26">
        <f t="shared" si="202"/>
        <v>1.18245994434456</v>
      </c>
      <c r="AD192" s="26">
        <f t="shared" si="265"/>
        <v>0.845694608754213</v>
      </c>
      <c r="AE192" s="16">
        <f t="shared" si="203"/>
        <v>0.0654532555413639</v>
      </c>
      <c r="AF192" s="16">
        <f t="shared" si="204"/>
        <v>0.154305391245787</v>
      </c>
      <c r="AG192" s="16">
        <f t="shared" si="205"/>
        <v>0.00251116663327989</v>
      </c>
      <c r="AJ192" s="25">
        <v>0.161643927199155</v>
      </c>
      <c r="AK192" s="22">
        <v>1</v>
      </c>
      <c r="AL192" s="25">
        <v>0.644419677167252</v>
      </c>
      <c r="AM192" s="25">
        <v>0.035198210649965</v>
      </c>
      <c r="AN192" s="25">
        <v>4.60517018598809</v>
      </c>
      <c r="AO192" s="25">
        <v>-0.693147180559945</v>
      </c>
      <c r="AP192" s="25">
        <v>-0.415515443961666</v>
      </c>
      <c r="AQ192" s="25">
        <v>-0.385662480811985</v>
      </c>
      <c r="AR192" s="25">
        <v>1.38629436111989</v>
      </c>
      <c r="AS192" s="26">
        <f t="shared" si="206"/>
        <v>1.3993525791618</v>
      </c>
      <c r="AT192" s="26">
        <f t="shared" si="207"/>
        <v>1.18483363284551</v>
      </c>
      <c r="AU192" s="26">
        <f t="shared" si="266"/>
        <v>0.844000349313508</v>
      </c>
      <c r="AV192" s="16">
        <f t="shared" si="208"/>
        <v>0.0668984883062548</v>
      </c>
      <c r="AW192" s="16">
        <f t="shared" si="209"/>
        <v>0.155999650686492</v>
      </c>
      <c r="AX192" s="16">
        <f t="shared" si="210"/>
        <v>0.0023610127275248</v>
      </c>
      <c r="BA192" s="25">
        <v>0.161643927199155</v>
      </c>
      <c r="BB192" s="25">
        <v>0.644419677167252</v>
      </c>
      <c r="BC192" s="25">
        <v>0.035198210649965</v>
      </c>
      <c r="BD192" s="25">
        <v>4.60517018598809</v>
      </c>
      <c r="BE192" s="22">
        <v>-0.693147180559945</v>
      </c>
      <c r="BF192" s="25">
        <v>-0.415515443961666</v>
      </c>
      <c r="BG192" s="25">
        <v>-0.385662480811985</v>
      </c>
      <c r="BH192" s="25">
        <v>1.38629436111989</v>
      </c>
      <c r="BI192" s="26">
        <f t="shared" si="211"/>
        <v>1.37890132716057</v>
      </c>
      <c r="BJ192" s="26">
        <f t="shared" si="212"/>
        <v>1.20240655900604</v>
      </c>
      <c r="BK192" s="26">
        <f t="shared" si="267"/>
        <v>0.831665456671032</v>
      </c>
      <c r="BL192" s="16">
        <f t="shared" si="213"/>
        <v>0.0778960691807307</v>
      </c>
      <c r="BM192" s="16">
        <f t="shared" si="214"/>
        <v>0.168334543328968</v>
      </c>
      <c r="BN192" s="16">
        <f t="shared" si="215"/>
        <v>0.00133429480963938</v>
      </c>
      <c r="BQ192" s="25">
        <v>0.161643927199155</v>
      </c>
      <c r="BR192" s="25">
        <v>0.644419677167252</v>
      </c>
      <c r="BS192" s="25">
        <v>0.035198210649965</v>
      </c>
      <c r="BT192" s="25">
        <v>4.60517018598809</v>
      </c>
      <c r="BU192" s="22">
        <v>-0.415515443961666</v>
      </c>
      <c r="BV192" s="25">
        <v>-0.385662480811985</v>
      </c>
      <c r="BW192" s="25">
        <v>1.38629436111989</v>
      </c>
      <c r="BX192" s="26">
        <f t="shared" si="216"/>
        <v>1.36035452325746</v>
      </c>
      <c r="BY192" s="26">
        <f t="shared" si="217"/>
        <v>1.21879993167502</v>
      </c>
      <c r="BZ192" s="26">
        <f t="shared" si="268"/>
        <v>0.820479205824765</v>
      </c>
      <c r="CA192" s="16">
        <f t="shared" si="218"/>
        <v>0.088592829825294</v>
      </c>
      <c r="CB192" s="16">
        <f t="shared" si="219"/>
        <v>0.179520794175235</v>
      </c>
      <c r="CC192" s="16">
        <f t="shared" si="220"/>
        <v>0.000736593776015635</v>
      </c>
      <c r="CF192" s="25">
        <v>0.161643927199155</v>
      </c>
      <c r="CG192" s="25">
        <v>0.644419677167252</v>
      </c>
      <c r="CH192" s="25">
        <v>0.035198210649965</v>
      </c>
      <c r="CI192" s="25">
        <v>4.60517018598809</v>
      </c>
      <c r="CJ192" s="25">
        <v>-0.385662480811985</v>
      </c>
      <c r="CK192" s="22">
        <v>1.38629436111989</v>
      </c>
      <c r="CL192" s="29">
        <f t="shared" si="221"/>
        <v>1.36508424201976</v>
      </c>
      <c r="CM192" s="29">
        <f t="shared" si="222"/>
        <v>1.21457705609937</v>
      </c>
      <c r="CN192" s="29">
        <f t="shared" si="269"/>
        <v>0.823331870940745</v>
      </c>
      <c r="CO192" s="27">
        <f t="shared" si="223"/>
        <v>0.0857996412731414</v>
      </c>
      <c r="CP192" s="27">
        <f t="shared" si="224"/>
        <v>0.176668129059255</v>
      </c>
      <c r="CQ192" s="27">
        <f t="shared" si="225"/>
        <v>0.000955454071074961</v>
      </c>
      <c r="CT192" s="31">
        <v>0.161643927199155</v>
      </c>
      <c r="CU192" s="31">
        <v>0.644419677167252</v>
      </c>
      <c r="CV192" s="31">
        <v>0.035198210649965</v>
      </c>
      <c r="CW192" s="31">
        <v>4.60517018598809</v>
      </c>
      <c r="CX192" s="31">
        <v>-0.385662480811985</v>
      </c>
      <c r="CY192" s="34">
        <f t="shared" si="226"/>
        <v>1.34781615196083</v>
      </c>
      <c r="CZ192" s="34">
        <f t="shared" si="189"/>
        <v>1.23013809976079</v>
      </c>
      <c r="DA192" s="34">
        <f t="shared" si="270"/>
        <v>0.812916858842481</v>
      </c>
      <c r="DB192" s="32">
        <f t="shared" si="227"/>
        <v>0.0962140195843842</v>
      </c>
      <c r="DC192" s="32">
        <f t="shared" si="228"/>
        <v>0.187083141157518</v>
      </c>
      <c r="DD192" s="32">
        <f>(DC192-$DE$1)^2</f>
        <v>0.000399900377331863</v>
      </c>
      <c r="DE192" s="73"/>
      <c r="DF192" s="30">
        <f t="shared" si="229"/>
        <v>1.34781615196084</v>
      </c>
      <c r="DG192" s="30">
        <f t="shared" si="230"/>
        <v>1.39550327144036</v>
      </c>
      <c r="DH192" s="30">
        <f t="shared" si="231"/>
        <v>1.18810183675794</v>
      </c>
      <c r="DI192" s="34">
        <f t="shared" si="232"/>
        <v>0.841678692062943</v>
      </c>
      <c r="DJ192" s="32">
        <f t="shared" si="233"/>
        <v>0.0689045325045138</v>
      </c>
      <c r="DK192" s="32">
        <f t="shared" si="234"/>
        <v>0.158321307937057</v>
      </c>
      <c r="DL192" s="32">
        <f t="shared" si="235"/>
        <v>0.00511615338622253</v>
      </c>
      <c r="DM192" s="36"/>
      <c r="DN192" s="30">
        <f t="shared" si="236"/>
        <v>1.35425708120598</v>
      </c>
      <c r="DO192" s="30">
        <f t="shared" si="237"/>
        <v>1.22428748795873</v>
      </c>
      <c r="DP192" s="34">
        <f t="shared" si="238"/>
        <v>0.816801617132681</v>
      </c>
      <c r="DQ192" s="32">
        <f t="shared" si="239"/>
        <v>0.0922597607175079</v>
      </c>
      <c r="DR192" s="32">
        <f t="shared" si="240"/>
        <v>0.183198382867319</v>
      </c>
      <c r="DS192" s="32">
        <f t="shared" si="241"/>
        <v>0.00194544998882168</v>
      </c>
      <c r="DT192" s="36"/>
      <c r="DU192" s="30">
        <f t="shared" si="242"/>
        <v>1.31621670758996</v>
      </c>
      <c r="DV192" s="30">
        <f t="shared" si="243"/>
        <v>1.25967098764143</v>
      </c>
      <c r="DW192" s="34">
        <f t="shared" si="244"/>
        <v>0.79385808660432</v>
      </c>
      <c r="DX192" s="32">
        <f t="shared" si="245"/>
        <v>0.116815818970645</v>
      </c>
      <c r="DY192" s="32">
        <f t="shared" si="246"/>
        <v>0.20614191339568</v>
      </c>
      <c r="DZ192" s="32">
        <f t="shared" si="247"/>
        <v>0.000359908709937681</v>
      </c>
      <c r="EA192" s="36"/>
      <c r="EC192" s="25">
        <v>0.161643927199155</v>
      </c>
      <c r="ED192" s="22">
        <v>0.035198210649965</v>
      </c>
      <c r="EE192" s="25">
        <v>4.60517018598809</v>
      </c>
      <c r="EF192" s="25">
        <v>-0.385662480811985</v>
      </c>
      <c r="EG192" s="26">
        <f t="shared" si="248"/>
        <v>1.41850697886243</v>
      </c>
      <c r="EH192" s="26">
        <f t="shared" si="249"/>
        <v>1.16883457374995</v>
      </c>
      <c r="EI192" s="26">
        <f t="shared" si="271"/>
        <v>0.855553063246341</v>
      </c>
      <c r="EJ192" s="16">
        <f t="shared" si="250"/>
        <v>0.0573569071735992</v>
      </c>
      <c r="EK192" s="16">
        <f t="shared" si="251"/>
        <v>0.144446936753659</v>
      </c>
      <c r="EL192" s="16">
        <f t="shared" si="252"/>
        <v>0.00520961176731732</v>
      </c>
      <c r="EO192" s="25">
        <v>0.161643927199155</v>
      </c>
      <c r="EP192" s="25">
        <v>4.60517018598809</v>
      </c>
      <c r="EQ192" s="22">
        <v>-0.385662480811985</v>
      </c>
      <c r="ER192" s="26">
        <f t="shared" si="253"/>
        <v>1.43813196413302</v>
      </c>
      <c r="ES192" s="26">
        <f t="shared" si="254"/>
        <v>1.1528844649521</v>
      </c>
      <c r="ET192" s="26">
        <f t="shared" si="272"/>
        <v>0.867389604422808</v>
      </c>
      <c r="EU192" s="16">
        <f t="shared" si="255"/>
        <v>0.0483419531960058</v>
      </c>
      <c r="EV192" s="16">
        <f t="shared" si="256"/>
        <v>0.132610395577192</v>
      </c>
      <c r="EW192" s="16">
        <f t="shared" si="257"/>
        <v>0.0108400097061478</v>
      </c>
      <c r="EZ192" s="25">
        <v>0.161643927199155</v>
      </c>
      <c r="FA192" s="25">
        <v>4.60517018598809</v>
      </c>
      <c r="FB192" s="26">
        <f t="shared" si="258"/>
        <v>1.25771853336714</v>
      </c>
      <c r="FC192" s="26">
        <f t="shared" si="259"/>
        <v>1.31825997312867</v>
      </c>
      <c r="FD192" s="26">
        <f t="shared" si="260"/>
        <v>0.758575713731688</v>
      </c>
      <c r="FE192" s="16">
        <f t="shared" si="261"/>
        <v>0.160225252529754</v>
      </c>
      <c r="FF192" s="16">
        <f t="shared" si="262"/>
        <v>0.241424286268312</v>
      </c>
      <c r="FG192" s="16">
        <f t="shared" si="263"/>
        <v>0.000977040457829274</v>
      </c>
    </row>
    <row r="193" s="1" customFormat="1" spans="1:163">
      <c r="A193" s="13" t="s">
        <v>83</v>
      </c>
      <c r="B193" s="13">
        <v>1.90488126236184</v>
      </c>
      <c r="C193" s="14">
        <v>0.004</v>
      </c>
      <c r="D193" s="14">
        <v>0.022928</v>
      </c>
      <c r="E193" s="13">
        <v>100</v>
      </c>
      <c r="F193" s="13">
        <v>0.755</v>
      </c>
      <c r="G193" s="13">
        <v>0.91</v>
      </c>
      <c r="H193" s="13">
        <v>0.68</v>
      </c>
      <c r="I193" s="13">
        <v>8</v>
      </c>
      <c r="J193" s="13">
        <v>1.004</v>
      </c>
      <c r="K193" s="17">
        <f t="shared" si="190"/>
        <v>1.44919528039732</v>
      </c>
      <c r="L193" s="17">
        <f t="shared" si="186"/>
        <v>0.692798281626155</v>
      </c>
      <c r="M193" s="17">
        <f t="shared" si="187"/>
        <v>1.44342159402124</v>
      </c>
      <c r="N193" s="16">
        <f t="shared" si="191"/>
        <v>0.198198837688052</v>
      </c>
      <c r="O193" s="16">
        <f t="shared" si="188"/>
        <v>0.44342159402124</v>
      </c>
      <c r="P193" s="16">
        <f>(O193-$Q$1)^2</f>
        <v>0.0188061050191689</v>
      </c>
      <c r="R193" s="21">
        <f t="shared" si="192"/>
        <v>-0.36701640206875</v>
      </c>
      <c r="S193" s="21">
        <f t="shared" ref="S193:S202" si="278">1</f>
        <v>1</v>
      </c>
      <c r="T193" s="21">
        <f t="shared" si="193"/>
        <v>0.644419677167252</v>
      </c>
      <c r="U193" s="22">
        <f t="shared" si="194"/>
        <v>0.00399202126953746</v>
      </c>
      <c r="V193" s="21">
        <f t="shared" si="195"/>
        <v>0.0226691032609428</v>
      </c>
      <c r="W193" s="25">
        <f t="shared" si="196"/>
        <v>4.60517018598809</v>
      </c>
      <c r="X193" s="21">
        <f t="shared" si="197"/>
        <v>-0.281037529733112</v>
      </c>
      <c r="Y193" s="21">
        <f t="shared" si="198"/>
        <v>-0.0943106794712413</v>
      </c>
      <c r="Z193" s="25">
        <f t="shared" si="199"/>
        <v>-0.385662480811985</v>
      </c>
      <c r="AA193" s="21">
        <f t="shared" si="200"/>
        <v>2.07944154167984</v>
      </c>
      <c r="AB193" s="26">
        <f t="shared" si="201"/>
        <v>1.44935373435486</v>
      </c>
      <c r="AC193" s="26">
        <f t="shared" si="202"/>
        <v>0.69272253984767</v>
      </c>
      <c r="AD193" s="26">
        <f t="shared" si="265"/>
        <v>1.4435794166881</v>
      </c>
      <c r="AE193" s="16">
        <f t="shared" si="203"/>
        <v>0.198339948703815</v>
      </c>
      <c r="AF193" s="16">
        <f t="shared" si="204"/>
        <v>0.443579416688103</v>
      </c>
      <c r="AG193" s="16">
        <f t="shared" si="205"/>
        <v>0.0571986935260894</v>
      </c>
      <c r="AJ193" s="25">
        <v>-0.36701640206875</v>
      </c>
      <c r="AK193" s="22">
        <v>1</v>
      </c>
      <c r="AL193" s="25">
        <v>0.644419677167252</v>
      </c>
      <c r="AM193" s="25">
        <v>0.0226691032609428</v>
      </c>
      <c r="AN193" s="25">
        <v>4.60517018598809</v>
      </c>
      <c r="AO193" s="25">
        <v>-0.281037529733112</v>
      </c>
      <c r="AP193" s="25">
        <v>-0.0943106794712413</v>
      </c>
      <c r="AQ193" s="25">
        <v>-0.385662480811985</v>
      </c>
      <c r="AR193" s="25">
        <v>2.07944154167984</v>
      </c>
      <c r="AS193" s="26">
        <f t="shared" si="206"/>
        <v>1.44853551944099</v>
      </c>
      <c r="AT193" s="26">
        <f t="shared" si="207"/>
        <v>0.693113828777535</v>
      </c>
      <c r="AU193" s="26">
        <f t="shared" si="266"/>
        <v>1.44276446159461</v>
      </c>
      <c r="AV193" s="16">
        <f t="shared" si="208"/>
        <v>0.197611828044671</v>
      </c>
      <c r="AW193" s="16">
        <f t="shared" si="209"/>
        <v>0.442764461594612</v>
      </c>
      <c r="AX193" s="16">
        <f t="shared" si="210"/>
        <v>0.0567271198341472</v>
      </c>
      <c r="BA193" s="25">
        <v>-0.36701640206875</v>
      </c>
      <c r="BB193" s="25">
        <v>0.644419677167252</v>
      </c>
      <c r="BC193" s="25">
        <v>0.0226691032609428</v>
      </c>
      <c r="BD193" s="25">
        <v>4.60517018598809</v>
      </c>
      <c r="BE193" s="22">
        <v>-0.281037529733112</v>
      </c>
      <c r="BF193" s="25">
        <v>-0.0943106794712413</v>
      </c>
      <c r="BG193" s="25">
        <v>-0.385662480811985</v>
      </c>
      <c r="BH193" s="25">
        <v>2.07944154167984</v>
      </c>
      <c r="BI193" s="26">
        <f t="shared" si="211"/>
        <v>1.44369279812854</v>
      </c>
      <c r="BJ193" s="26">
        <f t="shared" si="212"/>
        <v>0.695438808936003</v>
      </c>
      <c r="BK193" s="26">
        <f t="shared" si="267"/>
        <v>1.43794103399257</v>
      </c>
      <c r="BL193" s="16">
        <f t="shared" si="213"/>
        <v>0.193329756726109</v>
      </c>
      <c r="BM193" s="16">
        <f t="shared" si="214"/>
        <v>0.437941033992574</v>
      </c>
      <c r="BN193" s="16">
        <f t="shared" si="215"/>
        <v>0.0543255826464246</v>
      </c>
      <c r="BQ193" s="25">
        <v>-0.36701640206875</v>
      </c>
      <c r="BR193" s="25">
        <v>0.644419677167252</v>
      </c>
      <c r="BS193" s="25">
        <v>0.0226691032609428</v>
      </c>
      <c r="BT193" s="25">
        <v>4.60517018598809</v>
      </c>
      <c r="BU193" s="22">
        <v>-0.0943106794712413</v>
      </c>
      <c r="BV193" s="25">
        <v>-0.385662480811985</v>
      </c>
      <c r="BW193" s="25">
        <v>2.07944154167984</v>
      </c>
      <c r="BX193" s="26">
        <f t="shared" si="216"/>
        <v>1.44620980409008</v>
      </c>
      <c r="BY193" s="26">
        <f t="shared" si="217"/>
        <v>0.694228456452551</v>
      </c>
      <c r="BZ193" s="26">
        <f t="shared" si="268"/>
        <v>1.44044801204191</v>
      </c>
      <c r="CA193" s="16">
        <f t="shared" si="218"/>
        <v>0.195549510833383</v>
      </c>
      <c r="CB193" s="16">
        <f t="shared" si="219"/>
        <v>0.440448012041908</v>
      </c>
      <c r="CC193" s="16">
        <f t="shared" si="220"/>
        <v>0.0546563411245945</v>
      </c>
      <c r="CF193" s="25">
        <v>-0.36701640206875</v>
      </c>
      <c r="CG193" s="25">
        <v>0.644419677167252</v>
      </c>
      <c r="CH193" s="25">
        <v>0.0226691032609428</v>
      </c>
      <c r="CI193" s="25">
        <v>4.60517018598809</v>
      </c>
      <c r="CJ193" s="25">
        <v>-0.385662480811985</v>
      </c>
      <c r="CK193" s="22">
        <v>2.07944154167984</v>
      </c>
      <c r="CL193" s="29">
        <f t="shared" si="221"/>
        <v>1.43077625935096</v>
      </c>
      <c r="CM193" s="29">
        <f t="shared" si="222"/>
        <v>0.701716982958219</v>
      </c>
      <c r="CN193" s="29">
        <f t="shared" si="269"/>
        <v>1.42507595552884</v>
      </c>
      <c r="CO193" s="27">
        <f t="shared" si="223"/>
        <v>0.182137975545596</v>
      </c>
      <c r="CP193" s="27">
        <f t="shared" si="224"/>
        <v>0.425075955528842</v>
      </c>
      <c r="CQ193" s="27">
        <f t="shared" si="225"/>
        <v>0.0473051217752705</v>
      </c>
      <c r="CT193" s="31">
        <v>-0.36701640206875</v>
      </c>
      <c r="CU193" s="31">
        <v>0.644419677167252</v>
      </c>
      <c r="CV193" s="31">
        <v>0.0226691032609428</v>
      </c>
      <c r="CW193" s="31">
        <v>4.60517018598809</v>
      </c>
      <c r="CX193" s="31">
        <v>-0.385662480811985</v>
      </c>
      <c r="CY193" s="34">
        <f t="shared" si="226"/>
        <v>1.34115553591843</v>
      </c>
      <c r="CZ193" s="34">
        <f t="shared" si="189"/>
        <v>0.748608176390558</v>
      </c>
      <c r="DA193" s="34">
        <f t="shared" si="270"/>
        <v>1.33581228677135</v>
      </c>
      <c r="DB193" s="32">
        <f t="shared" si="227"/>
        <v>0.113673855400446</v>
      </c>
      <c r="DC193" s="32">
        <f t="shared" si="228"/>
        <v>0.335812286771348</v>
      </c>
      <c r="DD193" s="32">
        <f>(DC193-$DE$1)^2</f>
        <v>0.0165718341936476</v>
      </c>
      <c r="DE193" s="73"/>
      <c r="DF193" s="30">
        <f t="shared" si="229"/>
        <v>1.34115553591844</v>
      </c>
      <c r="DG193" s="30">
        <f t="shared" si="230"/>
        <v>1.43348208215823</v>
      </c>
      <c r="DH193" s="30">
        <f t="shared" si="231"/>
        <v>0.70039243077834</v>
      </c>
      <c r="DI193" s="34">
        <f t="shared" si="232"/>
        <v>1.42777099816557</v>
      </c>
      <c r="DJ193" s="32">
        <f t="shared" si="233"/>
        <v>0.18445485889497</v>
      </c>
      <c r="DK193" s="32">
        <f t="shared" si="234"/>
        <v>0.42777099816557</v>
      </c>
      <c r="DL193" s="32">
        <f t="shared" si="235"/>
        <v>0.0391732760377193</v>
      </c>
      <c r="DM193" s="36"/>
      <c r="DN193" s="30">
        <f t="shared" si="236"/>
        <v>1.51133453916229</v>
      </c>
      <c r="DO193" s="30">
        <f t="shared" si="237"/>
        <v>0.664313541432398</v>
      </c>
      <c r="DP193" s="34">
        <f t="shared" si="238"/>
        <v>1.50531328601822</v>
      </c>
      <c r="DQ193" s="32">
        <f t="shared" si="239"/>
        <v>0.257388334627011</v>
      </c>
      <c r="DR193" s="32">
        <f t="shared" si="240"/>
        <v>0.505313286018215</v>
      </c>
      <c r="DS193" s="32">
        <f t="shared" si="241"/>
        <v>0.0772882521455812</v>
      </c>
      <c r="DT193" s="36"/>
      <c r="DU193" s="30">
        <f t="shared" si="242"/>
        <v>1.42708305010135</v>
      </c>
      <c r="DV193" s="30">
        <f t="shared" si="243"/>
        <v>0.703532986344908</v>
      </c>
      <c r="DW193" s="34">
        <f t="shared" si="244"/>
        <v>1.42139746026031</v>
      </c>
      <c r="DX193" s="32">
        <f t="shared" si="245"/>
        <v>0.178999267283058</v>
      </c>
      <c r="DY193" s="32">
        <f t="shared" si="246"/>
        <v>0.421397460260305</v>
      </c>
      <c r="DZ193" s="32">
        <f t="shared" si="247"/>
        <v>0.0385275212290855</v>
      </c>
      <c r="EA193" s="36"/>
      <c r="EC193" s="25">
        <v>-0.36701640206875</v>
      </c>
      <c r="ED193" s="22">
        <v>0.0226691032609428</v>
      </c>
      <c r="EE193" s="25">
        <v>4.60517018598809</v>
      </c>
      <c r="EF193" s="25">
        <v>-0.385662480811985</v>
      </c>
      <c r="EG193" s="26">
        <f t="shared" si="248"/>
        <v>1.4077686959126</v>
      </c>
      <c r="EH193" s="26">
        <f t="shared" si="249"/>
        <v>0.713185342815959</v>
      </c>
      <c r="EI193" s="26">
        <f t="shared" si="271"/>
        <v>1.40216005568984</v>
      </c>
      <c r="EJ193" s="16">
        <f t="shared" si="250"/>
        <v>0.163029159798958</v>
      </c>
      <c r="EK193" s="16">
        <f t="shared" si="251"/>
        <v>0.402160055689836</v>
      </c>
      <c r="EL193" s="16">
        <f t="shared" si="252"/>
        <v>0.0344234138120851</v>
      </c>
      <c r="EO193" s="25">
        <v>-0.36701640206875</v>
      </c>
      <c r="EP193" s="25">
        <v>4.60517018598809</v>
      </c>
      <c r="EQ193" s="22">
        <v>-0.385662480811985</v>
      </c>
      <c r="ER193" s="26">
        <f t="shared" si="253"/>
        <v>1.47755001101642</v>
      </c>
      <c r="ES193" s="26">
        <f t="shared" si="254"/>
        <v>0.679503226634839</v>
      </c>
      <c r="ET193" s="26">
        <f t="shared" si="272"/>
        <v>1.47166335758608</v>
      </c>
      <c r="EU193" s="16">
        <f t="shared" si="255"/>
        <v>0.224249612933653</v>
      </c>
      <c r="EV193" s="16">
        <f t="shared" si="256"/>
        <v>0.471663357586077</v>
      </c>
      <c r="EW193" s="16">
        <f t="shared" si="257"/>
        <v>0.055195673411807</v>
      </c>
      <c r="EZ193" s="25">
        <v>-0.36701640206875</v>
      </c>
      <c r="FA193" s="25">
        <v>4.60517018598809</v>
      </c>
      <c r="FB193" s="26">
        <f t="shared" si="258"/>
        <v>1.29219159241237</v>
      </c>
      <c r="FC193" s="26">
        <f t="shared" si="259"/>
        <v>0.776974564681734</v>
      </c>
      <c r="FD193" s="26">
        <f t="shared" si="260"/>
        <v>1.28704341873742</v>
      </c>
      <c r="FE193" s="16">
        <f t="shared" si="261"/>
        <v>0.0830543939371788</v>
      </c>
      <c r="FF193" s="16">
        <f t="shared" si="262"/>
        <v>0.287043418737422</v>
      </c>
      <c r="FG193" s="16">
        <f t="shared" si="263"/>
        <v>0.000206252282406462</v>
      </c>
    </row>
    <row r="194" s="1" customFormat="1" spans="1:163">
      <c r="A194" s="13" t="s">
        <v>83</v>
      </c>
      <c r="B194" s="13">
        <v>1.77567269351794</v>
      </c>
      <c r="C194" s="14">
        <v>0.002</v>
      </c>
      <c r="D194" s="14">
        <v>0.022928</v>
      </c>
      <c r="E194" s="13">
        <v>100</v>
      </c>
      <c r="F194" s="13">
        <v>0.755</v>
      </c>
      <c r="G194" s="13">
        <v>0.91</v>
      </c>
      <c r="H194" s="13">
        <v>0.68</v>
      </c>
      <c r="I194" s="13">
        <v>4</v>
      </c>
      <c r="J194" s="13">
        <v>2.306</v>
      </c>
      <c r="K194" s="17">
        <f t="shared" si="190"/>
        <v>1.61993493175393</v>
      </c>
      <c r="L194" s="17">
        <f t="shared" ref="L194:L257" si="279">J194/K194</f>
        <v>1.42351396639324</v>
      </c>
      <c r="M194" s="17">
        <f t="shared" ref="M194:M257" si="280">1/L194</f>
        <v>0.702486960864672</v>
      </c>
      <c r="N194" s="16">
        <f t="shared" si="191"/>
        <v>0.47068527786748</v>
      </c>
      <c r="O194" s="16">
        <f t="shared" ref="O194:O257" si="281">ABS(K194/J194-1)</f>
        <v>0.297513039135328</v>
      </c>
      <c r="P194" s="16">
        <f>(O194-$Q$1)^2</f>
        <v>7.69690728193786e-5</v>
      </c>
      <c r="R194" s="21">
        <f t="shared" si="192"/>
        <v>0.353128438993225</v>
      </c>
      <c r="S194" s="21">
        <f t="shared" si="278"/>
        <v>1</v>
      </c>
      <c r="T194" s="21">
        <f t="shared" si="193"/>
        <v>0.574179333395368</v>
      </c>
      <c r="U194" s="22">
        <f t="shared" si="194"/>
        <v>0.00199800266267306</v>
      </c>
      <c r="V194" s="21">
        <f t="shared" si="195"/>
        <v>0.0226691032609428</v>
      </c>
      <c r="W194" s="25">
        <f t="shared" si="196"/>
        <v>4.60517018598809</v>
      </c>
      <c r="X194" s="21">
        <f t="shared" si="197"/>
        <v>-0.281037529733112</v>
      </c>
      <c r="Y194" s="21">
        <f t="shared" si="198"/>
        <v>-0.0943106794712413</v>
      </c>
      <c r="Z194" s="25">
        <f t="shared" si="199"/>
        <v>-0.385662480811985</v>
      </c>
      <c r="AA194" s="21">
        <f t="shared" si="200"/>
        <v>1.38629436111989</v>
      </c>
      <c r="AB194" s="26">
        <f t="shared" si="201"/>
        <v>1.53940619644845</v>
      </c>
      <c r="AC194" s="26">
        <f t="shared" si="202"/>
        <v>1.4979801986767</v>
      </c>
      <c r="AD194" s="26">
        <f t="shared" si="265"/>
        <v>0.667565566543128</v>
      </c>
      <c r="AE194" s="16">
        <f t="shared" si="203"/>
        <v>0.587666059643626</v>
      </c>
      <c r="AF194" s="16">
        <f t="shared" si="204"/>
        <v>0.332434433456872</v>
      </c>
      <c r="AG194" s="16">
        <f t="shared" si="205"/>
        <v>0.0163884803815955</v>
      </c>
      <c r="AJ194" s="25">
        <v>0.353128438993225</v>
      </c>
      <c r="AK194" s="22">
        <v>1</v>
      </c>
      <c r="AL194" s="25">
        <v>0.574179333395368</v>
      </c>
      <c r="AM194" s="25">
        <v>0.0226691032609428</v>
      </c>
      <c r="AN194" s="25">
        <v>4.60517018598809</v>
      </c>
      <c r="AO194" s="25">
        <v>-0.281037529733112</v>
      </c>
      <c r="AP194" s="25">
        <v>-0.0943106794712413</v>
      </c>
      <c r="AQ194" s="25">
        <v>-0.385662480811985</v>
      </c>
      <c r="AR194" s="25">
        <v>1.38629436111989</v>
      </c>
      <c r="AS194" s="26">
        <f t="shared" si="206"/>
        <v>1.53716371671632</v>
      </c>
      <c r="AT194" s="26">
        <f t="shared" si="207"/>
        <v>1.50016551582811</v>
      </c>
      <c r="AU194" s="26">
        <f t="shared" si="266"/>
        <v>0.66659311219268</v>
      </c>
      <c r="AV194" s="16">
        <f t="shared" si="208"/>
        <v>0.591109230493462</v>
      </c>
      <c r="AW194" s="16">
        <f t="shared" si="209"/>
        <v>0.33340688780732</v>
      </c>
      <c r="AX194" s="16">
        <f t="shared" si="210"/>
        <v>0.016593815289501</v>
      </c>
      <c r="BA194" s="25">
        <v>0.353128438993225</v>
      </c>
      <c r="BB194" s="25">
        <v>0.574179333395368</v>
      </c>
      <c r="BC194" s="25">
        <v>0.0226691032609428</v>
      </c>
      <c r="BD194" s="25">
        <v>4.60517018598809</v>
      </c>
      <c r="BE194" s="22">
        <v>-0.281037529733112</v>
      </c>
      <c r="BF194" s="25">
        <v>-0.0943106794712413</v>
      </c>
      <c r="BG194" s="25">
        <v>-0.385662480811985</v>
      </c>
      <c r="BH194" s="25">
        <v>1.38629436111989</v>
      </c>
      <c r="BI194" s="26">
        <f t="shared" si="211"/>
        <v>1.51614954340605</v>
      </c>
      <c r="BJ194" s="26">
        <f t="shared" si="212"/>
        <v>1.52095814692497</v>
      </c>
      <c r="BK194" s="26">
        <f t="shared" si="267"/>
        <v>0.657480287686923</v>
      </c>
      <c r="BL194" s="16">
        <f t="shared" si="213"/>
        <v>0.623863743781679</v>
      </c>
      <c r="BM194" s="16">
        <f t="shared" si="214"/>
        <v>0.342519712313077</v>
      </c>
      <c r="BN194" s="16">
        <f t="shared" si="215"/>
        <v>0.0189494960760964</v>
      </c>
      <c r="BQ194" s="25">
        <v>0.353128438993225</v>
      </c>
      <c r="BR194" s="25">
        <v>0.574179333395368</v>
      </c>
      <c r="BS194" s="25">
        <v>0.0226691032609428</v>
      </c>
      <c r="BT194" s="25">
        <v>4.60517018598809</v>
      </c>
      <c r="BU194" s="22">
        <v>-0.0943106794712413</v>
      </c>
      <c r="BV194" s="25">
        <v>-0.385662480811985</v>
      </c>
      <c r="BW194" s="25">
        <v>1.38629436111989</v>
      </c>
      <c r="BX194" s="26">
        <f t="shared" si="216"/>
        <v>1.51624790700518</v>
      </c>
      <c r="BY194" s="26">
        <f t="shared" si="217"/>
        <v>1.52085947775829</v>
      </c>
      <c r="BZ194" s="26">
        <f t="shared" si="268"/>
        <v>0.657522943193919</v>
      </c>
      <c r="CA194" s="16">
        <f t="shared" si="218"/>
        <v>0.623708368389703</v>
      </c>
      <c r="CB194" s="16">
        <f t="shared" si="219"/>
        <v>0.342477056806081</v>
      </c>
      <c r="CC194" s="16">
        <f t="shared" si="220"/>
        <v>0.0184459862546148</v>
      </c>
      <c r="CF194" s="25">
        <v>0.353128438993225</v>
      </c>
      <c r="CG194" s="25">
        <v>0.574179333395368</v>
      </c>
      <c r="CH194" s="25">
        <v>0.0226691032609428</v>
      </c>
      <c r="CI194" s="25">
        <v>4.60517018598809</v>
      </c>
      <c r="CJ194" s="25">
        <v>-0.385662480811985</v>
      </c>
      <c r="CK194" s="22">
        <v>1.38629436111989</v>
      </c>
      <c r="CL194" s="29">
        <f t="shared" si="221"/>
        <v>1.50195775739754</v>
      </c>
      <c r="CM194" s="29">
        <f t="shared" si="222"/>
        <v>1.5353294649216</v>
      </c>
      <c r="CN194" s="29">
        <f t="shared" si="269"/>
        <v>0.651326000606043</v>
      </c>
      <c r="CO194" s="27">
        <f t="shared" si="223"/>
        <v>0.6464839278892</v>
      </c>
      <c r="CP194" s="27">
        <f t="shared" si="224"/>
        <v>0.348673999393957</v>
      </c>
      <c r="CQ194" s="27">
        <f t="shared" si="225"/>
        <v>0.0199079260754885</v>
      </c>
      <c r="CT194" s="31">
        <v>0.353128438993225</v>
      </c>
      <c r="CU194" s="31">
        <v>0.574179333395368</v>
      </c>
      <c r="CV194" s="31">
        <v>0.0226691032609428</v>
      </c>
      <c r="CW194" s="31">
        <v>4.60517018598809</v>
      </c>
      <c r="CX194" s="31">
        <v>-0.385662480811985</v>
      </c>
      <c r="CY194" s="34">
        <f t="shared" si="226"/>
        <v>1.47859581904749</v>
      </c>
      <c r="CZ194" s="34">
        <f t="shared" ref="CZ194:CZ257" si="282">J194/CY194</f>
        <v>1.55958779965002</v>
      </c>
      <c r="DA194" s="34">
        <f t="shared" si="270"/>
        <v>0.641195064634645</v>
      </c>
      <c r="DB194" s="32">
        <f t="shared" si="227"/>
        <v>0.684597678657692</v>
      </c>
      <c r="DC194" s="32">
        <f t="shared" si="228"/>
        <v>0.358804935365355</v>
      </c>
      <c r="DD194" s="32">
        <f>(DC194-$DE$1)^2</f>
        <v>0.0230202586374083</v>
      </c>
      <c r="DE194" s="73"/>
      <c r="DF194" s="30">
        <f t="shared" si="229"/>
        <v>1.47859581904749</v>
      </c>
      <c r="DG194" s="30">
        <f t="shared" si="230"/>
        <v>1.58049045599014</v>
      </c>
      <c r="DH194" s="30">
        <f t="shared" si="231"/>
        <v>1.45904076247986</v>
      </c>
      <c r="DI194" s="34">
        <f t="shared" si="232"/>
        <v>0.685381810923738</v>
      </c>
      <c r="DJ194" s="32">
        <f t="shared" si="233"/>
        <v>0.526364098449396</v>
      </c>
      <c r="DK194" s="32">
        <f t="shared" si="234"/>
        <v>0.314618189076262</v>
      </c>
      <c r="DL194" s="32">
        <f t="shared" si="235"/>
        <v>0.00718588337868267</v>
      </c>
      <c r="DM194" s="36"/>
      <c r="DN194" s="30">
        <f t="shared" si="236"/>
        <v>1.53981021582445</v>
      </c>
      <c r="DO194" s="30">
        <f t="shared" si="237"/>
        <v>1.4975871547685</v>
      </c>
      <c r="DP194" s="34">
        <f t="shared" si="238"/>
        <v>0.66774077008866</v>
      </c>
      <c r="DQ194" s="32">
        <f t="shared" si="239"/>
        <v>0.587046785374977</v>
      </c>
      <c r="DR194" s="32">
        <f t="shared" si="240"/>
        <v>0.33225922991134</v>
      </c>
      <c r="DS194" s="32">
        <f t="shared" si="241"/>
        <v>0.0110152563754207</v>
      </c>
      <c r="DT194" s="36"/>
      <c r="DU194" s="30">
        <f t="shared" si="242"/>
        <v>1.51601377659812</v>
      </c>
      <c r="DV194" s="30">
        <f t="shared" si="243"/>
        <v>1.52109435652662</v>
      </c>
      <c r="DW194" s="34">
        <f t="shared" si="244"/>
        <v>0.657421412228151</v>
      </c>
      <c r="DX194" s="32">
        <f t="shared" si="245"/>
        <v>0.624078233164772</v>
      </c>
      <c r="DY194" s="32">
        <f t="shared" si="246"/>
        <v>0.342578587771849</v>
      </c>
      <c r="DZ194" s="32">
        <f t="shared" si="247"/>
        <v>0.0137981235501072</v>
      </c>
      <c r="EA194" s="36"/>
      <c r="EC194" s="25">
        <v>0.353128438993225</v>
      </c>
      <c r="ED194" s="22">
        <v>0.0226691032609428</v>
      </c>
      <c r="EE194" s="25">
        <v>4.60517018598809</v>
      </c>
      <c r="EF194" s="25">
        <v>-0.385662480811985</v>
      </c>
      <c r="EG194" s="26">
        <f t="shared" si="248"/>
        <v>1.57362759676754</v>
      </c>
      <c r="EH194" s="26">
        <f t="shared" si="249"/>
        <v>1.46540388891048</v>
      </c>
      <c r="EI194" s="26">
        <f t="shared" si="271"/>
        <v>0.682405722795982</v>
      </c>
      <c r="EJ194" s="16">
        <f t="shared" si="250"/>
        <v>0.536369337016496</v>
      </c>
      <c r="EK194" s="16">
        <f t="shared" si="251"/>
        <v>0.317594277204018</v>
      </c>
      <c r="EL194" s="16">
        <f t="shared" si="252"/>
        <v>0.0101948803372045</v>
      </c>
      <c r="EO194" s="25">
        <v>0.353128438993225</v>
      </c>
      <c r="EP194" s="25">
        <v>4.60517018598809</v>
      </c>
      <c r="EQ194" s="22">
        <v>-0.385662480811985</v>
      </c>
      <c r="ER194" s="26">
        <f t="shared" si="253"/>
        <v>1.65163032797256</v>
      </c>
      <c r="ES194" s="26">
        <f t="shared" si="254"/>
        <v>1.39619620743506</v>
      </c>
      <c r="ET194" s="26">
        <f t="shared" si="272"/>
        <v>0.716231712043606</v>
      </c>
      <c r="EU194" s="16">
        <f t="shared" si="255"/>
        <v>0.428199667669306</v>
      </c>
      <c r="EV194" s="16">
        <f t="shared" si="256"/>
        <v>0.283768287956394</v>
      </c>
      <c r="EW194" s="16">
        <f t="shared" si="257"/>
        <v>0.00221299916667049</v>
      </c>
      <c r="EZ194" s="25">
        <v>0.353128438993225</v>
      </c>
      <c r="FA194" s="25">
        <v>4.60517018598809</v>
      </c>
      <c r="FB194" s="26">
        <f t="shared" si="258"/>
        <v>1.44443356073699</v>
      </c>
      <c r="FC194" s="26">
        <f t="shared" si="259"/>
        <v>1.59647356768934</v>
      </c>
      <c r="FD194" s="26">
        <f t="shared" si="260"/>
        <v>0.626380555393316</v>
      </c>
      <c r="FE194" s="16">
        <f t="shared" si="261"/>
        <v>0.742296729264346</v>
      </c>
      <c r="FF194" s="16">
        <f t="shared" si="262"/>
        <v>0.373619444606684</v>
      </c>
      <c r="FG194" s="16">
        <f t="shared" si="263"/>
        <v>0.0101883813183697</v>
      </c>
    </row>
    <row r="195" s="1" customFormat="1" spans="1:163">
      <c r="A195" s="13" t="s">
        <v>83</v>
      </c>
      <c r="B195" s="13">
        <v>1.77567269351794</v>
      </c>
      <c r="C195" s="14">
        <v>0</v>
      </c>
      <c r="D195" s="14">
        <v>0.0159222222222222</v>
      </c>
      <c r="E195" s="13">
        <v>100</v>
      </c>
      <c r="F195" s="13">
        <v>1</v>
      </c>
      <c r="G195" s="13">
        <v>1.16</v>
      </c>
      <c r="H195" s="13">
        <v>0.68</v>
      </c>
      <c r="I195" s="13">
        <v>8</v>
      </c>
      <c r="J195" s="13">
        <v>1.107</v>
      </c>
      <c r="K195" s="17">
        <f t="shared" ref="K195:K258" si="283">1.0034+0.0827*B195+0.0874*C195+0.8624*F195-0.0454*I195</f>
        <v>1.64944813175393</v>
      </c>
      <c r="L195" s="17">
        <f t="shared" si="279"/>
        <v>0.671133562001053</v>
      </c>
      <c r="M195" s="17">
        <f t="shared" si="280"/>
        <v>1.49001637918151</v>
      </c>
      <c r="N195" s="16">
        <f t="shared" ref="N195:N258" si="284">(K195-J195)^2</f>
        <v>0.294249975643333</v>
      </c>
      <c r="O195" s="16">
        <f t="shared" si="281"/>
        <v>0.490016379181512</v>
      </c>
      <c r="P195" s="16">
        <f>(O195-$Q$1)^2</f>
        <v>0.033756763637222</v>
      </c>
      <c r="R195" s="21">
        <f t="shared" ref="R195:R258" si="285">LN(L195)</f>
        <v>-0.398787112636218</v>
      </c>
      <c r="S195" s="21">
        <f t="shared" si="278"/>
        <v>1</v>
      </c>
      <c r="T195" s="21">
        <f t="shared" ref="T195:T258" si="286">LN(B195)</f>
        <v>0.574179333395368</v>
      </c>
      <c r="U195" s="22">
        <f t="shared" ref="U195:U258" si="287">LN(1+C195)</f>
        <v>0</v>
      </c>
      <c r="V195" s="21">
        <f t="shared" ref="V195:V258" si="288">LN(1+D195)</f>
        <v>0.0157967932950813</v>
      </c>
      <c r="W195" s="25">
        <f t="shared" ref="W195:W258" si="289">LN(E195)</f>
        <v>4.60517018598809</v>
      </c>
      <c r="X195" s="21">
        <f t="shared" ref="X195:X258" si="290">LN(F195)</f>
        <v>0</v>
      </c>
      <c r="Y195" s="21">
        <f t="shared" ref="Y195:Y258" si="291">LN(G195)</f>
        <v>0.148420005118273</v>
      </c>
      <c r="Z195" s="25">
        <f t="shared" ref="Z195:Z258" si="292">LN(H195)</f>
        <v>-0.385662480811985</v>
      </c>
      <c r="AA195" s="21">
        <f t="shared" ref="AA195:AA258" si="293">LN(I195)</f>
        <v>2.07944154167984</v>
      </c>
      <c r="AB195" s="26">
        <f t="shared" ref="AB195:AB258" si="294">K195*EXP($S$273)*POWER(EXP(T195),$T$273)*POWER(EXP(U195),$U$273)*POWER(EXP(V195),$V$273)*POWER(EXP(W195),$W$273)*POWER(EXP(X195),$X$273)*POWER(EXP(Y195),$Y$273)*POWER(EXP(Z195),$Z$273)*POWER(EXP(AA195),$AA$273)</f>
        <v>1.60753512600075</v>
      </c>
      <c r="AC195" s="26">
        <f t="shared" ref="AC195:AC258" si="295">J195/AB195</f>
        <v>0.688631919822497</v>
      </c>
      <c r="AD195" s="26">
        <f t="shared" si="265"/>
        <v>1.45215458536654</v>
      </c>
      <c r="AE195" s="16">
        <f t="shared" ref="AE195:AE258" si="296">(AB195-J195)^2</f>
        <v>0.250535412360591</v>
      </c>
      <c r="AF195" s="16">
        <f t="shared" ref="AF195:AF258" si="297">ABS(AB195/J195-1)</f>
        <v>0.452154585366535</v>
      </c>
      <c r="AG195" s="16">
        <f t="shared" ref="AG195:AG258" si="298">(AF195-$AH$1)^2</f>
        <v>0.0613739443195212</v>
      </c>
      <c r="AJ195" s="25">
        <v>-0.398787112636218</v>
      </c>
      <c r="AK195" s="22">
        <v>1</v>
      </c>
      <c r="AL195" s="25">
        <v>0.574179333395368</v>
      </c>
      <c r="AM195" s="25">
        <v>0.0157967932950813</v>
      </c>
      <c r="AN195" s="25">
        <v>4.60517018598809</v>
      </c>
      <c r="AO195" s="25">
        <v>0</v>
      </c>
      <c r="AP195" s="25">
        <v>0.148420005118273</v>
      </c>
      <c r="AQ195" s="25">
        <v>-0.385662480811985</v>
      </c>
      <c r="AR195" s="25">
        <v>2.07944154167984</v>
      </c>
      <c r="AS195" s="26">
        <f t="shared" ref="AS195:AS258" si="299">K195*EXP($AK$273)*POWER(EXP(AL195),$AL$273)*POWER(EXP(AM195),$AM$273)*POWER(EXP(AN195),$AN$273)*POWER(EXP(AO195),$AO$273)*POWER(EXP(AP195),$AP$273)*POWER(EXP(AQ195),$AQ$273)*POWER(EXP(AR195),$AR$273)</f>
        <v>1.60463849508807</v>
      </c>
      <c r="AT195" s="26">
        <f t="shared" ref="AT195:AT258" si="300">J195/AS195</f>
        <v>0.689875011342813</v>
      </c>
      <c r="AU195" s="26">
        <f t="shared" si="266"/>
        <v>1.44953793594225</v>
      </c>
      <c r="AV195" s="16">
        <f t="shared" ref="AV195:AV258" si="301">(AS195-J195)^2</f>
        <v>0.247644071793524</v>
      </c>
      <c r="AW195" s="16">
        <f t="shared" ref="AW195:AW258" si="302">ABS(AS195/J195-1)</f>
        <v>0.449537935942254</v>
      </c>
      <c r="AX195" s="16">
        <f t="shared" ref="AX195:AX258" si="303">(AW195-$AY$1)^2</f>
        <v>0.059999538299684</v>
      </c>
      <c r="BA195" s="25">
        <v>-0.398787112636218</v>
      </c>
      <c r="BB195" s="25">
        <v>0.574179333395368</v>
      </c>
      <c r="BC195" s="25">
        <v>0.0157967932950813</v>
      </c>
      <c r="BD195" s="25">
        <v>4.60517018598809</v>
      </c>
      <c r="BE195" s="22">
        <v>0</v>
      </c>
      <c r="BF195" s="25">
        <v>0.148420005118273</v>
      </c>
      <c r="BG195" s="25">
        <v>-0.385662480811985</v>
      </c>
      <c r="BH195" s="25">
        <v>2.07944154167984</v>
      </c>
      <c r="BI195" s="26">
        <f t="shared" ref="BI195:BI258" si="304">K195*POWER(EXP(BB195),$BB$273)*POWER(EXP(BC195),$BC$273)*POWER(EXP(BD195),$BD$273)*POWER(EXP(BE195),$BE$273)*POWER(EXP(BF195),$BF$273)*POWER(EXP(BG195),$BG$273)*POWER(EXP(BH195),$BH$273)</f>
        <v>1.60063804264924</v>
      </c>
      <c r="BJ195" s="26">
        <f t="shared" ref="BJ195:BJ258" si="305">J195/BI195</f>
        <v>0.691599206381344</v>
      </c>
      <c r="BK195" s="26">
        <f t="shared" si="267"/>
        <v>1.44592415776806</v>
      </c>
      <c r="BL195" s="16">
        <f t="shared" ref="BL195:BL258" si="306">(BI195-J195)^2</f>
        <v>0.24367851715057</v>
      </c>
      <c r="BM195" s="16">
        <f t="shared" ref="BM195:BM258" si="307">ABS(BI195/J195-1)</f>
        <v>0.445924157768055</v>
      </c>
      <c r="BN195" s="16">
        <f t="shared" ref="BN195:BN258" si="308">(BM195-$BO$1)^2</f>
        <v>0.0581107017867756</v>
      </c>
      <c r="BQ195" s="25">
        <v>-0.398787112636218</v>
      </c>
      <c r="BR195" s="25">
        <v>0.574179333395368</v>
      </c>
      <c r="BS195" s="25">
        <v>0.0157967932950813</v>
      </c>
      <c r="BT195" s="25">
        <v>4.60517018598809</v>
      </c>
      <c r="BU195" s="22">
        <v>0.148420005118273</v>
      </c>
      <c r="BV195" s="25">
        <v>-0.385662480811985</v>
      </c>
      <c r="BW195" s="25">
        <v>2.07944154167984</v>
      </c>
      <c r="BX195" s="26">
        <f t="shared" ref="BX195:BX258" si="309">K195*POWER(EXP(BR195),$BR$273)*POWER(EXP(BS195),$BS$273)*POWER(EXP(BT195),$BT$273)*POWER(EXP(BU195),$BU$273)*POWER(EXP(BV195),$BV$273)*POWER(EXP(BW195),$BW$273)</f>
        <v>1.61488153734123</v>
      </c>
      <c r="BY195" s="26">
        <f t="shared" ref="BY195:BY258" si="310">J195/BX195</f>
        <v>0.685499198797321</v>
      </c>
      <c r="BZ195" s="26">
        <f t="shared" si="268"/>
        <v>1.45879090997401</v>
      </c>
      <c r="CA195" s="16">
        <f t="shared" ref="CA195:CA258" si="311">(BX195-J195)^2</f>
        <v>0.257943655972093</v>
      </c>
      <c r="CB195" s="16">
        <f t="shared" ref="CB195:CB258" si="312">ABS(BX195/J195-1)</f>
        <v>0.458790909974012</v>
      </c>
      <c r="CC195" s="16">
        <f t="shared" ref="CC195:CC258" si="313">(CB195-$CD$1)^2</f>
        <v>0.0635694635984742</v>
      </c>
      <c r="CF195" s="25">
        <v>-0.398787112636218</v>
      </c>
      <c r="CG195" s="25">
        <v>0.574179333395368</v>
      </c>
      <c r="CH195" s="25">
        <v>0.0157967932950813</v>
      </c>
      <c r="CI195" s="25">
        <v>4.60517018598809</v>
      </c>
      <c r="CJ195" s="25">
        <v>-0.385662480811985</v>
      </c>
      <c r="CK195" s="22">
        <v>2.07944154167984</v>
      </c>
      <c r="CL195" s="29">
        <f t="shared" ref="CL195:CL258" si="314">K195*POWER(EXP(CG195),$CG$273)*POWER(EXP(CH195),$CH$273)*POWER(EXP(CI195),$CI$273)*POWER(EXP(CJ195),$CJ$273)*POWER(EXP(CK195),$CK$273)</f>
        <v>1.58168862888419</v>
      </c>
      <c r="CM195" s="29">
        <f t="shared" ref="CM195:CM258" si="315">J195/CL195</f>
        <v>0.699884907676765</v>
      </c>
      <c r="CN195" s="29">
        <f t="shared" si="269"/>
        <v>1.42880634948888</v>
      </c>
      <c r="CO195" s="27">
        <f t="shared" ref="CO195:CO258" si="316">(CL195-J195)^2</f>
        <v>0.225329294391952</v>
      </c>
      <c r="CP195" s="27">
        <f t="shared" ref="CP195:CP258" si="317">ABS(CL195/J195-1)</f>
        <v>0.428806349488879</v>
      </c>
      <c r="CQ195" s="27">
        <f t="shared" ref="CQ195:CQ258" si="318">(CP195-$CR$1)^2</f>
        <v>0.0489417396364191</v>
      </c>
      <c r="CT195" s="31">
        <v>-0.398787112636218</v>
      </c>
      <c r="CU195" s="31">
        <v>0.574179333395368</v>
      </c>
      <c r="CV195" s="31">
        <v>0.0157967932950813</v>
      </c>
      <c r="CW195" s="31">
        <v>4.60517018598809</v>
      </c>
      <c r="CX195" s="31">
        <v>-0.385662480811985</v>
      </c>
      <c r="CY195" s="34">
        <f t="shared" ref="CY195:CY258" si="319">K195*POWER(EXP(CU195),$CU$273)*POWER(EXP(CV195),$CV$273)*POWER(EXP(CW195),$CW$273)*POWER(EXP(CX195),$CX$273)</f>
        <v>1.47934366419331</v>
      </c>
      <c r="CZ195" s="34">
        <f t="shared" si="282"/>
        <v>0.748304823817694</v>
      </c>
      <c r="DA195" s="34">
        <f t="shared" si="270"/>
        <v>1.33635380685936</v>
      </c>
      <c r="DB195" s="32">
        <f t="shared" ref="DB195:DB258" si="320">(CY195-J195)^2</f>
        <v>0.138639804264903</v>
      </c>
      <c r="DC195" s="32">
        <f t="shared" ref="DC195:DC258" si="321">ABS(CY195/J195-1)</f>
        <v>0.336353806859362</v>
      </c>
      <c r="DD195" s="32">
        <f>(DC195-$DE$1)^2</f>
        <v>0.0167115489717308</v>
      </c>
      <c r="DE195" s="73"/>
      <c r="DF195" s="30">
        <f t="shared" ref="DF195:DF258" si="322">(1.0034+0.0827*B195+0.0874*C195+0.8624*F195-0.0454*I195)*B195^0.1967*E195^-0.1123*(1+D195)^2.5536*H195^-0.6613</f>
        <v>1.47934366419332</v>
      </c>
      <c r="DG195" s="30">
        <f t="shared" ref="DG195:DG258" si="323">(1.1365+0.0937*B195+0.9768*F195-0.0514*I195)*B195^0.1967*E195^-0.1123*(H195)^-0.6613</f>
        <v>1.60953386472336</v>
      </c>
      <c r="DH195" s="30">
        <f t="shared" ref="DH195:DH258" si="324">J195/DG195</f>
        <v>0.687776768331784</v>
      </c>
      <c r="DI195" s="34">
        <f t="shared" ref="DI195:DI258" si="325">1/DH195</f>
        <v>1.45396013073474</v>
      </c>
      <c r="DJ195" s="32">
        <f t="shared" ref="DJ195:DJ258" si="326">(DG195-J195)^2</f>
        <v>0.252540285193797</v>
      </c>
      <c r="DK195" s="32">
        <f t="shared" ref="DK195:DK258" si="327">ABS(DG195/J195-1)</f>
        <v>0.453960130734743</v>
      </c>
      <c r="DL195" s="32">
        <f t="shared" ref="DL195:DL258" si="328">(DK195-$DM$1)^2</f>
        <v>0.0502259785956467</v>
      </c>
      <c r="DM195" s="36"/>
      <c r="DN195" s="30">
        <f t="shared" ref="DN195:DN258" si="329">(0.7452+0.0937*B195+0.9768*F195+0.5539/I195)*B195^0.1967*E195^-0.1123*(H195)^-0.6613</f>
        <v>1.68631808722774</v>
      </c>
      <c r="DO195" s="30">
        <f t="shared" ref="DO195:DO258" si="330">J195/DN195</f>
        <v>0.656459779672932</v>
      </c>
      <c r="DP195" s="34">
        <f t="shared" ref="DP195:DP258" si="331">1/DO195</f>
        <v>1.52332257202144</v>
      </c>
      <c r="DQ195" s="32">
        <f t="shared" ref="DQ195:DQ258" si="332">(DN195-J195)^2</f>
        <v>0.335609446189203</v>
      </c>
      <c r="DR195" s="32">
        <f t="shared" ref="DR195:DR258" si="333">ABS(DN195/J195-1)</f>
        <v>0.523322572021442</v>
      </c>
      <c r="DS195" s="32">
        <f t="shared" ref="DS195:DS258" si="334">(DR195-$DT$1)^2</f>
        <v>0.0876260250027452</v>
      </c>
      <c r="DT195" s="36"/>
      <c r="DU195" s="30">
        <f t="shared" ref="DU195:DU258" si="335">0.9*(0.7452+0.0937*B195+0.9768*F195)*(1+0.7432/I195)*B195^0.1967*E195^-0.1123*(H195)^-0.6613</f>
        <v>1.6000147687141</v>
      </c>
      <c r="DV195" s="30">
        <f t="shared" ref="DV195:DV258" si="336">J195/DU195</f>
        <v>0.691868613743907</v>
      </c>
      <c r="DW195" s="34">
        <f t="shared" ref="DW195:DW258" si="337">1/DV195</f>
        <v>1.44536112801635</v>
      </c>
      <c r="DX195" s="32">
        <f t="shared" ref="DX195:DX258" si="338">(DU195-J195)^2</f>
        <v>0.243063562170215</v>
      </c>
      <c r="DY195" s="32">
        <f t="shared" ref="DY195:DY258" si="339">ABS(DU195/J195-1)</f>
        <v>0.445361128016349</v>
      </c>
      <c r="DZ195" s="32">
        <f t="shared" ref="DZ195:DZ258" si="340">(DY195-$EA$1)^2</f>
        <v>0.0485091614687295</v>
      </c>
      <c r="EA195" s="36"/>
      <c r="EC195" s="25">
        <v>-0.398787112636218</v>
      </c>
      <c r="ED195" s="22">
        <v>0.0157967932950813</v>
      </c>
      <c r="EE195" s="25">
        <v>4.60517018598809</v>
      </c>
      <c r="EF195" s="25">
        <v>-0.385662480811985</v>
      </c>
      <c r="EG195" s="26">
        <f t="shared" ref="EG195:EG258" si="341">K195*POWER(EXP(ED195),$ED$273)*POWER(EXP(EE195),$EE$273)*POWER(EXP(EF195),$EF$273)</f>
        <v>1.57214107670497</v>
      </c>
      <c r="EH195" s="26">
        <f t="shared" ref="EH195:EH258" si="342">J195/EG195</f>
        <v>0.704135281752289</v>
      </c>
      <c r="EI195" s="26">
        <f t="shared" si="271"/>
        <v>1.42018164110657</v>
      </c>
      <c r="EJ195" s="16">
        <f t="shared" ref="EJ195:EJ258" si="343">(EG195-J195)^2</f>
        <v>0.216356221238257</v>
      </c>
      <c r="EK195" s="16">
        <f t="shared" ref="EK195:EK258" si="344">ABS(EG195/J195-1)</f>
        <v>0.420181641106566</v>
      </c>
      <c r="EL195" s="16">
        <f t="shared" ref="EL195:EL258" si="345">(EK195-$EM$1)^2</f>
        <v>0.0414354783031613</v>
      </c>
      <c r="EO195" s="25">
        <v>-0.398787112636218</v>
      </c>
      <c r="EP195" s="25">
        <v>4.60517018598809</v>
      </c>
      <c r="EQ195" s="22">
        <v>-0.385662480811985</v>
      </c>
      <c r="ER195" s="26">
        <f t="shared" ref="ER195:ER258" si="346">K195*POWER(EXP(EP195),$EP$273)*POWER(EXP(EQ195),$EQ$273)</f>
        <v>1.68172097867711</v>
      </c>
      <c r="ES195" s="26">
        <f t="shared" ref="ES195:ES258" si="347">J195/ER195</f>
        <v>0.658254260983767</v>
      </c>
      <c r="ET195" s="26">
        <f t="shared" si="272"/>
        <v>1.51916980910308</v>
      </c>
      <c r="EU195" s="16">
        <f t="shared" ref="EU195:EU258" si="348">(ER195-J195)^2</f>
        <v>0.330304203331579</v>
      </c>
      <c r="EV195" s="16">
        <f t="shared" ref="EV195:EV258" si="349">ABS(ER195/J195-1)</f>
        <v>0.519169809103084</v>
      </c>
      <c r="EW195" s="16">
        <f t="shared" ref="EW195:EW258" si="350">(EV195-$EX$1)^2</f>
        <v>0.0797746392535158</v>
      </c>
      <c r="EZ195" s="25">
        <v>-0.398787112636218</v>
      </c>
      <c r="FA195" s="25">
        <v>4.60517018598809</v>
      </c>
      <c r="FB195" s="26">
        <f t="shared" ref="FB195:FB258" si="351">K195*POWER(EXP(FA195),$FA$273)</f>
        <v>1.47074934400032</v>
      </c>
      <c r="FC195" s="26">
        <f t="shared" ref="FC195:FC258" si="352">J195/FB195</f>
        <v>0.752677541224697</v>
      </c>
      <c r="FD195" s="26">
        <f t="shared" ref="FD195:FD258" si="353">1/FC195</f>
        <v>1.32859019331556</v>
      </c>
      <c r="FE195" s="16">
        <f t="shared" ref="FE195:FE258" si="354">(FB195-J195)^2</f>
        <v>0.132313585260665</v>
      </c>
      <c r="FF195" s="16">
        <f t="shared" ref="FF195:FF258" si="355">ABS(FB195/J195-1)</f>
        <v>0.328590193315558</v>
      </c>
      <c r="FG195" s="16">
        <f t="shared" ref="FG195:FG258" si="356">(FF195-$FH$1)^2</f>
        <v>0.00312573360974188</v>
      </c>
    </row>
    <row r="196" s="1" customFormat="1" spans="1:163">
      <c r="A196" s="13" t="s">
        <v>29</v>
      </c>
      <c r="B196" s="13">
        <v>2.58952885195094</v>
      </c>
      <c r="C196" s="14">
        <v>0.008</v>
      </c>
      <c r="D196" s="14">
        <v>0.0454545454545455</v>
      </c>
      <c r="E196" s="13">
        <v>100</v>
      </c>
      <c r="F196" s="13">
        <v>0.6</v>
      </c>
      <c r="G196" s="13">
        <v>0.6</v>
      </c>
      <c r="H196" s="13">
        <v>1</v>
      </c>
      <c r="I196" s="13">
        <v>3.8</v>
      </c>
      <c r="J196" s="13">
        <v>1.744</v>
      </c>
      <c r="K196" s="17">
        <f t="shared" si="283"/>
        <v>1.56317323605634</v>
      </c>
      <c r="L196" s="17">
        <f t="shared" si="279"/>
        <v>1.11567928606548</v>
      </c>
      <c r="M196" s="17">
        <f t="shared" si="280"/>
        <v>0.896314928931389</v>
      </c>
      <c r="N196" s="16">
        <f t="shared" si="284"/>
        <v>0.0326983185583351</v>
      </c>
      <c r="O196" s="16">
        <f t="shared" si="281"/>
        <v>0.103685071068611</v>
      </c>
      <c r="P196" s="16">
        <f>(O196-$Q$1)^2</f>
        <v>0.0410472341005462</v>
      </c>
      <c r="R196" s="21">
        <f t="shared" si="285"/>
        <v>0.109463444580596</v>
      </c>
      <c r="S196" s="21">
        <f t="shared" si="278"/>
        <v>1</v>
      </c>
      <c r="T196" s="21">
        <f t="shared" si="286"/>
        <v>0.951475948720082</v>
      </c>
      <c r="U196" s="22">
        <f t="shared" si="287"/>
        <v>0.00796816964917688</v>
      </c>
      <c r="V196" s="21">
        <f t="shared" si="288"/>
        <v>0.0444517625708338</v>
      </c>
      <c r="W196" s="25">
        <f t="shared" si="289"/>
        <v>4.60517018598809</v>
      </c>
      <c r="X196" s="21">
        <f t="shared" si="290"/>
        <v>-0.510825623765991</v>
      </c>
      <c r="Y196" s="21">
        <f t="shared" si="291"/>
        <v>-0.510825623765991</v>
      </c>
      <c r="Z196" s="25">
        <f t="shared" si="292"/>
        <v>0</v>
      </c>
      <c r="AA196" s="21">
        <f t="shared" si="293"/>
        <v>1.33500106673234</v>
      </c>
      <c r="AB196" s="26">
        <f t="shared" si="294"/>
        <v>1.24745971346778</v>
      </c>
      <c r="AC196" s="26">
        <f t="shared" si="295"/>
        <v>1.39804114006367</v>
      </c>
      <c r="AD196" s="26">
        <f t="shared" si="265"/>
        <v>0.715286532951711</v>
      </c>
      <c r="AE196" s="16">
        <f t="shared" si="296"/>
        <v>0.246552256149495</v>
      </c>
      <c r="AF196" s="16">
        <f t="shared" si="297"/>
        <v>0.284713467048289</v>
      </c>
      <c r="AG196" s="16">
        <f t="shared" si="298"/>
        <v>0.00644753335405665</v>
      </c>
      <c r="AJ196" s="25">
        <v>0.109463444580596</v>
      </c>
      <c r="AK196" s="22">
        <v>1</v>
      </c>
      <c r="AL196" s="25">
        <v>0.951475948720082</v>
      </c>
      <c r="AM196" s="25">
        <v>0.0444517625708338</v>
      </c>
      <c r="AN196" s="25">
        <v>4.60517018598809</v>
      </c>
      <c r="AO196" s="25">
        <v>-0.510825623765991</v>
      </c>
      <c r="AP196" s="25">
        <v>-0.510825623765991</v>
      </c>
      <c r="AQ196" s="25">
        <v>0</v>
      </c>
      <c r="AR196" s="25">
        <v>1.33500106673234</v>
      </c>
      <c r="AS196" s="26">
        <f t="shared" si="299"/>
        <v>1.24776963290407</v>
      </c>
      <c r="AT196" s="26">
        <f t="shared" si="300"/>
        <v>1.39769389638134</v>
      </c>
      <c r="AU196" s="26">
        <f t="shared" si="266"/>
        <v>0.715464239050499</v>
      </c>
      <c r="AV196" s="16">
        <f t="shared" si="301"/>
        <v>0.246244577228162</v>
      </c>
      <c r="AW196" s="16">
        <f t="shared" si="302"/>
        <v>0.284535760949501</v>
      </c>
      <c r="AX196" s="16">
        <f t="shared" si="303"/>
        <v>0.00639134002619023</v>
      </c>
      <c r="BA196" s="25">
        <v>0.109463444580596</v>
      </c>
      <c r="BB196" s="25">
        <v>0.951475948720082</v>
      </c>
      <c r="BC196" s="25">
        <v>0.0444517625708338</v>
      </c>
      <c r="BD196" s="25">
        <v>4.60517018598809</v>
      </c>
      <c r="BE196" s="22">
        <v>-0.510825623765991</v>
      </c>
      <c r="BF196" s="25">
        <v>-0.510825623765991</v>
      </c>
      <c r="BG196" s="25">
        <v>0</v>
      </c>
      <c r="BH196" s="25">
        <v>1.33500106673234</v>
      </c>
      <c r="BI196" s="26">
        <f t="shared" si="304"/>
        <v>1.23819211547232</v>
      </c>
      <c r="BJ196" s="26">
        <f t="shared" si="305"/>
        <v>1.40850517315299</v>
      </c>
      <c r="BK196" s="26">
        <f t="shared" si="267"/>
        <v>0.709972543275412</v>
      </c>
      <c r="BL196" s="16">
        <f t="shared" si="306"/>
        <v>0.255841616050369</v>
      </c>
      <c r="BM196" s="16">
        <f t="shared" si="307"/>
        <v>0.290027456724588</v>
      </c>
      <c r="BN196" s="16">
        <f t="shared" si="308"/>
        <v>0.00725306241390531</v>
      </c>
      <c r="BQ196" s="25">
        <v>0.109463444580596</v>
      </c>
      <c r="BR196" s="25">
        <v>0.951475948720082</v>
      </c>
      <c r="BS196" s="25">
        <v>0.0444517625708338</v>
      </c>
      <c r="BT196" s="25">
        <v>4.60517018598809</v>
      </c>
      <c r="BU196" s="22">
        <v>-0.510825623765991</v>
      </c>
      <c r="BV196" s="25">
        <v>0</v>
      </c>
      <c r="BW196" s="25">
        <v>1.33500106673234</v>
      </c>
      <c r="BX196" s="26">
        <f t="shared" si="309"/>
        <v>1.2328605108794</v>
      </c>
      <c r="BY196" s="26">
        <f t="shared" si="310"/>
        <v>1.41459636723704</v>
      </c>
      <c r="BZ196" s="26">
        <f t="shared" si="268"/>
        <v>0.706915430550114</v>
      </c>
      <c r="CA196" s="16">
        <f t="shared" si="311"/>
        <v>0.26126357733847</v>
      </c>
      <c r="CB196" s="16">
        <f t="shared" si="312"/>
        <v>0.293084569449886</v>
      </c>
      <c r="CC196" s="16">
        <f t="shared" si="313"/>
        <v>0.00746902379134372</v>
      </c>
      <c r="CF196" s="25">
        <v>0.109463444580596</v>
      </c>
      <c r="CG196" s="25">
        <v>0.951475948720082</v>
      </c>
      <c r="CH196" s="25">
        <v>0.0444517625708338</v>
      </c>
      <c r="CI196" s="25">
        <v>4.60517018598809</v>
      </c>
      <c r="CJ196" s="25">
        <v>0</v>
      </c>
      <c r="CK196" s="22">
        <v>1.33500106673234</v>
      </c>
      <c r="CL196" s="29">
        <f t="shared" si="314"/>
        <v>1.22584307104054</v>
      </c>
      <c r="CM196" s="29">
        <f t="shared" si="315"/>
        <v>1.4226943408993</v>
      </c>
      <c r="CN196" s="29">
        <f t="shared" si="269"/>
        <v>0.702891669174624</v>
      </c>
      <c r="CO196" s="27">
        <f t="shared" si="316"/>
        <v>0.268486603028694</v>
      </c>
      <c r="CP196" s="27">
        <f t="shared" si="317"/>
        <v>0.297108330825376</v>
      </c>
      <c r="CQ196" s="27">
        <f t="shared" si="318"/>
        <v>0.00801558180426663</v>
      </c>
      <c r="CT196" s="31">
        <v>0.109463444580596</v>
      </c>
      <c r="CU196" s="31">
        <v>0.951475948720082</v>
      </c>
      <c r="CV196" s="31">
        <v>0.0444517625708338</v>
      </c>
      <c r="CW196" s="31">
        <v>4.60517018598809</v>
      </c>
      <c r="CX196" s="31">
        <v>0</v>
      </c>
      <c r="CY196" s="34">
        <f t="shared" si="319"/>
        <v>1.25888273461178</v>
      </c>
      <c r="CZ196" s="34">
        <f t="shared" si="282"/>
        <v>1.38535540447921</v>
      </c>
      <c r="DA196" s="34">
        <f t="shared" si="270"/>
        <v>0.721836430396663</v>
      </c>
      <c r="DB196" s="32">
        <f t="shared" si="320"/>
        <v>0.235338761177744</v>
      </c>
      <c r="DC196" s="32">
        <f t="shared" si="321"/>
        <v>0.278163569603337</v>
      </c>
      <c r="DD196" s="32">
        <f>(DC196-$DE$1)^2</f>
        <v>0.00505278139738959</v>
      </c>
      <c r="DE196" s="73"/>
      <c r="DF196" s="30">
        <f t="shared" si="322"/>
        <v>1.25888273461178</v>
      </c>
      <c r="DG196" s="30">
        <f t="shared" si="323"/>
        <v>1.27241555687839</v>
      </c>
      <c r="DH196" s="30">
        <f t="shared" si="324"/>
        <v>1.3706214063262</v>
      </c>
      <c r="DI196" s="34">
        <f t="shared" si="325"/>
        <v>0.729596076191739</v>
      </c>
      <c r="DJ196" s="32">
        <f t="shared" si="326"/>
        <v>0.222391886994317</v>
      </c>
      <c r="DK196" s="32">
        <f t="shared" si="327"/>
        <v>0.270403923808261</v>
      </c>
      <c r="DL196" s="32">
        <f t="shared" si="328"/>
        <v>0.00164473435929284</v>
      </c>
      <c r="DM196" s="36"/>
      <c r="DN196" s="30">
        <f t="shared" si="329"/>
        <v>1.23631366835053</v>
      </c>
      <c r="DO196" s="30">
        <f t="shared" si="330"/>
        <v>1.41064524695162</v>
      </c>
      <c r="DP196" s="34">
        <f t="shared" si="331"/>
        <v>0.708895452035854</v>
      </c>
      <c r="DQ196" s="32">
        <f t="shared" si="332"/>
        <v>0.257745411343696</v>
      </c>
      <c r="DR196" s="32">
        <f t="shared" si="333"/>
        <v>0.291104547964146</v>
      </c>
      <c r="DS196" s="32">
        <f t="shared" si="334"/>
        <v>0.00407030086418275</v>
      </c>
      <c r="DT196" s="36"/>
      <c r="DU196" s="30">
        <f t="shared" si="335"/>
        <v>1.21754109465844</v>
      </c>
      <c r="DV196" s="30">
        <f t="shared" si="336"/>
        <v>1.4323951837447</v>
      </c>
      <c r="DW196" s="34">
        <f t="shared" si="337"/>
        <v>0.698131361616078</v>
      </c>
      <c r="DX196" s="32">
        <f t="shared" si="338"/>
        <v>0.277158979013433</v>
      </c>
      <c r="DY196" s="32">
        <f t="shared" si="339"/>
        <v>0.301868638383922</v>
      </c>
      <c r="DZ196" s="32">
        <f t="shared" si="340"/>
        <v>0.0058914013895797</v>
      </c>
      <c r="EA196" s="36"/>
      <c r="EC196" s="25">
        <v>0.109463444580596</v>
      </c>
      <c r="ED196" s="22">
        <v>0.0444517625708338</v>
      </c>
      <c r="EE196" s="25">
        <v>4.60517018598809</v>
      </c>
      <c r="EF196" s="25">
        <v>0</v>
      </c>
      <c r="EG196" s="26">
        <f t="shared" si="341"/>
        <v>1.21669037714665</v>
      </c>
      <c r="EH196" s="26">
        <f t="shared" si="342"/>
        <v>1.43339672340467</v>
      </c>
      <c r="EI196" s="26">
        <f t="shared" si="271"/>
        <v>0.697643564877666</v>
      </c>
      <c r="EJ196" s="16">
        <f t="shared" si="343"/>
        <v>0.278055438353742</v>
      </c>
      <c r="EK196" s="16">
        <f t="shared" si="344"/>
        <v>0.302356435122334</v>
      </c>
      <c r="EL196" s="16">
        <f t="shared" si="345"/>
        <v>0.00734995147835617</v>
      </c>
      <c r="EO196" s="25">
        <v>0.109463444580596</v>
      </c>
      <c r="EP196" s="25">
        <v>4.60517018598809</v>
      </c>
      <c r="EQ196" s="22">
        <v>0</v>
      </c>
      <c r="ER196" s="26">
        <f t="shared" si="346"/>
        <v>1.20450084954195</v>
      </c>
      <c r="ES196" s="26">
        <f t="shared" si="347"/>
        <v>1.44790267326355</v>
      </c>
      <c r="ET196" s="26">
        <f t="shared" si="272"/>
        <v>0.690654156847448</v>
      </c>
      <c r="EU196" s="16">
        <f t="shared" si="348"/>
        <v>0.291059333344959</v>
      </c>
      <c r="EV196" s="16">
        <f t="shared" si="349"/>
        <v>0.309345843152552</v>
      </c>
      <c r="EW196" s="16">
        <f t="shared" si="350"/>
        <v>0.00527367606050131</v>
      </c>
      <c r="EZ196" s="25">
        <v>0.109463444580596</v>
      </c>
      <c r="FA196" s="25">
        <v>4.60517018598809</v>
      </c>
      <c r="FB196" s="26">
        <f t="shared" si="351"/>
        <v>1.39382134377518</v>
      </c>
      <c r="FC196" s="26">
        <f t="shared" si="352"/>
        <v>1.25123639969263</v>
      </c>
      <c r="FD196" s="26">
        <f t="shared" si="353"/>
        <v>0.799209486109622</v>
      </c>
      <c r="FE196" s="16">
        <f t="shared" si="354"/>
        <v>0.12262509127542</v>
      </c>
      <c r="FF196" s="16">
        <f t="shared" si="355"/>
        <v>0.200790513890378</v>
      </c>
      <c r="FG196" s="16">
        <f t="shared" si="356"/>
        <v>0.00516837609243655</v>
      </c>
    </row>
    <row r="197" s="1" customFormat="1" spans="1:163">
      <c r="A197" s="13" t="s">
        <v>29</v>
      </c>
      <c r="B197" s="13">
        <v>2.58952885195094</v>
      </c>
      <c r="C197" s="14">
        <v>0.008</v>
      </c>
      <c r="D197" s="14">
        <v>0.0280612244897959</v>
      </c>
      <c r="E197" s="13">
        <v>100</v>
      </c>
      <c r="F197" s="13">
        <v>0.9</v>
      </c>
      <c r="G197" s="13">
        <v>0.9</v>
      </c>
      <c r="H197" s="13">
        <v>1</v>
      </c>
      <c r="I197" s="13">
        <v>3.8</v>
      </c>
      <c r="J197" s="13">
        <v>1.75</v>
      </c>
      <c r="K197" s="17">
        <f t="shared" si="283"/>
        <v>1.82189323605634</v>
      </c>
      <c r="L197" s="17">
        <f t="shared" si="279"/>
        <v>0.960539270560133</v>
      </c>
      <c r="M197" s="17">
        <f t="shared" si="280"/>
        <v>1.04108184917505</v>
      </c>
      <c r="N197" s="16">
        <f t="shared" si="284"/>
        <v>0.00516863739065301</v>
      </c>
      <c r="O197" s="16">
        <f t="shared" si="281"/>
        <v>0.0410818491750529</v>
      </c>
      <c r="P197" s="16">
        <f>(O197-$Q$1)^2</f>
        <v>0.070333369499499</v>
      </c>
      <c r="R197" s="21">
        <f t="shared" si="285"/>
        <v>-0.040260412070396</v>
      </c>
      <c r="S197" s="21">
        <f t="shared" si="278"/>
        <v>1</v>
      </c>
      <c r="T197" s="21">
        <f t="shared" si="286"/>
        <v>0.951475948720082</v>
      </c>
      <c r="U197" s="22">
        <f t="shared" si="287"/>
        <v>0.00796816964917688</v>
      </c>
      <c r="V197" s="21">
        <f t="shared" si="288"/>
        <v>0.0276747221562205</v>
      </c>
      <c r="W197" s="25">
        <f t="shared" si="289"/>
        <v>4.60517018598809</v>
      </c>
      <c r="X197" s="21">
        <f t="shared" si="290"/>
        <v>-0.105360515657826</v>
      </c>
      <c r="Y197" s="21">
        <f t="shared" si="291"/>
        <v>-0.105360515657826</v>
      </c>
      <c r="Z197" s="25">
        <f t="shared" si="292"/>
        <v>0</v>
      </c>
      <c r="AA197" s="21">
        <f t="shared" si="293"/>
        <v>1.33500106673234</v>
      </c>
      <c r="AB197" s="26">
        <f t="shared" si="294"/>
        <v>1.40700546146433</v>
      </c>
      <c r="AC197" s="26">
        <f t="shared" si="295"/>
        <v>1.24377626663844</v>
      </c>
      <c r="AD197" s="26">
        <f t="shared" ref="AD197:AD260" si="357">1/AC197</f>
        <v>0.804003120836759</v>
      </c>
      <c r="AE197" s="16">
        <f t="shared" si="296"/>
        <v>0.117645253465299</v>
      </c>
      <c r="AF197" s="16">
        <f t="shared" si="297"/>
        <v>0.195996879163241</v>
      </c>
      <c r="AG197" s="16">
        <f t="shared" si="298"/>
        <v>7.08973093520041e-5</v>
      </c>
      <c r="AJ197" s="25">
        <v>-0.040260412070396</v>
      </c>
      <c r="AK197" s="22">
        <v>1</v>
      </c>
      <c r="AL197" s="25">
        <v>0.951475948720082</v>
      </c>
      <c r="AM197" s="25">
        <v>0.0276747221562205</v>
      </c>
      <c r="AN197" s="25">
        <v>4.60517018598809</v>
      </c>
      <c r="AO197" s="25">
        <v>-0.105360515657826</v>
      </c>
      <c r="AP197" s="25">
        <v>-0.105360515657826</v>
      </c>
      <c r="AQ197" s="25">
        <v>0</v>
      </c>
      <c r="AR197" s="25">
        <v>1.33500106673234</v>
      </c>
      <c r="AS197" s="26">
        <f t="shared" si="299"/>
        <v>1.40705792757476</v>
      </c>
      <c r="AT197" s="26">
        <f t="shared" si="300"/>
        <v>1.24372988894376</v>
      </c>
      <c r="AU197" s="26">
        <f t="shared" ref="AU197:AU260" si="358">1/AT197</f>
        <v>0.804033101471294</v>
      </c>
      <c r="AV197" s="16">
        <f t="shared" si="301"/>
        <v>0.117609265039316</v>
      </c>
      <c r="AW197" s="16">
        <f t="shared" si="302"/>
        <v>0.195966898528706</v>
      </c>
      <c r="AX197" s="16">
        <f t="shared" si="303"/>
        <v>7.43562252131575e-5</v>
      </c>
      <c r="BA197" s="25">
        <v>-0.040260412070396</v>
      </c>
      <c r="BB197" s="25">
        <v>0.951475948720082</v>
      </c>
      <c r="BC197" s="25">
        <v>0.0276747221562205</v>
      </c>
      <c r="BD197" s="25">
        <v>4.60517018598809</v>
      </c>
      <c r="BE197" s="22">
        <v>-0.105360515657826</v>
      </c>
      <c r="BF197" s="25">
        <v>-0.105360515657826</v>
      </c>
      <c r="BG197" s="25">
        <v>0</v>
      </c>
      <c r="BH197" s="25">
        <v>1.33500106673234</v>
      </c>
      <c r="BI197" s="26">
        <f t="shared" si="304"/>
        <v>1.40138186965522</v>
      </c>
      <c r="BJ197" s="26">
        <f t="shared" si="305"/>
        <v>1.24876740444099</v>
      </c>
      <c r="BK197" s="26">
        <f t="shared" ref="BK197:BK260" si="359">1/BJ197</f>
        <v>0.80078963980298</v>
      </c>
      <c r="BL197" s="16">
        <f t="shared" si="306"/>
        <v>0.121534600805093</v>
      </c>
      <c r="BM197" s="16">
        <f t="shared" si="307"/>
        <v>0.19921036019702</v>
      </c>
      <c r="BN197" s="16">
        <f t="shared" si="308"/>
        <v>3.1947178124409e-5</v>
      </c>
      <c r="BQ197" s="25">
        <v>-0.040260412070396</v>
      </c>
      <c r="BR197" s="25">
        <v>0.951475948720082</v>
      </c>
      <c r="BS197" s="25">
        <v>0.0276747221562205</v>
      </c>
      <c r="BT197" s="25">
        <v>4.60517018598809</v>
      </c>
      <c r="BU197" s="22">
        <v>-0.105360515657826</v>
      </c>
      <c r="BV197" s="25">
        <v>0</v>
      </c>
      <c r="BW197" s="25">
        <v>1.33500106673234</v>
      </c>
      <c r="BX197" s="26">
        <f t="shared" si="309"/>
        <v>1.40375081281033</v>
      </c>
      <c r="BY197" s="26">
        <f t="shared" si="310"/>
        <v>1.24666000833614</v>
      </c>
      <c r="BZ197" s="26">
        <f t="shared" ref="BZ197:BZ260" si="360">1/BY197</f>
        <v>0.802143321605905</v>
      </c>
      <c r="CA197" s="16">
        <f t="shared" si="311"/>
        <v>0.119888499629504</v>
      </c>
      <c r="CB197" s="16">
        <f t="shared" si="312"/>
        <v>0.197856678394095</v>
      </c>
      <c r="CC197" s="16">
        <f t="shared" si="313"/>
        <v>7.75170533809352e-5</v>
      </c>
      <c r="CF197" s="25">
        <v>-0.040260412070396</v>
      </c>
      <c r="CG197" s="25">
        <v>0.951475948720082</v>
      </c>
      <c r="CH197" s="25">
        <v>0.0276747221562205</v>
      </c>
      <c r="CI197" s="25">
        <v>4.60517018598809</v>
      </c>
      <c r="CJ197" s="25">
        <v>0</v>
      </c>
      <c r="CK197" s="22">
        <v>1.33500106673234</v>
      </c>
      <c r="CL197" s="29">
        <f t="shared" si="314"/>
        <v>1.37181042505901</v>
      </c>
      <c r="CM197" s="29">
        <f t="shared" si="315"/>
        <v>1.27568647098211</v>
      </c>
      <c r="CN197" s="29">
        <f t="shared" ref="CN197:CN260" si="361">1/CM197</f>
        <v>0.783891671462291</v>
      </c>
      <c r="CO197" s="27">
        <f t="shared" si="316"/>
        <v>0.143027354594047</v>
      </c>
      <c r="CP197" s="27">
        <f t="shared" si="317"/>
        <v>0.216108328537709</v>
      </c>
      <c r="CQ197" s="27">
        <f t="shared" si="318"/>
        <v>7.27571361577611e-5</v>
      </c>
      <c r="CT197" s="31">
        <v>-0.040260412070396</v>
      </c>
      <c r="CU197" s="31">
        <v>0.951475948720082</v>
      </c>
      <c r="CV197" s="31">
        <v>0.0276747221562205</v>
      </c>
      <c r="CW197" s="31">
        <v>4.60517018598809</v>
      </c>
      <c r="CX197" s="31">
        <v>0</v>
      </c>
      <c r="CY197" s="34">
        <f t="shared" si="319"/>
        <v>1.40570798211459</v>
      </c>
      <c r="CZ197" s="34">
        <f t="shared" si="282"/>
        <v>1.2449242817612</v>
      </c>
      <c r="DA197" s="34">
        <f t="shared" ref="DA197:DA260" si="362">1/CZ197</f>
        <v>0.803261704065481</v>
      </c>
      <c r="DB197" s="32">
        <f t="shared" si="320"/>
        <v>0.118536993579606</v>
      </c>
      <c r="DC197" s="32">
        <f t="shared" si="321"/>
        <v>0.196738295934519</v>
      </c>
      <c r="DD197" s="32">
        <f>(DC197-$DE$1)^2</f>
        <v>0.000106964296628566</v>
      </c>
      <c r="DE197" s="73"/>
      <c r="DF197" s="30">
        <f t="shared" si="322"/>
        <v>1.40570798211459</v>
      </c>
      <c r="DG197" s="30">
        <f t="shared" si="323"/>
        <v>1.48308785267965</v>
      </c>
      <c r="DH197" s="30">
        <f t="shared" si="324"/>
        <v>1.17997055726543</v>
      </c>
      <c r="DI197" s="34">
        <f t="shared" si="325"/>
        <v>0.847478772959798</v>
      </c>
      <c r="DJ197" s="32">
        <f t="shared" si="326"/>
        <v>0.0712420943871619</v>
      </c>
      <c r="DK197" s="32">
        <f t="shared" si="327"/>
        <v>0.152521227040202</v>
      </c>
      <c r="DL197" s="32">
        <f t="shared" si="328"/>
        <v>0.00597952247520331</v>
      </c>
      <c r="DM197" s="36"/>
      <c r="DN197" s="30">
        <f t="shared" si="329"/>
        <v>1.44698596415178</v>
      </c>
      <c r="DO197" s="30">
        <f t="shared" si="330"/>
        <v>1.20941048728544</v>
      </c>
      <c r="DP197" s="34">
        <f t="shared" si="331"/>
        <v>0.826849122372448</v>
      </c>
      <c r="DQ197" s="32">
        <f t="shared" si="332"/>
        <v>0.0918175059210238</v>
      </c>
      <c r="DR197" s="32">
        <f t="shared" si="333"/>
        <v>0.173150877627552</v>
      </c>
      <c r="DS197" s="32">
        <f t="shared" si="334"/>
        <v>0.00293273811210675</v>
      </c>
      <c r="DT197" s="36"/>
      <c r="DU197" s="30">
        <f t="shared" si="335"/>
        <v>1.44422892014682</v>
      </c>
      <c r="DV197" s="30">
        <f t="shared" si="336"/>
        <v>1.21171926111416</v>
      </c>
      <c r="DW197" s="34">
        <f t="shared" si="337"/>
        <v>0.825273668655325</v>
      </c>
      <c r="DX197" s="32">
        <f t="shared" si="338"/>
        <v>0.0934959532745811</v>
      </c>
      <c r="DY197" s="32">
        <f t="shared" si="339"/>
        <v>0.174726331344676</v>
      </c>
      <c r="DZ197" s="32">
        <f t="shared" si="340"/>
        <v>0.00253883386236409</v>
      </c>
      <c r="EA197" s="36"/>
      <c r="EC197" s="25">
        <v>-0.040260412070396</v>
      </c>
      <c r="ED197" s="22">
        <v>0.0276747221562205</v>
      </c>
      <c r="EE197" s="25">
        <v>4.60517018598809</v>
      </c>
      <c r="EF197" s="25">
        <v>0</v>
      </c>
      <c r="EG197" s="26">
        <f t="shared" si="341"/>
        <v>1.35379153765972</v>
      </c>
      <c r="EH197" s="26">
        <f t="shared" si="342"/>
        <v>1.29266578444212</v>
      </c>
      <c r="EI197" s="26">
        <f t="shared" ref="EI197:EI260" si="363">1/EH197</f>
        <v>0.773595164376983</v>
      </c>
      <c r="EJ197" s="16">
        <f t="shared" si="343"/>
        <v>0.156981145630049</v>
      </c>
      <c r="EK197" s="16">
        <f t="shared" si="344"/>
        <v>0.226404835623017</v>
      </c>
      <c r="EL197" s="16">
        <f t="shared" si="345"/>
        <v>9.56534565939036e-5</v>
      </c>
      <c r="EO197" s="25">
        <v>-0.040260412070396</v>
      </c>
      <c r="EP197" s="25">
        <v>4.60517018598809</v>
      </c>
      <c r="EQ197" s="22">
        <v>0</v>
      </c>
      <c r="ER197" s="26">
        <f t="shared" si="346"/>
        <v>1.40385716693879</v>
      </c>
      <c r="ES197" s="26">
        <f t="shared" si="347"/>
        <v>1.24656556323034</v>
      </c>
      <c r="ET197" s="26">
        <f t="shared" ref="ET197:ET260" si="364">1/ES197</f>
        <v>0.802204095393594</v>
      </c>
      <c r="EU197" s="16">
        <f t="shared" si="348"/>
        <v>0.119814860879641</v>
      </c>
      <c r="EV197" s="16">
        <f t="shared" si="349"/>
        <v>0.197795904606406</v>
      </c>
      <c r="EW197" s="16">
        <f t="shared" si="350"/>
        <v>0.00151553386428573</v>
      </c>
      <c r="EZ197" s="25">
        <v>-0.040260412070396</v>
      </c>
      <c r="FA197" s="25">
        <v>4.60517018598809</v>
      </c>
      <c r="FB197" s="26">
        <f t="shared" si="351"/>
        <v>1.6245119990037</v>
      </c>
      <c r="FC197" s="26">
        <f t="shared" si="352"/>
        <v>1.07724658301894</v>
      </c>
      <c r="FD197" s="26">
        <f t="shared" si="353"/>
        <v>0.928292570859255</v>
      </c>
      <c r="FE197" s="16">
        <f t="shared" si="354"/>
        <v>0.0157472383940485</v>
      </c>
      <c r="FF197" s="16">
        <f t="shared" si="355"/>
        <v>0.0717074291407453</v>
      </c>
      <c r="FG197" s="16">
        <f t="shared" si="356"/>
        <v>0.0403907510640487</v>
      </c>
    </row>
    <row r="198" s="1" customFormat="1" spans="1:163">
      <c r="A198" s="13" t="s">
        <v>29</v>
      </c>
      <c r="B198" s="13">
        <v>2.58952885195094</v>
      </c>
      <c r="C198" s="14">
        <v>0.008</v>
      </c>
      <c r="D198" s="14">
        <v>0.0190311418685121</v>
      </c>
      <c r="E198" s="13">
        <v>100</v>
      </c>
      <c r="F198" s="13">
        <v>1.2</v>
      </c>
      <c r="G198" s="13">
        <v>1.2</v>
      </c>
      <c r="H198" s="13">
        <v>1</v>
      </c>
      <c r="I198" s="13">
        <v>3.8</v>
      </c>
      <c r="J198" s="13">
        <v>1.772</v>
      </c>
      <c r="K198" s="17">
        <f t="shared" si="283"/>
        <v>2.08061323605634</v>
      </c>
      <c r="L198" s="17">
        <f t="shared" si="279"/>
        <v>0.851671982707705</v>
      </c>
      <c r="M198" s="17">
        <f t="shared" si="280"/>
        <v>1.17416096842909</v>
      </c>
      <c r="N198" s="16">
        <f t="shared" si="284"/>
        <v>0.0952421294691678</v>
      </c>
      <c r="O198" s="16">
        <f t="shared" si="281"/>
        <v>0.174160968429087</v>
      </c>
      <c r="P198" s="16">
        <f>(O198-$Q$1)^2</f>
        <v>0.0174570876799663</v>
      </c>
      <c r="R198" s="21">
        <f t="shared" si="285"/>
        <v>-0.160553823105067</v>
      </c>
      <c r="S198" s="21">
        <f t="shared" si="278"/>
        <v>1</v>
      </c>
      <c r="T198" s="21">
        <f t="shared" si="286"/>
        <v>0.951475948720082</v>
      </c>
      <c r="U198" s="22">
        <f t="shared" si="287"/>
        <v>0.00796816964917688</v>
      </c>
      <c r="V198" s="21">
        <f t="shared" si="288"/>
        <v>0.0188523149792092</v>
      </c>
      <c r="W198" s="25">
        <f t="shared" si="289"/>
        <v>4.60517018598809</v>
      </c>
      <c r="X198" s="21">
        <f t="shared" si="290"/>
        <v>0.182321556793955</v>
      </c>
      <c r="Y198" s="21">
        <f t="shared" si="291"/>
        <v>0.182321556793955</v>
      </c>
      <c r="Z198" s="25">
        <f t="shared" si="292"/>
        <v>0</v>
      </c>
      <c r="AA198" s="21">
        <f t="shared" si="293"/>
        <v>1.33500106673234</v>
      </c>
      <c r="AB198" s="26">
        <f t="shared" si="294"/>
        <v>1.58235384613102</v>
      </c>
      <c r="AC198" s="26">
        <f t="shared" si="295"/>
        <v>1.11985066066777</v>
      </c>
      <c r="AD198" s="26">
        <f t="shared" si="357"/>
        <v>0.892976211134886</v>
      </c>
      <c r="AE198" s="16">
        <f t="shared" si="296"/>
        <v>0.0359656636772976</v>
      </c>
      <c r="AF198" s="16">
        <f t="shared" si="297"/>
        <v>0.107023788865114</v>
      </c>
      <c r="AG198" s="16">
        <f t="shared" si="298"/>
        <v>0.00948542455614967</v>
      </c>
      <c r="AJ198" s="25">
        <v>-0.160553823105067</v>
      </c>
      <c r="AK198" s="22">
        <v>1</v>
      </c>
      <c r="AL198" s="25">
        <v>0.951475948720082</v>
      </c>
      <c r="AM198" s="25">
        <v>0.0188523149792092</v>
      </c>
      <c r="AN198" s="25">
        <v>4.60517018598809</v>
      </c>
      <c r="AO198" s="25">
        <v>0.182321556793955</v>
      </c>
      <c r="AP198" s="25">
        <v>0.182321556793955</v>
      </c>
      <c r="AQ198" s="25">
        <v>0</v>
      </c>
      <c r="AR198" s="25">
        <v>1.33500106673234</v>
      </c>
      <c r="AS198" s="26">
        <f t="shared" si="299"/>
        <v>1.58217827198214</v>
      </c>
      <c r="AT198" s="26">
        <f t="shared" si="300"/>
        <v>1.11997493037245</v>
      </c>
      <c r="AU198" s="26">
        <f t="shared" si="358"/>
        <v>0.892877128658092</v>
      </c>
      <c r="AV198" s="16">
        <f t="shared" si="301"/>
        <v>0.0360322884276867</v>
      </c>
      <c r="AW198" s="16">
        <f t="shared" si="302"/>
        <v>0.107122871341908</v>
      </c>
      <c r="AX198" s="16">
        <f t="shared" si="303"/>
        <v>0.00949982247614311</v>
      </c>
      <c r="BA198" s="25">
        <v>-0.160553823105067</v>
      </c>
      <c r="BB198" s="25">
        <v>0.951475948720082</v>
      </c>
      <c r="BC198" s="25">
        <v>0.0188523149792092</v>
      </c>
      <c r="BD198" s="25">
        <v>4.60517018598809</v>
      </c>
      <c r="BE198" s="22">
        <v>0.182321556793955</v>
      </c>
      <c r="BF198" s="25">
        <v>0.182321556793955</v>
      </c>
      <c r="BG198" s="25">
        <v>0</v>
      </c>
      <c r="BH198" s="25">
        <v>1.33500106673234</v>
      </c>
      <c r="BI198" s="26">
        <f t="shared" si="304"/>
        <v>1.57991616807834</v>
      </c>
      <c r="BJ198" s="26">
        <f t="shared" si="305"/>
        <v>1.12157849625357</v>
      </c>
      <c r="BK198" s="26">
        <f t="shared" si="359"/>
        <v>0.891600546319604</v>
      </c>
      <c r="BL198" s="16">
        <f t="shared" si="306"/>
        <v>0.036896198485709</v>
      </c>
      <c r="BM198" s="16">
        <f t="shared" si="307"/>
        <v>0.108399453680396</v>
      </c>
      <c r="BN198" s="16">
        <f t="shared" si="308"/>
        <v>0.00930512773225694</v>
      </c>
      <c r="BQ198" s="25">
        <v>-0.160553823105067</v>
      </c>
      <c r="BR198" s="25">
        <v>0.951475948720082</v>
      </c>
      <c r="BS198" s="25">
        <v>0.0188523149792092</v>
      </c>
      <c r="BT198" s="25">
        <v>4.60517018598809</v>
      </c>
      <c r="BU198" s="22">
        <v>0.182321556793955</v>
      </c>
      <c r="BV198" s="25">
        <v>0</v>
      </c>
      <c r="BW198" s="25">
        <v>1.33500106673234</v>
      </c>
      <c r="BX198" s="26">
        <f t="shared" si="309"/>
        <v>1.58948429653814</v>
      </c>
      <c r="BY198" s="26">
        <f t="shared" si="310"/>
        <v>1.11482699379879</v>
      </c>
      <c r="BZ198" s="26">
        <f t="shared" si="360"/>
        <v>0.897000167346582</v>
      </c>
      <c r="CA198" s="16">
        <f t="shared" si="311"/>
        <v>0.0333119820101765</v>
      </c>
      <c r="CB198" s="16">
        <f t="shared" si="312"/>
        <v>0.102999832653418</v>
      </c>
      <c r="CC198" s="16">
        <f t="shared" si="313"/>
        <v>0.0107456490885868</v>
      </c>
      <c r="CF198" s="25">
        <v>-0.160553823105067</v>
      </c>
      <c r="CG198" s="25">
        <v>0.951475948720082</v>
      </c>
      <c r="CH198" s="25">
        <v>0.0188523149792092</v>
      </c>
      <c r="CI198" s="25">
        <v>4.60517018598809</v>
      </c>
      <c r="CJ198" s="25">
        <v>0</v>
      </c>
      <c r="CK198" s="22">
        <v>1.33500106673234</v>
      </c>
      <c r="CL198" s="29">
        <f t="shared" si="314"/>
        <v>1.53347818918375</v>
      </c>
      <c r="CM198" s="29">
        <f t="shared" si="315"/>
        <v>1.15554300837054</v>
      </c>
      <c r="CN198" s="29">
        <f t="shared" si="361"/>
        <v>0.865394011954713</v>
      </c>
      <c r="CO198" s="27">
        <f t="shared" si="316"/>
        <v>0.056892654235062</v>
      </c>
      <c r="CP198" s="27">
        <f t="shared" si="317"/>
        <v>0.134605988045287</v>
      </c>
      <c r="CQ198" s="27">
        <f t="shared" si="318"/>
        <v>0.00532499467627897</v>
      </c>
      <c r="CT198" s="31">
        <v>-0.160553823105067</v>
      </c>
      <c r="CU198" s="31">
        <v>0.951475948720082</v>
      </c>
      <c r="CV198" s="31">
        <v>0.0188523149792092</v>
      </c>
      <c r="CW198" s="31">
        <v>4.60517018598809</v>
      </c>
      <c r="CX198" s="31">
        <v>0</v>
      </c>
      <c r="CY198" s="34">
        <f t="shared" si="319"/>
        <v>1.56956522466774</v>
      </c>
      <c r="CZ198" s="34">
        <f t="shared" si="282"/>
        <v>1.1289750640182</v>
      </c>
      <c r="DA198" s="34">
        <f t="shared" si="362"/>
        <v>0.885759156133036</v>
      </c>
      <c r="DB198" s="32">
        <f t="shared" si="320"/>
        <v>0.0409798382638228</v>
      </c>
      <c r="DC198" s="32">
        <f t="shared" si="321"/>
        <v>0.114240843866964</v>
      </c>
      <c r="DD198" s="32">
        <f>(DC198-$DE$1)^2</f>
        <v>0.00861922968372449</v>
      </c>
      <c r="DE198" s="73"/>
      <c r="DF198" s="30">
        <f t="shared" si="322"/>
        <v>1.56956522466774</v>
      </c>
      <c r="DG198" s="30">
        <f t="shared" si="323"/>
        <v>1.6937601484809</v>
      </c>
      <c r="DH198" s="30">
        <f t="shared" si="324"/>
        <v>1.04619299349395</v>
      </c>
      <c r="DI198" s="34">
        <f t="shared" si="325"/>
        <v>0.955846584921502</v>
      </c>
      <c r="DJ198" s="32">
        <f t="shared" si="326"/>
        <v>0.00612147436573055</v>
      </c>
      <c r="DK198" s="32">
        <f t="shared" si="327"/>
        <v>0.0441534150784979</v>
      </c>
      <c r="DL198" s="32">
        <f t="shared" si="328"/>
        <v>0.0344827013820566</v>
      </c>
      <c r="DM198" s="36"/>
      <c r="DN198" s="30">
        <f t="shared" si="329"/>
        <v>1.65765825995304</v>
      </c>
      <c r="DO198" s="30">
        <f t="shared" si="330"/>
        <v>1.06897787246582</v>
      </c>
      <c r="DP198" s="34">
        <f t="shared" si="331"/>
        <v>0.935473058664243</v>
      </c>
      <c r="DQ198" s="32">
        <f t="shared" si="332"/>
        <v>0.0130740335169668</v>
      </c>
      <c r="DR198" s="32">
        <f t="shared" si="333"/>
        <v>0.0645269413357566</v>
      </c>
      <c r="DS198" s="32">
        <f t="shared" si="334"/>
        <v>0.0264969042112768</v>
      </c>
      <c r="DT198" s="36"/>
      <c r="DU198" s="30">
        <f t="shared" si="335"/>
        <v>1.6709167456352</v>
      </c>
      <c r="DV198" s="30">
        <f t="shared" si="336"/>
        <v>1.06049568575386</v>
      </c>
      <c r="DW198" s="34">
        <f t="shared" si="337"/>
        <v>0.942955274060494</v>
      </c>
      <c r="DX198" s="32">
        <f t="shared" si="338"/>
        <v>0.0102178243129798</v>
      </c>
      <c r="DY198" s="32">
        <f t="shared" si="339"/>
        <v>0.057044725939506</v>
      </c>
      <c r="DZ198" s="32">
        <f t="shared" si="340"/>
        <v>0.0282470030653228</v>
      </c>
      <c r="EA198" s="36"/>
      <c r="EC198" s="25">
        <v>-0.160553823105067</v>
      </c>
      <c r="ED198" s="22">
        <v>0.0188523149792092</v>
      </c>
      <c r="EE198" s="25">
        <v>4.60517018598809</v>
      </c>
      <c r="EF198" s="25">
        <v>0</v>
      </c>
      <c r="EG198" s="26">
        <f t="shared" si="341"/>
        <v>1.50878451304758</v>
      </c>
      <c r="EH198" s="26">
        <f t="shared" si="342"/>
        <v>1.174455321271</v>
      </c>
      <c r="EI198" s="26">
        <f t="shared" si="363"/>
        <v>0.851458528807887</v>
      </c>
      <c r="EJ198" s="16">
        <f t="shared" si="343"/>
        <v>0.0692823925716015</v>
      </c>
      <c r="EK198" s="16">
        <f t="shared" si="344"/>
        <v>0.148541471192113</v>
      </c>
      <c r="EL198" s="16">
        <f t="shared" si="345"/>
        <v>0.00463530931133955</v>
      </c>
      <c r="EO198" s="25">
        <v>-0.160553823105067</v>
      </c>
      <c r="EP198" s="25">
        <v>4.60517018598809</v>
      </c>
      <c r="EQ198" s="22">
        <v>0</v>
      </c>
      <c r="ER198" s="26">
        <f t="shared" si="346"/>
        <v>1.60321348433563</v>
      </c>
      <c r="ES198" s="26">
        <f t="shared" si="347"/>
        <v>1.10528012477036</v>
      </c>
      <c r="ET198" s="26">
        <f t="shared" si="364"/>
        <v>0.904748015990761</v>
      </c>
      <c r="EU198" s="16">
        <f t="shared" si="348"/>
        <v>0.0284888878701191</v>
      </c>
      <c r="EV198" s="16">
        <f t="shared" si="349"/>
        <v>0.0952519840092388</v>
      </c>
      <c r="EW198" s="16">
        <f t="shared" si="350"/>
        <v>0.0200148301046429</v>
      </c>
      <c r="EZ198" s="25">
        <v>-0.160553823105067</v>
      </c>
      <c r="FA198" s="25">
        <v>4.60517018598809</v>
      </c>
      <c r="FB198" s="26">
        <f t="shared" si="351"/>
        <v>1.85520265423221</v>
      </c>
      <c r="FC198" s="26">
        <f t="shared" si="352"/>
        <v>0.955151716691218</v>
      </c>
      <c r="FD198" s="26">
        <f t="shared" si="353"/>
        <v>1.0469540938105</v>
      </c>
      <c r="FE198" s="16">
        <f t="shared" si="354"/>
        <v>0.00692268167128472</v>
      </c>
      <c r="FF198" s="16">
        <f t="shared" si="355"/>
        <v>0.0469540938105024</v>
      </c>
      <c r="FG198" s="16">
        <f t="shared" si="356"/>
        <v>0.0509530572308087</v>
      </c>
    </row>
    <row r="199" s="1" customFormat="1" spans="1:163">
      <c r="A199" s="13" t="s">
        <v>29</v>
      </c>
      <c r="B199" s="13">
        <v>2.58952885195094</v>
      </c>
      <c r="C199" s="14">
        <v>0.016</v>
      </c>
      <c r="D199" s="14">
        <v>0.0454545454545455</v>
      </c>
      <c r="E199" s="13">
        <v>100</v>
      </c>
      <c r="F199" s="13">
        <v>0.6</v>
      </c>
      <c r="G199" s="13">
        <v>0.6</v>
      </c>
      <c r="H199" s="13">
        <v>1</v>
      </c>
      <c r="I199" s="13">
        <v>5.6</v>
      </c>
      <c r="J199" s="13">
        <v>1.662</v>
      </c>
      <c r="K199" s="17">
        <f t="shared" si="283"/>
        <v>1.48215243605634</v>
      </c>
      <c r="L199" s="17">
        <f t="shared" si="279"/>
        <v>1.12134215048905</v>
      </c>
      <c r="M199" s="17">
        <f t="shared" si="280"/>
        <v>0.89178846934798</v>
      </c>
      <c r="N199" s="16">
        <f t="shared" si="284"/>
        <v>0.0323451462564678</v>
      </c>
      <c r="O199" s="16">
        <f t="shared" si="281"/>
        <v>0.10821153065202</v>
      </c>
      <c r="P199" s="16">
        <f>(O199-$Q$1)^2</f>
        <v>0.0392335909214546</v>
      </c>
      <c r="R199" s="21">
        <f t="shared" si="285"/>
        <v>0.114526316511304</v>
      </c>
      <c r="S199" s="21">
        <f t="shared" si="278"/>
        <v>1</v>
      </c>
      <c r="T199" s="21">
        <f t="shared" si="286"/>
        <v>0.951475948720082</v>
      </c>
      <c r="U199" s="22">
        <f t="shared" si="287"/>
        <v>0.0158733491562902</v>
      </c>
      <c r="V199" s="21">
        <f t="shared" si="288"/>
        <v>0.0444517625708338</v>
      </c>
      <c r="W199" s="25">
        <f t="shared" si="289"/>
        <v>4.60517018598809</v>
      </c>
      <c r="X199" s="21">
        <f t="shared" si="290"/>
        <v>-0.510825623765991</v>
      </c>
      <c r="Y199" s="21">
        <f t="shared" si="291"/>
        <v>-0.510825623765991</v>
      </c>
      <c r="Z199" s="25">
        <f t="shared" si="292"/>
        <v>0</v>
      </c>
      <c r="AA199" s="21">
        <f t="shared" si="293"/>
        <v>1.7227665977411</v>
      </c>
      <c r="AB199" s="26">
        <f t="shared" si="294"/>
        <v>1.20663005808656</v>
      </c>
      <c r="AC199" s="26">
        <f t="shared" si="295"/>
        <v>1.37738985438135</v>
      </c>
      <c r="AD199" s="26">
        <f t="shared" si="357"/>
        <v>0.726010865274705</v>
      </c>
      <c r="AE199" s="16">
        <f t="shared" si="296"/>
        <v>0.20736178399825</v>
      </c>
      <c r="AF199" s="16">
        <f t="shared" si="297"/>
        <v>0.273989134725295</v>
      </c>
      <c r="AG199" s="16">
        <f t="shared" si="298"/>
        <v>0.0048402912302812</v>
      </c>
      <c r="AJ199" s="25">
        <v>0.114526316511304</v>
      </c>
      <c r="AK199" s="22">
        <v>1</v>
      </c>
      <c r="AL199" s="25">
        <v>0.951475948720082</v>
      </c>
      <c r="AM199" s="25">
        <v>0.0444517625708338</v>
      </c>
      <c r="AN199" s="25">
        <v>4.60517018598809</v>
      </c>
      <c r="AO199" s="25">
        <v>-0.510825623765991</v>
      </c>
      <c r="AP199" s="25">
        <v>-0.510825623765991</v>
      </c>
      <c r="AQ199" s="25">
        <v>0</v>
      </c>
      <c r="AR199" s="25">
        <v>1.7227665977411</v>
      </c>
      <c r="AS199" s="26">
        <f t="shared" si="299"/>
        <v>1.20986554553803</v>
      </c>
      <c r="AT199" s="26">
        <f t="shared" si="300"/>
        <v>1.3737063644216</v>
      </c>
      <c r="AU199" s="26">
        <f t="shared" si="358"/>
        <v>0.727957608626975</v>
      </c>
      <c r="AV199" s="16">
        <f t="shared" si="301"/>
        <v>0.204425564911622</v>
      </c>
      <c r="AW199" s="16">
        <f t="shared" si="302"/>
        <v>0.272042391373025</v>
      </c>
      <c r="AX199" s="16">
        <f t="shared" si="303"/>
        <v>0.00454983803829612</v>
      </c>
      <c r="BA199" s="25">
        <v>0.114526316511304</v>
      </c>
      <c r="BB199" s="25">
        <v>0.951475948720082</v>
      </c>
      <c r="BC199" s="25">
        <v>0.0444517625708338</v>
      </c>
      <c r="BD199" s="25">
        <v>4.60517018598809</v>
      </c>
      <c r="BE199" s="22">
        <v>-0.510825623765991</v>
      </c>
      <c r="BF199" s="25">
        <v>-0.510825623765991</v>
      </c>
      <c r="BG199" s="25">
        <v>0</v>
      </c>
      <c r="BH199" s="25">
        <v>1.7227665977411</v>
      </c>
      <c r="BI199" s="26">
        <f t="shared" si="304"/>
        <v>1.20697388100003</v>
      </c>
      <c r="BJ199" s="26">
        <f t="shared" si="305"/>
        <v>1.37699748616181</v>
      </c>
      <c r="BK199" s="26">
        <f t="shared" si="359"/>
        <v>0.726217738267163</v>
      </c>
      <c r="BL199" s="16">
        <f t="shared" si="306"/>
        <v>0.207048768972179</v>
      </c>
      <c r="BM199" s="16">
        <f t="shared" si="307"/>
        <v>0.273782261732837</v>
      </c>
      <c r="BN199" s="16">
        <f t="shared" si="308"/>
        <v>0.00474992753649306</v>
      </c>
      <c r="BQ199" s="25">
        <v>0.114526316511304</v>
      </c>
      <c r="BR199" s="25">
        <v>0.951475948720082</v>
      </c>
      <c r="BS199" s="25">
        <v>0.0444517625708338</v>
      </c>
      <c r="BT199" s="25">
        <v>4.60517018598809</v>
      </c>
      <c r="BU199" s="22">
        <v>-0.510825623765991</v>
      </c>
      <c r="BV199" s="25">
        <v>0</v>
      </c>
      <c r="BW199" s="25">
        <v>1.7227665977411</v>
      </c>
      <c r="BX199" s="26">
        <f t="shared" si="309"/>
        <v>1.20256917490582</v>
      </c>
      <c r="BY199" s="26">
        <f t="shared" si="310"/>
        <v>1.38204107895096</v>
      </c>
      <c r="BZ199" s="26">
        <f t="shared" si="360"/>
        <v>0.723567493926484</v>
      </c>
      <c r="CA199" s="16">
        <f t="shared" si="311"/>
        <v>0.211076683046723</v>
      </c>
      <c r="CB199" s="16">
        <f t="shared" si="312"/>
        <v>0.276432506073516</v>
      </c>
      <c r="CC199" s="16">
        <f t="shared" si="313"/>
        <v>0.0048680553376549</v>
      </c>
      <c r="CF199" s="25">
        <v>0.114526316511304</v>
      </c>
      <c r="CG199" s="25">
        <v>0.951475948720082</v>
      </c>
      <c r="CH199" s="25">
        <v>0.0444517625708338</v>
      </c>
      <c r="CI199" s="25">
        <v>4.60517018598809</v>
      </c>
      <c r="CJ199" s="25">
        <v>0</v>
      </c>
      <c r="CK199" s="22">
        <v>1.7227665977411</v>
      </c>
      <c r="CL199" s="29">
        <f t="shared" si="314"/>
        <v>1.19549234546441</v>
      </c>
      <c r="CM199" s="29">
        <f t="shared" si="315"/>
        <v>1.3902222011755</v>
      </c>
      <c r="CN199" s="29">
        <f t="shared" si="361"/>
        <v>0.719309473805303</v>
      </c>
      <c r="CO199" s="27">
        <f t="shared" si="316"/>
        <v>0.217629391740294</v>
      </c>
      <c r="CP199" s="27">
        <f t="shared" si="317"/>
        <v>0.280690526194697</v>
      </c>
      <c r="CQ199" s="27">
        <f t="shared" si="318"/>
        <v>0.0053453611852824</v>
      </c>
      <c r="CT199" s="31">
        <v>0.114526316511304</v>
      </c>
      <c r="CU199" s="31">
        <v>0.951475948720082</v>
      </c>
      <c r="CV199" s="31">
        <v>0.0444517625708338</v>
      </c>
      <c r="CW199" s="31">
        <v>4.60517018598809</v>
      </c>
      <c r="CX199" s="31">
        <v>0</v>
      </c>
      <c r="CY199" s="34">
        <f t="shared" si="319"/>
        <v>1.19363360936335</v>
      </c>
      <c r="CZ199" s="34">
        <f t="shared" si="282"/>
        <v>1.39238706665311</v>
      </c>
      <c r="DA199" s="34">
        <f t="shared" si="362"/>
        <v>0.71819110069997</v>
      </c>
      <c r="DB199" s="32">
        <f t="shared" si="320"/>
        <v>0.219367075878003</v>
      </c>
      <c r="DC199" s="32">
        <f t="shared" si="321"/>
        <v>0.28180889930003</v>
      </c>
      <c r="DD199" s="32">
        <f>(DC199-$DE$1)^2</f>
        <v>0.00558431117832583</v>
      </c>
      <c r="DE199" s="73"/>
      <c r="DF199" s="30">
        <f t="shared" si="322"/>
        <v>1.19363360936335</v>
      </c>
      <c r="DG199" s="30">
        <f t="shared" si="323"/>
        <v>1.20590108510822</v>
      </c>
      <c r="DH199" s="30">
        <f t="shared" si="324"/>
        <v>1.37822249314159</v>
      </c>
      <c r="DI199" s="34">
        <f t="shared" si="325"/>
        <v>0.725572253374378</v>
      </c>
      <c r="DJ199" s="32">
        <f t="shared" si="326"/>
        <v>0.208026220165462</v>
      </c>
      <c r="DK199" s="32">
        <f t="shared" si="327"/>
        <v>0.274427746625622</v>
      </c>
      <c r="DL199" s="32">
        <f t="shared" si="328"/>
        <v>0.00198730039092376</v>
      </c>
      <c r="DM199" s="36"/>
      <c r="DN199" s="30">
        <f t="shared" si="329"/>
        <v>1.2026305129485</v>
      </c>
      <c r="DO199" s="30">
        <f t="shared" si="330"/>
        <v>1.38197059038962</v>
      </c>
      <c r="DP199" s="34">
        <f t="shared" si="331"/>
        <v>0.723604400089348</v>
      </c>
      <c r="DQ199" s="32">
        <f t="shared" si="332"/>
        <v>0.211020325633961</v>
      </c>
      <c r="DR199" s="32">
        <f t="shared" si="333"/>
        <v>0.276395599910652</v>
      </c>
      <c r="DS199" s="32">
        <f t="shared" si="334"/>
        <v>0.00240982432312451</v>
      </c>
      <c r="DT199" s="36"/>
      <c r="DU199" s="30">
        <f t="shared" si="335"/>
        <v>1.15352164271494</v>
      </c>
      <c r="DV199" s="30">
        <f t="shared" si="336"/>
        <v>1.4408052163532</v>
      </c>
      <c r="DW199" s="34">
        <f t="shared" si="337"/>
        <v>0.69405634339046</v>
      </c>
      <c r="DX199" s="32">
        <f t="shared" si="338"/>
        <v>0.258550239827309</v>
      </c>
      <c r="DY199" s="32">
        <f t="shared" si="339"/>
        <v>0.30594365660954</v>
      </c>
      <c r="DZ199" s="32">
        <f t="shared" si="340"/>
        <v>0.00653356699975615</v>
      </c>
      <c r="EA199" s="36"/>
      <c r="EC199" s="25">
        <v>0.114526316511304</v>
      </c>
      <c r="ED199" s="22">
        <v>0.0444517625708338</v>
      </c>
      <c r="EE199" s="25">
        <v>4.60517018598809</v>
      </c>
      <c r="EF199" s="25">
        <v>0</v>
      </c>
      <c r="EG199" s="26">
        <f t="shared" si="341"/>
        <v>1.15362812311432</v>
      </c>
      <c r="EH199" s="26">
        <f t="shared" si="342"/>
        <v>1.44067222937777</v>
      </c>
      <c r="EI199" s="26">
        <f t="shared" si="363"/>
        <v>0.694120411019447</v>
      </c>
      <c r="EJ199" s="16">
        <f t="shared" si="343"/>
        <v>0.258441965208269</v>
      </c>
      <c r="EK199" s="16">
        <f t="shared" si="344"/>
        <v>0.305879588980553</v>
      </c>
      <c r="EL199" s="16">
        <f t="shared" si="345"/>
        <v>0.00796645714412628</v>
      </c>
      <c r="EO199" s="25">
        <v>0.114526316511304</v>
      </c>
      <c r="EP199" s="25">
        <v>4.60517018598809</v>
      </c>
      <c r="EQ199" s="22">
        <v>0</v>
      </c>
      <c r="ER199" s="26">
        <f t="shared" si="346"/>
        <v>1.14207039066538</v>
      </c>
      <c r="ES199" s="26">
        <f t="shared" si="347"/>
        <v>1.45525180723029</v>
      </c>
      <c r="ET199" s="26">
        <f t="shared" si="364"/>
        <v>0.687166300039338</v>
      </c>
      <c r="EU199" s="16">
        <f t="shared" si="348"/>
        <v>0.27032679866285</v>
      </c>
      <c r="EV199" s="16">
        <f t="shared" si="349"/>
        <v>0.312833699960662</v>
      </c>
      <c r="EW199" s="16">
        <f t="shared" si="350"/>
        <v>0.00579241808846545</v>
      </c>
      <c r="EZ199" s="25">
        <v>0.114526316511304</v>
      </c>
      <c r="FA199" s="25">
        <v>4.60517018598809</v>
      </c>
      <c r="FB199" s="26">
        <f t="shared" si="351"/>
        <v>1.32157821823739</v>
      </c>
      <c r="FC199" s="26">
        <f t="shared" si="352"/>
        <v>1.25758731270302</v>
      </c>
      <c r="FD199" s="26">
        <f t="shared" si="353"/>
        <v>0.795173416508656</v>
      </c>
      <c r="FE199" s="16">
        <f t="shared" si="354"/>
        <v>0.115886989498433</v>
      </c>
      <c r="FF199" s="16">
        <f t="shared" si="355"/>
        <v>0.204826583491345</v>
      </c>
      <c r="FG199" s="16">
        <f t="shared" si="356"/>
        <v>0.00460434841054283</v>
      </c>
    </row>
    <row r="200" s="1" customFormat="1" spans="1:163">
      <c r="A200" s="13" t="s">
        <v>84</v>
      </c>
      <c r="B200" s="13">
        <v>3.59253564497563</v>
      </c>
      <c r="C200" s="14">
        <v>0.00566</v>
      </c>
      <c r="D200" s="14">
        <v>0.0388958333333333</v>
      </c>
      <c r="E200" s="13">
        <v>140</v>
      </c>
      <c r="F200" s="13">
        <v>0.357142857142857</v>
      </c>
      <c r="G200" s="13">
        <v>0.571428571428572</v>
      </c>
      <c r="H200" s="13">
        <v>0.571428571428571</v>
      </c>
      <c r="I200" s="13">
        <v>2.85714285714286</v>
      </c>
      <c r="J200" s="13">
        <v>1.91</v>
      </c>
      <c r="K200" s="17">
        <f t="shared" si="283"/>
        <v>1.4792830961252</v>
      </c>
      <c r="L200" s="17">
        <f t="shared" si="279"/>
        <v>1.29116597424997</v>
      </c>
      <c r="M200" s="17">
        <f t="shared" si="280"/>
        <v>0.774493767604816</v>
      </c>
      <c r="N200" s="16">
        <f t="shared" si="284"/>
        <v>0.185517051283495</v>
      </c>
      <c r="O200" s="16">
        <f t="shared" si="281"/>
        <v>0.225506232395184</v>
      </c>
      <c r="P200" s="16">
        <f>(O200-$Q$1)^2</f>
        <v>0.00652540980733034</v>
      </c>
      <c r="R200" s="21">
        <f t="shared" si="285"/>
        <v>0.255545666149436</v>
      </c>
      <c r="S200" s="21">
        <f t="shared" si="278"/>
        <v>1</v>
      </c>
      <c r="T200" s="21">
        <f t="shared" si="286"/>
        <v>1.27885826097488</v>
      </c>
      <c r="U200" s="22">
        <f t="shared" si="287"/>
        <v>0.00564404238508504</v>
      </c>
      <c r="V200" s="21">
        <f t="shared" si="288"/>
        <v>0.0381584504340138</v>
      </c>
      <c r="W200" s="25">
        <f t="shared" si="289"/>
        <v>4.9416424226093</v>
      </c>
      <c r="X200" s="21">
        <f t="shared" si="290"/>
        <v>-1.02961941718116</v>
      </c>
      <c r="Y200" s="21">
        <f t="shared" si="291"/>
        <v>-0.559615787935422</v>
      </c>
      <c r="Z200" s="25">
        <f t="shared" si="292"/>
        <v>-0.559615787935424</v>
      </c>
      <c r="AA200" s="21">
        <f t="shared" si="293"/>
        <v>1.04982212449868</v>
      </c>
      <c r="AB200" s="26">
        <f t="shared" si="294"/>
        <v>1.72816611388854</v>
      </c>
      <c r="AC200" s="26">
        <f t="shared" si="295"/>
        <v>1.10521782868564</v>
      </c>
      <c r="AD200" s="26">
        <f t="shared" si="357"/>
        <v>0.90479901250709</v>
      </c>
      <c r="AE200" s="16">
        <f t="shared" si="296"/>
        <v>0.0330635621383948</v>
      </c>
      <c r="AF200" s="16">
        <f t="shared" si="297"/>
        <v>0.0952009874929102</v>
      </c>
      <c r="AG200" s="16">
        <f t="shared" si="298"/>
        <v>0.0119281227885232</v>
      </c>
      <c r="AJ200" s="25">
        <v>0.255545666149436</v>
      </c>
      <c r="AK200" s="22">
        <v>1</v>
      </c>
      <c r="AL200" s="25">
        <v>1.27885826097488</v>
      </c>
      <c r="AM200" s="25">
        <v>0.0381584504340138</v>
      </c>
      <c r="AN200" s="25">
        <v>4.9416424226093</v>
      </c>
      <c r="AO200" s="25">
        <v>-1.02961941718116</v>
      </c>
      <c r="AP200" s="25">
        <v>-0.559615787935422</v>
      </c>
      <c r="AQ200" s="25">
        <v>-0.559615787935424</v>
      </c>
      <c r="AR200" s="25">
        <v>1.04982212449868</v>
      </c>
      <c r="AS200" s="26">
        <f t="shared" si="299"/>
        <v>1.72953774710183</v>
      </c>
      <c r="AT200" s="26">
        <f t="shared" si="300"/>
        <v>1.10434132079544</v>
      </c>
      <c r="AU200" s="26">
        <f t="shared" si="358"/>
        <v>0.905517145079493</v>
      </c>
      <c r="AV200" s="16">
        <f t="shared" si="301"/>
        <v>0.0325666247210824</v>
      </c>
      <c r="AW200" s="16">
        <f t="shared" si="302"/>
        <v>0.0944828549205069</v>
      </c>
      <c r="AX200" s="16">
        <f t="shared" si="303"/>
        <v>0.0121235622806828</v>
      </c>
      <c r="BA200" s="25">
        <v>0.255545666149436</v>
      </c>
      <c r="BB200" s="25">
        <v>1.27885826097488</v>
      </c>
      <c r="BC200" s="25">
        <v>0.0381584504340138</v>
      </c>
      <c r="BD200" s="25">
        <v>4.9416424226093</v>
      </c>
      <c r="BE200" s="22">
        <v>-1.02961941718116</v>
      </c>
      <c r="BF200" s="25">
        <v>-0.559615787935422</v>
      </c>
      <c r="BG200" s="25">
        <v>-0.559615787935424</v>
      </c>
      <c r="BH200" s="25">
        <v>1.04982212449868</v>
      </c>
      <c r="BI200" s="26">
        <f t="shared" si="304"/>
        <v>1.74233666540039</v>
      </c>
      <c r="BJ200" s="26">
        <f t="shared" si="305"/>
        <v>1.09622901126349</v>
      </c>
      <c r="BK200" s="26">
        <f t="shared" si="359"/>
        <v>0.912218149424286</v>
      </c>
      <c r="BL200" s="16">
        <f t="shared" si="306"/>
        <v>0.0281109937690619</v>
      </c>
      <c r="BM200" s="16">
        <f t="shared" si="307"/>
        <v>0.0877818505757139</v>
      </c>
      <c r="BN200" s="16">
        <f t="shared" si="308"/>
        <v>0.0137078886977621</v>
      </c>
      <c r="BQ200" s="25">
        <v>0.255545666149436</v>
      </c>
      <c r="BR200" s="25">
        <v>1.27885826097488</v>
      </c>
      <c r="BS200" s="25">
        <v>0.0381584504340138</v>
      </c>
      <c r="BT200" s="25">
        <v>4.9416424226093</v>
      </c>
      <c r="BU200" s="22">
        <v>-0.559615787935422</v>
      </c>
      <c r="BV200" s="25">
        <v>-0.559615787935424</v>
      </c>
      <c r="BW200" s="25">
        <v>1.04982212449868</v>
      </c>
      <c r="BX200" s="26">
        <f t="shared" si="309"/>
        <v>1.70276284758217</v>
      </c>
      <c r="BY200" s="26">
        <f t="shared" si="310"/>
        <v>1.12170640950505</v>
      </c>
      <c r="BZ200" s="26">
        <f t="shared" si="360"/>
        <v>0.891498873079672</v>
      </c>
      <c r="CA200" s="16">
        <f t="shared" si="311"/>
        <v>0.0429472373422498</v>
      </c>
      <c r="CB200" s="16">
        <f t="shared" si="312"/>
        <v>0.108501126920328</v>
      </c>
      <c r="CC200" s="16">
        <f t="shared" si="313"/>
        <v>0.00963537154708016</v>
      </c>
      <c r="CF200" s="25">
        <v>0.255545666149436</v>
      </c>
      <c r="CG200" s="25">
        <v>1.27885826097488</v>
      </c>
      <c r="CH200" s="25">
        <v>0.0381584504340138</v>
      </c>
      <c r="CI200" s="25">
        <v>4.9416424226093</v>
      </c>
      <c r="CJ200" s="25">
        <v>-0.559615787935424</v>
      </c>
      <c r="CK200" s="22">
        <v>1.04982212449868</v>
      </c>
      <c r="CL200" s="29">
        <f t="shared" si="314"/>
        <v>1.71147247164334</v>
      </c>
      <c r="CM200" s="29">
        <f t="shared" si="315"/>
        <v>1.11599808448338</v>
      </c>
      <c r="CN200" s="29">
        <f t="shared" si="361"/>
        <v>0.89605888567714</v>
      </c>
      <c r="CO200" s="27">
        <f t="shared" si="316"/>
        <v>0.0394131795154058</v>
      </c>
      <c r="CP200" s="27">
        <f t="shared" si="317"/>
        <v>0.10394111432286</v>
      </c>
      <c r="CQ200" s="27">
        <f t="shared" si="318"/>
        <v>0.010740717900529</v>
      </c>
      <c r="CT200" s="31">
        <v>0.255545666149436</v>
      </c>
      <c r="CU200" s="31">
        <v>1.27885826097488</v>
      </c>
      <c r="CV200" s="31">
        <v>0.0381584504340138</v>
      </c>
      <c r="CW200" s="31">
        <v>4.9416424226093</v>
      </c>
      <c r="CX200" s="31">
        <v>-0.559615787935424</v>
      </c>
      <c r="CY200" s="34">
        <f t="shared" si="319"/>
        <v>1.74312223187475</v>
      </c>
      <c r="CZ200" s="34">
        <f t="shared" si="282"/>
        <v>1.09573497777363</v>
      </c>
      <c r="DA200" s="34">
        <f t="shared" si="362"/>
        <v>0.912629440772122</v>
      </c>
      <c r="DB200" s="32">
        <f t="shared" si="320"/>
        <v>0.0278481894944638</v>
      </c>
      <c r="DC200" s="32">
        <f t="shared" si="321"/>
        <v>0.0873705592278782</v>
      </c>
      <c r="DD200" s="32">
        <f>(DC200-$DE$1)^2</f>
        <v>0.0143305059369904</v>
      </c>
      <c r="DE200" s="73"/>
      <c r="DF200" s="30">
        <f t="shared" si="322"/>
        <v>1.74312223187475</v>
      </c>
      <c r="DG200" s="30">
        <f t="shared" si="323"/>
        <v>1.79062380420603</v>
      </c>
      <c r="DH200" s="30">
        <f t="shared" si="324"/>
        <v>1.06666737899584</v>
      </c>
      <c r="DI200" s="34">
        <f t="shared" si="325"/>
        <v>0.937499373929859</v>
      </c>
      <c r="DJ200" s="32">
        <f t="shared" si="326"/>
        <v>0.01425067612224</v>
      </c>
      <c r="DK200" s="32">
        <f t="shared" si="327"/>
        <v>0.0625006260701408</v>
      </c>
      <c r="DL200" s="32">
        <f t="shared" si="328"/>
        <v>0.0280053440891677</v>
      </c>
      <c r="DM200" s="36"/>
      <c r="DN200" s="30">
        <f t="shared" si="329"/>
        <v>1.73655849361888</v>
      </c>
      <c r="DO200" s="30">
        <f t="shared" si="330"/>
        <v>1.09987657024998</v>
      </c>
      <c r="DP200" s="34">
        <f t="shared" si="331"/>
        <v>0.90919292859627</v>
      </c>
      <c r="DQ200" s="32">
        <f t="shared" si="332"/>
        <v>0.0300819561357536</v>
      </c>
      <c r="DR200" s="32">
        <f t="shared" si="333"/>
        <v>0.09080707140373</v>
      </c>
      <c r="DS200" s="32">
        <f t="shared" si="334"/>
        <v>0.0186318587864539</v>
      </c>
      <c r="DT200" s="36"/>
      <c r="DU200" s="30">
        <f t="shared" si="335"/>
        <v>1.73442094136275</v>
      </c>
      <c r="DV200" s="30">
        <f t="shared" si="336"/>
        <v>1.10123209103973</v>
      </c>
      <c r="DW200" s="34">
        <f t="shared" si="337"/>
        <v>0.908073791289397</v>
      </c>
      <c r="DX200" s="32">
        <f t="shared" si="338"/>
        <v>0.0308280058319435</v>
      </c>
      <c r="DY200" s="32">
        <f t="shared" si="339"/>
        <v>0.091926208710603</v>
      </c>
      <c r="DZ200" s="32">
        <f t="shared" si="340"/>
        <v>0.0177387675897553</v>
      </c>
      <c r="EA200" s="36"/>
      <c r="EC200" s="25">
        <v>0.255545666149436</v>
      </c>
      <c r="ED200" s="22">
        <v>0.0381584504340138</v>
      </c>
      <c r="EE200" s="25">
        <v>4.9416424226093</v>
      </c>
      <c r="EF200" s="25">
        <v>-0.559615787935424</v>
      </c>
      <c r="EG200" s="26">
        <f t="shared" si="341"/>
        <v>1.65731413259893</v>
      </c>
      <c r="EH200" s="26">
        <f t="shared" si="342"/>
        <v>1.15246709264756</v>
      </c>
      <c r="EI200" s="26">
        <f t="shared" si="363"/>
        <v>0.867703734344991</v>
      </c>
      <c r="EJ200" s="16">
        <f t="shared" si="343"/>
        <v>0.0638501475842297</v>
      </c>
      <c r="EK200" s="16">
        <f t="shared" si="344"/>
        <v>0.132296265655009</v>
      </c>
      <c r="EL200" s="16">
        <f t="shared" si="345"/>
        <v>0.00711126411274255</v>
      </c>
      <c r="EO200" s="25">
        <v>0.255545666149436</v>
      </c>
      <c r="EP200" s="25">
        <v>4.9416424226093</v>
      </c>
      <c r="EQ200" s="22">
        <v>-0.559615787935424</v>
      </c>
      <c r="ER200" s="26">
        <f t="shared" si="346"/>
        <v>1.67899875806754</v>
      </c>
      <c r="ES200" s="26">
        <f t="shared" si="347"/>
        <v>1.13758273543831</v>
      </c>
      <c r="ET200" s="26">
        <f t="shared" si="364"/>
        <v>0.879056941396617</v>
      </c>
      <c r="EU200" s="16">
        <f t="shared" si="348"/>
        <v>0.0533615737743395</v>
      </c>
      <c r="EV200" s="16">
        <f t="shared" si="349"/>
        <v>0.120943058603383</v>
      </c>
      <c r="EW200" s="16">
        <f t="shared" si="350"/>
        <v>0.0134056346068812</v>
      </c>
      <c r="EZ200" s="25">
        <v>0.255545666149436</v>
      </c>
      <c r="FA200" s="25">
        <v>4.9416424226093</v>
      </c>
      <c r="FB200" s="26">
        <f t="shared" si="351"/>
        <v>1.30801494601426</v>
      </c>
      <c r="FC200" s="26">
        <f t="shared" si="352"/>
        <v>1.46022796285324</v>
      </c>
      <c r="FD200" s="26">
        <f t="shared" si="353"/>
        <v>0.684824579065059</v>
      </c>
      <c r="FE200" s="16">
        <f t="shared" si="354"/>
        <v>0.362386005222212</v>
      </c>
      <c r="FF200" s="16">
        <f t="shared" si="355"/>
        <v>0.315175420934941</v>
      </c>
      <c r="FG200" s="16">
        <f t="shared" si="356"/>
        <v>0.00180569654593372</v>
      </c>
    </row>
    <row r="201" s="1" customFormat="1" spans="1:163">
      <c r="A201" s="13" t="s">
        <v>84</v>
      </c>
      <c r="B201" s="13">
        <v>4.04988202674189</v>
      </c>
      <c r="C201" s="14">
        <v>0.00566</v>
      </c>
      <c r="D201" s="14">
        <v>0.0388958333333333</v>
      </c>
      <c r="E201" s="13">
        <v>140</v>
      </c>
      <c r="F201" s="13">
        <v>0.357142857142857</v>
      </c>
      <c r="G201" s="13">
        <v>0.571428571428572</v>
      </c>
      <c r="H201" s="13">
        <v>0.571428571428571</v>
      </c>
      <c r="I201" s="13">
        <v>2.85714285714286</v>
      </c>
      <c r="J201" s="13">
        <v>2.08</v>
      </c>
      <c r="K201" s="17">
        <f t="shared" si="283"/>
        <v>1.51710564189727</v>
      </c>
      <c r="L201" s="17">
        <f t="shared" si="279"/>
        <v>1.37103174792679</v>
      </c>
      <c r="M201" s="17">
        <f t="shared" si="280"/>
        <v>0.72937771245061</v>
      </c>
      <c r="N201" s="16">
        <f t="shared" si="284"/>
        <v>0.316850058383887</v>
      </c>
      <c r="O201" s="16">
        <f t="shared" si="281"/>
        <v>0.27062228754939</v>
      </c>
      <c r="P201" s="16">
        <f>(O201-$Q$1)^2</f>
        <v>0.00127191758329279</v>
      </c>
      <c r="R201" s="21">
        <f t="shared" si="285"/>
        <v>0.315563557078501</v>
      </c>
      <c r="S201" s="21">
        <f t="shared" si="278"/>
        <v>1</v>
      </c>
      <c r="T201" s="21">
        <f t="shared" si="286"/>
        <v>1.39868775149465</v>
      </c>
      <c r="U201" s="22">
        <f t="shared" si="287"/>
        <v>0.00564404238508504</v>
      </c>
      <c r="V201" s="21">
        <f t="shared" si="288"/>
        <v>0.0381584504340138</v>
      </c>
      <c r="W201" s="25">
        <f t="shared" si="289"/>
        <v>4.9416424226093</v>
      </c>
      <c r="X201" s="21">
        <f t="shared" si="290"/>
        <v>-1.02961941718116</v>
      </c>
      <c r="Y201" s="21">
        <f t="shared" si="291"/>
        <v>-0.559615787935422</v>
      </c>
      <c r="Z201" s="25">
        <f t="shared" si="292"/>
        <v>-0.559615787935424</v>
      </c>
      <c r="AA201" s="21">
        <f t="shared" si="293"/>
        <v>1.04982212449868</v>
      </c>
      <c r="AB201" s="26">
        <f t="shared" si="294"/>
        <v>1.80887035376619</v>
      </c>
      <c r="AC201" s="26">
        <f t="shared" si="295"/>
        <v>1.14988893243194</v>
      </c>
      <c r="AD201" s="26">
        <f t="shared" si="357"/>
        <v>0.869649208541438</v>
      </c>
      <c r="AE201" s="16">
        <f t="shared" si="296"/>
        <v>0.0735112850668699</v>
      </c>
      <c r="AF201" s="16">
        <f t="shared" si="297"/>
        <v>0.130350791458562</v>
      </c>
      <c r="AG201" s="16">
        <f t="shared" si="298"/>
        <v>0.00548579334692174</v>
      </c>
      <c r="AJ201" s="25">
        <v>0.315563557078501</v>
      </c>
      <c r="AK201" s="22">
        <v>1</v>
      </c>
      <c r="AL201" s="25">
        <v>1.39868775149465</v>
      </c>
      <c r="AM201" s="25">
        <v>0.0381584504340138</v>
      </c>
      <c r="AN201" s="25">
        <v>4.9416424226093</v>
      </c>
      <c r="AO201" s="25">
        <v>-1.02961941718116</v>
      </c>
      <c r="AP201" s="25">
        <v>-0.559615787935422</v>
      </c>
      <c r="AQ201" s="25">
        <v>-0.559615787935424</v>
      </c>
      <c r="AR201" s="25">
        <v>1.04982212449868</v>
      </c>
      <c r="AS201" s="26">
        <f t="shared" si="299"/>
        <v>1.81043620287295</v>
      </c>
      <c r="AT201" s="26">
        <f t="shared" si="300"/>
        <v>1.14889439169372</v>
      </c>
      <c r="AU201" s="26">
        <f t="shared" si="358"/>
        <v>0.870402020611996</v>
      </c>
      <c r="AV201" s="16">
        <f t="shared" si="301"/>
        <v>0.0726646407215524</v>
      </c>
      <c r="AW201" s="16">
        <f t="shared" si="302"/>
        <v>0.129597979388004</v>
      </c>
      <c r="AX201" s="16">
        <f t="shared" si="303"/>
        <v>0.00562378877314541</v>
      </c>
      <c r="BA201" s="25">
        <v>0.315563557078501</v>
      </c>
      <c r="BB201" s="25">
        <v>1.39868775149465</v>
      </c>
      <c r="BC201" s="25">
        <v>0.0381584504340138</v>
      </c>
      <c r="BD201" s="25">
        <v>4.9416424226093</v>
      </c>
      <c r="BE201" s="22">
        <v>-1.02961941718116</v>
      </c>
      <c r="BF201" s="25">
        <v>-0.559615787935422</v>
      </c>
      <c r="BG201" s="25">
        <v>-0.559615787935424</v>
      </c>
      <c r="BH201" s="25">
        <v>1.04982212449868</v>
      </c>
      <c r="BI201" s="26">
        <f t="shared" si="304"/>
        <v>1.82669902675108</v>
      </c>
      <c r="BJ201" s="26">
        <f t="shared" si="305"/>
        <v>1.13866595949276</v>
      </c>
      <c r="BK201" s="26">
        <f t="shared" si="359"/>
        <v>0.878220685938018</v>
      </c>
      <c r="BL201" s="16">
        <f t="shared" si="306"/>
        <v>0.0641613830488511</v>
      </c>
      <c r="BM201" s="16">
        <f t="shared" si="307"/>
        <v>0.121779314061982</v>
      </c>
      <c r="BN201" s="16">
        <f t="shared" si="308"/>
        <v>0.00690282304374761</v>
      </c>
      <c r="BQ201" s="25">
        <v>0.315563557078501</v>
      </c>
      <c r="BR201" s="25">
        <v>1.39868775149465</v>
      </c>
      <c r="BS201" s="25">
        <v>0.0381584504340138</v>
      </c>
      <c r="BT201" s="25">
        <v>4.9416424226093</v>
      </c>
      <c r="BU201" s="22">
        <v>-0.559615787935422</v>
      </c>
      <c r="BV201" s="25">
        <v>-0.559615787935424</v>
      </c>
      <c r="BW201" s="25">
        <v>1.04982212449868</v>
      </c>
      <c r="BX201" s="26">
        <f t="shared" si="309"/>
        <v>1.78672856378055</v>
      </c>
      <c r="BY201" s="26">
        <f t="shared" si="310"/>
        <v>1.16413877416216</v>
      </c>
      <c r="BZ201" s="26">
        <f t="shared" si="360"/>
        <v>0.859004117202188</v>
      </c>
      <c r="CA201" s="16">
        <f t="shared" si="311"/>
        <v>0.0860081353022186</v>
      </c>
      <c r="CB201" s="16">
        <f t="shared" si="312"/>
        <v>0.140995882797812</v>
      </c>
      <c r="CC201" s="16">
        <f t="shared" si="313"/>
        <v>0.0043119148848114</v>
      </c>
      <c r="CF201" s="25">
        <v>0.315563557078501</v>
      </c>
      <c r="CG201" s="25">
        <v>1.39868775149465</v>
      </c>
      <c r="CH201" s="25">
        <v>0.0381584504340138</v>
      </c>
      <c r="CI201" s="25">
        <v>4.9416424226093</v>
      </c>
      <c r="CJ201" s="25">
        <v>-0.559615787935424</v>
      </c>
      <c r="CK201" s="22">
        <v>1.04982212449868</v>
      </c>
      <c r="CL201" s="29">
        <f t="shared" si="314"/>
        <v>1.79307227715904</v>
      </c>
      <c r="CM201" s="29">
        <f t="shared" si="315"/>
        <v>1.16002016566537</v>
      </c>
      <c r="CN201" s="29">
        <f t="shared" si="361"/>
        <v>0.862053979403383</v>
      </c>
      <c r="CO201" s="27">
        <f t="shared" si="316"/>
        <v>0.0823275181347006</v>
      </c>
      <c r="CP201" s="27">
        <f t="shared" si="317"/>
        <v>0.137946020596617</v>
      </c>
      <c r="CQ201" s="27">
        <f t="shared" si="318"/>
        <v>0.00484868903473953</v>
      </c>
      <c r="CT201" s="31">
        <v>0.315563557078501</v>
      </c>
      <c r="CU201" s="31">
        <v>1.39868775149465</v>
      </c>
      <c r="CV201" s="31">
        <v>0.0381584504340138</v>
      </c>
      <c r="CW201" s="31">
        <v>4.9416424226093</v>
      </c>
      <c r="CX201" s="31">
        <v>-0.559615787935424</v>
      </c>
      <c r="CY201" s="34">
        <f t="shared" si="319"/>
        <v>1.83032786660452</v>
      </c>
      <c r="CZ201" s="34">
        <f t="shared" si="282"/>
        <v>1.13640842056273</v>
      </c>
      <c r="DA201" s="34">
        <f t="shared" si="362"/>
        <v>0.879965320482942</v>
      </c>
      <c r="DB201" s="32">
        <f t="shared" si="320"/>
        <v>0.0623361741942506</v>
      </c>
      <c r="DC201" s="32">
        <f t="shared" si="321"/>
        <v>0.120034679517058</v>
      </c>
      <c r="DD201" s="32">
        <f>(DC201-$DE$1)^2</f>
        <v>0.00757700105317303</v>
      </c>
      <c r="DE201" s="73"/>
      <c r="DF201" s="30">
        <f t="shared" si="322"/>
        <v>1.83032786660452</v>
      </c>
      <c r="DG201" s="30">
        <f t="shared" si="323"/>
        <v>1.88023170258842</v>
      </c>
      <c r="DH201" s="30">
        <f t="shared" si="324"/>
        <v>1.10624663818644</v>
      </c>
      <c r="DI201" s="34">
        <f t="shared" si="325"/>
        <v>0.903957549321357</v>
      </c>
      <c r="DJ201" s="32">
        <f t="shared" si="326"/>
        <v>0.0399073726507204</v>
      </c>
      <c r="DK201" s="32">
        <f t="shared" si="327"/>
        <v>0.0960424506786429</v>
      </c>
      <c r="DL201" s="32">
        <f t="shared" si="328"/>
        <v>0.0179040853649253</v>
      </c>
      <c r="DM201" s="36"/>
      <c r="DN201" s="30">
        <f t="shared" si="329"/>
        <v>1.82487691058146</v>
      </c>
      <c r="DO201" s="30">
        <f t="shared" si="330"/>
        <v>1.13980290283647</v>
      </c>
      <c r="DP201" s="34">
        <f t="shared" si="331"/>
        <v>0.87734466854878</v>
      </c>
      <c r="DQ201" s="32">
        <f t="shared" si="332"/>
        <v>0.0650877907544595</v>
      </c>
      <c r="DR201" s="32">
        <f t="shared" si="333"/>
        <v>0.12265533145122</v>
      </c>
      <c r="DS201" s="32">
        <f t="shared" si="334"/>
        <v>0.0109516867401948</v>
      </c>
      <c r="DT201" s="36"/>
      <c r="DU201" s="30">
        <f t="shared" si="335"/>
        <v>1.8289781403533</v>
      </c>
      <c r="DV201" s="30">
        <f t="shared" si="336"/>
        <v>1.13724705293537</v>
      </c>
      <c r="DW201" s="34">
        <f t="shared" si="337"/>
        <v>0.879316413631394</v>
      </c>
      <c r="DX201" s="32">
        <f t="shared" si="338"/>
        <v>0.0630119740204874</v>
      </c>
      <c r="DY201" s="32">
        <f t="shared" si="339"/>
        <v>0.120683586368606</v>
      </c>
      <c r="DZ201" s="32">
        <f t="shared" si="340"/>
        <v>0.0109055386683889</v>
      </c>
      <c r="EA201" s="36"/>
      <c r="EC201" s="25">
        <v>0.315563557078501</v>
      </c>
      <c r="ED201" s="22">
        <v>0.0381584504340138</v>
      </c>
      <c r="EE201" s="25">
        <v>4.9416424226093</v>
      </c>
      <c r="EF201" s="25">
        <v>-0.559615787935424</v>
      </c>
      <c r="EG201" s="26">
        <f t="shared" si="341"/>
        <v>1.69968860426234</v>
      </c>
      <c r="EH201" s="26">
        <f t="shared" si="342"/>
        <v>1.22375357155654</v>
      </c>
      <c r="EI201" s="26">
        <f t="shared" si="363"/>
        <v>0.817157982818435</v>
      </c>
      <c r="EJ201" s="16">
        <f t="shared" si="343"/>
        <v>0.144636757727924</v>
      </c>
      <c r="EK201" s="16">
        <f t="shared" si="344"/>
        <v>0.182842017181565</v>
      </c>
      <c r="EL201" s="16">
        <f t="shared" si="345"/>
        <v>0.00114126135527527</v>
      </c>
      <c r="EO201" s="25">
        <v>0.315563557078501</v>
      </c>
      <c r="EP201" s="25">
        <v>4.9416424226093</v>
      </c>
      <c r="EQ201" s="22">
        <v>-0.559615787935424</v>
      </c>
      <c r="ER201" s="26">
        <f t="shared" si="346"/>
        <v>1.72192766568813</v>
      </c>
      <c r="ES201" s="26">
        <f t="shared" si="347"/>
        <v>1.20794853433566</v>
      </c>
      <c r="ET201" s="26">
        <f t="shared" si="364"/>
        <v>0.827849839273139</v>
      </c>
      <c r="EU201" s="16">
        <f t="shared" si="348"/>
        <v>0.128215796599553</v>
      </c>
      <c r="EV201" s="16">
        <f t="shared" si="349"/>
        <v>0.172150160726861</v>
      </c>
      <c r="EW201" s="16">
        <f t="shared" si="350"/>
        <v>0.00417000839192041</v>
      </c>
      <c r="EZ201" s="25">
        <v>0.315563557078501</v>
      </c>
      <c r="FA201" s="25">
        <v>4.9416424226093</v>
      </c>
      <c r="FB201" s="26">
        <f t="shared" si="351"/>
        <v>1.34145848045048</v>
      </c>
      <c r="FC201" s="26">
        <f t="shared" si="352"/>
        <v>1.55055115779768</v>
      </c>
      <c r="FD201" s="26">
        <f t="shared" si="353"/>
        <v>0.644931961755038</v>
      </c>
      <c r="FE201" s="16">
        <f t="shared" si="354"/>
        <v>0.545443576098516</v>
      </c>
      <c r="FF201" s="16">
        <f t="shared" si="355"/>
        <v>0.355068038244962</v>
      </c>
      <c r="FG201" s="16">
        <f t="shared" si="356"/>
        <v>0.00678747039376898</v>
      </c>
    </row>
    <row r="202" s="1" customFormat="1" spans="1:163">
      <c r="A202" s="13" t="s">
        <v>84</v>
      </c>
      <c r="B202" s="13">
        <v>4.4702708722841</v>
      </c>
      <c r="C202" s="14">
        <v>0.00566</v>
      </c>
      <c r="D202" s="14">
        <v>0.0388958333333333</v>
      </c>
      <c r="E202" s="13">
        <v>140</v>
      </c>
      <c r="F202" s="13">
        <v>0.357142857142857</v>
      </c>
      <c r="G202" s="13">
        <v>0.571428571428572</v>
      </c>
      <c r="H202" s="13">
        <v>0.571428571428571</v>
      </c>
      <c r="I202" s="13">
        <v>2.85714285714286</v>
      </c>
      <c r="J202" s="13">
        <v>1.9</v>
      </c>
      <c r="K202" s="17">
        <f t="shared" si="283"/>
        <v>1.55187179942361</v>
      </c>
      <c r="L202" s="17">
        <f t="shared" si="279"/>
        <v>1.22432793785266</v>
      </c>
      <c r="M202" s="17">
        <f t="shared" si="280"/>
        <v>0.816774631275584</v>
      </c>
      <c r="N202" s="16">
        <f t="shared" si="284"/>
        <v>0.121193244036556</v>
      </c>
      <c r="O202" s="16">
        <f t="shared" si="281"/>
        <v>0.183225368724416</v>
      </c>
      <c r="P202" s="16">
        <f>(O202-$Q$1)^2</f>
        <v>0.0151439783113329</v>
      </c>
      <c r="R202" s="21">
        <f t="shared" si="285"/>
        <v>0.202392071287391</v>
      </c>
      <c r="S202" s="21">
        <f t="shared" si="278"/>
        <v>1</v>
      </c>
      <c r="T202" s="21">
        <f t="shared" si="286"/>
        <v>1.49744900461592</v>
      </c>
      <c r="U202" s="22">
        <f t="shared" si="287"/>
        <v>0.00564404238508504</v>
      </c>
      <c r="V202" s="21">
        <f t="shared" si="288"/>
        <v>0.0381584504340138</v>
      </c>
      <c r="W202" s="25">
        <f t="shared" si="289"/>
        <v>4.9416424226093</v>
      </c>
      <c r="X202" s="21">
        <f t="shared" si="290"/>
        <v>-1.02961941718116</v>
      </c>
      <c r="Y202" s="21">
        <f t="shared" si="291"/>
        <v>-0.559615787935422</v>
      </c>
      <c r="Z202" s="25">
        <f t="shared" si="292"/>
        <v>-0.559615787935424</v>
      </c>
      <c r="AA202" s="21">
        <f t="shared" si="293"/>
        <v>1.04982212449868</v>
      </c>
      <c r="AB202" s="26">
        <f t="shared" si="294"/>
        <v>1.88168787522849</v>
      </c>
      <c r="AC202" s="26">
        <f t="shared" si="295"/>
        <v>1.00973175467227</v>
      </c>
      <c r="AD202" s="26">
        <f t="shared" si="357"/>
        <v>0.990362039593944</v>
      </c>
      <c r="AE202" s="16">
        <f t="shared" si="296"/>
        <v>0.0003353339136472</v>
      </c>
      <c r="AF202" s="16">
        <f t="shared" si="297"/>
        <v>0.00963796040605569</v>
      </c>
      <c r="AG202" s="16">
        <f t="shared" si="298"/>
        <v>0.0379388482280921</v>
      </c>
      <c r="AJ202" s="25">
        <v>0.202392071287391</v>
      </c>
      <c r="AK202" s="22">
        <v>1</v>
      </c>
      <c r="AL202" s="25">
        <v>1.49744900461592</v>
      </c>
      <c r="AM202" s="25">
        <v>0.0381584504340138</v>
      </c>
      <c r="AN202" s="25">
        <v>4.9416424226093</v>
      </c>
      <c r="AO202" s="25">
        <v>-1.02961941718116</v>
      </c>
      <c r="AP202" s="25">
        <v>-0.559615787935422</v>
      </c>
      <c r="AQ202" s="25">
        <v>-0.559615787935424</v>
      </c>
      <c r="AR202" s="25">
        <v>1.04982212449868</v>
      </c>
      <c r="AS202" s="26">
        <f t="shared" si="299"/>
        <v>1.88342836138268</v>
      </c>
      <c r="AT202" s="26">
        <f t="shared" si="300"/>
        <v>1.00879865619373</v>
      </c>
      <c r="AU202" s="26">
        <f t="shared" si="358"/>
        <v>0.991278084938252</v>
      </c>
      <c r="AV202" s="16">
        <f t="shared" si="301"/>
        <v>0.000274619206463075</v>
      </c>
      <c r="AW202" s="16">
        <f t="shared" si="302"/>
        <v>0.00872191506174769</v>
      </c>
      <c r="AX202" s="16">
        <f t="shared" si="303"/>
        <v>0.0383642691328553</v>
      </c>
      <c r="BA202" s="25">
        <v>0.202392071287391</v>
      </c>
      <c r="BB202" s="25">
        <v>1.49744900461592</v>
      </c>
      <c r="BC202" s="25">
        <v>0.0381584504340138</v>
      </c>
      <c r="BD202" s="25">
        <v>4.9416424226093</v>
      </c>
      <c r="BE202" s="22">
        <v>-1.02961941718116</v>
      </c>
      <c r="BF202" s="25">
        <v>-0.559615787935422</v>
      </c>
      <c r="BG202" s="25">
        <v>-0.559615787935424</v>
      </c>
      <c r="BH202" s="25">
        <v>1.04982212449868</v>
      </c>
      <c r="BI202" s="26">
        <f t="shared" si="304"/>
        <v>1.90280706821655</v>
      </c>
      <c r="BJ202" s="26">
        <f t="shared" si="305"/>
        <v>0.998524775179031</v>
      </c>
      <c r="BK202" s="26">
        <f t="shared" si="359"/>
        <v>1.0014774043245</v>
      </c>
      <c r="BL202" s="16">
        <f t="shared" si="306"/>
        <v>7.87963197235131e-6</v>
      </c>
      <c r="BM202" s="16">
        <f t="shared" si="307"/>
        <v>0.00147740432449872</v>
      </c>
      <c r="BN202" s="16">
        <f t="shared" si="308"/>
        <v>0.0413655149106255</v>
      </c>
      <c r="BQ202" s="25">
        <v>0.202392071287391</v>
      </c>
      <c r="BR202" s="25">
        <v>1.49744900461592</v>
      </c>
      <c r="BS202" s="25">
        <v>0.0381584504340138</v>
      </c>
      <c r="BT202" s="25">
        <v>4.9416424226093</v>
      </c>
      <c r="BU202" s="22">
        <v>-0.559615787935422</v>
      </c>
      <c r="BV202" s="25">
        <v>-0.559615787935424</v>
      </c>
      <c r="BW202" s="25">
        <v>1.04982212449868</v>
      </c>
      <c r="BX202" s="26">
        <f t="shared" si="309"/>
        <v>1.86247678603109</v>
      </c>
      <c r="BY202" s="26">
        <f t="shared" si="310"/>
        <v>1.02014694317284</v>
      </c>
      <c r="BZ202" s="26">
        <f t="shared" si="360"/>
        <v>0.980250940016365</v>
      </c>
      <c r="CA202" s="16">
        <f t="shared" si="311"/>
        <v>0.00140799158655633</v>
      </c>
      <c r="CB202" s="16">
        <f t="shared" si="312"/>
        <v>0.019749059983635</v>
      </c>
      <c r="CC202" s="16">
        <f t="shared" si="313"/>
        <v>0.0349360940075744</v>
      </c>
      <c r="CF202" s="25">
        <v>0.202392071287391</v>
      </c>
      <c r="CG202" s="25">
        <v>1.49744900461592</v>
      </c>
      <c r="CH202" s="25">
        <v>0.0381584504340138</v>
      </c>
      <c r="CI202" s="25">
        <v>4.9416424226093</v>
      </c>
      <c r="CJ202" s="25">
        <v>-0.559615787935424</v>
      </c>
      <c r="CK202" s="22">
        <v>1.04982212449868</v>
      </c>
      <c r="CL202" s="29">
        <f t="shared" si="314"/>
        <v>1.86669126349339</v>
      </c>
      <c r="CM202" s="29">
        <f t="shared" si="315"/>
        <v>1.01784373086113</v>
      </c>
      <c r="CN202" s="29">
        <f t="shared" si="361"/>
        <v>0.982469086049154</v>
      </c>
      <c r="CO202" s="27">
        <f t="shared" si="316"/>
        <v>0.0011094719276666</v>
      </c>
      <c r="CP202" s="27">
        <f t="shared" si="317"/>
        <v>0.0175309139508459</v>
      </c>
      <c r="CQ202" s="27">
        <f t="shared" si="318"/>
        <v>0.0361181036502543</v>
      </c>
      <c r="CT202" s="31">
        <v>0.202392071287391</v>
      </c>
      <c r="CU202" s="31">
        <v>1.49744900461592</v>
      </c>
      <c r="CV202" s="31">
        <v>0.0381584504340138</v>
      </c>
      <c r="CW202" s="31">
        <v>4.9416424226093</v>
      </c>
      <c r="CX202" s="31">
        <v>-0.559615787935424</v>
      </c>
      <c r="CY202" s="34">
        <f t="shared" si="319"/>
        <v>1.90899882573688</v>
      </c>
      <c r="CZ202" s="34">
        <f t="shared" si="282"/>
        <v>0.995286102005113</v>
      </c>
      <c r="DA202" s="34">
        <f t="shared" si="362"/>
        <v>1.00473622407204</v>
      </c>
      <c r="DB202" s="32">
        <f t="shared" si="320"/>
        <v>8.09788646427707e-5</v>
      </c>
      <c r="DC202" s="32">
        <f t="shared" si="321"/>
        <v>0.00473622407204322</v>
      </c>
      <c r="DD202" s="32">
        <f>(DC202-$DE$1)^2</f>
        <v>0.0409432668804465</v>
      </c>
      <c r="DE202" s="73"/>
      <c r="DF202" s="30">
        <f t="shared" si="322"/>
        <v>1.90899882573688</v>
      </c>
      <c r="DG202" s="30">
        <f t="shared" si="323"/>
        <v>1.96107123306786</v>
      </c>
      <c r="DH202" s="30">
        <f t="shared" si="324"/>
        <v>0.968858228075519</v>
      </c>
      <c r="DI202" s="34">
        <f t="shared" si="325"/>
        <v>1.03214275424624</v>
      </c>
      <c r="DJ202" s="32">
        <f t="shared" si="326"/>
        <v>0.0037296955084288</v>
      </c>
      <c r="DK202" s="32">
        <f t="shared" si="327"/>
        <v>0.0321427542462418</v>
      </c>
      <c r="DL202" s="32">
        <f t="shared" si="328"/>
        <v>0.0390876011034741</v>
      </c>
      <c r="DM202" s="36"/>
      <c r="DN202" s="30">
        <f t="shared" si="329"/>
        <v>1.90463058720038</v>
      </c>
      <c r="DO202" s="30">
        <f t="shared" si="330"/>
        <v>0.997568774106906</v>
      </c>
      <c r="DP202" s="34">
        <f t="shared" si="331"/>
        <v>1.0024371511581</v>
      </c>
      <c r="DQ202" s="32">
        <f t="shared" si="332"/>
        <v>2.14423378203293e-5</v>
      </c>
      <c r="DR202" s="32">
        <f t="shared" si="333"/>
        <v>0.00243715115809517</v>
      </c>
      <c r="DS202" s="32">
        <f t="shared" si="334"/>
        <v>0.0505658365452681</v>
      </c>
      <c r="DT202" s="36"/>
      <c r="DU202" s="30">
        <f t="shared" si="335"/>
        <v>1.91470717546158</v>
      </c>
      <c r="DV202" s="30">
        <f t="shared" si="336"/>
        <v>0.992318838279781</v>
      </c>
      <c r="DW202" s="34">
        <f t="shared" si="337"/>
        <v>1.00774061866399</v>
      </c>
      <c r="DX202" s="32">
        <f t="shared" si="338"/>
        <v>0.000216301010057824</v>
      </c>
      <c r="DY202" s="32">
        <f t="shared" si="339"/>
        <v>0.00774061866399167</v>
      </c>
      <c r="DZ202" s="32">
        <f t="shared" si="340"/>
        <v>0.0472508275958407</v>
      </c>
      <c r="EA202" s="36"/>
      <c r="EC202" s="25">
        <v>0.202392071287391</v>
      </c>
      <c r="ED202" s="22">
        <v>0.0381584504340138</v>
      </c>
      <c r="EE202" s="25">
        <v>4.9416424226093</v>
      </c>
      <c r="EF202" s="25">
        <v>-0.559615787935424</v>
      </c>
      <c r="EG202" s="26">
        <f t="shared" si="341"/>
        <v>1.73863885276818</v>
      </c>
      <c r="EH202" s="26">
        <f t="shared" si="342"/>
        <v>1.09280889298827</v>
      </c>
      <c r="EI202" s="26">
        <f t="shared" si="363"/>
        <v>0.915073080404308</v>
      </c>
      <c r="EJ202" s="16">
        <f t="shared" si="343"/>
        <v>0.0260374198359676</v>
      </c>
      <c r="EK202" s="16">
        <f t="shared" si="344"/>
        <v>0.0849269195956923</v>
      </c>
      <c r="EL202" s="16">
        <f t="shared" si="345"/>
        <v>0.0173442729945881</v>
      </c>
      <c r="EO202" s="25">
        <v>0.202392071287391</v>
      </c>
      <c r="EP202" s="25">
        <v>4.9416424226093</v>
      </c>
      <c r="EQ202" s="22">
        <v>-0.559615787935424</v>
      </c>
      <c r="ER202" s="26">
        <f t="shared" si="346"/>
        <v>1.76138754693899</v>
      </c>
      <c r="ES202" s="26">
        <f t="shared" si="347"/>
        <v>1.07869503409508</v>
      </c>
      <c r="ET202" s="26">
        <f t="shared" si="364"/>
        <v>0.92704607733631</v>
      </c>
      <c r="EU202" s="16">
        <f t="shared" si="348"/>
        <v>0.0192134121435911</v>
      </c>
      <c r="EV202" s="16">
        <f t="shared" si="349"/>
        <v>0.0729539226636903</v>
      </c>
      <c r="EW202" s="16">
        <f t="shared" si="350"/>
        <v>0.0268212156439815</v>
      </c>
      <c r="EZ202" s="25">
        <v>0.202392071287391</v>
      </c>
      <c r="FA202" s="25">
        <v>4.9416424226093</v>
      </c>
      <c r="FB202" s="26">
        <f t="shared" si="351"/>
        <v>1.37219948856384</v>
      </c>
      <c r="FC202" s="26">
        <f t="shared" si="352"/>
        <v>1.38463832397181</v>
      </c>
      <c r="FD202" s="26">
        <f t="shared" si="353"/>
        <v>0.722210257138862</v>
      </c>
      <c r="FE202" s="16">
        <f t="shared" si="354"/>
        <v>0.278573379872275</v>
      </c>
      <c r="FF202" s="16">
        <f t="shared" si="355"/>
        <v>0.277789742861138</v>
      </c>
      <c r="FG202" s="16">
        <f t="shared" si="356"/>
        <v>2.6089725070223e-5</v>
      </c>
    </row>
    <row r="203" s="1" customFormat="1" spans="1:163">
      <c r="A203" s="13" t="s">
        <v>84</v>
      </c>
      <c r="B203" s="13">
        <v>4.4702708722841</v>
      </c>
      <c r="C203" s="14">
        <v>0.006792</v>
      </c>
      <c r="D203" s="14">
        <v>0.0388958333333333</v>
      </c>
      <c r="E203" s="13">
        <v>140</v>
      </c>
      <c r="F203" s="13">
        <v>0.357142857142857</v>
      </c>
      <c r="G203" s="13">
        <v>0.571428571428572</v>
      </c>
      <c r="H203" s="13">
        <v>0.571428571428571</v>
      </c>
      <c r="I203" s="13">
        <v>1.78571428571429</v>
      </c>
      <c r="J203" s="13">
        <v>2.11</v>
      </c>
      <c r="K203" s="17">
        <f t="shared" si="283"/>
        <v>1.60061359336647</v>
      </c>
      <c r="L203" s="17">
        <f t="shared" si="279"/>
        <v>1.31824445871547</v>
      </c>
      <c r="M203" s="17">
        <f t="shared" si="280"/>
        <v>0.758584641405908</v>
      </c>
      <c r="N203" s="16">
        <f t="shared" si="284"/>
        <v>0.259474511263024</v>
      </c>
      <c r="O203" s="16">
        <f t="shared" si="281"/>
        <v>0.241415358594092</v>
      </c>
      <c r="P203" s="16">
        <f>(O203-$Q$1)^2</f>
        <v>0.00420823139788249</v>
      </c>
      <c r="R203" s="21">
        <f t="shared" si="285"/>
        <v>0.276300895903939</v>
      </c>
      <c r="S203" s="21">
        <f t="shared" ref="S203:S212" si="365">1</f>
        <v>1</v>
      </c>
      <c r="T203" s="21">
        <f t="shared" si="286"/>
        <v>1.49744900461592</v>
      </c>
      <c r="U203" s="22">
        <f t="shared" si="287"/>
        <v>0.00676903828003276</v>
      </c>
      <c r="V203" s="21">
        <f t="shared" si="288"/>
        <v>0.0381584504340138</v>
      </c>
      <c r="W203" s="25">
        <f t="shared" si="289"/>
        <v>4.9416424226093</v>
      </c>
      <c r="X203" s="21">
        <f t="shared" si="290"/>
        <v>-1.02961941718116</v>
      </c>
      <c r="Y203" s="21">
        <f t="shared" si="291"/>
        <v>-0.559615787935422</v>
      </c>
      <c r="Z203" s="25">
        <f t="shared" si="292"/>
        <v>-0.559615787935424</v>
      </c>
      <c r="AA203" s="21">
        <f t="shared" si="293"/>
        <v>0.579818495252945</v>
      </c>
      <c r="AB203" s="26">
        <f t="shared" si="294"/>
        <v>1.88860705129992</v>
      </c>
      <c r="AC203" s="26">
        <f t="shared" si="295"/>
        <v>1.1172255226664</v>
      </c>
      <c r="AD203" s="26">
        <f t="shared" si="357"/>
        <v>0.895074431895699</v>
      </c>
      <c r="AE203" s="16">
        <f t="shared" si="296"/>
        <v>0.049014837734114</v>
      </c>
      <c r="AF203" s="16">
        <f t="shared" si="297"/>
        <v>0.104925568104301</v>
      </c>
      <c r="AG203" s="16">
        <f t="shared" si="298"/>
        <v>0.00989853172116243</v>
      </c>
      <c r="AJ203" s="25">
        <v>0.276300895903939</v>
      </c>
      <c r="AK203" s="22">
        <v>1</v>
      </c>
      <c r="AL203" s="25">
        <v>1.49744900461592</v>
      </c>
      <c r="AM203" s="25">
        <v>0.0381584504340138</v>
      </c>
      <c r="AN203" s="25">
        <v>4.9416424226093</v>
      </c>
      <c r="AO203" s="25">
        <v>-1.02961941718116</v>
      </c>
      <c r="AP203" s="25">
        <v>-0.559615787935422</v>
      </c>
      <c r="AQ203" s="25">
        <v>-0.559615787935424</v>
      </c>
      <c r="AR203" s="25">
        <v>0.579818495252945</v>
      </c>
      <c r="AS203" s="26">
        <f t="shared" si="299"/>
        <v>1.89061039997542</v>
      </c>
      <c r="AT203" s="26">
        <f t="shared" si="300"/>
        <v>1.11604167629007</v>
      </c>
      <c r="AU203" s="26">
        <f t="shared" si="358"/>
        <v>0.896023886244273</v>
      </c>
      <c r="AV203" s="16">
        <f t="shared" si="301"/>
        <v>0.0481317965989467</v>
      </c>
      <c r="AW203" s="16">
        <f t="shared" si="302"/>
        <v>0.103976113755727</v>
      </c>
      <c r="AX203" s="16">
        <f t="shared" si="303"/>
        <v>0.0101231348089651</v>
      </c>
      <c r="BA203" s="25">
        <v>0.276300895903939</v>
      </c>
      <c r="BB203" s="25">
        <v>1.49744900461592</v>
      </c>
      <c r="BC203" s="25">
        <v>0.0381584504340138</v>
      </c>
      <c r="BD203" s="25">
        <v>4.9416424226093</v>
      </c>
      <c r="BE203" s="22">
        <v>-1.02961941718116</v>
      </c>
      <c r="BF203" s="25">
        <v>-0.559615787935422</v>
      </c>
      <c r="BG203" s="25">
        <v>-0.559615787935424</v>
      </c>
      <c r="BH203" s="25">
        <v>0.579818495252945</v>
      </c>
      <c r="BI203" s="26">
        <f t="shared" si="304"/>
        <v>1.89780352463961</v>
      </c>
      <c r="BJ203" s="26">
        <f t="shared" si="305"/>
        <v>1.11181161411358</v>
      </c>
      <c r="BK203" s="26">
        <f t="shared" si="359"/>
        <v>0.899432950066166</v>
      </c>
      <c r="BL203" s="16">
        <f t="shared" si="306"/>
        <v>0.045027344155372</v>
      </c>
      <c r="BM203" s="16">
        <f t="shared" si="307"/>
        <v>0.100567049933833</v>
      </c>
      <c r="BN203" s="16">
        <f t="shared" si="308"/>
        <v>0.0108775500157407</v>
      </c>
      <c r="BQ203" s="25">
        <v>0.276300895903939</v>
      </c>
      <c r="BR203" s="25">
        <v>1.49744900461592</v>
      </c>
      <c r="BS203" s="25">
        <v>0.0381584504340138</v>
      </c>
      <c r="BT203" s="25">
        <v>4.9416424226093</v>
      </c>
      <c r="BU203" s="22">
        <v>-0.559615787935422</v>
      </c>
      <c r="BV203" s="25">
        <v>-0.559615787935424</v>
      </c>
      <c r="BW203" s="25">
        <v>0.579818495252945</v>
      </c>
      <c r="BX203" s="26">
        <f t="shared" si="309"/>
        <v>1.85609566878872</v>
      </c>
      <c r="BY203" s="26">
        <f t="shared" si="310"/>
        <v>1.13679485140816</v>
      </c>
      <c r="BZ203" s="26">
        <f t="shared" si="360"/>
        <v>0.879666193738728</v>
      </c>
      <c r="CA203" s="16">
        <f t="shared" si="311"/>
        <v>0.064467409407849</v>
      </c>
      <c r="CB203" s="16">
        <f t="shared" si="312"/>
        <v>0.120333806261272</v>
      </c>
      <c r="CC203" s="16">
        <f t="shared" si="313"/>
        <v>0.00745239393325906</v>
      </c>
      <c r="CF203" s="25">
        <v>0.276300895903939</v>
      </c>
      <c r="CG203" s="25">
        <v>1.49744900461592</v>
      </c>
      <c r="CH203" s="25">
        <v>0.0381584504340138</v>
      </c>
      <c r="CI203" s="25">
        <v>4.9416424226093</v>
      </c>
      <c r="CJ203" s="25">
        <v>-0.559615787935424</v>
      </c>
      <c r="CK203" s="22">
        <v>0.579818495252945</v>
      </c>
      <c r="CL203" s="29">
        <f t="shared" si="314"/>
        <v>1.86073293107533</v>
      </c>
      <c r="CM203" s="29">
        <f t="shared" si="315"/>
        <v>1.13396176569016</v>
      </c>
      <c r="CN203" s="29">
        <f t="shared" si="361"/>
        <v>0.881863948376932</v>
      </c>
      <c r="CO203" s="27">
        <f t="shared" si="316"/>
        <v>0.0621340716502984</v>
      </c>
      <c r="CP203" s="27">
        <f t="shared" si="317"/>
        <v>0.118136051623069</v>
      </c>
      <c r="CQ203" s="27">
        <f t="shared" si="318"/>
        <v>0.00799996036642649</v>
      </c>
      <c r="CT203" s="31">
        <v>0.276300895903939</v>
      </c>
      <c r="CU203" s="31">
        <v>1.49744900461592</v>
      </c>
      <c r="CV203" s="31">
        <v>0.0381584504340138</v>
      </c>
      <c r="CW203" s="31">
        <v>4.9416424226093</v>
      </c>
      <c r="CX203" s="31">
        <v>-0.559615787935424</v>
      </c>
      <c r="CY203" s="34">
        <f t="shared" si="319"/>
        <v>1.96895740442604</v>
      </c>
      <c r="CZ203" s="34">
        <f t="shared" si="282"/>
        <v>1.07163313703837</v>
      </c>
      <c r="DA203" s="34">
        <f t="shared" si="362"/>
        <v>0.933155167974428</v>
      </c>
      <c r="DB203" s="32">
        <f t="shared" si="320"/>
        <v>0.019893013766239</v>
      </c>
      <c r="DC203" s="32">
        <f t="shared" si="321"/>
        <v>0.0668448320255723</v>
      </c>
      <c r="DD203" s="32">
        <f>(DC203-$DE$1)^2</f>
        <v>0.0196660847651647</v>
      </c>
      <c r="DE203" s="73"/>
      <c r="DF203" s="30">
        <f t="shared" si="322"/>
        <v>1.96895740442604</v>
      </c>
      <c r="DG203" s="30">
        <f t="shared" si="323"/>
        <v>2.02252632770812</v>
      </c>
      <c r="DH203" s="30">
        <f t="shared" si="324"/>
        <v>1.04324970760257</v>
      </c>
      <c r="DI203" s="34">
        <f t="shared" si="325"/>
        <v>0.958543283273993</v>
      </c>
      <c r="DJ203" s="32">
        <f t="shared" si="326"/>
        <v>0.00765164334422637</v>
      </c>
      <c r="DK203" s="32">
        <f t="shared" si="327"/>
        <v>0.0414567167260071</v>
      </c>
      <c r="DL203" s="32">
        <f t="shared" si="328"/>
        <v>0.0354915013578862</v>
      </c>
      <c r="DM203" s="36"/>
      <c r="DN203" s="30">
        <f t="shared" si="329"/>
        <v>2.03443283382613</v>
      </c>
      <c r="DO203" s="30">
        <f t="shared" si="330"/>
        <v>1.0371440948639</v>
      </c>
      <c r="DP203" s="34">
        <f t="shared" si="331"/>
        <v>0.964186177168783</v>
      </c>
      <c r="DQ203" s="32">
        <f t="shared" si="332"/>
        <v>0.00571039660354884</v>
      </c>
      <c r="DR203" s="32">
        <f t="shared" si="333"/>
        <v>0.0358138228312166</v>
      </c>
      <c r="DS203" s="32">
        <f t="shared" si="334"/>
        <v>0.036669115421999</v>
      </c>
      <c r="DT203" s="36"/>
      <c r="DU203" s="30">
        <f t="shared" si="335"/>
        <v>2.15185298561351</v>
      </c>
      <c r="DV203" s="30">
        <f t="shared" si="336"/>
        <v>0.980550257897115</v>
      </c>
      <c r="DW203" s="34">
        <f t="shared" si="337"/>
        <v>1.01983553820545</v>
      </c>
      <c r="DX203" s="32">
        <f t="shared" si="338"/>
        <v>0.0017516724047643</v>
      </c>
      <c r="DY203" s="32">
        <f t="shared" si="339"/>
        <v>0.0198355382054529</v>
      </c>
      <c r="DZ203" s="32">
        <f t="shared" si="340"/>
        <v>0.0421389075520335</v>
      </c>
      <c r="EA203" s="36"/>
      <c r="EC203" s="25">
        <v>0.276300895903939</v>
      </c>
      <c r="ED203" s="22">
        <v>0.0381584504340138</v>
      </c>
      <c r="EE203" s="25">
        <v>4.9416424226093</v>
      </c>
      <c r="EF203" s="25">
        <v>-0.559615787935424</v>
      </c>
      <c r="EG203" s="26">
        <f t="shared" si="341"/>
        <v>1.79324669906976</v>
      </c>
      <c r="EH203" s="26">
        <f t="shared" si="342"/>
        <v>1.17663676787725</v>
      </c>
      <c r="EI203" s="26">
        <f t="shared" si="363"/>
        <v>0.849879952165764</v>
      </c>
      <c r="EJ203" s="16">
        <f t="shared" si="343"/>
        <v>0.100332653650202</v>
      </c>
      <c r="EK203" s="16">
        <f t="shared" si="344"/>
        <v>0.150120047834236</v>
      </c>
      <c r="EL203" s="16">
        <f t="shared" si="345"/>
        <v>0.00442285241410627</v>
      </c>
      <c r="EO203" s="25">
        <v>0.276300895903939</v>
      </c>
      <c r="EP203" s="25">
        <v>4.9416424226093</v>
      </c>
      <c r="EQ203" s="22">
        <v>-0.559615787935424</v>
      </c>
      <c r="ER203" s="26">
        <f t="shared" si="346"/>
        <v>1.81670989308788</v>
      </c>
      <c r="ES203" s="26">
        <f t="shared" si="347"/>
        <v>1.16144025418038</v>
      </c>
      <c r="ET203" s="26">
        <f t="shared" si="364"/>
        <v>0.86099994933075</v>
      </c>
      <c r="EU203" s="16">
        <f t="shared" si="348"/>
        <v>0.0860190868125213</v>
      </c>
      <c r="EV203" s="16">
        <f t="shared" si="349"/>
        <v>0.13900005066925</v>
      </c>
      <c r="EW203" s="16">
        <f t="shared" si="350"/>
        <v>0.00955031482479798</v>
      </c>
      <c r="EZ203" s="25">
        <v>0.276300895903939</v>
      </c>
      <c r="FA203" s="25">
        <v>4.9416424226093</v>
      </c>
      <c r="FB203" s="26">
        <f t="shared" si="351"/>
        <v>1.4152980645834</v>
      </c>
      <c r="FC203" s="26">
        <f t="shared" si="352"/>
        <v>1.49085203520086</v>
      </c>
      <c r="FD203" s="26">
        <f t="shared" si="353"/>
        <v>0.670757376579811</v>
      </c>
      <c r="FE203" s="16">
        <f t="shared" si="354"/>
        <v>0.482610779071568</v>
      </c>
      <c r="FF203" s="16">
        <f t="shared" si="355"/>
        <v>0.329242623420189</v>
      </c>
      <c r="FG203" s="16">
        <f t="shared" si="356"/>
        <v>0.00319911173948422</v>
      </c>
    </row>
    <row r="204" s="1" customFormat="1" spans="1:163">
      <c r="A204" s="13" t="s">
        <v>30</v>
      </c>
      <c r="B204" s="13">
        <v>2.05437596268495</v>
      </c>
      <c r="C204" s="14">
        <v>0.0024</v>
      </c>
      <c r="D204" s="14">
        <v>0.0526</v>
      </c>
      <c r="E204" s="13">
        <v>100</v>
      </c>
      <c r="F204" s="13">
        <v>0.5</v>
      </c>
      <c r="G204" s="13">
        <v>0.5</v>
      </c>
      <c r="H204" s="13">
        <v>1</v>
      </c>
      <c r="I204" s="13">
        <v>5</v>
      </c>
      <c r="J204" s="13">
        <v>1.57</v>
      </c>
      <c r="K204" s="17">
        <f t="shared" si="283"/>
        <v>1.37770665211405</v>
      </c>
      <c r="L204" s="17">
        <f t="shared" si="279"/>
        <v>1.13957495784091</v>
      </c>
      <c r="M204" s="17">
        <f t="shared" si="280"/>
        <v>0.877520160582194</v>
      </c>
      <c r="N204" s="16">
        <f t="shared" si="284"/>
        <v>0.0369767316411888</v>
      </c>
      <c r="O204" s="16">
        <f t="shared" si="281"/>
        <v>0.122479839417806</v>
      </c>
      <c r="P204" s="16">
        <f>(O204-$Q$1)^2</f>
        <v>0.0337847933015865</v>
      </c>
      <c r="R204" s="21">
        <f t="shared" si="285"/>
        <v>0.130655348883594</v>
      </c>
      <c r="S204" s="21">
        <f t="shared" si="365"/>
        <v>1</v>
      </c>
      <c r="T204" s="21">
        <f t="shared" si="286"/>
        <v>0.719972134038586</v>
      </c>
      <c r="U204" s="22">
        <f t="shared" si="287"/>
        <v>0.00239712459972145</v>
      </c>
      <c r="V204" s="21">
        <f t="shared" si="288"/>
        <v>0.0512632939375415</v>
      </c>
      <c r="W204" s="25">
        <f t="shared" si="289"/>
        <v>4.60517018598809</v>
      </c>
      <c r="X204" s="21">
        <f t="shared" si="290"/>
        <v>-0.693147180559945</v>
      </c>
      <c r="Y204" s="21">
        <f t="shared" si="291"/>
        <v>-0.693147180559945</v>
      </c>
      <c r="Z204" s="25">
        <f t="shared" si="292"/>
        <v>0</v>
      </c>
      <c r="AA204" s="21">
        <f t="shared" si="293"/>
        <v>1.6094379124341</v>
      </c>
      <c r="AB204" s="26">
        <f t="shared" si="294"/>
        <v>1.08937188836947</v>
      </c>
      <c r="AC204" s="26">
        <f t="shared" si="295"/>
        <v>1.44119746136457</v>
      </c>
      <c r="AD204" s="26">
        <f t="shared" si="357"/>
        <v>0.693867444821317</v>
      </c>
      <c r="AE204" s="16">
        <f t="shared" si="296"/>
        <v>0.231003381689532</v>
      </c>
      <c r="AF204" s="16">
        <f t="shared" si="297"/>
        <v>0.306132555178683</v>
      </c>
      <c r="AG204" s="16">
        <f t="shared" si="298"/>
        <v>0.0103460677621201</v>
      </c>
      <c r="AJ204" s="25">
        <v>0.130655348883594</v>
      </c>
      <c r="AK204" s="22">
        <v>1</v>
      </c>
      <c r="AL204" s="25">
        <v>0.719972134038586</v>
      </c>
      <c r="AM204" s="25">
        <v>0.0512632939375415</v>
      </c>
      <c r="AN204" s="25">
        <v>4.60517018598809</v>
      </c>
      <c r="AO204" s="25">
        <v>-0.693147180559945</v>
      </c>
      <c r="AP204" s="25">
        <v>-0.693147180559945</v>
      </c>
      <c r="AQ204" s="25">
        <v>0</v>
      </c>
      <c r="AR204" s="25">
        <v>1.6094379124341</v>
      </c>
      <c r="AS204" s="26">
        <f t="shared" si="299"/>
        <v>1.08796865671987</v>
      </c>
      <c r="AT204" s="26">
        <f t="shared" si="300"/>
        <v>1.44305627768121</v>
      </c>
      <c r="AU204" s="26">
        <f t="shared" si="358"/>
        <v>0.692973666700552</v>
      </c>
      <c r="AV204" s="16">
        <f t="shared" si="301"/>
        <v>0.23235421590445</v>
      </c>
      <c r="AW204" s="16">
        <f t="shared" si="302"/>
        <v>0.307026333299448</v>
      </c>
      <c r="AX204" s="16">
        <f t="shared" si="303"/>
        <v>0.0104932220255822</v>
      </c>
      <c r="BA204" s="25">
        <v>0.130655348883594</v>
      </c>
      <c r="BB204" s="25">
        <v>0.719972134038586</v>
      </c>
      <c r="BC204" s="25">
        <v>0.0512632939375415</v>
      </c>
      <c r="BD204" s="25">
        <v>4.60517018598809</v>
      </c>
      <c r="BE204" s="22">
        <v>-0.693147180559945</v>
      </c>
      <c r="BF204" s="25">
        <v>-0.693147180559945</v>
      </c>
      <c r="BG204" s="25">
        <v>0</v>
      </c>
      <c r="BH204" s="25">
        <v>1.6094379124341</v>
      </c>
      <c r="BI204" s="26">
        <f t="shared" si="304"/>
        <v>1.07862166822644</v>
      </c>
      <c r="BJ204" s="26">
        <f t="shared" si="305"/>
        <v>1.45556133929844</v>
      </c>
      <c r="BK204" s="26">
        <f t="shared" si="359"/>
        <v>0.687020170844867</v>
      </c>
      <c r="BL204" s="16">
        <f t="shared" si="306"/>
        <v>0.241452664936566</v>
      </c>
      <c r="BM204" s="16">
        <f t="shared" si="307"/>
        <v>0.312979829155133</v>
      </c>
      <c r="BN204" s="16">
        <f t="shared" si="308"/>
        <v>0.0116893474185281</v>
      </c>
      <c r="BQ204" s="25">
        <v>0.130655348883594</v>
      </c>
      <c r="BR204" s="25">
        <v>0.719972134038586</v>
      </c>
      <c r="BS204" s="25">
        <v>0.0512632939375415</v>
      </c>
      <c r="BT204" s="25">
        <v>4.60517018598809</v>
      </c>
      <c r="BU204" s="22">
        <v>-0.693147180559945</v>
      </c>
      <c r="BV204" s="25">
        <v>0</v>
      </c>
      <c r="BW204" s="25">
        <v>1.6094379124341</v>
      </c>
      <c r="BX204" s="26">
        <f t="shared" si="309"/>
        <v>1.06979883834468</v>
      </c>
      <c r="BY204" s="26">
        <f t="shared" si="310"/>
        <v>1.46756562423389</v>
      </c>
      <c r="BZ204" s="26">
        <f t="shared" si="360"/>
        <v>0.681400533977502</v>
      </c>
      <c r="CA204" s="16">
        <f t="shared" si="311"/>
        <v>0.250201202121334</v>
      </c>
      <c r="CB204" s="16">
        <f t="shared" si="312"/>
        <v>0.318599466022498</v>
      </c>
      <c r="CC204" s="16">
        <f t="shared" si="313"/>
        <v>0.012530207786437</v>
      </c>
      <c r="CF204" s="25">
        <v>0.130655348883594</v>
      </c>
      <c r="CG204" s="25">
        <v>0.719972134038586</v>
      </c>
      <c r="CH204" s="25">
        <v>0.0512632939375415</v>
      </c>
      <c r="CI204" s="25">
        <v>4.60517018598809</v>
      </c>
      <c r="CJ204" s="25">
        <v>0</v>
      </c>
      <c r="CK204" s="22">
        <v>1.6094379124341</v>
      </c>
      <c r="CL204" s="29">
        <f t="shared" si="314"/>
        <v>1.07525090898764</v>
      </c>
      <c r="CM204" s="29">
        <f t="shared" si="315"/>
        <v>1.46012431784705</v>
      </c>
      <c r="CN204" s="29">
        <f t="shared" si="361"/>
        <v>0.684873190437987</v>
      </c>
      <c r="CO204" s="27">
        <f t="shared" si="316"/>
        <v>0.244776663057557</v>
      </c>
      <c r="CP204" s="27">
        <f t="shared" si="317"/>
        <v>0.315126809562013</v>
      </c>
      <c r="CQ204" s="27">
        <f t="shared" si="318"/>
        <v>0.0115666283145583</v>
      </c>
      <c r="CT204" s="31">
        <v>0.130655348883594</v>
      </c>
      <c r="CU204" s="31">
        <v>0.719972134038586</v>
      </c>
      <c r="CV204" s="31">
        <v>0.0512632939375415</v>
      </c>
      <c r="CW204" s="31">
        <v>4.60517018598809</v>
      </c>
      <c r="CX204" s="31">
        <v>0</v>
      </c>
      <c r="CY204" s="34">
        <f t="shared" si="319"/>
        <v>1.07872967798582</v>
      </c>
      <c r="CZ204" s="34">
        <f t="shared" si="282"/>
        <v>1.45541559858765</v>
      </c>
      <c r="DA204" s="34">
        <f t="shared" si="362"/>
        <v>0.68708896686995</v>
      </c>
      <c r="DB204" s="32">
        <f t="shared" si="320"/>
        <v>0.241346529291914</v>
      </c>
      <c r="DC204" s="32">
        <f t="shared" si="321"/>
        <v>0.31291103313005</v>
      </c>
      <c r="DD204" s="32">
        <f>(DC204-$DE$1)^2</f>
        <v>0.0112000699012277</v>
      </c>
      <c r="DE204" s="73"/>
      <c r="DF204" s="30">
        <f t="shared" si="322"/>
        <v>1.07872967798582</v>
      </c>
      <c r="DG204" s="30">
        <f t="shared" si="323"/>
        <v>1.07186156691751</v>
      </c>
      <c r="DH204" s="30">
        <f t="shared" si="324"/>
        <v>1.46474138868049</v>
      </c>
      <c r="DI204" s="34">
        <f t="shared" si="325"/>
        <v>0.682714373832808</v>
      </c>
      <c r="DJ204" s="32">
        <f t="shared" si="326"/>
        <v>0.24814189851388</v>
      </c>
      <c r="DK204" s="32">
        <f t="shared" si="327"/>
        <v>0.317285626167192</v>
      </c>
      <c r="DL204" s="32">
        <f t="shared" si="328"/>
        <v>0.00764523369609725</v>
      </c>
      <c r="DM204" s="36"/>
      <c r="DN204" s="30">
        <f t="shared" si="329"/>
        <v>1.05570528366467</v>
      </c>
      <c r="DO204" s="30">
        <f t="shared" si="330"/>
        <v>1.4871574712121</v>
      </c>
      <c r="DP204" s="34">
        <f t="shared" si="331"/>
        <v>0.672423747557114</v>
      </c>
      <c r="DQ204" s="32">
        <f t="shared" si="332"/>
        <v>0.264499055250438</v>
      </c>
      <c r="DR204" s="32">
        <f t="shared" si="333"/>
        <v>0.327576252442886</v>
      </c>
      <c r="DS204" s="32">
        <f t="shared" si="334"/>
        <v>0.0100541960446373</v>
      </c>
      <c r="DT204" s="36"/>
      <c r="DU204" s="30">
        <f t="shared" si="335"/>
        <v>1.01269590143535</v>
      </c>
      <c r="DV204" s="30">
        <f t="shared" si="336"/>
        <v>1.55031732406022</v>
      </c>
      <c r="DW204" s="34">
        <f t="shared" si="337"/>
        <v>0.645029236583023</v>
      </c>
      <c r="DX204" s="32">
        <f t="shared" si="338"/>
        <v>0.310587858276962</v>
      </c>
      <c r="DY204" s="32">
        <f t="shared" si="339"/>
        <v>0.354970763416977</v>
      </c>
      <c r="DZ204" s="32">
        <f t="shared" si="340"/>
        <v>0.0168629936591012</v>
      </c>
      <c r="EA204" s="36"/>
      <c r="EC204" s="25">
        <v>0.130655348883594</v>
      </c>
      <c r="ED204" s="22">
        <v>0.0512632939375415</v>
      </c>
      <c r="EE204" s="25">
        <v>4.60517018598809</v>
      </c>
      <c r="EF204" s="25">
        <v>0</v>
      </c>
      <c r="EG204" s="26">
        <f t="shared" si="341"/>
        <v>1.09271846629164</v>
      </c>
      <c r="EH204" s="26">
        <f t="shared" si="342"/>
        <v>1.43678362582094</v>
      </c>
      <c r="EI204" s="26">
        <f t="shared" si="363"/>
        <v>0.695999023115697</v>
      </c>
      <c r="EJ204" s="16">
        <f t="shared" si="343"/>
        <v>0.227797662419001</v>
      </c>
      <c r="EK204" s="16">
        <f t="shared" si="344"/>
        <v>0.304000976884303</v>
      </c>
      <c r="EL204" s="16">
        <f t="shared" si="345"/>
        <v>0.00763463523763019</v>
      </c>
      <c r="EO204" s="25">
        <v>0.130655348883594</v>
      </c>
      <c r="EP204" s="25">
        <v>4.60517018598809</v>
      </c>
      <c r="EQ204" s="22">
        <v>0</v>
      </c>
      <c r="ER204" s="26">
        <f t="shared" si="346"/>
        <v>1.06158984469151</v>
      </c>
      <c r="ES204" s="26">
        <f t="shared" si="347"/>
        <v>1.47891392127648</v>
      </c>
      <c r="ET204" s="26">
        <f t="shared" si="364"/>
        <v>0.676171875599685</v>
      </c>
      <c r="EU204" s="16">
        <f t="shared" si="348"/>
        <v>0.258480886020808</v>
      </c>
      <c r="EV204" s="16">
        <f t="shared" si="349"/>
        <v>0.323828124400315</v>
      </c>
      <c r="EW204" s="16">
        <f t="shared" si="350"/>
        <v>0.00758682138446596</v>
      </c>
      <c r="EZ204" s="25">
        <v>0.130655348883594</v>
      </c>
      <c r="FA204" s="25">
        <v>4.60517018598809</v>
      </c>
      <c r="FB204" s="26">
        <f t="shared" si="351"/>
        <v>1.22844793710913</v>
      </c>
      <c r="FC204" s="26">
        <f t="shared" si="352"/>
        <v>1.27803544014624</v>
      </c>
      <c r="FD204" s="26">
        <f t="shared" si="353"/>
        <v>0.782450915356132</v>
      </c>
      <c r="FE204" s="16">
        <f t="shared" si="354"/>
        <v>0.11665781166501</v>
      </c>
      <c r="FF204" s="16">
        <f t="shared" si="355"/>
        <v>0.217549084643868</v>
      </c>
      <c r="FG204" s="16">
        <f t="shared" si="356"/>
        <v>0.00303963093016088</v>
      </c>
    </row>
    <row r="205" s="1" customFormat="1" spans="1:163">
      <c r="A205" s="13" t="s">
        <v>30</v>
      </c>
      <c r="B205" s="13">
        <v>1.87939742269675</v>
      </c>
      <c r="C205" s="14">
        <v>0.0024</v>
      </c>
      <c r="D205" s="14">
        <v>0.0526</v>
      </c>
      <c r="E205" s="13">
        <v>100</v>
      </c>
      <c r="F205" s="13">
        <v>0.5</v>
      </c>
      <c r="G205" s="13">
        <v>0.5</v>
      </c>
      <c r="H205" s="13">
        <v>1</v>
      </c>
      <c r="I205" s="13">
        <v>5</v>
      </c>
      <c r="J205" s="13">
        <v>1.43</v>
      </c>
      <c r="K205" s="17">
        <f t="shared" si="283"/>
        <v>1.36323592685702</v>
      </c>
      <c r="L205" s="17">
        <f t="shared" si="279"/>
        <v>1.04897470190424</v>
      </c>
      <c r="M205" s="17">
        <f t="shared" si="280"/>
        <v>0.953311836962952</v>
      </c>
      <c r="N205" s="16">
        <f t="shared" si="284"/>
        <v>0.00445744146264103</v>
      </c>
      <c r="O205" s="16">
        <f t="shared" si="281"/>
        <v>0.0466881630370481</v>
      </c>
      <c r="P205" s="16">
        <f>(O205-$Q$1)^2</f>
        <v>0.0673911621371284</v>
      </c>
      <c r="R205" s="21">
        <f t="shared" si="285"/>
        <v>0.0478132127308332</v>
      </c>
      <c r="S205" s="21">
        <f t="shared" si="365"/>
        <v>1</v>
      </c>
      <c r="T205" s="21">
        <f t="shared" si="286"/>
        <v>0.63095120562224</v>
      </c>
      <c r="U205" s="22">
        <f t="shared" si="287"/>
        <v>0.00239712459972145</v>
      </c>
      <c r="V205" s="21">
        <f t="shared" si="288"/>
        <v>0.0512632939375415</v>
      </c>
      <c r="W205" s="25">
        <f t="shared" si="289"/>
        <v>4.60517018598809</v>
      </c>
      <c r="X205" s="21">
        <f t="shared" si="290"/>
        <v>-0.693147180559945</v>
      </c>
      <c r="Y205" s="21">
        <f t="shared" si="291"/>
        <v>-0.693147180559945</v>
      </c>
      <c r="Z205" s="25">
        <f t="shared" si="292"/>
        <v>0</v>
      </c>
      <c r="AA205" s="21">
        <f t="shared" si="293"/>
        <v>1.6094379124341</v>
      </c>
      <c r="AB205" s="26">
        <f t="shared" si="294"/>
        <v>1.06172068525361</v>
      </c>
      <c r="AC205" s="26">
        <f t="shared" si="295"/>
        <v>1.34687024550004</v>
      </c>
      <c r="AD205" s="26">
        <f t="shared" si="357"/>
        <v>0.742462017659865</v>
      </c>
      <c r="AE205" s="16">
        <f t="shared" si="296"/>
        <v>0.135629653670073</v>
      </c>
      <c r="AF205" s="16">
        <f t="shared" si="297"/>
        <v>0.257537982340135</v>
      </c>
      <c r="AG205" s="16">
        <f t="shared" si="298"/>
        <v>0.00282184586572283</v>
      </c>
      <c r="AJ205" s="25">
        <v>0.0478132127308332</v>
      </c>
      <c r="AK205" s="22">
        <v>1</v>
      </c>
      <c r="AL205" s="25">
        <v>0.63095120562224</v>
      </c>
      <c r="AM205" s="25">
        <v>0.0512632939375415</v>
      </c>
      <c r="AN205" s="25">
        <v>4.60517018598809</v>
      </c>
      <c r="AO205" s="25">
        <v>-0.693147180559945</v>
      </c>
      <c r="AP205" s="25">
        <v>-0.693147180559945</v>
      </c>
      <c r="AQ205" s="25">
        <v>0</v>
      </c>
      <c r="AR205" s="25">
        <v>1.6094379124341</v>
      </c>
      <c r="AS205" s="26">
        <f t="shared" si="299"/>
        <v>1.06029643675982</v>
      </c>
      <c r="AT205" s="26">
        <f t="shared" si="300"/>
        <v>1.34867943569627</v>
      </c>
      <c r="AU205" s="26">
        <f t="shared" si="358"/>
        <v>0.741466039692184</v>
      </c>
      <c r="AV205" s="16">
        <f t="shared" si="301"/>
        <v>0.136680724672483</v>
      </c>
      <c r="AW205" s="16">
        <f t="shared" si="302"/>
        <v>0.258533960307816</v>
      </c>
      <c r="AX205" s="16">
        <f t="shared" si="303"/>
        <v>0.00290996119933504</v>
      </c>
      <c r="BA205" s="25">
        <v>0.0478132127308332</v>
      </c>
      <c r="BB205" s="25">
        <v>0.63095120562224</v>
      </c>
      <c r="BC205" s="25">
        <v>0.0512632939375415</v>
      </c>
      <c r="BD205" s="25">
        <v>4.60517018598809</v>
      </c>
      <c r="BE205" s="22">
        <v>-0.693147180559945</v>
      </c>
      <c r="BF205" s="25">
        <v>-0.693147180559945</v>
      </c>
      <c r="BG205" s="25">
        <v>0</v>
      </c>
      <c r="BH205" s="25">
        <v>1.6094379124341</v>
      </c>
      <c r="BI205" s="26">
        <f t="shared" si="304"/>
        <v>1.04996203383361</v>
      </c>
      <c r="BJ205" s="26">
        <f t="shared" si="305"/>
        <v>1.36195400778331</v>
      </c>
      <c r="BK205" s="26">
        <f t="shared" si="359"/>
        <v>0.734239184499026</v>
      </c>
      <c r="BL205" s="16">
        <f t="shared" si="306"/>
        <v>0.144428855727889</v>
      </c>
      <c r="BM205" s="16">
        <f t="shared" si="307"/>
        <v>0.265760815500974</v>
      </c>
      <c r="BN205" s="16">
        <f t="shared" si="308"/>
        <v>0.00370859951079061</v>
      </c>
      <c r="BQ205" s="25">
        <v>0.0478132127308332</v>
      </c>
      <c r="BR205" s="25">
        <v>0.63095120562224</v>
      </c>
      <c r="BS205" s="25">
        <v>0.0512632939375415</v>
      </c>
      <c r="BT205" s="25">
        <v>4.60517018598809</v>
      </c>
      <c r="BU205" s="22">
        <v>-0.693147180559945</v>
      </c>
      <c r="BV205" s="25">
        <v>0</v>
      </c>
      <c r="BW205" s="25">
        <v>1.6094379124341</v>
      </c>
      <c r="BX205" s="26">
        <f t="shared" si="309"/>
        <v>1.0407156411386</v>
      </c>
      <c r="BY205" s="26">
        <f t="shared" si="310"/>
        <v>1.37405449046149</v>
      </c>
      <c r="BZ205" s="26">
        <f t="shared" si="360"/>
        <v>0.727773175621399</v>
      </c>
      <c r="CA205" s="16">
        <f t="shared" si="311"/>
        <v>0.151542312054131</v>
      </c>
      <c r="CB205" s="16">
        <f t="shared" si="312"/>
        <v>0.272226824378601</v>
      </c>
      <c r="CC205" s="16">
        <f t="shared" si="313"/>
        <v>0.00429887006980676</v>
      </c>
      <c r="CF205" s="25">
        <v>0.0478132127308332</v>
      </c>
      <c r="CG205" s="25">
        <v>0.63095120562224</v>
      </c>
      <c r="CH205" s="25">
        <v>0.0512632939375415</v>
      </c>
      <c r="CI205" s="25">
        <v>4.60517018598809</v>
      </c>
      <c r="CJ205" s="25">
        <v>0</v>
      </c>
      <c r="CK205" s="22">
        <v>1.6094379124341</v>
      </c>
      <c r="CL205" s="29">
        <f t="shared" si="314"/>
        <v>1.0472307234633</v>
      </c>
      <c r="CM205" s="29">
        <f t="shared" si="315"/>
        <v>1.36550615634236</v>
      </c>
      <c r="CN205" s="29">
        <f t="shared" si="361"/>
        <v>0.732329177247065</v>
      </c>
      <c r="CO205" s="27">
        <f t="shared" si="316"/>
        <v>0.146512319060427</v>
      </c>
      <c r="CP205" s="27">
        <f t="shared" si="317"/>
        <v>0.267670822752935</v>
      </c>
      <c r="CQ205" s="27">
        <f t="shared" si="318"/>
        <v>0.00361108134504248</v>
      </c>
      <c r="CT205" s="31">
        <v>0.0478132127308332</v>
      </c>
      <c r="CU205" s="31">
        <v>0.63095120562224</v>
      </c>
      <c r="CV205" s="31">
        <v>0.0512632939375415</v>
      </c>
      <c r="CW205" s="31">
        <v>4.60517018598809</v>
      </c>
      <c r="CX205" s="31">
        <v>0</v>
      </c>
      <c r="CY205" s="34">
        <f t="shared" si="319"/>
        <v>1.04887133732569</v>
      </c>
      <c r="CZ205" s="34">
        <f t="shared" si="282"/>
        <v>1.36337027155883</v>
      </c>
      <c r="DA205" s="34">
        <f t="shared" si="362"/>
        <v>0.733476459668315</v>
      </c>
      <c r="DB205" s="32">
        <f t="shared" si="320"/>
        <v>0.145259057511908</v>
      </c>
      <c r="DC205" s="32">
        <f t="shared" si="321"/>
        <v>0.266523540331685</v>
      </c>
      <c r="DD205" s="32">
        <f>(DC205-$DE$1)^2</f>
        <v>0.00353345715918356</v>
      </c>
      <c r="DE205" s="73"/>
      <c r="DF205" s="30">
        <f t="shared" si="322"/>
        <v>1.04887133732569</v>
      </c>
      <c r="DG205" s="30">
        <f t="shared" si="323"/>
        <v>1.04218934822261</v>
      </c>
      <c r="DH205" s="30">
        <f t="shared" si="324"/>
        <v>1.37211150971632</v>
      </c>
      <c r="DI205" s="34">
        <f t="shared" si="325"/>
        <v>0.728803740015813</v>
      </c>
      <c r="DJ205" s="32">
        <f t="shared" si="326"/>
        <v>0.150397101632002</v>
      </c>
      <c r="DK205" s="32">
        <f t="shared" si="327"/>
        <v>0.271196259984187</v>
      </c>
      <c r="DL205" s="32">
        <f t="shared" si="328"/>
        <v>0.00170962905763742</v>
      </c>
      <c r="DM205" s="36"/>
      <c r="DN205" s="30">
        <f t="shared" si="329"/>
        <v>1.02631350573764</v>
      </c>
      <c r="DO205" s="30">
        <f t="shared" si="330"/>
        <v>1.3933364337559</v>
      </c>
      <c r="DP205" s="34">
        <f t="shared" si="331"/>
        <v>0.717701752264087</v>
      </c>
      <c r="DQ205" s="32">
        <f t="shared" si="332"/>
        <v>0.162962785649831</v>
      </c>
      <c r="DR205" s="32">
        <f t="shared" si="333"/>
        <v>0.282298247735913</v>
      </c>
      <c r="DS205" s="32">
        <f t="shared" si="334"/>
        <v>0.00302418708382097</v>
      </c>
      <c r="DT205" s="36"/>
      <c r="DU205" s="30">
        <f t="shared" si="335"/>
        <v>0.983676886603049</v>
      </c>
      <c r="DV205" s="30">
        <f t="shared" si="336"/>
        <v>1.45372938967616</v>
      </c>
      <c r="DW205" s="34">
        <f t="shared" si="337"/>
        <v>0.687885934687447</v>
      </c>
      <c r="DX205" s="32">
        <f t="shared" si="338"/>
        <v>0.199204321552347</v>
      </c>
      <c r="DY205" s="32">
        <f t="shared" si="339"/>
        <v>0.312114065312553</v>
      </c>
      <c r="DZ205" s="32">
        <f t="shared" si="340"/>
        <v>0.00756915517621665</v>
      </c>
      <c r="EA205" s="36"/>
      <c r="EC205" s="25">
        <v>0.0478132127308332</v>
      </c>
      <c r="ED205" s="22">
        <v>0.0512632939375415</v>
      </c>
      <c r="EE205" s="25">
        <v>4.60517018598809</v>
      </c>
      <c r="EF205" s="25">
        <v>0</v>
      </c>
      <c r="EG205" s="26">
        <f t="shared" si="341"/>
        <v>1.08124111101813</v>
      </c>
      <c r="EH205" s="26">
        <f t="shared" si="342"/>
        <v>1.32255422535077</v>
      </c>
      <c r="EI205" s="26">
        <f t="shared" si="363"/>
        <v>0.756112665047647</v>
      </c>
      <c r="EJ205" s="16">
        <f t="shared" si="343"/>
        <v>0.121632762643865</v>
      </c>
      <c r="EK205" s="16">
        <f t="shared" si="344"/>
        <v>0.243887334952353</v>
      </c>
      <c r="EL205" s="16">
        <f t="shared" si="345"/>
        <v>0.000743257965205518</v>
      </c>
      <c r="EO205" s="25">
        <v>0.0478132127308332</v>
      </c>
      <c r="EP205" s="25">
        <v>4.60517018598809</v>
      </c>
      <c r="EQ205" s="22">
        <v>0</v>
      </c>
      <c r="ER205" s="26">
        <f t="shared" si="346"/>
        <v>1.05043944852073</v>
      </c>
      <c r="ES205" s="26">
        <f t="shared" si="347"/>
        <v>1.36133501270709</v>
      </c>
      <c r="ET205" s="26">
        <f t="shared" si="364"/>
        <v>0.734573040923587</v>
      </c>
      <c r="EU205" s="16">
        <f t="shared" si="348"/>
        <v>0.144066212239248</v>
      </c>
      <c r="EV205" s="16">
        <f t="shared" si="349"/>
        <v>0.265426959076413</v>
      </c>
      <c r="EW205" s="16">
        <f t="shared" si="350"/>
        <v>0.000823758663780558</v>
      </c>
      <c r="EZ205" s="25">
        <v>0.0478132127308332</v>
      </c>
      <c r="FA205" s="25">
        <v>4.60517018598809</v>
      </c>
      <c r="FB205" s="26">
        <f t="shared" si="351"/>
        <v>1.21554494897069</v>
      </c>
      <c r="FC205" s="26">
        <f t="shared" si="352"/>
        <v>1.17642708417398</v>
      </c>
      <c r="FD205" s="26">
        <f t="shared" si="353"/>
        <v>0.850031432846638</v>
      </c>
      <c r="FE205" s="16">
        <f t="shared" si="354"/>
        <v>0.0459909689119829</v>
      </c>
      <c r="FF205" s="16">
        <f t="shared" si="355"/>
        <v>0.149968567153362</v>
      </c>
      <c r="FG205" s="16">
        <f t="shared" si="356"/>
        <v>0.0150585700735004</v>
      </c>
    </row>
    <row r="206" s="1" customFormat="1" spans="1:163">
      <c r="A206" s="13" t="s">
        <v>30</v>
      </c>
      <c r="B206" s="13">
        <v>1.80188247502911</v>
      </c>
      <c r="C206" s="14">
        <v>0.0024</v>
      </c>
      <c r="D206" s="14">
        <v>0.0526</v>
      </c>
      <c r="E206" s="13">
        <v>100</v>
      </c>
      <c r="F206" s="13">
        <v>0.5</v>
      </c>
      <c r="G206" s="13">
        <v>0.5</v>
      </c>
      <c r="H206" s="13">
        <v>1</v>
      </c>
      <c r="I206" s="13">
        <v>5</v>
      </c>
      <c r="J206" s="13">
        <v>1.34</v>
      </c>
      <c r="K206" s="17">
        <f t="shared" si="283"/>
        <v>1.35682544068491</v>
      </c>
      <c r="L206" s="17">
        <f t="shared" si="279"/>
        <v>0.987599406540893</v>
      </c>
      <c r="M206" s="17">
        <f t="shared" si="280"/>
        <v>1.01255629901859</v>
      </c>
      <c r="N206" s="16">
        <f t="shared" si="284"/>
        <v>0.000283095454241335</v>
      </c>
      <c r="O206" s="16">
        <f t="shared" si="281"/>
        <v>0.0125562990185875</v>
      </c>
      <c r="P206" s="16">
        <f>(O206-$Q$1)^2</f>
        <v>0.0862772788787141</v>
      </c>
      <c r="R206" s="21">
        <f t="shared" si="285"/>
        <v>-0.0124781224216891</v>
      </c>
      <c r="S206" s="21">
        <f t="shared" si="365"/>
        <v>1</v>
      </c>
      <c r="T206" s="21">
        <f t="shared" si="286"/>
        <v>0.588831937874549</v>
      </c>
      <c r="U206" s="22">
        <f t="shared" si="287"/>
        <v>0.00239712459972145</v>
      </c>
      <c r="V206" s="21">
        <f t="shared" si="288"/>
        <v>0.0512632939375415</v>
      </c>
      <c r="W206" s="25">
        <f t="shared" si="289"/>
        <v>4.60517018598809</v>
      </c>
      <c r="X206" s="21">
        <f t="shared" si="290"/>
        <v>-0.693147180559945</v>
      </c>
      <c r="Y206" s="21">
        <f t="shared" si="291"/>
        <v>-0.693147180559945</v>
      </c>
      <c r="Z206" s="25">
        <f t="shared" si="292"/>
        <v>0</v>
      </c>
      <c r="AA206" s="21">
        <f t="shared" si="293"/>
        <v>1.6094379124341</v>
      </c>
      <c r="AB206" s="26">
        <f t="shared" si="294"/>
        <v>1.04917976789812</v>
      </c>
      <c r="AC206" s="26">
        <f t="shared" si="295"/>
        <v>1.27718818166357</v>
      </c>
      <c r="AD206" s="26">
        <f t="shared" si="357"/>
        <v>0.782969976043372</v>
      </c>
      <c r="AE206" s="16">
        <f t="shared" si="296"/>
        <v>0.0845764073997924</v>
      </c>
      <c r="AF206" s="16">
        <f t="shared" si="297"/>
        <v>0.217030023956628</v>
      </c>
      <c r="AG206" s="16">
        <f t="shared" si="298"/>
        <v>0.000159090059378562</v>
      </c>
      <c r="AJ206" s="25">
        <v>-0.0124781224216891</v>
      </c>
      <c r="AK206" s="22">
        <v>1</v>
      </c>
      <c r="AL206" s="25">
        <v>0.588831937874549</v>
      </c>
      <c r="AM206" s="25">
        <v>0.0512632939375415</v>
      </c>
      <c r="AN206" s="25">
        <v>4.60517018598809</v>
      </c>
      <c r="AO206" s="25">
        <v>-0.693147180559945</v>
      </c>
      <c r="AP206" s="25">
        <v>-0.693147180559945</v>
      </c>
      <c r="AQ206" s="25">
        <v>0</v>
      </c>
      <c r="AR206" s="25">
        <v>1.6094379124341</v>
      </c>
      <c r="AS206" s="26">
        <f t="shared" si="299"/>
        <v>1.04774586394895</v>
      </c>
      <c r="AT206" s="26">
        <f t="shared" si="300"/>
        <v>1.2789360913815</v>
      </c>
      <c r="AU206" s="26">
        <f t="shared" si="358"/>
        <v>0.781899898469366</v>
      </c>
      <c r="AV206" s="16">
        <f t="shared" si="301"/>
        <v>0.0854124800389451</v>
      </c>
      <c r="AW206" s="16">
        <f t="shared" si="302"/>
        <v>0.218100101530634</v>
      </c>
      <c r="AX206" s="16">
        <f t="shared" si="303"/>
        <v>0.000182525434410094</v>
      </c>
      <c r="BA206" s="25">
        <v>-0.0124781224216891</v>
      </c>
      <c r="BB206" s="25">
        <v>0.588831937874549</v>
      </c>
      <c r="BC206" s="25">
        <v>0.0512632939375415</v>
      </c>
      <c r="BD206" s="25">
        <v>4.60517018598809</v>
      </c>
      <c r="BE206" s="22">
        <v>-0.693147180559945</v>
      </c>
      <c r="BF206" s="25">
        <v>-0.693147180559945</v>
      </c>
      <c r="BG206" s="25">
        <v>0</v>
      </c>
      <c r="BH206" s="25">
        <v>1.6094379124341</v>
      </c>
      <c r="BI206" s="26">
        <f t="shared" si="304"/>
        <v>1.03696147359323</v>
      </c>
      <c r="BJ206" s="26">
        <f t="shared" si="305"/>
        <v>1.29223701566915</v>
      </c>
      <c r="BK206" s="26">
        <f t="shared" si="359"/>
        <v>0.773851845965099</v>
      </c>
      <c r="BL206" s="16">
        <f t="shared" si="306"/>
        <v>0.0918323484867851</v>
      </c>
      <c r="BM206" s="16">
        <f t="shared" si="307"/>
        <v>0.226148154034901</v>
      </c>
      <c r="BN206" s="16">
        <f t="shared" si="308"/>
        <v>0.000453077208183936</v>
      </c>
      <c r="BQ206" s="25">
        <v>-0.0124781224216891</v>
      </c>
      <c r="BR206" s="25">
        <v>0.588831937874549</v>
      </c>
      <c r="BS206" s="25">
        <v>0.0512632939375415</v>
      </c>
      <c r="BT206" s="25">
        <v>4.60517018598809</v>
      </c>
      <c r="BU206" s="22">
        <v>-0.693147180559945</v>
      </c>
      <c r="BV206" s="25">
        <v>0</v>
      </c>
      <c r="BW206" s="25">
        <v>1.6094379124341</v>
      </c>
      <c r="BX206" s="26">
        <f t="shared" si="309"/>
        <v>1.02752224592877</v>
      </c>
      <c r="BY206" s="26">
        <f t="shared" si="310"/>
        <v>1.30410801839992</v>
      </c>
      <c r="BZ206" s="26">
        <f t="shared" si="360"/>
        <v>0.766807646215501</v>
      </c>
      <c r="CA206" s="16">
        <f t="shared" si="311"/>
        <v>0.0976423467893994</v>
      </c>
      <c r="CB206" s="16">
        <f t="shared" si="312"/>
        <v>0.233192353784499</v>
      </c>
      <c r="CC206" s="16">
        <f t="shared" si="313"/>
        <v>0.000703909797225383</v>
      </c>
      <c r="CF206" s="25">
        <v>-0.0124781224216891</v>
      </c>
      <c r="CG206" s="25">
        <v>0.588831937874549</v>
      </c>
      <c r="CH206" s="25">
        <v>0.0512632939375415</v>
      </c>
      <c r="CI206" s="25">
        <v>4.60517018598809</v>
      </c>
      <c r="CJ206" s="25">
        <v>0</v>
      </c>
      <c r="CK206" s="22">
        <v>1.6094379124341</v>
      </c>
      <c r="CL206" s="29">
        <f t="shared" si="314"/>
        <v>1.03452103246972</v>
      </c>
      <c r="CM206" s="29">
        <f t="shared" si="315"/>
        <v>1.29528541029369</v>
      </c>
      <c r="CN206" s="29">
        <f t="shared" si="361"/>
        <v>0.772030621246063</v>
      </c>
      <c r="CO206" s="27">
        <f t="shared" si="316"/>
        <v>0.0933173996033634</v>
      </c>
      <c r="CP206" s="27">
        <f t="shared" si="317"/>
        <v>0.227969378753937</v>
      </c>
      <c r="CQ206" s="27">
        <f t="shared" si="318"/>
        <v>0.000415785931350599</v>
      </c>
      <c r="CT206" s="31">
        <v>-0.0124781224216891</v>
      </c>
      <c r="CU206" s="31">
        <v>0.588831937874549</v>
      </c>
      <c r="CV206" s="31">
        <v>0.0512632939375415</v>
      </c>
      <c r="CW206" s="31">
        <v>4.60517018598809</v>
      </c>
      <c r="CX206" s="31">
        <v>0</v>
      </c>
      <c r="CY206" s="34">
        <f t="shared" si="319"/>
        <v>1.03532595973474</v>
      </c>
      <c r="CZ206" s="34">
        <f t="shared" si="282"/>
        <v>1.29427837426517</v>
      </c>
      <c r="DA206" s="34">
        <f t="shared" si="362"/>
        <v>0.772631313234878</v>
      </c>
      <c r="DB206" s="32">
        <f t="shared" si="320"/>
        <v>0.0928262708115592</v>
      </c>
      <c r="DC206" s="32">
        <f t="shared" si="321"/>
        <v>0.227368686765122</v>
      </c>
      <c r="DD206" s="32">
        <f>(DC206-$DE$1)^2</f>
        <v>0.000411604418103019</v>
      </c>
      <c r="DE206" s="73"/>
      <c r="DF206" s="30">
        <f t="shared" si="322"/>
        <v>1.03532595973473</v>
      </c>
      <c r="DG206" s="30">
        <f t="shared" si="323"/>
        <v>1.02872849558198</v>
      </c>
      <c r="DH206" s="30">
        <f t="shared" si="324"/>
        <v>1.30257886872467</v>
      </c>
      <c r="DI206" s="34">
        <f t="shared" si="325"/>
        <v>0.767707832523864</v>
      </c>
      <c r="DJ206" s="32">
        <f t="shared" si="326"/>
        <v>0.0968899494626585</v>
      </c>
      <c r="DK206" s="32">
        <f t="shared" si="327"/>
        <v>0.232292167476136</v>
      </c>
      <c r="DL206" s="32">
        <f t="shared" si="328"/>
        <v>5.97102623413668e-6</v>
      </c>
      <c r="DM206" s="36"/>
      <c r="DN206" s="30">
        <f t="shared" si="329"/>
        <v>1.01298363888018</v>
      </c>
      <c r="DO206" s="30">
        <f t="shared" si="330"/>
        <v>1.32282491895064</v>
      </c>
      <c r="DP206" s="34">
        <f t="shared" si="331"/>
        <v>0.75595793946282</v>
      </c>
      <c r="DQ206" s="32">
        <f t="shared" si="332"/>
        <v>0.10693970044005</v>
      </c>
      <c r="DR206" s="32">
        <f t="shared" si="333"/>
        <v>0.24404206053718</v>
      </c>
      <c r="DS206" s="32">
        <f t="shared" si="334"/>
        <v>0.00028010782663824</v>
      </c>
      <c r="DT206" s="36"/>
      <c r="DU206" s="30">
        <f t="shared" si="335"/>
        <v>0.970534575675186</v>
      </c>
      <c r="DV206" s="30">
        <f t="shared" si="336"/>
        <v>1.38068239255442</v>
      </c>
      <c r="DW206" s="34">
        <f t="shared" si="337"/>
        <v>0.724279534085959</v>
      </c>
      <c r="DX206" s="32">
        <f t="shared" si="338"/>
        <v>0.136504699771515</v>
      </c>
      <c r="DY206" s="32">
        <f t="shared" si="339"/>
        <v>0.275720465914041</v>
      </c>
      <c r="DZ206" s="32">
        <f t="shared" si="340"/>
        <v>0.0025610980455018</v>
      </c>
      <c r="EA206" s="36"/>
      <c r="EC206" s="25">
        <v>-0.0124781224216891</v>
      </c>
      <c r="ED206" s="22">
        <v>0.0512632939375415</v>
      </c>
      <c r="EE206" s="25">
        <v>4.60517018598809</v>
      </c>
      <c r="EF206" s="25">
        <v>0</v>
      </c>
      <c r="EG206" s="26">
        <f t="shared" si="341"/>
        <v>1.07615667841601</v>
      </c>
      <c r="EH206" s="26">
        <f t="shared" si="342"/>
        <v>1.24517184799925</v>
      </c>
      <c r="EI206" s="26">
        <f t="shared" si="363"/>
        <v>0.803101998817918</v>
      </c>
      <c r="EJ206" s="16">
        <f t="shared" si="343"/>
        <v>0.0696132983444724</v>
      </c>
      <c r="EK206" s="16">
        <f t="shared" si="344"/>
        <v>0.196898001182082</v>
      </c>
      <c r="EL206" s="16">
        <f t="shared" si="345"/>
        <v>0.000389137797814806</v>
      </c>
      <c r="EO206" s="25">
        <v>-0.0124781224216891</v>
      </c>
      <c r="EP206" s="25">
        <v>4.60517018598809</v>
      </c>
      <c r="EQ206" s="22">
        <v>0</v>
      </c>
      <c r="ER206" s="26">
        <f t="shared" si="346"/>
        <v>1.04549985778173</v>
      </c>
      <c r="ES206" s="26">
        <f t="shared" si="347"/>
        <v>1.28168357941542</v>
      </c>
      <c r="ET206" s="26">
        <f t="shared" si="364"/>
        <v>0.780223774463975</v>
      </c>
      <c r="EU206" s="16">
        <f t="shared" si="348"/>
        <v>0.0867303337665838</v>
      </c>
      <c r="EV206" s="16">
        <f t="shared" si="349"/>
        <v>0.219776225536025</v>
      </c>
      <c r="EW206" s="16">
        <f t="shared" si="350"/>
        <v>0.000287286815775815</v>
      </c>
      <c r="EZ206" s="25">
        <v>-0.0124781224216891</v>
      </c>
      <c r="FA206" s="25">
        <v>4.60517018598809</v>
      </c>
      <c r="FB206" s="26">
        <f t="shared" si="351"/>
        <v>1.20982896545424</v>
      </c>
      <c r="FC206" s="26">
        <f t="shared" si="352"/>
        <v>1.1075945759795</v>
      </c>
      <c r="FD206" s="26">
        <f t="shared" si="353"/>
        <v>0.902857436906147</v>
      </c>
      <c r="FE206" s="16">
        <f t="shared" si="354"/>
        <v>0.0169444982347143</v>
      </c>
      <c r="FF206" s="16">
        <f t="shared" si="355"/>
        <v>0.0971425630938532</v>
      </c>
      <c r="FG206" s="16">
        <f t="shared" si="356"/>
        <v>0.0308140702670146</v>
      </c>
    </row>
    <row r="207" s="1" customFormat="1" spans="1:163">
      <c r="A207" s="13" t="s">
        <v>30</v>
      </c>
      <c r="B207" s="13">
        <v>2.0236900169454</v>
      </c>
      <c r="C207" s="14">
        <v>0.0032</v>
      </c>
      <c r="D207" s="14">
        <v>0.0526</v>
      </c>
      <c r="E207" s="13">
        <v>100</v>
      </c>
      <c r="F207" s="13">
        <v>0.5</v>
      </c>
      <c r="G207" s="13">
        <v>0.5</v>
      </c>
      <c r="H207" s="13">
        <v>1</v>
      </c>
      <c r="I207" s="13">
        <v>5</v>
      </c>
      <c r="J207" s="13">
        <v>1.54</v>
      </c>
      <c r="K207" s="17">
        <f t="shared" si="283"/>
        <v>1.37523884440138</v>
      </c>
      <c r="L207" s="17">
        <f t="shared" si="279"/>
        <v>1.11980548416689</v>
      </c>
      <c r="M207" s="17">
        <f t="shared" si="280"/>
        <v>0.893012236624276</v>
      </c>
      <c r="N207" s="16">
        <f t="shared" si="284"/>
        <v>0.0271462383941912</v>
      </c>
      <c r="O207" s="16">
        <f t="shared" si="281"/>
        <v>0.106987763375724</v>
      </c>
      <c r="P207" s="16">
        <f>(O207-$Q$1)^2</f>
        <v>0.0397198832256319</v>
      </c>
      <c r="R207" s="21">
        <f t="shared" si="285"/>
        <v>0.113154995372784</v>
      </c>
      <c r="S207" s="21">
        <f t="shared" si="365"/>
        <v>1</v>
      </c>
      <c r="T207" s="21">
        <f t="shared" si="286"/>
        <v>0.704922586012893</v>
      </c>
      <c r="U207" s="22">
        <f t="shared" si="287"/>
        <v>0.00319489089651929</v>
      </c>
      <c r="V207" s="21">
        <f t="shared" si="288"/>
        <v>0.0512632939375415</v>
      </c>
      <c r="W207" s="25">
        <f t="shared" si="289"/>
        <v>4.60517018598809</v>
      </c>
      <c r="X207" s="21">
        <f t="shared" si="290"/>
        <v>-0.693147180559945</v>
      </c>
      <c r="Y207" s="21">
        <f t="shared" si="291"/>
        <v>-0.693147180559945</v>
      </c>
      <c r="Z207" s="25">
        <f t="shared" si="292"/>
        <v>0</v>
      </c>
      <c r="AA207" s="21">
        <f t="shared" si="293"/>
        <v>1.6094379124341</v>
      </c>
      <c r="AB207" s="26">
        <f t="shared" si="294"/>
        <v>1.08438985270891</v>
      </c>
      <c r="AC207" s="26">
        <f t="shared" si="295"/>
        <v>1.42015345878877</v>
      </c>
      <c r="AD207" s="26">
        <f t="shared" si="357"/>
        <v>0.704149255005785</v>
      </c>
      <c r="AE207" s="16">
        <f t="shared" si="296"/>
        <v>0.20758060631461</v>
      </c>
      <c r="AF207" s="16">
        <f t="shared" si="297"/>
        <v>0.295850744994215</v>
      </c>
      <c r="AG207" s="16">
        <f t="shared" si="298"/>
        <v>0.00836014194606043</v>
      </c>
      <c r="AJ207" s="25">
        <v>0.113154995372784</v>
      </c>
      <c r="AK207" s="22">
        <v>1</v>
      </c>
      <c r="AL207" s="25">
        <v>0.704922586012893</v>
      </c>
      <c r="AM207" s="25">
        <v>0.0512632939375415</v>
      </c>
      <c r="AN207" s="25">
        <v>4.60517018598809</v>
      </c>
      <c r="AO207" s="25">
        <v>-0.693147180559945</v>
      </c>
      <c r="AP207" s="25">
        <v>-0.693147180559945</v>
      </c>
      <c r="AQ207" s="25">
        <v>0</v>
      </c>
      <c r="AR207" s="25">
        <v>1.6094379124341</v>
      </c>
      <c r="AS207" s="26">
        <f t="shared" si="299"/>
        <v>1.08323185137325</v>
      </c>
      <c r="AT207" s="26">
        <f t="shared" si="300"/>
        <v>1.42167163756096</v>
      </c>
      <c r="AU207" s="26">
        <f t="shared" si="358"/>
        <v>0.703397306086526</v>
      </c>
      <c r="AV207" s="16">
        <f t="shared" si="301"/>
        <v>0.208637141599909</v>
      </c>
      <c r="AW207" s="16">
        <f t="shared" si="302"/>
        <v>0.296602693913474</v>
      </c>
      <c r="AX207" s="16">
        <f t="shared" si="303"/>
        <v>0.00846635348786514</v>
      </c>
      <c r="BA207" s="25">
        <v>0.113154995372784</v>
      </c>
      <c r="BB207" s="25">
        <v>0.704922586012893</v>
      </c>
      <c r="BC207" s="25">
        <v>0.0512632939375415</v>
      </c>
      <c r="BD207" s="25">
        <v>4.60517018598809</v>
      </c>
      <c r="BE207" s="22">
        <v>-0.693147180559945</v>
      </c>
      <c r="BF207" s="25">
        <v>-0.693147180559945</v>
      </c>
      <c r="BG207" s="25">
        <v>0</v>
      </c>
      <c r="BH207" s="25">
        <v>1.6094379124341</v>
      </c>
      <c r="BI207" s="26">
        <f t="shared" si="304"/>
        <v>1.07371385529635</v>
      </c>
      <c r="BJ207" s="26">
        <f t="shared" si="305"/>
        <v>1.43427412471542</v>
      </c>
      <c r="BK207" s="26">
        <f t="shared" si="359"/>
        <v>0.697216789153477</v>
      </c>
      <c r="BL207" s="16">
        <f t="shared" si="306"/>
        <v>0.21742276874259</v>
      </c>
      <c r="BM207" s="16">
        <f t="shared" si="307"/>
        <v>0.302783210846523</v>
      </c>
      <c r="BN207" s="16">
        <f t="shared" si="308"/>
        <v>0.00958845705835209</v>
      </c>
      <c r="BQ207" s="25">
        <v>0.113154995372784</v>
      </c>
      <c r="BR207" s="25">
        <v>0.704922586012893</v>
      </c>
      <c r="BS207" s="25">
        <v>0.0512632939375415</v>
      </c>
      <c r="BT207" s="25">
        <v>4.60517018598809</v>
      </c>
      <c r="BU207" s="22">
        <v>-0.693147180559945</v>
      </c>
      <c r="BV207" s="25">
        <v>0</v>
      </c>
      <c r="BW207" s="25">
        <v>1.6094379124341</v>
      </c>
      <c r="BX207" s="26">
        <f t="shared" si="309"/>
        <v>1.06481738625675</v>
      </c>
      <c r="BY207" s="26">
        <f t="shared" si="310"/>
        <v>1.44625737697025</v>
      </c>
      <c r="BZ207" s="26">
        <f t="shared" si="360"/>
        <v>0.691439861205681</v>
      </c>
      <c r="CA207" s="16">
        <f t="shared" si="311"/>
        <v>0.225798516403868</v>
      </c>
      <c r="CB207" s="16">
        <f t="shared" si="312"/>
        <v>0.308560138794319</v>
      </c>
      <c r="CC207" s="16">
        <f t="shared" si="313"/>
        <v>0.0103834232091156</v>
      </c>
      <c r="CF207" s="25">
        <v>0.113154995372784</v>
      </c>
      <c r="CG207" s="25">
        <v>0.704922586012893</v>
      </c>
      <c r="CH207" s="25">
        <v>0.0512632939375415</v>
      </c>
      <c r="CI207" s="25">
        <v>4.60517018598809</v>
      </c>
      <c r="CJ207" s="25">
        <v>0</v>
      </c>
      <c r="CK207" s="22">
        <v>1.6094379124341</v>
      </c>
      <c r="CL207" s="29">
        <f t="shared" si="314"/>
        <v>1.07045347711799</v>
      </c>
      <c r="CM207" s="29">
        <f t="shared" si="315"/>
        <v>1.4386426247558</v>
      </c>
      <c r="CN207" s="29">
        <f t="shared" si="361"/>
        <v>0.695099660466226</v>
      </c>
      <c r="CO207" s="27">
        <f t="shared" si="316"/>
        <v>0.220473937150587</v>
      </c>
      <c r="CP207" s="27">
        <f t="shared" si="317"/>
        <v>0.304900339533773</v>
      </c>
      <c r="CQ207" s="27">
        <f t="shared" si="318"/>
        <v>0.00947153088070529</v>
      </c>
      <c r="CT207" s="31">
        <v>0.113154995372784</v>
      </c>
      <c r="CU207" s="31">
        <v>0.704922586012893</v>
      </c>
      <c r="CV207" s="31">
        <v>0.0512632939375415</v>
      </c>
      <c r="CW207" s="31">
        <v>4.60517018598809</v>
      </c>
      <c r="CX207" s="31">
        <v>0</v>
      </c>
      <c r="CY207" s="34">
        <f t="shared" si="319"/>
        <v>1.07361453878819</v>
      </c>
      <c r="CZ207" s="34">
        <f t="shared" si="282"/>
        <v>1.43440680464166</v>
      </c>
      <c r="DA207" s="34">
        <f t="shared" si="362"/>
        <v>0.69715229791441</v>
      </c>
      <c r="DB207" s="32">
        <f t="shared" si="320"/>
        <v>0.217515398429751</v>
      </c>
      <c r="DC207" s="32">
        <f t="shared" si="321"/>
        <v>0.30284770208559</v>
      </c>
      <c r="DD207" s="32">
        <f>(DC207-$DE$1)^2</f>
        <v>0.00917132818170829</v>
      </c>
      <c r="DE207" s="73"/>
      <c r="DF207" s="30">
        <f t="shared" si="322"/>
        <v>1.0736145387882</v>
      </c>
      <c r="DG207" s="30">
        <f t="shared" si="323"/>
        <v>1.0667240492951</v>
      </c>
      <c r="DH207" s="30">
        <f t="shared" si="324"/>
        <v>1.44367233589384</v>
      </c>
      <c r="DI207" s="34">
        <f t="shared" si="325"/>
        <v>0.69267795408773</v>
      </c>
      <c r="DJ207" s="32">
        <f t="shared" si="326"/>
        <v>0.223990125515624</v>
      </c>
      <c r="DK207" s="32">
        <f t="shared" si="327"/>
        <v>0.30732204591227</v>
      </c>
      <c r="DL207" s="32">
        <f t="shared" si="328"/>
        <v>0.0060021349554344</v>
      </c>
      <c r="DM207" s="36"/>
      <c r="DN207" s="30">
        <f t="shared" si="329"/>
        <v>1.05061552189729</v>
      </c>
      <c r="DO207" s="30">
        <f t="shared" si="330"/>
        <v>1.46580739376375</v>
      </c>
      <c r="DP207" s="34">
        <f t="shared" si="331"/>
        <v>0.682217871361873</v>
      </c>
      <c r="DQ207" s="32">
        <f t="shared" si="332"/>
        <v>0.239497167407867</v>
      </c>
      <c r="DR207" s="32">
        <f t="shared" si="333"/>
        <v>0.317782128638127</v>
      </c>
      <c r="DS207" s="32">
        <f t="shared" si="334"/>
        <v>0.00818599528950931</v>
      </c>
      <c r="DT207" s="36"/>
      <c r="DU207" s="30">
        <f t="shared" si="335"/>
        <v>1.00766675686915</v>
      </c>
      <c r="DV207" s="30">
        <f t="shared" si="336"/>
        <v>1.52828302561536</v>
      </c>
      <c r="DW207" s="34">
        <f t="shared" si="337"/>
        <v>0.654329062902045</v>
      </c>
      <c r="DX207" s="32">
        <f t="shared" si="338"/>
        <v>0.28337868174221</v>
      </c>
      <c r="DY207" s="32">
        <f t="shared" si="339"/>
        <v>0.345670937097955</v>
      </c>
      <c r="DZ207" s="32">
        <f t="shared" si="340"/>
        <v>0.0145341743637919</v>
      </c>
      <c r="EA207" s="36"/>
      <c r="EC207" s="25">
        <v>0.113154995372784</v>
      </c>
      <c r="ED207" s="22">
        <v>0.0512632939375415</v>
      </c>
      <c r="EE207" s="25">
        <v>4.60517018598809</v>
      </c>
      <c r="EF207" s="25">
        <v>0</v>
      </c>
      <c r="EG207" s="26">
        <f t="shared" si="341"/>
        <v>1.09076114173728</v>
      </c>
      <c r="EH207" s="26">
        <f t="shared" si="342"/>
        <v>1.41185814297272</v>
      </c>
      <c r="EI207" s="26">
        <f t="shared" si="363"/>
        <v>0.708286455673559</v>
      </c>
      <c r="EJ207" s="16">
        <f t="shared" si="343"/>
        <v>0.201815551773191</v>
      </c>
      <c r="EK207" s="16">
        <f t="shared" si="344"/>
        <v>0.291713544326441</v>
      </c>
      <c r="EL207" s="16">
        <f t="shared" si="345"/>
        <v>0.00563835299772739</v>
      </c>
      <c r="EO207" s="25">
        <v>0.113154995372784</v>
      </c>
      <c r="EP207" s="25">
        <v>4.60517018598809</v>
      </c>
      <c r="EQ207" s="22">
        <v>0</v>
      </c>
      <c r="ER207" s="26">
        <f t="shared" si="346"/>
        <v>1.05968827906982</v>
      </c>
      <c r="ES207" s="26">
        <f t="shared" si="347"/>
        <v>1.45325755735619</v>
      </c>
      <c r="ET207" s="26">
        <f t="shared" si="364"/>
        <v>0.688109272123262</v>
      </c>
      <c r="EU207" s="16">
        <f t="shared" si="348"/>
        <v>0.230699349262908</v>
      </c>
      <c r="EV207" s="16">
        <f t="shared" si="349"/>
        <v>0.311890727876738</v>
      </c>
      <c r="EW207" s="16">
        <f t="shared" si="350"/>
        <v>0.00564977196473012</v>
      </c>
      <c r="EZ207" s="25">
        <v>0.113154995372784</v>
      </c>
      <c r="FA207" s="25">
        <v>4.60517018598809</v>
      </c>
      <c r="FB207" s="26">
        <f t="shared" si="351"/>
        <v>1.22624748805914</v>
      </c>
      <c r="FC207" s="26">
        <f t="shared" si="352"/>
        <v>1.25586393855735</v>
      </c>
      <c r="FD207" s="26">
        <f t="shared" si="353"/>
        <v>0.796264602635803</v>
      </c>
      <c r="FE207" s="16">
        <f t="shared" si="354"/>
        <v>0.0984406387492018</v>
      </c>
      <c r="FF207" s="16">
        <f t="shared" si="355"/>
        <v>0.203735397364197</v>
      </c>
      <c r="FG207" s="16">
        <f t="shared" si="356"/>
        <v>0.00475362472903392</v>
      </c>
    </row>
    <row r="208" s="1" customFormat="1" spans="1:163">
      <c r="A208" s="13" t="s">
        <v>30</v>
      </c>
      <c r="B208" s="13">
        <v>2.05437596268495</v>
      </c>
      <c r="C208" s="14">
        <v>0.0019</v>
      </c>
      <c r="D208" s="14">
        <v>0.0526</v>
      </c>
      <c r="E208" s="13">
        <v>100</v>
      </c>
      <c r="F208" s="13">
        <v>0.5</v>
      </c>
      <c r="G208" s="13">
        <v>0.5</v>
      </c>
      <c r="H208" s="13">
        <v>1</v>
      </c>
      <c r="I208" s="13">
        <v>5</v>
      </c>
      <c r="J208" s="13">
        <v>1.44</v>
      </c>
      <c r="K208" s="17">
        <f t="shared" si="283"/>
        <v>1.37766295211405</v>
      </c>
      <c r="L208" s="17">
        <f t="shared" si="279"/>
        <v>1.04524840258664</v>
      </c>
      <c r="M208" s="17">
        <f t="shared" si="280"/>
        <v>0.956710383412532</v>
      </c>
      <c r="N208" s="16">
        <f t="shared" si="284"/>
        <v>0.0038859075391358</v>
      </c>
      <c r="O208" s="16">
        <f t="shared" si="281"/>
        <v>0.0432896165874684</v>
      </c>
      <c r="P208" s="16">
        <f>(O208-$Q$1)^2</f>
        <v>0.0691672245081767</v>
      </c>
      <c r="R208" s="21">
        <f t="shared" si="285"/>
        <v>0.0442545629937566</v>
      </c>
      <c r="S208" s="21">
        <f t="shared" si="365"/>
        <v>1</v>
      </c>
      <c r="T208" s="21">
        <f t="shared" si="286"/>
        <v>0.719972134038586</v>
      </c>
      <c r="U208" s="22">
        <f t="shared" si="287"/>
        <v>0.00189819728308027</v>
      </c>
      <c r="V208" s="21">
        <f t="shared" si="288"/>
        <v>0.0512632939375415</v>
      </c>
      <c r="W208" s="25">
        <f t="shared" si="289"/>
        <v>4.60517018598809</v>
      </c>
      <c r="X208" s="21">
        <f t="shared" si="290"/>
        <v>-0.693147180559945</v>
      </c>
      <c r="Y208" s="21">
        <f t="shared" si="291"/>
        <v>-0.693147180559945</v>
      </c>
      <c r="Z208" s="25">
        <f t="shared" si="292"/>
        <v>0</v>
      </c>
      <c r="AA208" s="21">
        <f t="shared" si="293"/>
        <v>1.6094379124341</v>
      </c>
      <c r="AB208" s="26">
        <f t="shared" si="294"/>
        <v>1.08949371038623</v>
      </c>
      <c r="AC208" s="26">
        <f t="shared" si="295"/>
        <v>1.32171483531513</v>
      </c>
      <c r="AD208" s="26">
        <f t="shared" si="357"/>
        <v>0.75659285443488</v>
      </c>
      <c r="AE208" s="16">
        <f t="shared" si="296"/>
        <v>0.122854659058814</v>
      </c>
      <c r="AF208" s="16">
        <f t="shared" si="297"/>
        <v>0.24340714556512</v>
      </c>
      <c r="AG208" s="16">
        <f t="shared" si="298"/>
        <v>0.00152023666319411</v>
      </c>
      <c r="AJ208" s="25">
        <v>0.0442545629937566</v>
      </c>
      <c r="AK208" s="22">
        <v>1</v>
      </c>
      <c r="AL208" s="25">
        <v>0.719972134038586</v>
      </c>
      <c r="AM208" s="25">
        <v>0.0512632939375415</v>
      </c>
      <c r="AN208" s="25">
        <v>4.60517018598809</v>
      </c>
      <c r="AO208" s="25">
        <v>-0.693147180559945</v>
      </c>
      <c r="AP208" s="25">
        <v>-0.693147180559945</v>
      </c>
      <c r="AQ208" s="25">
        <v>0</v>
      </c>
      <c r="AR208" s="25">
        <v>1.6094379124341</v>
      </c>
      <c r="AS208" s="26">
        <f t="shared" si="299"/>
        <v>1.08793414702927</v>
      </c>
      <c r="AT208" s="26">
        <f t="shared" si="300"/>
        <v>1.32360952538542</v>
      </c>
      <c r="AU208" s="26">
        <f t="shared" si="358"/>
        <v>0.755509824325881</v>
      </c>
      <c r="AV208" s="16">
        <f t="shared" si="301"/>
        <v>0.123950364828008</v>
      </c>
      <c r="AW208" s="16">
        <f t="shared" si="302"/>
        <v>0.244490175674119</v>
      </c>
      <c r="AX208" s="16">
        <f t="shared" si="303"/>
        <v>0.00159203167108414</v>
      </c>
      <c r="BA208" s="25">
        <v>0.0442545629937566</v>
      </c>
      <c r="BB208" s="25">
        <v>0.719972134038586</v>
      </c>
      <c r="BC208" s="25">
        <v>0.0512632939375415</v>
      </c>
      <c r="BD208" s="25">
        <v>4.60517018598809</v>
      </c>
      <c r="BE208" s="22">
        <v>-0.693147180559945</v>
      </c>
      <c r="BF208" s="25">
        <v>-0.693147180559945</v>
      </c>
      <c r="BG208" s="25">
        <v>0</v>
      </c>
      <c r="BH208" s="25">
        <v>1.6094379124341</v>
      </c>
      <c r="BI208" s="26">
        <f t="shared" si="304"/>
        <v>1.07858745501652</v>
      </c>
      <c r="BJ208" s="26">
        <f t="shared" si="305"/>
        <v>1.33507949986118</v>
      </c>
      <c r="BK208" s="26">
        <f t="shared" si="359"/>
        <v>0.749019065983693</v>
      </c>
      <c r="BL208" s="16">
        <f t="shared" si="306"/>
        <v>0.130619027671438</v>
      </c>
      <c r="BM208" s="16">
        <f t="shared" si="307"/>
        <v>0.250980934016307</v>
      </c>
      <c r="BN208" s="16">
        <f t="shared" si="308"/>
        <v>0.00212690592721907</v>
      </c>
      <c r="BQ208" s="25">
        <v>0.0442545629937566</v>
      </c>
      <c r="BR208" s="25">
        <v>0.719972134038586</v>
      </c>
      <c r="BS208" s="25">
        <v>0.0512632939375415</v>
      </c>
      <c r="BT208" s="25">
        <v>4.60517018598809</v>
      </c>
      <c r="BU208" s="22">
        <v>-0.693147180559945</v>
      </c>
      <c r="BV208" s="25">
        <v>0</v>
      </c>
      <c r="BW208" s="25">
        <v>1.6094379124341</v>
      </c>
      <c r="BX208" s="26">
        <f t="shared" si="309"/>
        <v>1.06976490498944</v>
      </c>
      <c r="BY208" s="26">
        <f t="shared" si="310"/>
        <v>1.34609014867076</v>
      </c>
      <c r="BZ208" s="26">
        <f t="shared" si="360"/>
        <v>0.742892295131558</v>
      </c>
      <c r="CA208" s="16">
        <f t="shared" si="311"/>
        <v>0.137074025577476</v>
      </c>
      <c r="CB208" s="16">
        <f t="shared" si="312"/>
        <v>0.257107704868442</v>
      </c>
      <c r="CC208" s="16">
        <f t="shared" si="313"/>
        <v>0.00254486444878674</v>
      </c>
      <c r="CF208" s="25">
        <v>0.0442545629937566</v>
      </c>
      <c r="CG208" s="25">
        <v>0.719972134038586</v>
      </c>
      <c r="CH208" s="25">
        <v>0.0512632939375415</v>
      </c>
      <c r="CI208" s="25">
        <v>4.60517018598809</v>
      </c>
      <c r="CJ208" s="25">
        <v>0</v>
      </c>
      <c r="CK208" s="22">
        <v>1.6094379124341</v>
      </c>
      <c r="CL208" s="29">
        <f t="shared" si="314"/>
        <v>1.07521680269611</v>
      </c>
      <c r="CM208" s="29">
        <f t="shared" si="315"/>
        <v>1.33926478491519</v>
      </c>
      <c r="CN208" s="29">
        <f t="shared" si="361"/>
        <v>0.74667833520563</v>
      </c>
      <c r="CO208" s="27">
        <f t="shared" si="316"/>
        <v>0.133066781035251</v>
      </c>
      <c r="CP208" s="27">
        <f t="shared" si="317"/>
        <v>0.25332166479437</v>
      </c>
      <c r="CQ208" s="27">
        <f t="shared" si="318"/>
        <v>0.00209243262753915</v>
      </c>
      <c r="CT208" s="31">
        <v>0.0442545629937566</v>
      </c>
      <c r="CU208" s="31">
        <v>0.719972134038586</v>
      </c>
      <c r="CV208" s="31">
        <v>0.0512632939375415</v>
      </c>
      <c r="CW208" s="31">
        <v>4.60517018598809</v>
      </c>
      <c r="CX208" s="31">
        <v>0</v>
      </c>
      <c r="CY208" s="34">
        <f t="shared" si="319"/>
        <v>1.0786954613499</v>
      </c>
      <c r="CZ208" s="34">
        <f t="shared" si="282"/>
        <v>1.3349458226124</v>
      </c>
      <c r="DA208" s="34">
        <f t="shared" si="362"/>
        <v>0.749094070381872</v>
      </c>
      <c r="DB208" s="32">
        <f t="shared" si="320"/>
        <v>0.130540969649164</v>
      </c>
      <c r="DC208" s="32">
        <f t="shared" si="321"/>
        <v>0.250905929618128</v>
      </c>
      <c r="DD208" s="32">
        <f>(DC208-$DE$1)^2</f>
        <v>0.00192065509541574</v>
      </c>
      <c r="DE208" s="73"/>
      <c r="DF208" s="30">
        <f t="shared" si="322"/>
        <v>1.07869546134989</v>
      </c>
      <c r="DG208" s="30">
        <f t="shared" si="323"/>
        <v>1.07186156691751</v>
      </c>
      <c r="DH208" s="30">
        <f t="shared" si="324"/>
        <v>1.34345706987255</v>
      </c>
      <c r="DI208" s="34">
        <f t="shared" si="325"/>
        <v>0.744348310359381</v>
      </c>
      <c r="DJ208" s="32">
        <f t="shared" si="326"/>
        <v>0.135525905912432</v>
      </c>
      <c r="DK208" s="32">
        <f t="shared" si="327"/>
        <v>0.255651689640619</v>
      </c>
      <c r="DL208" s="32">
        <f t="shared" si="328"/>
        <v>0.000665799479602506</v>
      </c>
      <c r="DM208" s="36"/>
      <c r="DN208" s="30">
        <f t="shared" si="329"/>
        <v>1.05570528366467</v>
      </c>
      <c r="DO208" s="30">
        <f t="shared" si="330"/>
        <v>1.3640170436595</v>
      </c>
      <c r="DP208" s="34">
        <f t="shared" si="331"/>
        <v>0.733128669211576</v>
      </c>
      <c r="DQ208" s="32">
        <f t="shared" si="332"/>
        <v>0.147682429003252</v>
      </c>
      <c r="DR208" s="32">
        <f t="shared" si="333"/>
        <v>0.266871330788424</v>
      </c>
      <c r="DS208" s="32">
        <f t="shared" si="334"/>
        <v>0.00156544401579319</v>
      </c>
      <c r="DT208" s="36"/>
      <c r="DU208" s="30">
        <f t="shared" si="335"/>
        <v>1.01269590143535</v>
      </c>
      <c r="DV208" s="30">
        <f t="shared" si="336"/>
        <v>1.42194709977498</v>
      </c>
      <c r="DW208" s="34">
        <f t="shared" si="337"/>
        <v>0.703261042663435</v>
      </c>
      <c r="DX208" s="32">
        <f t="shared" si="338"/>
        <v>0.182588792650151</v>
      </c>
      <c r="DY208" s="32">
        <f t="shared" si="339"/>
        <v>0.296738957336565</v>
      </c>
      <c r="DZ208" s="32">
        <f t="shared" si="340"/>
        <v>0.00513025291023291</v>
      </c>
      <c r="EA208" s="36"/>
      <c r="EC208" s="25">
        <v>0.0442545629937566</v>
      </c>
      <c r="ED208" s="22">
        <v>0.0512632939375415</v>
      </c>
      <c r="EE208" s="25">
        <v>4.60517018598809</v>
      </c>
      <c r="EF208" s="25">
        <v>0</v>
      </c>
      <c r="EG208" s="26">
        <f t="shared" si="341"/>
        <v>1.09268380594003</v>
      </c>
      <c r="EH208" s="26">
        <f t="shared" si="342"/>
        <v>1.31785608258482</v>
      </c>
      <c r="EI208" s="26">
        <f t="shared" si="363"/>
        <v>0.758808198569468</v>
      </c>
      <c r="EJ208" s="16">
        <f t="shared" si="343"/>
        <v>0.1206285386563</v>
      </c>
      <c r="EK208" s="16">
        <f t="shared" si="344"/>
        <v>0.241191801430532</v>
      </c>
      <c r="EL208" s="16">
        <f t="shared" si="345"/>
        <v>0.000603548510846623</v>
      </c>
      <c r="EO208" s="25">
        <v>0.0442545629937566</v>
      </c>
      <c r="EP208" s="25">
        <v>4.60517018598809</v>
      </c>
      <c r="EQ208" s="22">
        <v>0</v>
      </c>
      <c r="ER208" s="26">
        <f t="shared" si="346"/>
        <v>1.06155617172045</v>
      </c>
      <c r="ES208" s="26">
        <f t="shared" si="347"/>
        <v>1.35649910797109</v>
      </c>
      <c r="ET208" s="26">
        <f t="shared" si="364"/>
        <v>0.737191785916982</v>
      </c>
      <c r="EU208" s="16">
        <f t="shared" si="348"/>
        <v>0.143219731162878</v>
      </c>
      <c r="EV208" s="16">
        <f t="shared" si="349"/>
        <v>0.262808214083018</v>
      </c>
      <c r="EW208" s="16">
        <f t="shared" si="350"/>
        <v>0.000680294261371748</v>
      </c>
      <c r="EZ208" s="25">
        <v>0.0442545629937566</v>
      </c>
      <c r="FA208" s="25">
        <v>4.60517018598809</v>
      </c>
      <c r="FB208" s="26">
        <f t="shared" si="351"/>
        <v>1.22840897150294</v>
      </c>
      <c r="FC208" s="26">
        <f t="shared" si="352"/>
        <v>1.17224803254097</v>
      </c>
      <c r="FD208" s="26">
        <f t="shared" si="353"/>
        <v>0.853061785765929</v>
      </c>
      <c r="FE208" s="16">
        <f t="shared" si="354"/>
        <v>0.0447707633404445</v>
      </c>
      <c r="FF208" s="16">
        <f t="shared" si="355"/>
        <v>0.146938214234071</v>
      </c>
      <c r="FG208" s="16">
        <f t="shared" si="356"/>
        <v>0.0158114827231025</v>
      </c>
    </row>
    <row r="209" s="1" customFormat="1" spans="1:163">
      <c r="A209" s="13" t="s">
        <v>30</v>
      </c>
      <c r="B209" s="13">
        <v>2.05437596268495</v>
      </c>
      <c r="C209" s="14">
        <v>0.0016</v>
      </c>
      <c r="D209" s="14">
        <v>0.0526</v>
      </c>
      <c r="E209" s="13">
        <v>100</v>
      </c>
      <c r="F209" s="13">
        <v>0.5</v>
      </c>
      <c r="G209" s="13">
        <v>0.5</v>
      </c>
      <c r="H209" s="13">
        <v>1</v>
      </c>
      <c r="I209" s="13">
        <v>5</v>
      </c>
      <c r="J209" s="13">
        <v>1.57</v>
      </c>
      <c r="K209" s="17">
        <f t="shared" si="283"/>
        <v>1.37763673211405</v>
      </c>
      <c r="L209" s="17">
        <f t="shared" si="279"/>
        <v>1.13963279535293</v>
      </c>
      <c r="M209" s="17">
        <f t="shared" si="280"/>
        <v>0.877475625550347</v>
      </c>
      <c r="N209" s="16">
        <f t="shared" si="284"/>
        <v>0.0370036268317636</v>
      </c>
      <c r="O209" s="16">
        <f t="shared" si="281"/>
        <v>0.122524374449653</v>
      </c>
      <c r="P209" s="16">
        <f>(O209-$Q$1)^2</f>
        <v>0.0337684236370498</v>
      </c>
      <c r="R209" s="21">
        <f t="shared" si="285"/>
        <v>0.13070610117851</v>
      </c>
      <c r="S209" s="21">
        <f t="shared" si="365"/>
        <v>1</v>
      </c>
      <c r="T209" s="21">
        <f t="shared" si="286"/>
        <v>0.719972134038586</v>
      </c>
      <c r="U209" s="22">
        <f t="shared" si="287"/>
        <v>0.00159872136369707</v>
      </c>
      <c r="V209" s="21">
        <f t="shared" si="288"/>
        <v>0.0512632939375415</v>
      </c>
      <c r="W209" s="25">
        <f t="shared" si="289"/>
        <v>4.60517018598809</v>
      </c>
      <c r="X209" s="21">
        <f t="shared" si="290"/>
        <v>-0.693147180559945</v>
      </c>
      <c r="Y209" s="21">
        <f t="shared" si="291"/>
        <v>-0.693147180559945</v>
      </c>
      <c r="Z209" s="25">
        <f t="shared" si="292"/>
        <v>0</v>
      </c>
      <c r="AA209" s="21">
        <f t="shared" si="293"/>
        <v>1.6094379124341</v>
      </c>
      <c r="AB209" s="26">
        <f t="shared" si="294"/>
        <v>1.08956684707773</v>
      </c>
      <c r="AC209" s="26">
        <f t="shared" si="295"/>
        <v>1.4409395845797</v>
      </c>
      <c r="AD209" s="26">
        <f t="shared" si="357"/>
        <v>0.693991622342504</v>
      </c>
      <c r="AE209" s="16">
        <f t="shared" si="296"/>
        <v>0.230816014426832</v>
      </c>
      <c r="AF209" s="16">
        <f t="shared" si="297"/>
        <v>0.306008377657496</v>
      </c>
      <c r="AG209" s="16">
        <f t="shared" si="298"/>
        <v>0.0103208215945609</v>
      </c>
      <c r="AJ209" s="25">
        <v>0.13070610117851</v>
      </c>
      <c r="AK209" s="22">
        <v>1</v>
      </c>
      <c r="AL209" s="25">
        <v>0.719972134038586</v>
      </c>
      <c r="AM209" s="25">
        <v>0.0512632939375415</v>
      </c>
      <c r="AN209" s="25">
        <v>4.60517018598809</v>
      </c>
      <c r="AO209" s="25">
        <v>-0.693147180559945</v>
      </c>
      <c r="AP209" s="25">
        <v>-0.693147180559945</v>
      </c>
      <c r="AQ209" s="25">
        <v>0</v>
      </c>
      <c r="AR209" s="25">
        <v>1.6094379124341</v>
      </c>
      <c r="AS209" s="26">
        <f t="shared" si="299"/>
        <v>1.08791344121491</v>
      </c>
      <c r="AT209" s="26">
        <f t="shared" si="300"/>
        <v>1.44312951795754</v>
      </c>
      <c r="AU209" s="26">
        <f t="shared" si="358"/>
        <v>0.692938497589115</v>
      </c>
      <c r="AV209" s="16">
        <f t="shared" si="301"/>
        <v>0.23240745016125</v>
      </c>
      <c r="AW209" s="16">
        <f t="shared" si="302"/>
        <v>0.307061502410885</v>
      </c>
      <c r="AX209" s="16">
        <f t="shared" si="303"/>
        <v>0.0105004284588355</v>
      </c>
      <c r="BA209" s="25">
        <v>0.13070610117851</v>
      </c>
      <c r="BB209" s="25">
        <v>0.719972134038586</v>
      </c>
      <c r="BC209" s="25">
        <v>0.0512632939375415</v>
      </c>
      <c r="BD209" s="25">
        <v>4.60517018598809</v>
      </c>
      <c r="BE209" s="22">
        <v>-0.693147180559945</v>
      </c>
      <c r="BF209" s="25">
        <v>-0.693147180559945</v>
      </c>
      <c r="BG209" s="25">
        <v>0</v>
      </c>
      <c r="BH209" s="25">
        <v>1.6094379124341</v>
      </c>
      <c r="BI209" s="26">
        <f t="shared" si="304"/>
        <v>1.07856692709056</v>
      </c>
      <c r="BJ209" s="26">
        <f t="shared" si="305"/>
        <v>1.45563521425145</v>
      </c>
      <c r="BK209" s="26">
        <f t="shared" si="359"/>
        <v>0.68698530387934</v>
      </c>
      <c r="BL209" s="16">
        <f t="shared" si="306"/>
        <v>0.241506465149212</v>
      </c>
      <c r="BM209" s="16">
        <f t="shared" si="307"/>
        <v>0.31301469612066</v>
      </c>
      <c r="BN209" s="16">
        <f t="shared" si="308"/>
        <v>0.0116968880775644</v>
      </c>
      <c r="BQ209" s="25">
        <v>0.13070610117851</v>
      </c>
      <c r="BR209" s="25">
        <v>0.719972134038586</v>
      </c>
      <c r="BS209" s="25">
        <v>0.0512632939375415</v>
      </c>
      <c r="BT209" s="25">
        <v>4.60517018598809</v>
      </c>
      <c r="BU209" s="22">
        <v>-0.693147180559945</v>
      </c>
      <c r="BV209" s="25">
        <v>0</v>
      </c>
      <c r="BW209" s="25">
        <v>1.6094379124341</v>
      </c>
      <c r="BX209" s="26">
        <f t="shared" si="309"/>
        <v>1.0697445449763</v>
      </c>
      <c r="BY209" s="26">
        <f t="shared" si="310"/>
        <v>1.46764010844737</v>
      </c>
      <c r="BZ209" s="26">
        <f t="shared" si="360"/>
        <v>0.681365952214205</v>
      </c>
      <c r="CA209" s="16">
        <f t="shared" si="311"/>
        <v>0.250255520280967</v>
      </c>
      <c r="CB209" s="16">
        <f t="shared" si="312"/>
        <v>0.318634047785795</v>
      </c>
      <c r="CC209" s="16">
        <f t="shared" si="313"/>
        <v>0.0125379510375796</v>
      </c>
      <c r="CF209" s="25">
        <v>0.13070610117851</v>
      </c>
      <c r="CG209" s="25">
        <v>0.719972134038586</v>
      </c>
      <c r="CH209" s="25">
        <v>0.0512632939375415</v>
      </c>
      <c r="CI209" s="25">
        <v>4.60517018598809</v>
      </c>
      <c r="CJ209" s="25">
        <v>0</v>
      </c>
      <c r="CK209" s="22">
        <v>1.6094379124341</v>
      </c>
      <c r="CL209" s="29">
        <f t="shared" si="314"/>
        <v>1.07519633892119</v>
      </c>
      <c r="CM209" s="29">
        <f t="shared" si="315"/>
        <v>1.46019842438757</v>
      </c>
      <c r="CN209" s="29">
        <f t="shared" si="361"/>
        <v>0.684838432433878</v>
      </c>
      <c r="CO209" s="27">
        <f t="shared" si="316"/>
        <v>0.244830663016996</v>
      </c>
      <c r="CP209" s="27">
        <f t="shared" si="317"/>
        <v>0.315161567566122</v>
      </c>
      <c r="CQ209" s="27">
        <f t="shared" si="318"/>
        <v>0.0115741058484309</v>
      </c>
      <c r="CT209" s="31">
        <v>0.13070610117851</v>
      </c>
      <c r="CU209" s="31">
        <v>0.719972134038586</v>
      </c>
      <c r="CV209" s="31">
        <v>0.0512632939375415</v>
      </c>
      <c r="CW209" s="31">
        <v>4.60517018598809</v>
      </c>
      <c r="CX209" s="31">
        <v>0</v>
      </c>
      <c r="CY209" s="34">
        <f t="shared" si="319"/>
        <v>1.07867493136834</v>
      </c>
      <c r="CZ209" s="34">
        <f t="shared" si="282"/>
        <v>1.45548946614379</v>
      </c>
      <c r="DA209" s="34">
        <f t="shared" si="362"/>
        <v>0.687054096412956</v>
      </c>
      <c r="DB209" s="32">
        <f t="shared" si="320"/>
        <v>0.241400323065905</v>
      </c>
      <c r="DC209" s="32">
        <f t="shared" si="321"/>
        <v>0.312945903587044</v>
      </c>
      <c r="DD209" s="32">
        <f>(DC209-$DE$1)^2</f>
        <v>0.0112074518247934</v>
      </c>
      <c r="DE209" s="73"/>
      <c r="DF209" s="30">
        <f t="shared" si="322"/>
        <v>1.07867493136834</v>
      </c>
      <c r="DG209" s="30">
        <f t="shared" si="323"/>
        <v>1.07186156691751</v>
      </c>
      <c r="DH209" s="30">
        <f t="shared" si="324"/>
        <v>1.46474138868049</v>
      </c>
      <c r="DI209" s="34">
        <f t="shared" si="325"/>
        <v>0.682714373832808</v>
      </c>
      <c r="DJ209" s="32">
        <f t="shared" si="326"/>
        <v>0.24814189851388</v>
      </c>
      <c r="DK209" s="32">
        <f t="shared" si="327"/>
        <v>0.317285626167192</v>
      </c>
      <c r="DL209" s="32">
        <f t="shared" si="328"/>
        <v>0.00764523369609725</v>
      </c>
      <c r="DM209" s="36"/>
      <c r="DN209" s="30">
        <f t="shared" si="329"/>
        <v>1.05570528366467</v>
      </c>
      <c r="DO209" s="30">
        <f t="shared" si="330"/>
        <v>1.4871574712121</v>
      </c>
      <c r="DP209" s="34">
        <f t="shared" si="331"/>
        <v>0.672423747557114</v>
      </c>
      <c r="DQ209" s="32">
        <f t="shared" si="332"/>
        <v>0.264499055250438</v>
      </c>
      <c r="DR209" s="32">
        <f t="shared" si="333"/>
        <v>0.327576252442886</v>
      </c>
      <c r="DS209" s="32">
        <f t="shared" si="334"/>
        <v>0.0100541960446373</v>
      </c>
      <c r="DT209" s="36"/>
      <c r="DU209" s="30">
        <f t="shared" si="335"/>
        <v>1.01269590143535</v>
      </c>
      <c r="DV209" s="30">
        <f t="shared" si="336"/>
        <v>1.55031732406022</v>
      </c>
      <c r="DW209" s="34">
        <f t="shared" si="337"/>
        <v>0.645029236583023</v>
      </c>
      <c r="DX209" s="32">
        <f t="shared" si="338"/>
        <v>0.310587858276962</v>
      </c>
      <c r="DY209" s="32">
        <f t="shared" si="339"/>
        <v>0.354970763416977</v>
      </c>
      <c r="DZ209" s="32">
        <f t="shared" si="340"/>
        <v>0.0168629936591012</v>
      </c>
      <c r="EA209" s="36"/>
      <c r="EC209" s="25">
        <v>0.13070610117851</v>
      </c>
      <c r="ED209" s="22">
        <v>0.0512632939375415</v>
      </c>
      <c r="EE209" s="25">
        <v>4.60517018598809</v>
      </c>
      <c r="EF209" s="25">
        <v>0</v>
      </c>
      <c r="EG209" s="26">
        <f t="shared" si="341"/>
        <v>1.09266300972907</v>
      </c>
      <c r="EH209" s="26">
        <f t="shared" si="342"/>
        <v>1.43685654773771</v>
      </c>
      <c r="EI209" s="26">
        <f t="shared" si="363"/>
        <v>0.695963700464375</v>
      </c>
      <c r="EJ209" s="16">
        <f t="shared" si="343"/>
        <v>0.227850602280911</v>
      </c>
      <c r="EK209" s="16">
        <f t="shared" si="344"/>
        <v>0.304036299535625</v>
      </c>
      <c r="EL209" s="16">
        <f t="shared" si="345"/>
        <v>0.00764080921752587</v>
      </c>
      <c r="EO209" s="25">
        <v>0.13070610117851</v>
      </c>
      <c r="EP209" s="25">
        <v>4.60517018598809</v>
      </c>
      <c r="EQ209" s="22">
        <v>0</v>
      </c>
      <c r="ER209" s="26">
        <f t="shared" si="346"/>
        <v>1.06153596793782</v>
      </c>
      <c r="ES209" s="26">
        <f t="shared" si="347"/>
        <v>1.47898898145669</v>
      </c>
      <c r="ET209" s="26">
        <f t="shared" si="364"/>
        <v>0.676137559196066</v>
      </c>
      <c r="EU209" s="16">
        <f t="shared" si="348"/>
        <v>0.258535671900926</v>
      </c>
      <c r="EV209" s="16">
        <f t="shared" si="349"/>
        <v>0.323862440803934</v>
      </c>
      <c r="EW209" s="16">
        <f t="shared" si="350"/>
        <v>0.00759280064167046</v>
      </c>
      <c r="EZ209" s="25">
        <v>0.13070610117851</v>
      </c>
      <c r="FA209" s="25">
        <v>4.60517018598809</v>
      </c>
      <c r="FB209" s="26">
        <f t="shared" si="351"/>
        <v>1.22838559213922</v>
      </c>
      <c r="FC209" s="26">
        <f t="shared" si="352"/>
        <v>1.27810030502381</v>
      </c>
      <c r="FD209" s="26">
        <f t="shared" si="353"/>
        <v>0.782411205184219</v>
      </c>
      <c r="FE209" s="16">
        <f t="shared" si="354"/>
        <v>0.116700403658069</v>
      </c>
      <c r="FF209" s="16">
        <f t="shared" si="355"/>
        <v>0.217588794815781</v>
      </c>
      <c r="FG209" s="16">
        <f t="shared" si="356"/>
        <v>0.00303525383731319</v>
      </c>
    </row>
    <row r="210" s="1" customFormat="1" spans="1:163">
      <c r="A210" s="13" t="s">
        <v>30</v>
      </c>
      <c r="B210" s="13">
        <v>2.05437596268495</v>
      </c>
      <c r="C210" s="14">
        <v>0</v>
      </c>
      <c r="D210" s="14">
        <v>0.0526</v>
      </c>
      <c r="E210" s="13">
        <v>100</v>
      </c>
      <c r="F210" s="13">
        <v>0.5</v>
      </c>
      <c r="G210" s="13">
        <v>0.5</v>
      </c>
      <c r="H210" s="13">
        <v>1</v>
      </c>
      <c r="I210" s="13">
        <v>5</v>
      </c>
      <c r="J210" s="13">
        <v>1.55</v>
      </c>
      <c r="K210" s="17">
        <f t="shared" si="283"/>
        <v>1.37749689211405</v>
      </c>
      <c r="L210" s="17">
        <f t="shared" si="279"/>
        <v>1.12522939897252</v>
      </c>
      <c r="M210" s="17">
        <f t="shared" si="280"/>
        <v>0.888707672331642</v>
      </c>
      <c r="N210" s="16">
        <f t="shared" si="284"/>
        <v>0.0297573222303133</v>
      </c>
      <c r="O210" s="16">
        <f t="shared" si="281"/>
        <v>0.111292327668358</v>
      </c>
      <c r="P210" s="16">
        <f>(O210-$Q$1)^2</f>
        <v>0.0380226262777528</v>
      </c>
      <c r="R210" s="21">
        <f t="shared" si="285"/>
        <v>0.11798692506732</v>
      </c>
      <c r="S210" s="21">
        <f t="shared" si="365"/>
        <v>1</v>
      </c>
      <c r="T210" s="21">
        <f t="shared" si="286"/>
        <v>0.719972134038586</v>
      </c>
      <c r="U210" s="22">
        <f t="shared" si="287"/>
        <v>0</v>
      </c>
      <c r="V210" s="21">
        <f t="shared" si="288"/>
        <v>0.0512632939375415</v>
      </c>
      <c r="W210" s="25">
        <f t="shared" si="289"/>
        <v>4.60517018598809</v>
      </c>
      <c r="X210" s="21">
        <f t="shared" si="290"/>
        <v>-0.693147180559945</v>
      </c>
      <c r="Y210" s="21">
        <f t="shared" si="291"/>
        <v>-0.693147180559945</v>
      </c>
      <c r="Z210" s="25">
        <f t="shared" si="292"/>
        <v>0</v>
      </c>
      <c r="AA210" s="21">
        <f t="shared" si="293"/>
        <v>1.6094379124341</v>
      </c>
      <c r="AB210" s="26">
        <f t="shared" si="294"/>
        <v>1.08995746122225</v>
      </c>
      <c r="AC210" s="26">
        <f t="shared" si="295"/>
        <v>1.42207384704892</v>
      </c>
      <c r="AD210" s="26">
        <f t="shared" si="357"/>
        <v>0.703198362078872</v>
      </c>
      <c r="AE210" s="16">
        <f t="shared" si="296"/>
        <v>0.211639137485076</v>
      </c>
      <c r="AF210" s="16">
        <f t="shared" si="297"/>
        <v>0.296801637921128</v>
      </c>
      <c r="AG210" s="16">
        <f t="shared" si="298"/>
        <v>0.0085349336733215</v>
      </c>
      <c r="AJ210" s="25">
        <v>0.11798692506732</v>
      </c>
      <c r="AK210" s="22">
        <v>1</v>
      </c>
      <c r="AL210" s="25">
        <v>0.719972134038586</v>
      </c>
      <c r="AM210" s="25">
        <v>0.0512632939375415</v>
      </c>
      <c r="AN210" s="25">
        <v>4.60517018598809</v>
      </c>
      <c r="AO210" s="25">
        <v>-0.693147180559945</v>
      </c>
      <c r="AP210" s="25">
        <v>-0.693147180559945</v>
      </c>
      <c r="AQ210" s="25">
        <v>0</v>
      </c>
      <c r="AR210" s="25">
        <v>1.6094379124341</v>
      </c>
      <c r="AS210" s="26">
        <f t="shared" si="299"/>
        <v>1.087803010205</v>
      </c>
      <c r="AT210" s="26">
        <f t="shared" si="300"/>
        <v>1.42489033902186</v>
      </c>
      <c r="AU210" s="26">
        <f t="shared" si="358"/>
        <v>0.701808393680644</v>
      </c>
      <c r="AV210" s="16">
        <f t="shared" si="301"/>
        <v>0.213626057375561</v>
      </c>
      <c r="AW210" s="16">
        <f t="shared" si="302"/>
        <v>0.298191606319356</v>
      </c>
      <c r="AX210" s="16">
        <f t="shared" si="303"/>
        <v>0.00876127865694345</v>
      </c>
      <c r="BA210" s="25">
        <v>0.11798692506732</v>
      </c>
      <c r="BB210" s="25">
        <v>0.719972134038586</v>
      </c>
      <c r="BC210" s="25">
        <v>0.0512632939375415</v>
      </c>
      <c r="BD210" s="25">
        <v>4.60517018598809</v>
      </c>
      <c r="BE210" s="22">
        <v>-0.693147180559945</v>
      </c>
      <c r="BF210" s="25">
        <v>-0.693147180559945</v>
      </c>
      <c r="BG210" s="25">
        <v>0</v>
      </c>
      <c r="BH210" s="25">
        <v>1.6094379124341</v>
      </c>
      <c r="BI210" s="26">
        <f t="shared" si="304"/>
        <v>1.07845744481881</v>
      </c>
      <c r="BJ210" s="26">
        <f t="shared" si="305"/>
        <v>1.43723798045681</v>
      </c>
      <c r="BK210" s="26">
        <f t="shared" si="359"/>
        <v>0.695778996657296</v>
      </c>
      <c r="BL210" s="16">
        <f t="shared" si="306"/>
        <v>0.222352381346806</v>
      </c>
      <c r="BM210" s="16">
        <f t="shared" si="307"/>
        <v>0.304221003342704</v>
      </c>
      <c r="BN210" s="16">
        <f t="shared" si="308"/>
        <v>0.00987210350656039</v>
      </c>
      <c r="BQ210" s="25">
        <v>0.11798692506732</v>
      </c>
      <c r="BR210" s="25">
        <v>0.719972134038586</v>
      </c>
      <c r="BS210" s="25">
        <v>0.0512632939375415</v>
      </c>
      <c r="BT210" s="25">
        <v>4.60517018598809</v>
      </c>
      <c r="BU210" s="22">
        <v>-0.693147180559945</v>
      </c>
      <c r="BV210" s="25">
        <v>0</v>
      </c>
      <c r="BW210" s="25">
        <v>1.6094379124341</v>
      </c>
      <c r="BX210" s="26">
        <f t="shared" si="309"/>
        <v>1.06963595823955</v>
      </c>
      <c r="BY210" s="26">
        <f t="shared" si="310"/>
        <v>1.44909114924582</v>
      </c>
      <c r="BZ210" s="26">
        <f t="shared" si="360"/>
        <v>0.690087714993258</v>
      </c>
      <c r="CA210" s="16">
        <f t="shared" si="311"/>
        <v>0.230749612616435</v>
      </c>
      <c r="CB210" s="16">
        <f t="shared" si="312"/>
        <v>0.309912285006742</v>
      </c>
      <c r="CC210" s="16">
        <f t="shared" si="313"/>
        <v>0.0106608164279833</v>
      </c>
      <c r="CF210" s="25">
        <v>0.11798692506732</v>
      </c>
      <c r="CG210" s="25">
        <v>0.719972134038586</v>
      </c>
      <c r="CH210" s="25">
        <v>0.0512632939375415</v>
      </c>
      <c r="CI210" s="25">
        <v>4.60517018598809</v>
      </c>
      <c r="CJ210" s="25">
        <v>0</v>
      </c>
      <c r="CK210" s="22">
        <v>1.6094379124341</v>
      </c>
      <c r="CL210" s="29">
        <f t="shared" si="314"/>
        <v>1.07508719878829</v>
      </c>
      <c r="CM210" s="29">
        <f t="shared" si="315"/>
        <v>1.44174351787184</v>
      </c>
      <c r="CN210" s="29">
        <f t="shared" si="361"/>
        <v>0.693604644379539</v>
      </c>
      <c r="CO210" s="27">
        <f t="shared" si="316"/>
        <v>0.225542168754758</v>
      </c>
      <c r="CP210" s="27">
        <f t="shared" si="317"/>
        <v>0.306395355620461</v>
      </c>
      <c r="CQ210" s="27">
        <f t="shared" si="318"/>
        <v>0.00976476123817974</v>
      </c>
      <c r="CT210" s="31">
        <v>0.11798692506732</v>
      </c>
      <c r="CU210" s="31">
        <v>0.719972134038586</v>
      </c>
      <c r="CV210" s="31">
        <v>0.0512632939375415</v>
      </c>
      <c r="CW210" s="31">
        <v>4.60517018598809</v>
      </c>
      <c r="CX210" s="31">
        <v>0</v>
      </c>
      <c r="CY210" s="34">
        <f t="shared" si="319"/>
        <v>1.07856543813338</v>
      </c>
      <c r="CZ210" s="34">
        <f t="shared" si="282"/>
        <v>1.43709407440545</v>
      </c>
      <c r="DA210" s="34">
        <f t="shared" si="362"/>
        <v>0.69584866976347</v>
      </c>
      <c r="DB210" s="32">
        <f t="shared" si="320"/>
        <v>0.222250546122374</v>
      </c>
      <c r="DC210" s="32">
        <f t="shared" si="321"/>
        <v>0.30415133023653</v>
      </c>
      <c r="DD210" s="32">
        <f>(DC210-$DE$1)^2</f>
        <v>0.00942271687699092</v>
      </c>
      <c r="DE210" s="73"/>
      <c r="DF210" s="30">
        <f t="shared" si="322"/>
        <v>1.07856543813337</v>
      </c>
      <c r="DG210" s="30">
        <f t="shared" si="323"/>
        <v>1.07186156691751</v>
      </c>
      <c r="DH210" s="30">
        <f t="shared" si="324"/>
        <v>1.44608226271004</v>
      </c>
      <c r="DI210" s="34">
        <f t="shared" si="325"/>
        <v>0.691523591559682</v>
      </c>
      <c r="DJ210" s="32">
        <f t="shared" si="326"/>
        <v>0.228616361190581</v>
      </c>
      <c r="DK210" s="32">
        <f t="shared" si="327"/>
        <v>0.308476408440317</v>
      </c>
      <c r="DL210" s="32">
        <f t="shared" si="328"/>
        <v>0.00618233239603548</v>
      </c>
      <c r="DM210" s="36"/>
      <c r="DN210" s="30">
        <f t="shared" si="329"/>
        <v>1.05570528366467</v>
      </c>
      <c r="DO210" s="30">
        <f t="shared" si="330"/>
        <v>1.46821279005016</v>
      </c>
      <c r="DP210" s="34">
        <f t="shared" si="331"/>
        <v>0.681100183009464</v>
      </c>
      <c r="DQ210" s="32">
        <f t="shared" si="332"/>
        <v>0.244327266597025</v>
      </c>
      <c r="DR210" s="32">
        <f t="shared" si="333"/>
        <v>0.318899816990536</v>
      </c>
      <c r="DS210" s="32">
        <f t="shared" si="334"/>
        <v>0.00838949355542016</v>
      </c>
      <c r="DT210" s="36"/>
      <c r="DU210" s="30">
        <f t="shared" si="335"/>
        <v>1.01269590143535</v>
      </c>
      <c r="DV210" s="30">
        <f t="shared" si="336"/>
        <v>1.53056805878557</v>
      </c>
      <c r="DW210" s="34">
        <f t="shared" si="337"/>
        <v>0.653352194474417</v>
      </c>
      <c r="DX210" s="32">
        <f t="shared" si="338"/>
        <v>0.288695694334375</v>
      </c>
      <c r="DY210" s="32">
        <f t="shared" si="339"/>
        <v>0.346647805525583</v>
      </c>
      <c r="DZ210" s="32">
        <f t="shared" si="340"/>
        <v>0.0147706667816457</v>
      </c>
      <c r="EA210" s="36"/>
      <c r="EC210" s="25">
        <v>0.11798692506732</v>
      </c>
      <c r="ED210" s="22">
        <v>0.0512632939375415</v>
      </c>
      <c r="EE210" s="25">
        <v>4.60517018598809</v>
      </c>
      <c r="EF210" s="25">
        <v>0</v>
      </c>
      <c r="EG210" s="26">
        <f t="shared" si="341"/>
        <v>1.09255209660392</v>
      </c>
      <c r="EH210" s="26">
        <f t="shared" si="342"/>
        <v>1.41869665054693</v>
      </c>
      <c r="EI210" s="26">
        <f t="shared" si="363"/>
        <v>0.704872320389625</v>
      </c>
      <c r="EJ210" s="16">
        <f t="shared" si="343"/>
        <v>0.209258584321471</v>
      </c>
      <c r="EK210" s="16">
        <f t="shared" si="344"/>
        <v>0.295127679610375</v>
      </c>
      <c r="EL210" s="16">
        <f t="shared" si="345"/>
        <v>0.00616273710228441</v>
      </c>
      <c r="EO210" s="25">
        <v>0.11798692506732</v>
      </c>
      <c r="EP210" s="25">
        <v>4.60517018598809</v>
      </c>
      <c r="EQ210" s="22">
        <v>0</v>
      </c>
      <c r="ER210" s="26">
        <f t="shared" si="346"/>
        <v>1.06142821443046</v>
      </c>
      <c r="ES210" s="26">
        <f t="shared" si="347"/>
        <v>1.46029658805678</v>
      </c>
      <c r="ET210" s="26">
        <f t="shared" si="364"/>
        <v>0.68479239640675</v>
      </c>
      <c r="EU210" s="16">
        <f t="shared" si="348"/>
        <v>0.238702389654607</v>
      </c>
      <c r="EV210" s="16">
        <f t="shared" si="349"/>
        <v>0.31520760359325</v>
      </c>
      <c r="EW210" s="16">
        <f t="shared" si="350"/>
        <v>0.00615939932358738</v>
      </c>
      <c r="EZ210" s="25">
        <v>0.11798692506732</v>
      </c>
      <c r="FA210" s="25">
        <v>4.60517018598809</v>
      </c>
      <c r="FB210" s="26">
        <f t="shared" si="351"/>
        <v>1.22826090219942</v>
      </c>
      <c r="FC210" s="26">
        <f t="shared" si="352"/>
        <v>1.26194686912565</v>
      </c>
      <c r="FD210" s="26">
        <f t="shared" si="353"/>
        <v>0.792426388515752</v>
      </c>
      <c r="FE210" s="16">
        <f t="shared" si="354"/>
        <v>0.103516047053534</v>
      </c>
      <c r="FF210" s="16">
        <f t="shared" si="355"/>
        <v>0.207573611484248</v>
      </c>
      <c r="FG210" s="16">
        <f t="shared" si="356"/>
        <v>0.00423909348607798</v>
      </c>
    </row>
    <row r="211" s="1" customFormat="1" spans="1:163">
      <c r="A211" s="13" t="s">
        <v>30</v>
      </c>
      <c r="B211" s="13">
        <v>2.05437596268495</v>
      </c>
      <c r="C211" s="14">
        <v>0.0024</v>
      </c>
      <c r="D211" s="14">
        <v>0.0365277777777778</v>
      </c>
      <c r="E211" s="13">
        <v>100</v>
      </c>
      <c r="F211" s="13">
        <v>0.7</v>
      </c>
      <c r="G211" s="13">
        <v>0.7</v>
      </c>
      <c r="H211" s="13">
        <v>1</v>
      </c>
      <c r="I211" s="13">
        <v>5</v>
      </c>
      <c r="J211" s="13">
        <v>1.8</v>
      </c>
      <c r="K211" s="17">
        <f t="shared" si="283"/>
        <v>1.55018665211405</v>
      </c>
      <c r="L211" s="17">
        <f t="shared" si="279"/>
        <v>1.16115049600335</v>
      </c>
      <c r="M211" s="17">
        <f t="shared" si="280"/>
        <v>0.861214806730025</v>
      </c>
      <c r="N211" s="16">
        <f t="shared" si="284"/>
        <v>0.0624067087819891</v>
      </c>
      <c r="O211" s="16">
        <f t="shared" si="281"/>
        <v>0.138785193269975</v>
      </c>
      <c r="P211" s="16">
        <f>(O211-$Q$1)^2</f>
        <v>0.0280566010261888</v>
      </c>
      <c r="R211" s="21">
        <f t="shared" si="285"/>
        <v>0.149411320502218</v>
      </c>
      <c r="S211" s="21">
        <f t="shared" si="365"/>
        <v>1</v>
      </c>
      <c r="T211" s="21">
        <f t="shared" si="286"/>
        <v>0.719972134038586</v>
      </c>
      <c r="U211" s="22">
        <f t="shared" si="287"/>
        <v>0.00239712459972145</v>
      </c>
      <c r="V211" s="21">
        <f t="shared" si="288"/>
        <v>0.0358764521272407</v>
      </c>
      <c r="W211" s="25">
        <f t="shared" si="289"/>
        <v>4.60517018598809</v>
      </c>
      <c r="X211" s="21">
        <f t="shared" si="290"/>
        <v>-0.356674943938732</v>
      </c>
      <c r="Y211" s="21">
        <f t="shared" si="291"/>
        <v>-0.356674943938732</v>
      </c>
      <c r="Z211" s="25">
        <f t="shared" si="292"/>
        <v>0</v>
      </c>
      <c r="AA211" s="21">
        <f t="shared" si="293"/>
        <v>1.6094379124341</v>
      </c>
      <c r="AB211" s="26">
        <f t="shared" si="294"/>
        <v>1.18834434556191</v>
      </c>
      <c r="AC211" s="26">
        <f t="shared" si="295"/>
        <v>1.51471247094534</v>
      </c>
      <c r="AD211" s="26">
        <f t="shared" si="357"/>
        <v>0.66019130308995</v>
      </c>
      <c r="AE211" s="16">
        <f t="shared" si="296"/>
        <v>0.374122639606088</v>
      </c>
      <c r="AF211" s="16">
        <f t="shared" si="297"/>
        <v>0.33980869691005</v>
      </c>
      <c r="AG211" s="16">
        <f t="shared" si="298"/>
        <v>0.0183309296906471</v>
      </c>
      <c r="AJ211" s="25">
        <v>0.149411320502218</v>
      </c>
      <c r="AK211" s="22">
        <v>1</v>
      </c>
      <c r="AL211" s="25">
        <v>0.719972134038586</v>
      </c>
      <c r="AM211" s="25">
        <v>0.0358764521272407</v>
      </c>
      <c r="AN211" s="25">
        <v>4.60517018598809</v>
      </c>
      <c r="AO211" s="25">
        <v>-0.356674943938732</v>
      </c>
      <c r="AP211" s="25">
        <v>-0.356674943938732</v>
      </c>
      <c r="AQ211" s="25">
        <v>0</v>
      </c>
      <c r="AR211" s="25">
        <v>1.6094379124341</v>
      </c>
      <c r="AS211" s="26">
        <f t="shared" si="299"/>
        <v>1.18660484921653</v>
      </c>
      <c r="AT211" s="26">
        <f t="shared" si="300"/>
        <v>1.516932954714</v>
      </c>
      <c r="AU211" s="26">
        <f t="shared" si="358"/>
        <v>0.659224916231407</v>
      </c>
      <c r="AV211" s="16">
        <f t="shared" si="301"/>
        <v>0.376253611004672</v>
      </c>
      <c r="AW211" s="16">
        <f t="shared" si="302"/>
        <v>0.340775083768593</v>
      </c>
      <c r="AX211" s="16">
        <f t="shared" si="303"/>
        <v>0.0185464031593044</v>
      </c>
      <c r="BA211" s="25">
        <v>0.149411320502218</v>
      </c>
      <c r="BB211" s="25">
        <v>0.719972134038586</v>
      </c>
      <c r="BC211" s="25">
        <v>0.0358764521272407</v>
      </c>
      <c r="BD211" s="25">
        <v>4.60517018598809</v>
      </c>
      <c r="BE211" s="22">
        <v>-0.356674943938732</v>
      </c>
      <c r="BF211" s="25">
        <v>-0.356674943938732</v>
      </c>
      <c r="BG211" s="25">
        <v>0</v>
      </c>
      <c r="BH211" s="25">
        <v>1.6094379124341</v>
      </c>
      <c r="BI211" s="26">
        <f t="shared" si="304"/>
        <v>1.17998510057707</v>
      </c>
      <c r="BJ211" s="26">
        <f t="shared" si="305"/>
        <v>1.52544299001718</v>
      </c>
      <c r="BK211" s="26">
        <f t="shared" si="359"/>
        <v>0.65554727809837</v>
      </c>
      <c r="BL211" s="16">
        <f t="shared" si="306"/>
        <v>0.384418475506431</v>
      </c>
      <c r="BM211" s="16">
        <f t="shared" si="307"/>
        <v>0.34445272190163</v>
      </c>
      <c r="BN211" s="16">
        <f t="shared" si="308"/>
        <v>0.0194854178559679</v>
      </c>
      <c r="BQ211" s="25">
        <v>0.149411320502218</v>
      </c>
      <c r="BR211" s="25">
        <v>0.719972134038586</v>
      </c>
      <c r="BS211" s="25">
        <v>0.0358764521272407</v>
      </c>
      <c r="BT211" s="25">
        <v>4.60517018598809</v>
      </c>
      <c r="BU211" s="22">
        <v>-0.356674943938732</v>
      </c>
      <c r="BV211" s="25">
        <v>0</v>
      </c>
      <c r="BW211" s="25">
        <v>1.6094379124341</v>
      </c>
      <c r="BX211" s="26">
        <f t="shared" si="309"/>
        <v>1.17612938281932</v>
      </c>
      <c r="BY211" s="26">
        <f t="shared" si="310"/>
        <v>1.53044386637565</v>
      </c>
      <c r="BZ211" s="26">
        <f t="shared" si="360"/>
        <v>0.653405212677398</v>
      </c>
      <c r="CA211" s="16">
        <f t="shared" si="311"/>
        <v>0.389214546981408</v>
      </c>
      <c r="CB211" s="16">
        <f t="shared" si="312"/>
        <v>0.346594787322602</v>
      </c>
      <c r="CC211" s="16">
        <f t="shared" si="313"/>
        <v>0.0195814493469707</v>
      </c>
      <c r="CF211" s="25">
        <v>0.149411320502218</v>
      </c>
      <c r="CG211" s="25">
        <v>0.719972134038586</v>
      </c>
      <c r="CH211" s="25">
        <v>0.0358764521272407</v>
      </c>
      <c r="CI211" s="25">
        <v>4.60517018598809</v>
      </c>
      <c r="CJ211" s="25">
        <v>0</v>
      </c>
      <c r="CK211" s="22">
        <v>1.6094379124341</v>
      </c>
      <c r="CL211" s="29">
        <f t="shared" si="314"/>
        <v>1.16558391753534</v>
      </c>
      <c r="CM211" s="29">
        <f t="shared" si="315"/>
        <v>1.54429035346177</v>
      </c>
      <c r="CN211" s="29">
        <f t="shared" si="361"/>
        <v>0.647546620852966</v>
      </c>
      <c r="CO211" s="27">
        <f t="shared" si="316"/>
        <v>0.402483765689807</v>
      </c>
      <c r="CP211" s="27">
        <f t="shared" si="317"/>
        <v>0.352453379147034</v>
      </c>
      <c r="CQ211" s="27">
        <f t="shared" si="318"/>
        <v>0.0209887163625045</v>
      </c>
      <c r="CT211" s="31">
        <v>0.149411320502218</v>
      </c>
      <c r="CU211" s="31">
        <v>0.719972134038586</v>
      </c>
      <c r="CV211" s="31">
        <v>0.0358764521272407</v>
      </c>
      <c r="CW211" s="31">
        <v>4.60517018598809</v>
      </c>
      <c r="CX211" s="31">
        <v>0</v>
      </c>
      <c r="CY211" s="34">
        <f t="shared" si="319"/>
        <v>1.16701284422035</v>
      </c>
      <c r="CZ211" s="34">
        <f t="shared" si="282"/>
        <v>1.54239947650493</v>
      </c>
      <c r="DA211" s="34">
        <f t="shared" si="362"/>
        <v>0.648340469011305</v>
      </c>
      <c r="DB211" s="32">
        <f t="shared" si="320"/>
        <v>0.400672739382013</v>
      </c>
      <c r="DC211" s="32">
        <f t="shared" si="321"/>
        <v>0.351659530988695</v>
      </c>
      <c r="DD211" s="32">
        <f>(DC211-$DE$1)^2</f>
        <v>0.0209030527019508</v>
      </c>
      <c r="DE211" s="73"/>
      <c r="DF211" s="30">
        <f t="shared" si="322"/>
        <v>1.16701284422034</v>
      </c>
      <c r="DG211" s="30">
        <f t="shared" si="323"/>
        <v>1.20605763393598</v>
      </c>
      <c r="DH211" s="30">
        <f t="shared" si="324"/>
        <v>1.4924659894782</v>
      </c>
      <c r="DI211" s="34">
        <f t="shared" si="325"/>
        <v>0.670032018853324</v>
      </c>
      <c r="DJ211" s="32">
        <f t="shared" si="326"/>
        <v>0.352767534205723</v>
      </c>
      <c r="DK211" s="32">
        <f t="shared" si="327"/>
        <v>0.329967981146676</v>
      </c>
      <c r="DL211" s="32">
        <f t="shared" si="328"/>
        <v>0.0100238906542499</v>
      </c>
      <c r="DM211" s="36"/>
      <c r="DN211" s="30">
        <f t="shared" si="329"/>
        <v>1.18990135068314</v>
      </c>
      <c r="DO211" s="30">
        <f t="shared" si="330"/>
        <v>1.5127304452311</v>
      </c>
      <c r="DP211" s="34">
        <f t="shared" si="331"/>
        <v>0.66105630593508</v>
      </c>
      <c r="DQ211" s="32">
        <f t="shared" si="332"/>
        <v>0.372220361898252</v>
      </c>
      <c r="DR211" s="32">
        <f t="shared" si="333"/>
        <v>0.33894369406492</v>
      </c>
      <c r="DS211" s="32">
        <f t="shared" si="334"/>
        <v>0.0124630554772085</v>
      </c>
      <c r="DT211" s="36"/>
      <c r="DU211" s="30">
        <f t="shared" si="335"/>
        <v>1.15142457481344</v>
      </c>
      <c r="DV211" s="30">
        <f t="shared" si="336"/>
        <v>1.56328086039995</v>
      </c>
      <c r="DW211" s="34">
        <f t="shared" si="337"/>
        <v>0.639680319340798</v>
      </c>
      <c r="DX211" s="32">
        <f t="shared" si="338"/>
        <v>0.420650082155931</v>
      </c>
      <c r="DY211" s="32">
        <f t="shared" si="339"/>
        <v>0.360319680659202</v>
      </c>
      <c r="DZ211" s="32">
        <f t="shared" si="340"/>
        <v>0.0182807995782489</v>
      </c>
      <c r="EA211" s="36"/>
      <c r="EC211" s="25">
        <v>0.149411320502218</v>
      </c>
      <c r="ED211" s="22">
        <v>0.0358764521272407</v>
      </c>
      <c r="EE211" s="25">
        <v>4.60517018598809</v>
      </c>
      <c r="EF211" s="25">
        <v>0</v>
      </c>
      <c r="EG211" s="26">
        <f t="shared" si="341"/>
        <v>1.17831289983424</v>
      </c>
      <c r="EH211" s="26">
        <f t="shared" si="342"/>
        <v>1.52760781983564</v>
      </c>
      <c r="EI211" s="26">
        <f t="shared" si="363"/>
        <v>0.65461827768569</v>
      </c>
      <c r="EJ211" s="16">
        <f t="shared" si="343"/>
        <v>0.38649485051251</v>
      </c>
      <c r="EK211" s="16">
        <f t="shared" si="344"/>
        <v>0.34538172231431</v>
      </c>
      <c r="EL211" s="16">
        <f t="shared" si="345"/>
        <v>0.0165784024413278</v>
      </c>
      <c r="EO211" s="25">
        <v>0.149411320502218</v>
      </c>
      <c r="EP211" s="25">
        <v>4.60517018598809</v>
      </c>
      <c r="EQ211" s="22">
        <v>0</v>
      </c>
      <c r="ER211" s="26">
        <f t="shared" si="346"/>
        <v>1.1944940562894</v>
      </c>
      <c r="ES211" s="26">
        <f t="shared" si="347"/>
        <v>1.50691415375607</v>
      </c>
      <c r="ET211" s="26">
        <f t="shared" si="364"/>
        <v>0.663607809049666</v>
      </c>
      <c r="EU211" s="16">
        <f t="shared" si="348"/>
        <v>0.366637447868866</v>
      </c>
      <c r="EV211" s="16">
        <f t="shared" si="349"/>
        <v>0.336392190950334</v>
      </c>
      <c r="EW211" s="16">
        <f t="shared" si="350"/>
        <v>0.00993339688664513</v>
      </c>
      <c r="EZ211" s="25">
        <v>0.149411320502218</v>
      </c>
      <c r="FA211" s="25">
        <v>4.60517018598809</v>
      </c>
      <c r="FB211" s="26">
        <f t="shared" si="351"/>
        <v>1.38224170726147</v>
      </c>
      <c r="FC211" s="26">
        <f t="shared" si="352"/>
        <v>1.30223244642661</v>
      </c>
      <c r="FD211" s="26">
        <f t="shared" si="353"/>
        <v>0.767912059589706</v>
      </c>
      <c r="FE211" s="16">
        <f t="shared" si="354"/>
        <v>0.17452199115181</v>
      </c>
      <c r="FF211" s="16">
        <f t="shared" si="355"/>
        <v>0.232087940410294</v>
      </c>
      <c r="FG211" s="16">
        <f t="shared" si="356"/>
        <v>0.00164787220661526</v>
      </c>
    </row>
    <row r="212" s="1" customFormat="1" spans="1:163">
      <c r="A212" s="13" t="s">
        <v>30</v>
      </c>
      <c r="B212" s="13">
        <v>2.05437596268495</v>
      </c>
      <c r="C212" s="14">
        <v>0.0024</v>
      </c>
      <c r="D212" s="14">
        <v>0.0268367346938775</v>
      </c>
      <c r="E212" s="13">
        <v>100</v>
      </c>
      <c r="F212" s="13">
        <v>0.9</v>
      </c>
      <c r="G212" s="13">
        <v>0.9</v>
      </c>
      <c r="H212" s="13">
        <v>1</v>
      </c>
      <c r="I212" s="13">
        <v>5</v>
      </c>
      <c r="J212" s="13">
        <v>1.96</v>
      </c>
      <c r="K212" s="17">
        <f t="shared" si="283"/>
        <v>1.72266665211405</v>
      </c>
      <c r="L212" s="17">
        <f t="shared" si="279"/>
        <v>1.1377709074444</v>
      </c>
      <c r="M212" s="17">
        <f t="shared" si="280"/>
        <v>0.878911557201044</v>
      </c>
      <c r="N212" s="16">
        <f t="shared" si="284"/>
        <v>0.0563271180187555</v>
      </c>
      <c r="O212" s="16">
        <f t="shared" si="281"/>
        <v>0.121088442798956</v>
      </c>
      <c r="P212" s="16">
        <f>(O212-$Q$1)^2</f>
        <v>0.0342982244978012</v>
      </c>
      <c r="R212" s="21">
        <f t="shared" si="285"/>
        <v>0.129071003877964</v>
      </c>
      <c r="S212" s="21">
        <f t="shared" si="365"/>
        <v>1</v>
      </c>
      <c r="T212" s="21">
        <f t="shared" si="286"/>
        <v>0.719972134038586</v>
      </c>
      <c r="U212" s="22">
        <f t="shared" si="287"/>
        <v>0.00239712459972145</v>
      </c>
      <c r="V212" s="21">
        <f t="shared" si="288"/>
        <v>0.02648294527467</v>
      </c>
      <c r="W212" s="25">
        <f t="shared" si="289"/>
        <v>4.60517018598809</v>
      </c>
      <c r="X212" s="21">
        <f t="shared" si="290"/>
        <v>-0.105360515657826</v>
      </c>
      <c r="Y212" s="21">
        <f t="shared" si="291"/>
        <v>-0.105360515657826</v>
      </c>
      <c r="Z212" s="25">
        <f t="shared" si="292"/>
        <v>0</v>
      </c>
      <c r="AA212" s="21">
        <f t="shared" si="293"/>
        <v>1.6094379124341</v>
      </c>
      <c r="AB212" s="26">
        <f t="shared" si="294"/>
        <v>1.2973406388565</v>
      </c>
      <c r="AC212" s="26">
        <f t="shared" si="295"/>
        <v>1.51078285940968</v>
      </c>
      <c r="AD212" s="26">
        <f t="shared" si="357"/>
        <v>0.6619084892125</v>
      </c>
      <c r="AE212" s="16">
        <f t="shared" si="296"/>
        <v>0.439117428911111</v>
      </c>
      <c r="AF212" s="16">
        <f t="shared" si="297"/>
        <v>0.3380915107875</v>
      </c>
      <c r="AG212" s="16">
        <f t="shared" si="298"/>
        <v>0.0178688927031971</v>
      </c>
      <c r="AJ212" s="25">
        <v>0.129071003877964</v>
      </c>
      <c r="AK212" s="22">
        <v>1</v>
      </c>
      <c r="AL212" s="25">
        <v>0.719972134038586</v>
      </c>
      <c r="AM212" s="25">
        <v>0.02648294527467</v>
      </c>
      <c r="AN212" s="25">
        <v>4.60517018598809</v>
      </c>
      <c r="AO212" s="25">
        <v>-0.105360515657826</v>
      </c>
      <c r="AP212" s="25">
        <v>-0.105360515657826</v>
      </c>
      <c r="AQ212" s="25">
        <v>0</v>
      </c>
      <c r="AR212" s="25">
        <v>1.6094379124341</v>
      </c>
      <c r="AS212" s="26">
        <f t="shared" si="299"/>
        <v>1.29527273898449</v>
      </c>
      <c r="AT212" s="26">
        <f t="shared" si="300"/>
        <v>1.51319482068052</v>
      </c>
      <c r="AU212" s="26">
        <f t="shared" si="358"/>
        <v>0.660853438257393</v>
      </c>
      <c r="AV212" s="16">
        <f t="shared" si="301"/>
        <v>0.441862331537181</v>
      </c>
      <c r="AW212" s="16">
        <f t="shared" si="302"/>
        <v>0.339146561742607</v>
      </c>
      <c r="AX212" s="16">
        <f t="shared" si="303"/>
        <v>0.0181054941139119</v>
      </c>
      <c r="BA212" s="25">
        <v>0.129071003877964</v>
      </c>
      <c r="BB212" s="25">
        <v>0.719972134038586</v>
      </c>
      <c r="BC212" s="25">
        <v>0.02648294527467</v>
      </c>
      <c r="BD212" s="25">
        <v>4.60517018598809</v>
      </c>
      <c r="BE212" s="22">
        <v>-0.105360515657826</v>
      </c>
      <c r="BF212" s="25">
        <v>-0.105360515657826</v>
      </c>
      <c r="BG212" s="25">
        <v>0</v>
      </c>
      <c r="BH212" s="25">
        <v>1.6094379124341</v>
      </c>
      <c r="BI212" s="26">
        <f t="shared" si="304"/>
        <v>1.290979782279</v>
      </c>
      <c r="BJ212" s="26">
        <f t="shared" si="305"/>
        <v>1.51822671966245</v>
      </c>
      <c r="BK212" s="26">
        <f t="shared" si="359"/>
        <v>0.658663154223981</v>
      </c>
      <c r="BL212" s="16">
        <f t="shared" si="306"/>
        <v>0.44758805171945</v>
      </c>
      <c r="BM212" s="16">
        <f t="shared" si="307"/>
        <v>0.341336845776019</v>
      </c>
      <c r="BN212" s="16">
        <f t="shared" si="308"/>
        <v>0.0186252351326163</v>
      </c>
      <c r="BQ212" s="25">
        <v>0.129071003877964</v>
      </c>
      <c r="BR212" s="25">
        <v>0.719972134038586</v>
      </c>
      <c r="BS212" s="25">
        <v>0.02648294527467</v>
      </c>
      <c r="BT212" s="25">
        <v>4.60517018598809</v>
      </c>
      <c r="BU212" s="22">
        <v>-0.105360515657826</v>
      </c>
      <c r="BV212" s="25">
        <v>0</v>
      </c>
      <c r="BW212" s="25">
        <v>1.6094379124341</v>
      </c>
      <c r="BX212" s="26">
        <f t="shared" si="309"/>
        <v>1.29159643550369</v>
      </c>
      <c r="BY212" s="26">
        <f t="shared" si="310"/>
        <v>1.51750186522902</v>
      </c>
      <c r="BZ212" s="26">
        <f t="shared" si="360"/>
        <v>0.658977773216168</v>
      </c>
      <c r="CA212" s="16">
        <f t="shared" si="311"/>
        <v>0.446763325031375</v>
      </c>
      <c r="CB212" s="16">
        <f t="shared" si="312"/>
        <v>0.341022226783832</v>
      </c>
      <c r="CC212" s="16">
        <f t="shared" si="313"/>
        <v>0.0180529243921352</v>
      </c>
      <c r="CF212" s="25">
        <v>0.129071003877964</v>
      </c>
      <c r="CG212" s="25">
        <v>0.719972134038586</v>
      </c>
      <c r="CH212" s="25">
        <v>0.02648294527467</v>
      </c>
      <c r="CI212" s="25">
        <v>4.60517018598809</v>
      </c>
      <c r="CJ212" s="25">
        <v>0</v>
      </c>
      <c r="CK212" s="22">
        <v>1.6094379124341</v>
      </c>
      <c r="CL212" s="29">
        <f t="shared" si="314"/>
        <v>1.2661198886674</v>
      </c>
      <c r="CM212" s="29">
        <f t="shared" si="315"/>
        <v>1.54803665714699</v>
      </c>
      <c r="CN212" s="29">
        <f t="shared" si="361"/>
        <v>0.645979535034387</v>
      </c>
      <c r="CO212" s="27">
        <f t="shared" si="316"/>
        <v>0.481469608902942</v>
      </c>
      <c r="CP212" s="27">
        <f t="shared" si="317"/>
        <v>0.354020464965613</v>
      </c>
      <c r="CQ212" s="27">
        <f t="shared" si="318"/>
        <v>0.021445234703537</v>
      </c>
      <c r="CT212" s="31">
        <v>0.129071003877964</v>
      </c>
      <c r="CU212" s="31">
        <v>0.719972134038586</v>
      </c>
      <c r="CV212" s="31">
        <v>0.02648294527467</v>
      </c>
      <c r="CW212" s="31">
        <v>4.60517018598809</v>
      </c>
      <c r="CX212" s="31">
        <v>0</v>
      </c>
      <c r="CY212" s="34">
        <f t="shared" si="319"/>
        <v>1.26612141721566</v>
      </c>
      <c r="CZ212" s="34">
        <f t="shared" si="282"/>
        <v>1.54803478825139</v>
      </c>
      <c r="DA212" s="34">
        <f t="shared" si="362"/>
        <v>0.645980314905949</v>
      </c>
      <c r="DB212" s="32">
        <f t="shared" si="320"/>
        <v>0.481467487646803</v>
      </c>
      <c r="DC212" s="32">
        <f t="shared" si="321"/>
        <v>0.354019685094051</v>
      </c>
      <c r="DD212" s="32">
        <f>(DC212-$DE$1)^2</f>
        <v>0.0215910799063213</v>
      </c>
      <c r="DE212" s="73"/>
      <c r="DF212" s="30">
        <f t="shared" si="322"/>
        <v>1.26612141721566</v>
      </c>
      <c r="DG212" s="30">
        <f t="shared" si="323"/>
        <v>1.34025370095446</v>
      </c>
      <c r="DH212" s="30">
        <f t="shared" si="324"/>
        <v>1.4624096904968</v>
      </c>
      <c r="DI212" s="34">
        <f t="shared" si="325"/>
        <v>0.683802908650233</v>
      </c>
      <c r="DJ212" s="32">
        <f t="shared" si="326"/>
        <v>0.384085475180647</v>
      </c>
      <c r="DK212" s="32">
        <f t="shared" si="327"/>
        <v>0.316197091349767</v>
      </c>
      <c r="DL212" s="32">
        <f t="shared" si="328"/>
        <v>0.00745606210763415</v>
      </c>
      <c r="DM212" s="36"/>
      <c r="DN212" s="30">
        <f t="shared" si="329"/>
        <v>1.32409741770162</v>
      </c>
      <c r="DO212" s="30">
        <f t="shared" si="330"/>
        <v>1.48025362318294</v>
      </c>
      <c r="DP212" s="34">
        <f t="shared" si="331"/>
        <v>0.675559906990622</v>
      </c>
      <c r="DQ212" s="32">
        <f t="shared" si="332"/>
        <v>0.404372094173749</v>
      </c>
      <c r="DR212" s="32">
        <f t="shared" si="333"/>
        <v>0.324440093009378</v>
      </c>
      <c r="DS212" s="32">
        <f t="shared" si="334"/>
        <v>0.00943510227623303</v>
      </c>
      <c r="DT212" s="36"/>
      <c r="DU212" s="30">
        <f t="shared" si="335"/>
        <v>1.29015324819153</v>
      </c>
      <c r="DV212" s="30">
        <f t="shared" si="336"/>
        <v>1.51919936856139</v>
      </c>
      <c r="DW212" s="34">
        <f t="shared" si="337"/>
        <v>0.658241453158943</v>
      </c>
      <c r="DX212" s="32">
        <f t="shared" si="338"/>
        <v>0.448694670908361</v>
      </c>
      <c r="DY212" s="32">
        <f t="shared" si="339"/>
        <v>0.341758546841057</v>
      </c>
      <c r="DZ212" s="32">
        <f t="shared" si="340"/>
        <v>0.0136061431219244</v>
      </c>
      <c r="EA212" s="36"/>
      <c r="EC212" s="25">
        <v>0.129071003877964</v>
      </c>
      <c r="ED212" s="22">
        <v>0.02648294527467</v>
      </c>
      <c r="EE212" s="25">
        <v>4.60517018598809</v>
      </c>
      <c r="EF212" s="25">
        <v>0</v>
      </c>
      <c r="EG212" s="26">
        <f t="shared" si="341"/>
        <v>1.27584865133561</v>
      </c>
      <c r="EH212" s="26">
        <f t="shared" si="342"/>
        <v>1.53623237203582</v>
      </c>
      <c r="EI212" s="26">
        <f t="shared" si="363"/>
        <v>0.650943189456942</v>
      </c>
      <c r="EJ212" s="16">
        <f t="shared" si="343"/>
        <v>0.468063067879309</v>
      </c>
      <c r="EK212" s="16">
        <f t="shared" si="344"/>
        <v>0.349056810543058</v>
      </c>
      <c r="EL212" s="16">
        <f t="shared" si="345"/>
        <v>0.0175382964522366</v>
      </c>
      <c r="EO212" s="25">
        <v>0.129071003877964</v>
      </c>
      <c r="EP212" s="25">
        <v>4.60517018598809</v>
      </c>
      <c r="EQ212" s="22">
        <v>0</v>
      </c>
      <c r="ER212" s="26">
        <f t="shared" si="346"/>
        <v>1.32739826788729</v>
      </c>
      <c r="ES212" s="26">
        <f t="shared" si="347"/>
        <v>1.4765726665589</v>
      </c>
      <c r="ET212" s="26">
        <f t="shared" si="364"/>
        <v>0.67724401422821</v>
      </c>
      <c r="EU212" s="16">
        <f t="shared" si="348"/>
        <v>0.400184951471999</v>
      </c>
      <c r="EV212" s="16">
        <f t="shared" si="349"/>
        <v>0.32275598577179</v>
      </c>
      <c r="EW212" s="16">
        <f t="shared" si="350"/>
        <v>0.00740119925283609</v>
      </c>
      <c r="EZ212" s="25">
        <v>0.129071003877964</v>
      </c>
      <c r="FA212" s="25">
        <v>4.60517018598809</v>
      </c>
      <c r="FB212" s="26">
        <f t="shared" si="351"/>
        <v>1.53603547741381</v>
      </c>
      <c r="FC212" s="26">
        <f t="shared" si="352"/>
        <v>1.2760121942626</v>
      </c>
      <c r="FD212" s="26">
        <f t="shared" si="353"/>
        <v>0.783691570109089</v>
      </c>
      <c r="FE212" s="16">
        <f t="shared" si="354"/>
        <v>0.179745916411732</v>
      </c>
      <c r="FF212" s="16">
        <f t="shared" si="355"/>
        <v>0.216308429890911</v>
      </c>
      <c r="FG212" s="16">
        <f t="shared" si="356"/>
        <v>0.0031779718142427</v>
      </c>
    </row>
    <row r="213" s="1" customFormat="1" spans="1:163">
      <c r="A213" s="13" t="s">
        <v>30</v>
      </c>
      <c r="B213" s="13">
        <v>2.05437596268495</v>
      </c>
      <c r="C213" s="14">
        <v>0.0024</v>
      </c>
      <c r="D213" s="14">
        <v>0.020546875</v>
      </c>
      <c r="E213" s="13">
        <v>100</v>
      </c>
      <c r="F213" s="13">
        <v>1.1</v>
      </c>
      <c r="G213" s="13">
        <v>1.1</v>
      </c>
      <c r="H213" s="13">
        <v>1</v>
      </c>
      <c r="I213" s="13">
        <v>5</v>
      </c>
      <c r="J213" s="13">
        <v>2.29</v>
      </c>
      <c r="K213" s="17">
        <f t="shared" si="283"/>
        <v>1.89514665211405</v>
      </c>
      <c r="L213" s="17">
        <f t="shared" si="279"/>
        <v>1.20834975881444</v>
      </c>
      <c r="M213" s="17">
        <f t="shared" si="280"/>
        <v>0.827574957255042</v>
      </c>
      <c r="N213" s="16">
        <f t="shared" si="284"/>
        <v>0.155909166336747</v>
      </c>
      <c r="O213" s="16">
        <f t="shared" si="281"/>
        <v>0.172425042744958</v>
      </c>
      <c r="P213" s="16">
        <f>(O213-$Q$1)^2</f>
        <v>0.0179188204266721</v>
      </c>
      <c r="R213" s="21">
        <f t="shared" si="285"/>
        <v>0.189255593047743</v>
      </c>
      <c r="S213" s="21">
        <f t="shared" ref="S213:S222" si="366">1</f>
        <v>1</v>
      </c>
      <c r="T213" s="21">
        <f t="shared" si="286"/>
        <v>0.719972134038586</v>
      </c>
      <c r="U213" s="22">
        <f t="shared" si="287"/>
        <v>0.00239712459972145</v>
      </c>
      <c r="V213" s="21">
        <f t="shared" si="288"/>
        <v>0.0203386355788547</v>
      </c>
      <c r="W213" s="25">
        <f t="shared" si="289"/>
        <v>4.60517018598809</v>
      </c>
      <c r="X213" s="21">
        <f t="shared" si="290"/>
        <v>0.0953101798043249</v>
      </c>
      <c r="Y213" s="21">
        <f t="shared" si="291"/>
        <v>0.0953101798043249</v>
      </c>
      <c r="Z213" s="25">
        <f t="shared" si="292"/>
        <v>0</v>
      </c>
      <c r="AA213" s="21">
        <f t="shared" si="293"/>
        <v>1.6094379124341</v>
      </c>
      <c r="AB213" s="26">
        <f t="shared" si="294"/>
        <v>1.41208353678653</v>
      </c>
      <c r="AC213" s="26">
        <f t="shared" si="295"/>
        <v>1.62171708708632</v>
      </c>
      <c r="AD213" s="26">
        <f t="shared" si="357"/>
        <v>0.616630365408966</v>
      </c>
      <c r="AE213" s="16">
        <f t="shared" si="296"/>
        <v>0.770737316381243</v>
      </c>
      <c r="AF213" s="16">
        <f t="shared" si="297"/>
        <v>0.383369634591034</v>
      </c>
      <c r="AG213" s="16">
        <f t="shared" si="298"/>
        <v>0.0320240693485365</v>
      </c>
      <c r="AJ213" s="25">
        <v>0.189255593047743</v>
      </c>
      <c r="AK213" s="22">
        <v>1</v>
      </c>
      <c r="AL213" s="25">
        <v>0.719972134038586</v>
      </c>
      <c r="AM213" s="25">
        <v>0.0203386355788547</v>
      </c>
      <c r="AN213" s="25">
        <v>4.60517018598809</v>
      </c>
      <c r="AO213" s="25">
        <v>0.0953101798043249</v>
      </c>
      <c r="AP213" s="25">
        <v>0.0953101798043249</v>
      </c>
      <c r="AQ213" s="25">
        <v>0</v>
      </c>
      <c r="AR213" s="25">
        <v>1.6094379124341</v>
      </c>
      <c r="AS213" s="26">
        <f t="shared" si="299"/>
        <v>1.40968696239432</v>
      </c>
      <c r="AT213" s="26">
        <f t="shared" si="300"/>
        <v>1.62447412871754</v>
      </c>
      <c r="AU213" s="26">
        <f t="shared" si="358"/>
        <v>0.615583826373067</v>
      </c>
      <c r="AV213" s="16">
        <f t="shared" si="301"/>
        <v>0.774951044178533</v>
      </c>
      <c r="AW213" s="16">
        <f t="shared" si="302"/>
        <v>0.384416173626933</v>
      </c>
      <c r="AX213" s="16">
        <f t="shared" si="303"/>
        <v>0.0323374872092497</v>
      </c>
      <c r="BA213" s="25">
        <v>0.189255593047743</v>
      </c>
      <c r="BB213" s="25">
        <v>0.719972134038586</v>
      </c>
      <c r="BC213" s="25">
        <v>0.0203386355788547</v>
      </c>
      <c r="BD213" s="25">
        <v>4.60517018598809</v>
      </c>
      <c r="BE213" s="22">
        <v>0.0953101798043249</v>
      </c>
      <c r="BF213" s="25">
        <v>0.0953101798043249</v>
      </c>
      <c r="BG213" s="25">
        <v>0</v>
      </c>
      <c r="BH213" s="25">
        <v>1.6094379124341</v>
      </c>
      <c r="BI213" s="26">
        <f t="shared" si="304"/>
        <v>1.40757649742651</v>
      </c>
      <c r="BJ213" s="26">
        <f t="shared" si="305"/>
        <v>1.62690980148278</v>
      </c>
      <c r="BK213" s="26">
        <f t="shared" si="359"/>
        <v>0.614662225950442</v>
      </c>
      <c r="BL213" s="16">
        <f t="shared" si="306"/>
        <v>0.778671237894063</v>
      </c>
      <c r="BM213" s="16">
        <f t="shared" si="307"/>
        <v>0.385337774049558</v>
      </c>
      <c r="BN213" s="16">
        <f t="shared" si="308"/>
        <v>0.0325713087769728</v>
      </c>
      <c r="BQ213" s="25">
        <v>0.189255593047743</v>
      </c>
      <c r="BR213" s="25">
        <v>0.719972134038586</v>
      </c>
      <c r="BS213" s="25">
        <v>0.0203386355788547</v>
      </c>
      <c r="BT213" s="25">
        <v>4.60517018598809</v>
      </c>
      <c r="BU213" s="22">
        <v>0.0953101798043249</v>
      </c>
      <c r="BV213" s="25">
        <v>0</v>
      </c>
      <c r="BW213" s="25">
        <v>1.6094379124341</v>
      </c>
      <c r="BX213" s="26">
        <f t="shared" si="309"/>
        <v>1.41252764190572</v>
      </c>
      <c r="BY213" s="26">
        <f t="shared" si="310"/>
        <v>1.62120721185352</v>
      </c>
      <c r="BZ213" s="26">
        <f t="shared" si="360"/>
        <v>0.616824297775424</v>
      </c>
      <c r="CA213" s="16">
        <f t="shared" si="311"/>
        <v>0.769957739219534</v>
      </c>
      <c r="CB213" s="16">
        <f t="shared" si="312"/>
        <v>0.383175702224576</v>
      </c>
      <c r="CC213" s="16">
        <f t="shared" si="313"/>
        <v>0.0311574205652809</v>
      </c>
      <c r="CF213" s="25">
        <v>0.189255593047743</v>
      </c>
      <c r="CG213" s="25">
        <v>0.719972134038586</v>
      </c>
      <c r="CH213" s="25">
        <v>0.0203386355788547</v>
      </c>
      <c r="CI213" s="25">
        <v>4.60517018598809</v>
      </c>
      <c r="CJ213" s="25">
        <v>0</v>
      </c>
      <c r="CK213" s="22">
        <v>1.6094379124341</v>
      </c>
      <c r="CL213" s="29">
        <f t="shared" si="314"/>
        <v>1.37230288622766</v>
      </c>
      <c r="CM213" s="29">
        <f t="shared" si="315"/>
        <v>1.66872781729332</v>
      </c>
      <c r="CN213" s="29">
        <f t="shared" si="361"/>
        <v>0.599258902282819</v>
      </c>
      <c r="CO213" s="27">
        <f t="shared" si="316"/>
        <v>0.842167992626092</v>
      </c>
      <c r="CP213" s="27">
        <f t="shared" si="317"/>
        <v>0.400741097717181</v>
      </c>
      <c r="CQ213" s="27">
        <f t="shared" si="318"/>
        <v>0.0373117701634155</v>
      </c>
      <c r="CT213" s="31">
        <v>0.189255593047743</v>
      </c>
      <c r="CU213" s="31">
        <v>0.719972134038586</v>
      </c>
      <c r="CV213" s="31">
        <v>0.0203386355788547</v>
      </c>
      <c r="CW213" s="31">
        <v>4.60517018598809</v>
      </c>
      <c r="CX213" s="31">
        <v>0</v>
      </c>
      <c r="CY213" s="34">
        <f t="shared" si="319"/>
        <v>1.37120631075701</v>
      </c>
      <c r="CZ213" s="34">
        <f t="shared" si="282"/>
        <v>1.67006232543938</v>
      </c>
      <c r="DA213" s="34">
        <f t="shared" si="362"/>
        <v>0.598780048365505</v>
      </c>
      <c r="DB213" s="32">
        <f t="shared" si="320"/>
        <v>0.84418184339275</v>
      </c>
      <c r="DC213" s="32">
        <f t="shared" si="321"/>
        <v>0.401219951634495</v>
      </c>
      <c r="DD213" s="32">
        <f>(DC213-$DE$1)^2</f>
        <v>0.0376900682699476</v>
      </c>
      <c r="DE213" s="73"/>
      <c r="DF213" s="30">
        <f t="shared" si="322"/>
        <v>1.371206310757</v>
      </c>
      <c r="DG213" s="30">
        <f t="shared" si="323"/>
        <v>1.47444976797293</v>
      </c>
      <c r="DH213" s="30">
        <f t="shared" si="324"/>
        <v>1.55312174734056</v>
      </c>
      <c r="DI213" s="34">
        <f t="shared" si="325"/>
        <v>0.643864527499097</v>
      </c>
      <c r="DJ213" s="32">
        <f t="shared" si="326"/>
        <v>0.665122180959404</v>
      </c>
      <c r="DK213" s="32">
        <f t="shared" si="327"/>
        <v>0.356135472500903</v>
      </c>
      <c r="DL213" s="32">
        <f t="shared" si="328"/>
        <v>0.0159483743843463</v>
      </c>
      <c r="DM213" s="36"/>
      <c r="DN213" s="30">
        <f t="shared" si="329"/>
        <v>1.45829348472009</v>
      </c>
      <c r="DO213" s="30">
        <f t="shared" si="330"/>
        <v>1.57032862314375</v>
      </c>
      <c r="DP213" s="34">
        <f t="shared" si="331"/>
        <v>0.63680938197384</v>
      </c>
      <c r="DQ213" s="32">
        <f t="shared" si="332"/>
        <v>0.691735727559044</v>
      </c>
      <c r="DR213" s="32">
        <f t="shared" si="333"/>
        <v>0.36319061802616</v>
      </c>
      <c r="DS213" s="32">
        <f t="shared" si="334"/>
        <v>0.0184647276935581</v>
      </c>
      <c r="DT213" s="36"/>
      <c r="DU213" s="30">
        <f t="shared" si="335"/>
        <v>1.42888192156962</v>
      </c>
      <c r="DV213" s="30">
        <f t="shared" si="336"/>
        <v>1.60265167151422</v>
      </c>
      <c r="DW213" s="34">
        <f t="shared" si="337"/>
        <v>0.623965904615554</v>
      </c>
      <c r="DX213" s="32">
        <f t="shared" si="338"/>
        <v>0.741524344999633</v>
      </c>
      <c r="DY213" s="32">
        <f t="shared" si="339"/>
        <v>0.376034095384446</v>
      </c>
      <c r="DZ213" s="32">
        <f t="shared" si="340"/>
        <v>0.0227771246625155</v>
      </c>
      <c r="EA213" s="36"/>
      <c r="EC213" s="25">
        <v>0.189255593047743</v>
      </c>
      <c r="ED213" s="22">
        <v>0.0203386355788547</v>
      </c>
      <c r="EE213" s="25">
        <v>4.60517018598809</v>
      </c>
      <c r="EF213" s="25">
        <v>0</v>
      </c>
      <c r="EG213" s="26">
        <f t="shared" si="341"/>
        <v>1.37994983660147</v>
      </c>
      <c r="EH213" s="26">
        <f t="shared" si="342"/>
        <v>1.65948061245458</v>
      </c>
      <c r="EI213" s="26">
        <f t="shared" si="363"/>
        <v>0.602598181922038</v>
      </c>
      <c r="EJ213" s="16">
        <f t="shared" si="343"/>
        <v>0.828191299901698</v>
      </c>
      <c r="EK213" s="16">
        <f t="shared" si="344"/>
        <v>0.397401818077962</v>
      </c>
      <c r="EL213" s="16">
        <f t="shared" si="345"/>
        <v>0.032680410852219</v>
      </c>
      <c r="EO213" s="25">
        <v>0.189255593047743</v>
      </c>
      <c r="EP213" s="25">
        <v>4.60517018598809</v>
      </c>
      <c r="EQ213" s="22">
        <v>0</v>
      </c>
      <c r="ER213" s="26">
        <f t="shared" si="346"/>
        <v>1.46030247948519</v>
      </c>
      <c r="ES213" s="26">
        <f t="shared" si="347"/>
        <v>1.56816826114499</v>
      </c>
      <c r="ET213" s="26">
        <f t="shared" si="364"/>
        <v>0.637686672264273</v>
      </c>
      <c r="EU213" s="16">
        <f t="shared" si="348"/>
        <v>0.688397975548432</v>
      </c>
      <c r="EV213" s="16">
        <f t="shared" si="349"/>
        <v>0.362313327735727</v>
      </c>
      <c r="EW213" s="16">
        <f t="shared" si="350"/>
        <v>0.0157722364493476</v>
      </c>
      <c r="EZ213" s="25">
        <v>0.189255593047743</v>
      </c>
      <c r="FA213" s="25">
        <v>4.60517018598809</v>
      </c>
      <c r="FB213" s="26">
        <f t="shared" si="351"/>
        <v>1.68982924756616</v>
      </c>
      <c r="FC213" s="26">
        <f t="shared" si="352"/>
        <v>1.35516650768015</v>
      </c>
      <c r="FD213" s="26">
        <f t="shared" si="353"/>
        <v>0.737916701993955</v>
      </c>
      <c r="FE213" s="16">
        <f t="shared" si="354"/>
        <v>0.360204932077005</v>
      </c>
      <c r="FF213" s="16">
        <f t="shared" si="355"/>
        <v>0.262083298006045</v>
      </c>
      <c r="FG213" s="16">
        <f t="shared" si="356"/>
        <v>0.00011233105648783</v>
      </c>
    </row>
    <row r="214" s="1" customFormat="1" spans="1:163">
      <c r="A214" s="13" t="s">
        <v>30</v>
      </c>
      <c r="B214" s="13">
        <v>2.05437596268495</v>
      </c>
      <c r="C214" s="14">
        <v>0.0024</v>
      </c>
      <c r="D214" s="14">
        <v>0.0526</v>
      </c>
      <c r="E214" s="13">
        <v>100</v>
      </c>
      <c r="F214" s="13">
        <v>0.5</v>
      </c>
      <c r="G214" s="13">
        <v>0.5</v>
      </c>
      <c r="H214" s="13">
        <v>1</v>
      </c>
      <c r="I214" s="13">
        <v>4</v>
      </c>
      <c r="J214" s="13">
        <v>1.56</v>
      </c>
      <c r="K214" s="17">
        <f t="shared" si="283"/>
        <v>1.42310665211405</v>
      </c>
      <c r="L214" s="17">
        <f t="shared" si="279"/>
        <v>1.09619331599821</v>
      </c>
      <c r="M214" s="17">
        <f t="shared" si="280"/>
        <v>0.91224785391926</v>
      </c>
      <c r="N214" s="16">
        <f t="shared" si="284"/>
        <v>0.018739788695425</v>
      </c>
      <c r="O214" s="16">
        <f t="shared" si="281"/>
        <v>0.0877521460807401</v>
      </c>
      <c r="P214" s="16">
        <f>(O214-$Q$1)^2</f>
        <v>0.0477571506885386</v>
      </c>
      <c r="R214" s="21">
        <f t="shared" si="285"/>
        <v>0.0918435561821759</v>
      </c>
      <c r="S214" s="21">
        <f t="shared" si="366"/>
        <v>1</v>
      </c>
      <c r="T214" s="21">
        <f t="shared" si="286"/>
        <v>0.719972134038586</v>
      </c>
      <c r="U214" s="22">
        <f t="shared" si="287"/>
        <v>0.00239712459972145</v>
      </c>
      <c r="V214" s="21">
        <f t="shared" si="288"/>
        <v>0.0512632939375415</v>
      </c>
      <c r="W214" s="25">
        <f t="shared" si="289"/>
        <v>4.60517018598809</v>
      </c>
      <c r="X214" s="21">
        <f t="shared" si="290"/>
        <v>-0.693147180559945</v>
      </c>
      <c r="Y214" s="21">
        <f t="shared" si="291"/>
        <v>-0.693147180559945</v>
      </c>
      <c r="Z214" s="25">
        <f t="shared" si="292"/>
        <v>0</v>
      </c>
      <c r="AA214" s="21">
        <f t="shared" si="293"/>
        <v>1.38629436111989</v>
      </c>
      <c r="AB214" s="26">
        <f t="shared" si="294"/>
        <v>1.11097404667454</v>
      </c>
      <c r="AC214" s="26">
        <f t="shared" si="295"/>
        <v>1.40417321598963</v>
      </c>
      <c r="AD214" s="26">
        <f t="shared" si="357"/>
        <v>0.712162850432397</v>
      </c>
      <c r="AE214" s="16">
        <f t="shared" si="296"/>
        <v>0.201624306759839</v>
      </c>
      <c r="AF214" s="16">
        <f t="shared" si="297"/>
        <v>0.287837149567603</v>
      </c>
      <c r="AG214" s="16">
        <f t="shared" si="298"/>
        <v>0.00695893250505861</v>
      </c>
      <c r="AJ214" s="25">
        <v>0.0918435561821759</v>
      </c>
      <c r="AK214" s="22">
        <v>1</v>
      </c>
      <c r="AL214" s="25">
        <v>0.719972134038586</v>
      </c>
      <c r="AM214" s="25">
        <v>0.0512632939375415</v>
      </c>
      <c r="AN214" s="25">
        <v>4.60517018598809</v>
      </c>
      <c r="AO214" s="25">
        <v>-0.693147180559945</v>
      </c>
      <c r="AP214" s="25">
        <v>-0.693147180559945</v>
      </c>
      <c r="AQ214" s="25">
        <v>0</v>
      </c>
      <c r="AR214" s="25">
        <v>1.38629436111989</v>
      </c>
      <c r="AS214" s="26">
        <f t="shared" si="299"/>
        <v>1.10944395852692</v>
      </c>
      <c r="AT214" s="26">
        <f t="shared" si="300"/>
        <v>1.40610977959744</v>
      </c>
      <c r="AU214" s="26">
        <f t="shared" si="358"/>
        <v>0.711182024696744</v>
      </c>
      <c r="AV214" s="16">
        <f t="shared" si="301"/>
        <v>0.203000746507892</v>
      </c>
      <c r="AW214" s="16">
        <f t="shared" si="302"/>
        <v>0.288817975303256</v>
      </c>
      <c r="AX214" s="16">
        <f t="shared" si="303"/>
        <v>0.00709436797734521</v>
      </c>
      <c r="BA214" s="25">
        <v>0.0918435561821759</v>
      </c>
      <c r="BB214" s="25">
        <v>0.719972134038586</v>
      </c>
      <c r="BC214" s="25">
        <v>0.0512632939375415</v>
      </c>
      <c r="BD214" s="25">
        <v>4.60517018598809</v>
      </c>
      <c r="BE214" s="22">
        <v>-0.693147180559945</v>
      </c>
      <c r="BF214" s="25">
        <v>-0.693147180559945</v>
      </c>
      <c r="BG214" s="25">
        <v>0</v>
      </c>
      <c r="BH214" s="25">
        <v>1.38629436111989</v>
      </c>
      <c r="BI214" s="26">
        <f t="shared" si="304"/>
        <v>1.09655509951856</v>
      </c>
      <c r="BJ214" s="26">
        <f t="shared" si="305"/>
        <v>1.42263713030464</v>
      </c>
      <c r="BK214" s="26">
        <f t="shared" si="359"/>
        <v>0.702919935588819</v>
      </c>
      <c r="BL214" s="16">
        <f t="shared" si="306"/>
        <v>0.214781175782254</v>
      </c>
      <c r="BM214" s="16">
        <f t="shared" si="307"/>
        <v>0.297080064411181</v>
      </c>
      <c r="BN214" s="16">
        <f t="shared" si="308"/>
        <v>0.00850407112981989</v>
      </c>
      <c r="BQ214" s="25">
        <v>0.0918435561821759</v>
      </c>
      <c r="BR214" s="25">
        <v>0.719972134038586</v>
      </c>
      <c r="BS214" s="25">
        <v>0.0512632939375415</v>
      </c>
      <c r="BT214" s="25">
        <v>4.60517018598809</v>
      </c>
      <c r="BU214" s="22">
        <v>-0.693147180559945</v>
      </c>
      <c r="BV214" s="25">
        <v>0</v>
      </c>
      <c r="BW214" s="25">
        <v>1.38629436111989</v>
      </c>
      <c r="BX214" s="26">
        <f t="shared" si="309"/>
        <v>1.08717308821814</v>
      </c>
      <c r="BY214" s="26">
        <f t="shared" si="310"/>
        <v>1.43491410604802</v>
      </c>
      <c r="BZ214" s="26">
        <f t="shared" si="360"/>
        <v>0.69690582578086</v>
      </c>
      <c r="CA214" s="16">
        <f t="shared" si="311"/>
        <v>0.223565288505169</v>
      </c>
      <c r="CB214" s="16">
        <f t="shared" si="312"/>
        <v>0.30309417421914</v>
      </c>
      <c r="CC214" s="16">
        <f t="shared" si="313"/>
        <v>0.00929934641702837</v>
      </c>
      <c r="CF214" s="25">
        <v>0.0918435561821759</v>
      </c>
      <c r="CG214" s="25">
        <v>0.719972134038586</v>
      </c>
      <c r="CH214" s="25">
        <v>0.0512632939375415</v>
      </c>
      <c r="CI214" s="25">
        <v>4.60517018598809</v>
      </c>
      <c r="CJ214" s="25">
        <v>0</v>
      </c>
      <c r="CK214" s="22">
        <v>1.38629436111989</v>
      </c>
      <c r="CL214" s="29">
        <f t="shared" si="314"/>
        <v>1.0928356269508</v>
      </c>
      <c r="CM214" s="29">
        <f t="shared" si="315"/>
        <v>1.42747908425412</v>
      </c>
      <c r="CN214" s="29">
        <f t="shared" si="361"/>
        <v>0.700535658301794</v>
      </c>
      <c r="CO214" s="27">
        <f t="shared" si="316"/>
        <v>0.218242551446453</v>
      </c>
      <c r="CP214" s="27">
        <f t="shared" si="317"/>
        <v>0.299464341698206</v>
      </c>
      <c r="CQ214" s="27">
        <f t="shared" si="318"/>
        <v>0.00844299886957035</v>
      </c>
      <c r="CT214" s="31">
        <v>0.0918435561821759</v>
      </c>
      <c r="CU214" s="31">
        <v>0.719972134038586</v>
      </c>
      <c r="CV214" s="31">
        <v>0.0512632939375415</v>
      </c>
      <c r="CW214" s="31">
        <v>4.60517018598809</v>
      </c>
      <c r="CX214" s="31">
        <v>0</v>
      </c>
      <c r="CY214" s="34">
        <f t="shared" si="319"/>
        <v>1.11427739585842</v>
      </c>
      <c r="CZ214" s="34">
        <f t="shared" si="282"/>
        <v>1.40001045143539</v>
      </c>
      <c r="DA214" s="34">
        <f t="shared" si="362"/>
        <v>0.714280381960528</v>
      </c>
      <c r="DB214" s="32">
        <f t="shared" si="320"/>
        <v>0.198668639842749</v>
      </c>
      <c r="DC214" s="32">
        <f t="shared" si="321"/>
        <v>0.285719618039472</v>
      </c>
      <c r="DD214" s="32">
        <f>(DC214-$DE$1)^2</f>
        <v>0.00618408722578355</v>
      </c>
      <c r="DE214" s="73"/>
      <c r="DF214" s="30">
        <f t="shared" si="322"/>
        <v>1.11427739585842</v>
      </c>
      <c r="DG214" s="30">
        <f t="shared" si="323"/>
        <v>1.10716909069284</v>
      </c>
      <c r="DH214" s="30">
        <f t="shared" si="324"/>
        <v>1.40899887209079</v>
      </c>
      <c r="DI214" s="34">
        <f t="shared" si="325"/>
        <v>0.709723776085156</v>
      </c>
      <c r="DJ214" s="32">
        <f t="shared" si="326"/>
        <v>0.205055832423946</v>
      </c>
      <c r="DK214" s="32">
        <f t="shared" si="327"/>
        <v>0.290276223914844</v>
      </c>
      <c r="DL214" s="32">
        <f t="shared" si="328"/>
        <v>0.00365149783644298</v>
      </c>
      <c r="DM214" s="36"/>
      <c r="DN214" s="30">
        <f t="shared" si="329"/>
        <v>1.07472944457825</v>
      </c>
      <c r="DO214" s="30">
        <f t="shared" si="330"/>
        <v>1.45152811051174</v>
      </c>
      <c r="DP214" s="34">
        <f t="shared" si="331"/>
        <v>0.688929131139902</v>
      </c>
      <c r="DQ214" s="32">
        <f t="shared" si="332"/>
        <v>0.235487511959336</v>
      </c>
      <c r="DR214" s="32">
        <f t="shared" si="333"/>
        <v>0.311070868860098</v>
      </c>
      <c r="DS214" s="32">
        <f t="shared" si="334"/>
        <v>0.00701661383745834</v>
      </c>
      <c r="DT214" s="36"/>
      <c r="DU214" s="30">
        <f t="shared" si="335"/>
        <v>1.04545793279185</v>
      </c>
      <c r="DV214" s="30">
        <f t="shared" si="336"/>
        <v>1.49216907832349</v>
      </c>
      <c r="DW214" s="34">
        <f t="shared" si="337"/>
        <v>0.670165341533239</v>
      </c>
      <c r="DX214" s="32">
        <f t="shared" si="338"/>
        <v>0.264753538926834</v>
      </c>
      <c r="DY214" s="32">
        <f t="shared" si="339"/>
        <v>0.329834658466761</v>
      </c>
      <c r="DZ214" s="32">
        <f t="shared" si="340"/>
        <v>0.0109665894136883</v>
      </c>
      <c r="EA214" s="36"/>
      <c r="EC214" s="25">
        <v>0.0918435561821759</v>
      </c>
      <c r="ED214" s="22">
        <v>0.0512632939375415</v>
      </c>
      <c r="EE214" s="25">
        <v>4.60517018598809</v>
      </c>
      <c r="EF214" s="25">
        <v>0</v>
      </c>
      <c r="EG214" s="26">
        <f t="shared" si="341"/>
        <v>1.12872716109871</v>
      </c>
      <c r="EH214" s="26">
        <f t="shared" si="342"/>
        <v>1.38208776555132</v>
      </c>
      <c r="EI214" s="26">
        <f t="shared" si="363"/>
        <v>0.723543051986353</v>
      </c>
      <c r="EJ214" s="16">
        <f t="shared" si="343"/>
        <v>0.185996261573978</v>
      </c>
      <c r="EK214" s="16">
        <f t="shared" si="344"/>
        <v>0.276456948013647</v>
      </c>
      <c r="EL214" s="16">
        <f t="shared" si="345"/>
        <v>0.0035799126080278</v>
      </c>
      <c r="EO214" s="25">
        <v>0.0918435561821759</v>
      </c>
      <c r="EP214" s="25">
        <v>4.60517018598809</v>
      </c>
      <c r="EQ214" s="22">
        <v>0</v>
      </c>
      <c r="ER214" s="26">
        <f t="shared" si="346"/>
        <v>1.09657274825449</v>
      </c>
      <c r="ES214" s="26">
        <f t="shared" si="347"/>
        <v>1.42261423374161</v>
      </c>
      <c r="ET214" s="26">
        <f t="shared" si="364"/>
        <v>0.702931248881086</v>
      </c>
      <c r="EU214" s="16">
        <f t="shared" si="348"/>
        <v>0.214764817660392</v>
      </c>
      <c r="EV214" s="16">
        <f t="shared" si="349"/>
        <v>0.297068751118914</v>
      </c>
      <c r="EW214" s="16">
        <f t="shared" si="350"/>
        <v>0.0036412762310221</v>
      </c>
      <c r="EZ214" s="25">
        <v>0.0918435561821759</v>
      </c>
      <c r="FA214" s="25">
        <v>4.60517018598809</v>
      </c>
      <c r="FB214" s="26">
        <f t="shared" si="351"/>
        <v>1.26892936779626</v>
      </c>
      <c r="FC214" s="26">
        <f t="shared" si="352"/>
        <v>1.22938284792734</v>
      </c>
      <c r="FD214" s="26">
        <f t="shared" si="353"/>
        <v>0.813416261407858</v>
      </c>
      <c r="FE214" s="16">
        <f t="shared" si="354"/>
        <v>0.0847221129314854</v>
      </c>
      <c r="FF214" s="16">
        <f t="shared" si="355"/>
        <v>0.186583738592142</v>
      </c>
      <c r="FG214" s="16">
        <f t="shared" si="356"/>
        <v>0.0074128990214201</v>
      </c>
    </row>
    <row r="215" s="1" customFormat="1" spans="1:163">
      <c r="A215" s="13" t="s">
        <v>30</v>
      </c>
      <c r="B215" s="13">
        <v>2.05437596268495</v>
      </c>
      <c r="C215" s="14">
        <v>0.0024</v>
      </c>
      <c r="D215" s="14">
        <v>0.0526</v>
      </c>
      <c r="E215" s="13">
        <v>100</v>
      </c>
      <c r="F215" s="13">
        <v>0.5</v>
      </c>
      <c r="G215" s="13">
        <v>0.5</v>
      </c>
      <c r="H215" s="13">
        <v>1</v>
      </c>
      <c r="I215" s="13">
        <v>6</v>
      </c>
      <c r="J215" s="13">
        <v>1.44</v>
      </c>
      <c r="K215" s="17">
        <f t="shared" si="283"/>
        <v>1.33230665211405</v>
      </c>
      <c r="L215" s="17">
        <f t="shared" si="279"/>
        <v>1.08083225263123</v>
      </c>
      <c r="M215" s="17">
        <f t="shared" si="280"/>
        <v>0.925212952856976</v>
      </c>
      <c r="N215" s="16">
        <f t="shared" si="284"/>
        <v>0.0115978571788852</v>
      </c>
      <c r="O215" s="16">
        <f t="shared" si="281"/>
        <v>0.074787047143024</v>
      </c>
      <c r="P215" s="16">
        <f>(O215-$Q$1)^2</f>
        <v>0.0535918768055386</v>
      </c>
      <c r="R215" s="21">
        <f t="shared" si="285"/>
        <v>0.0777313486612705</v>
      </c>
      <c r="S215" s="21">
        <f t="shared" si="366"/>
        <v>1</v>
      </c>
      <c r="T215" s="21">
        <f t="shared" si="286"/>
        <v>0.719972134038586</v>
      </c>
      <c r="U215" s="22">
        <f t="shared" si="287"/>
        <v>0.00239712459972145</v>
      </c>
      <c r="V215" s="21">
        <f t="shared" si="288"/>
        <v>0.0512632939375415</v>
      </c>
      <c r="W215" s="25">
        <f t="shared" si="289"/>
        <v>4.60517018598809</v>
      </c>
      <c r="X215" s="21">
        <f t="shared" si="290"/>
        <v>-0.693147180559945</v>
      </c>
      <c r="Y215" s="21">
        <f t="shared" si="291"/>
        <v>-0.693147180559945</v>
      </c>
      <c r="Z215" s="25">
        <f t="shared" si="292"/>
        <v>0</v>
      </c>
      <c r="AA215" s="21">
        <f t="shared" si="293"/>
        <v>1.79175946922805</v>
      </c>
      <c r="AB215" s="26">
        <f t="shared" si="294"/>
        <v>1.06453682727666</v>
      </c>
      <c r="AC215" s="26">
        <f t="shared" si="295"/>
        <v>1.35270097107289</v>
      </c>
      <c r="AD215" s="26">
        <f t="shared" si="357"/>
        <v>0.739261685608793</v>
      </c>
      <c r="AE215" s="16">
        <f t="shared" si="296"/>
        <v>0.140972594071475</v>
      </c>
      <c r="AF215" s="16">
        <f t="shared" si="297"/>
        <v>0.260738314391206</v>
      </c>
      <c r="AG215" s="16">
        <f t="shared" si="298"/>
        <v>0.00317209798349875</v>
      </c>
      <c r="AJ215" s="25">
        <v>0.0777313486612705</v>
      </c>
      <c r="AK215" s="22">
        <v>1</v>
      </c>
      <c r="AL215" s="25">
        <v>0.719972134038586</v>
      </c>
      <c r="AM215" s="25">
        <v>0.0512632939375415</v>
      </c>
      <c r="AN215" s="25">
        <v>4.60517018598809</v>
      </c>
      <c r="AO215" s="25">
        <v>-0.693147180559945</v>
      </c>
      <c r="AP215" s="25">
        <v>-0.693147180559945</v>
      </c>
      <c r="AQ215" s="25">
        <v>0</v>
      </c>
      <c r="AR215" s="25">
        <v>1.79175946922805</v>
      </c>
      <c r="AS215" s="26">
        <f t="shared" si="299"/>
        <v>1.06324312396569</v>
      </c>
      <c r="AT215" s="26">
        <f t="shared" si="300"/>
        <v>1.35434687282913</v>
      </c>
      <c r="AU215" s="26">
        <f t="shared" si="358"/>
        <v>0.738363280531727</v>
      </c>
      <c r="AV215" s="16">
        <f t="shared" si="301"/>
        <v>0.141945743639135</v>
      </c>
      <c r="AW215" s="16">
        <f t="shared" si="302"/>
        <v>0.261636719468273</v>
      </c>
      <c r="AX215" s="16">
        <f t="shared" si="303"/>
        <v>0.00325433914279787</v>
      </c>
      <c r="BA215" s="25">
        <v>0.0777313486612705</v>
      </c>
      <c r="BB215" s="25">
        <v>0.719972134038586</v>
      </c>
      <c r="BC215" s="25">
        <v>0.0512632939375415</v>
      </c>
      <c r="BD215" s="25">
        <v>4.60517018598809</v>
      </c>
      <c r="BE215" s="22">
        <v>-0.693147180559945</v>
      </c>
      <c r="BF215" s="25">
        <v>-0.693147180559945</v>
      </c>
      <c r="BG215" s="25">
        <v>0</v>
      </c>
      <c r="BH215" s="25">
        <v>1.79175946922805</v>
      </c>
      <c r="BI215" s="26">
        <f t="shared" si="304"/>
        <v>1.05674480722119</v>
      </c>
      <c r="BJ215" s="26">
        <f t="shared" si="305"/>
        <v>1.36267525533114</v>
      </c>
      <c r="BK215" s="26">
        <f t="shared" si="359"/>
        <v>0.733850560570274</v>
      </c>
      <c r="BL215" s="16">
        <f t="shared" si="306"/>
        <v>0.146884542791919</v>
      </c>
      <c r="BM215" s="16">
        <f t="shared" si="307"/>
        <v>0.266149439429726</v>
      </c>
      <c r="BN215" s="16">
        <f t="shared" si="308"/>
        <v>0.00375608359064718</v>
      </c>
      <c r="BQ215" s="25">
        <v>0.0777313486612705</v>
      </c>
      <c r="BR215" s="25">
        <v>0.719972134038586</v>
      </c>
      <c r="BS215" s="25">
        <v>0.0512632939375415</v>
      </c>
      <c r="BT215" s="25">
        <v>4.60517018598809</v>
      </c>
      <c r="BU215" s="22">
        <v>-0.693147180559945</v>
      </c>
      <c r="BV215" s="25">
        <v>0</v>
      </c>
      <c r="BW215" s="25">
        <v>1.79175946922805</v>
      </c>
      <c r="BX215" s="26">
        <f t="shared" si="309"/>
        <v>1.04842582978758</v>
      </c>
      <c r="BY215" s="26">
        <f t="shared" si="310"/>
        <v>1.37348771757345</v>
      </c>
      <c r="BZ215" s="26">
        <f t="shared" si="360"/>
        <v>0.728073492908045</v>
      </c>
      <c r="CA215" s="16">
        <f t="shared" si="311"/>
        <v>0.153330330777542</v>
      </c>
      <c r="CB215" s="16">
        <f t="shared" si="312"/>
        <v>0.271926507091955</v>
      </c>
      <c r="CC215" s="16">
        <f t="shared" si="313"/>
        <v>0.00425957919256957</v>
      </c>
      <c r="CF215" s="25">
        <v>0.0777313486612705</v>
      </c>
      <c r="CG215" s="25">
        <v>0.719972134038586</v>
      </c>
      <c r="CH215" s="25">
        <v>0.0512632939375415</v>
      </c>
      <c r="CI215" s="25">
        <v>4.60517018598809</v>
      </c>
      <c r="CJ215" s="25">
        <v>0</v>
      </c>
      <c r="CK215" s="22">
        <v>1.79175946922805</v>
      </c>
      <c r="CL215" s="29">
        <f t="shared" si="314"/>
        <v>1.05367291805007</v>
      </c>
      <c r="CM215" s="29">
        <f t="shared" si="315"/>
        <v>1.36664801318503</v>
      </c>
      <c r="CN215" s="29">
        <f t="shared" si="361"/>
        <v>0.731717304201438</v>
      </c>
      <c r="CO215" s="27">
        <f t="shared" si="316"/>
        <v>0.149248614247948</v>
      </c>
      <c r="CP215" s="27">
        <f t="shared" si="317"/>
        <v>0.268282695798562</v>
      </c>
      <c r="CQ215" s="27">
        <f t="shared" si="318"/>
        <v>0.00368499341858501</v>
      </c>
      <c r="CT215" s="31">
        <v>0.0777313486612705</v>
      </c>
      <c r="CU215" s="31">
        <v>0.719972134038586</v>
      </c>
      <c r="CV215" s="31">
        <v>0.0512632939375415</v>
      </c>
      <c r="CW215" s="31">
        <v>4.60517018598809</v>
      </c>
      <c r="CX215" s="31">
        <v>0</v>
      </c>
      <c r="CY215" s="34">
        <f t="shared" si="319"/>
        <v>1.04318196011322</v>
      </c>
      <c r="CZ215" s="34">
        <f t="shared" si="282"/>
        <v>1.38039196905179</v>
      </c>
      <c r="DA215" s="34">
        <f t="shared" si="362"/>
        <v>0.724431916745292</v>
      </c>
      <c r="DB215" s="32">
        <f t="shared" si="320"/>
        <v>0.157464556779585</v>
      </c>
      <c r="DC215" s="32">
        <f t="shared" si="321"/>
        <v>0.275568083254708</v>
      </c>
      <c r="DD215" s="32">
        <f>(DC215-$DE$1)^2</f>
        <v>0.00469052845413499</v>
      </c>
      <c r="DE215" s="73"/>
      <c r="DF215" s="30">
        <f t="shared" si="322"/>
        <v>1.04318196011322</v>
      </c>
      <c r="DG215" s="30">
        <f t="shared" si="323"/>
        <v>1.03655404314217</v>
      </c>
      <c r="DH215" s="30">
        <f t="shared" si="324"/>
        <v>1.38921844888554</v>
      </c>
      <c r="DI215" s="34">
        <f t="shared" si="325"/>
        <v>0.719829196626509</v>
      </c>
      <c r="DJ215" s="32">
        <f t="shared" si="326"/>
        <v>0.162768640104928</v>
      </c>
      <c r="DK215" s="32">
        <f t="shared" si="327"/>
        <v>0.280170803373491</v>
      </c>
      <c r="DL215" s="32">
        <f t="shared" si="328"/>
        <v>0.002532324239345</v>
      </c>
      <c r="DM215" s="36"/>
      <c r="DN215" s="30">
        <f t="shared" si="329"/>
        <v>1.04302250972228</v>
      </c>
      <c r="DO215" s="30">
        <f t="shared" si="330"/>
        <v>1.38060299425697</v>
      </c>
      <c r="DP215" s="34">
        <f t="shared" si="331"/>
        <v>0.724321187307142</v>
      </c>
      <c r="DQ215" s="32">
        <f t="shared" si="332"/>
        <v>0.157591127787194</v>
      </c>
      <c r="DR215" s="32">
        <f t="shared" si="333"/>
        <v>0.275678812692858</v>
      </c>
      <c r="DS215" s="32">
        <f t="shared" si="334"/>
        <v>0.00233996399314518</v>
      </c>
      <c r="DT215" s="36"/>
      <c r="DU215" s="30">
        <f t="shared" si="335"/>
        <v>0.990854547197675</v>
      </c>
      <c r="DV215" s="30">
        <f t="shared" si="336"/>
        <v>1.45329100428776</v>
      </c>
      <c r="DW215" s="34">
        <f t="shared" si="337"/>
        <v>0.688093435553941</v>
      </c>
      <c r="DX215" s="32">
        <f t="shared" si="338"/>
        <v>0.201731637773005</v>
      </c>
      <c r="DY215" s="32">
        <f t="shared" si="339"/>
        <v>0.311906564446059</v>
      </c>
      <c r="DZ215" s="32">
        <f t="shared" si="340"/>
        <v>0.00753309271195244</v>
      </c>
      <c r="EA215" s="36"/>
      <c r="EC215" s="25">
        <v>0.0777313486612705</v>
      </c>
      <c r="ED215" s="22">
        <v>0.0512632939375415</v>
      </c>
      <c r="EE215" s="25">
        <v>4.60517018598809</v>
      </c>
      <c r="EF215" s="25">
        <v>0</v>
      </c>
      <c r="EG215" s="26">
        <f t="shared" si="341"/>
        <v>1.05670977148458</v>
      </c>
      <c r="EH215" s="26">
        <f t="shared" si="342"/>
        <v>1.36272043550514</v>
      </c>
      <c r="EI215" s="26">
        <f t="shared" si="363"/>
        <v>0.733826230197623</v>
      </c>
      <c r="EJ215" s="16">
        <f t="shared" si="343"/>
        <v>0.146911399275405</v>
      </c>
      <c r="EK215" s="16">
        <f t="shared" si="344"/>
        <v>0.266173769802377</v>
      </c>
      <c r="EL215" s="16">
        <f t="shared" si="345"/>
        <v>0.00245512249652943</v>
      </c>
      <c r="EO215" s="25">
        <v>0.0777313486612705</v>
      </c>
      <c r="EP215" s="25">
        <v>4.60517018598809</v>
      </c>
      <c r="EQ215" s="22">
        <v>0</v>
      </c>
      <c r="ER215" s="26">
        <f t="shared" si="346"/>
        <v>1.02660694112852</v>
      </c>
      <c r="ES215" s="26">
        <f t="shared" si="347"/>
        <v>1.40267900236195</v>
      </c>
      <c r="ET215" s="26">
        <f t="shared" si="364"/>
        <v>0.712921486894803</v>
      </c>
      <c r="EU215" s="16">
        <f t="shared" si="348"/>
        <v>0.170893821123122</v>
      </c>
      <c r="EV215" s="16">
        <f t="shared" si="349"/>
        <v>0.287078513105197</v>
      </c>
      <c r="EW215" s="16">
        <f t="shared" si="350"/>
        <v>0.00253539945642632</v>
      </c>
      <c r="EZ215" s="25">
        <v>0.0777313486612705</v>
      </c>
      <c r="FA215" s="25">
        <v>4.60517018598809</v>
      </c>
      <c r="FB215" s="26">
        <f t="shared" si="351"/>
        <v>1.187966506422</v>
      </c>
      <c r="FC215" s="26">
        <f t="shared" si="352"/>
        <v>1.21215538671801</v>
      </c>
      <c r="FD215" s="26">
        <f t="shared" si="353"/>
        <v>0.824976740570831</v>
      </c>
      <c r="FE215" s="16">
        <f t="shared" si="354"/>
        <v>0.0635208818851333</v>
      </c>
      <c r="FF215" s="16">
        <f t="shared" si="355"/>
        <v>0.175023259429169</v>
      </c>
      <c r="FG215" s="16">
        <f t="shared" si="356"/>
        <v>0.00953721645683591</v>
      </c>
    </row>
    <row r="216" s="1" customFormat="1" spans="1:163">
      <c r="A216" s="13" t="s">
        <v>30</v>
      </c>
      <c r="B216" s="13">
        <v>2.05437596268495</v>
      </c>
      <c r="C216" s="14">
        <v>0.0024</v>
      </c>
      <c r="D216" s="14">
        <v>0.0526</v>
      </c>
      <c r="E216" s="13">
        <v>100</v>
      </c>
      <c r="F216" s="13">
        <v>0.5</v>
      </c>
      <c r="G216" s="13">
        <v>0.5</v>
      </c>
      <c r="H216" s="13">
        <v>1</v>
      </c>
      <c r="I216" s="13">
        <v>7</v>
      </c>
      <c r="J216" s="13">
        <v>1.33</v>
      </c>
      <c r="K216" s="17">
        <f t="shared" si="283"/>
        <v>1.28690665211405</v>
      </c>
      <c r="L216" s="17">
        <f t="shared" si="279"/>
        <v>1.03348599357627</v>
      </c>
      <c r="M216" s="17">
        <f t="shared" si="280"/>
        <v>0.967598986551914</v>
      </c>
      <c r="N216" s="16">
        <f t="shared" si="284"/>
        <v>0.00185703663201992</v>
      </c>
      <c r="O216" s="16">
        <f t="shared" si="281"/>
        <v>0.0324010134480863</v>
      </c>
      <c r="P216" s="16">
        <f>(O216-$Q$1)^2</f>
        <v>0.0750131179292639</v>
      </c>
      <c r="R216" s="21">
        <f t="shared" si="285"/>
        <v>0.0329375476301188</v>
      </c>
      <c r="S216" s="21">
        <f t="shared" si="366"/>
        <v>1</v>
      </c>
      <c r="T216" s="21">
        <f t="shared" si="286"/>
        <v>0.719972134038586</v>
      </c>
      <c r="U216" s="22">
        <f t="shared" si="287"/>
        <v>0.00239712459972145</v>
      </c>
      <c r="V216" s="21">
        <f t="shared" si="288"/>
        <v>0.0512632939375415</v>
      </c>
      <c r="W216" s="25">
        <f t="shared" si="289"/>
        <v>4.60517018598809</v>
      </c>
      <c r="X216" s="21">
        <f t="shared" si="290"/>
        <v>-0.693147180559945</v>
      </c>
      <c r="Y216" s="21">
        <f t="shared" si="291"/>
        <v>-0.693147180559945</v>
      </c>
      <c r="Z216" s="25">
        <f t="shared" si="292"/>
        <v>0</v>
      </c>
      <c r="AA216" s="21">
        <f t="shared" si="293"/>
        <v>1.94591014905531</v>
      </c>
      <c r="AB216" s="26">
        <f t="shared" si="294"/>
        <v>1.0373841084956</v>
      </c>
      <c r="AC216" s="26">
        <f t="shared" si="295"/>
        <v>1.28207092156902</v>
      </c>
      <c r="AD216" s="26">
        <f t="shared" si="357"/>
        <v>0.779988051500448</v>
      </c>
      <c r="AE216" s="16">
        <f t="shared" si="296"/>
        <v>0.0856240599609173</v>
      </c>
      <c r="AF216" s="16">
        <f t="shared" si="297"/>
        <v>0.220011948499552</v>
      </c>
      <c r="AG216" s="16">
        <f t="shared" si="298"/>
        <v>0.000243204503359976</v>
      </c>
      <c r="AJ216" s="25">
        <v>0.0329375476301188</v>
      </c>
      <c r="AK216" s="22">
        <v>1</v>
      </c>
      <c r="AL216" s="25">
        <v>0.719972134038586</v>
      </c>
      <c r="AM216" s="25">
        <v>0.0512632939375415</v>
      </c>
      <c r="AN216" s="25">
        <v>4.60517018598809</v>
      </c>
      <c r="AO216" s="25">
        <v>-0.693147180559945</v>
      </c>
      <c r="AP216" s="25">
        <v>-0.693147180559945</v>
      </c>
      <c r="AQ216" s="25">
        <v>0</v>
      </c>
      <c r="AR216" s="25">
        <v>1.94591014905531</v>
      </c>
      <c r="AS216" s="26">
        <f t="shared" si="299"/>
        <v>1.03618729278254</v>
      </c>
      <c r="AT216" s="26">
        <f t="shared" si="300"/>
        <v>1.28355173747448</v>
      </c>
      <c r="AU216" s="26">
        <f t="shared" si="358"/>
        <v>0.779088190062059</v>
      </c>
      <c r="AV216" s="16">
        <f t="shared" si="301"/>
        <v>0.0863259069224537</v>
      </c>
      <c r="AW216" s="16">
        <f t="shared" si="302"/>
        <v>0.220911809937941</v>
      </c>
      <c r="AX216" s="16">
        <f t="shared" si="303"/>
        <v>0.000266404609935422</v>
      </c>
      <c r="BA216" s="25">
        <v>0.0329375476301188</v>
      </c>
      <c r="BB216" s="25">
        <v>0.719972134038586</v>
      </c>
      <c r="BC216" s="25">
        <v>0.0512632939375415</v>
      </c>
      <c r="BD216" s="25">
        <v>4.60517018598809</v>
      </c>
      <c r="BE216" s="22">
        <v>-0.693147180559945</v>
      </c>
      <c r="BF216" s="25">
        <v>-0.693147180559945</v>
      </c>
      <c r="BG216" s="25">
        <v>0</v>
      </c>
      <c r="BH216" s="25">
        <v>1.94591014905531</v>
      </c>
      <c r="BI216" s="26">
        <f t="shared" si="304"/>
        <v>1.03203154634412</v>
      </c>
      <c r="BJ216" s="26">
        <f t="shared" si="305"/>
        <v>1.28872029611052</v>
      </c>
      <c r="BK216" s="26">
        <f t="shared" si="359"/>
        <v>0.775963568679792</v>
      </c>
      <c r="BL216" s="16">
        <f t="shared" si="306"/>
        <v>0.0887851993740744</v>
      </c>
      <c r="BM216" s="16">
        <f t="shared" si="307"/>
        <v>0.224036431320208</v>
      </c>
      <c r="BN216" s="16">
        <f t="shared" si="308"/>
        <v>0.000367637967242266</v>
      </c>
      <c r="BQ216" s="25">
        <v>0.0329375476301188</v>
      </c>
      <c r="BR216" s="25">
        <v>0.719972134038586</v>
      </c>
      <c r="BS216" s="25">
        <v>0.0512632939375415</v>
      </c>
      <c r="BT216" s="25">
        <v>4.60517018598809</v>
      </c>
      <c r="BU216" s="22">
        <v>-0.693147180559945</v>
      </c>
      <c r="BV216" s="25">
        <v>0</v>
      </c>
      <c r="BW216" s="25">
        <v>1.94591014905531</v>
      </c>
      <c r="BX216" s="26">
        <f t="shared" si="309"/>
        <v>1.02417547462623</v>
      </c>
      <c r="BY216" s="26">
        <f t="shared" si="310"/>
        <v>1.29860559342664</v>
      </c>
      <c r="BZ216" s="26">
        <f t="shared" si="360"/>
        <v>0.770056747839268</v>
      </c>
      <c r="CA216" s="16">
        <f t="shared" si="311"/>
        <v>0.0935286403200935</v>
      </c>
      <c r="CB216" s="16">
        <f t="shared" si="312"/>
        <v>0.229943252160732</v>
      </c>
      <c r="CC216" s="16">
        <f t="shared" si="313"/>
        <v>0.000542060688864485</v>
      </c>
      <c r="CF216" s="25">
        <v>0.0329375476301188</v>
      </c>
      <c r="CG216" s="25">
        <v>0.719972134038586</v>
      </c>
      <c r="CH216" s="25">
        <v>0.0512632939375415</v>
      </c>
      <c r="CI216" s="25">
        <v>4.60517018598809</v>
      </c>
      <c r="CJ216" s="25">
        <v>0</v>
      </c>
      <c r="CK216" s="22">
        <v>1.94591014905531</v>
      </c>
      <c r="CL216" s="29">
        <f t="shared" si="314"/>
        <v>1.02922186572503</v>
      </c>
      <c r="CM216" s="29">
        <f t="shared" si="315"/>
        <v>1.29223838347342</v>
      </c>
      <c r="CN216" s="29">
        <f t="shared" si="361"/>
        <v>0.773851026860921</v>
      </c>
      <c r="CO216" s="27">
        <f t="shared" si="316"/>
        <v>0.0904674860579348</v>
      </c>
      <c r="CP216" s="27">
        <f t="shared" si="317"/>
        <v>0.226148973139079</v>
      </c>
      <c r="CQ216" s="27">
        <f t="shared" si="318"/>
        <v>0.000344860646600284</v>
      </c>
      <c r="CT216" s="31">
        <v>0.0329375476301188</v>
      </c>
      <c r="CU216" s="31">
        <v>0.719972134038586</v>
      </c>
      <c r="CV216" s="31">
        <v>0.0512632939375415</v>
      </c>
      <c r="CW216" s="31">
        <v>4.60517018598809</v>
      </c>
      <c r="CX216" s="31">
        <v>0</v>
      </c>
      <c r="CY216" s="34">
        <f t="shared" si="319"/>
        <v>1.00763424224062</v>
      </c>
      <c r="CZ216" s="34">
        <f t="shared" si="282"/>
        <v>1.31992338513879</v>
      </c>
      <c r="DA216" s="34">
        <f t="shared" si="362"/>
        <v>0.757619731007984</v>
      </c>
      <c r="DB216" s="32">
        <f t="shared" si="320"/>
        <v>0.10391968177578</v>
      </c>
      <c r="DC216" s="32">
        <f t="shared" si="321"/>
        <v>0.242380268992016</v>
      </c>
      <c r="DD216" s="32">
        <f>(DC216-$DE$1)^2</f>
        <v>0.00124606307021978</v>
      </c>
      <c r="DE216" s="73"/>
      <c r="DF216" s="30">
        <f t="shared" si="322"/>
        <v>1.00763424224062</v>
      </c>
      <c r="DG216" s="30">
        <f t="shared" si="323"/>
        <v>1.00124651936684</v>
      </c>
      <c r="DH216" s="30">
        <f t="shared" si="324"/>
        <v>1.32834419323731</v>
      </c>
      <c r="DI216" s="34">
        <f t="shared" si="325"/>
        <v>0.752816931854764</v>
      </c>
      <c r="DJ216" s="32">
        <f t="shared" si="326"/>
        <v>0.10807885102842</v>
      </c>
      <c r="DK216" s="32">
        <f t="shared" si="327"/>
        <v>0.247183068145236</v>
      </c>
      <c r="DL216" s="32">
        <f t="shared" si="328"/>
        <v>0.000300483815840835</v>
      </c>
      <c r="DM216" s="36"/>
      <c r="DN216" s="30">
        <f t="shared" si="329"/>
        <v>1.03396338547772</v>
      </c>
      <c r="DO216" s="30">
        <f t="shared" si="330"/>
        <v>1.28631247361385</v>
      </c>
      <c r="DP216" s="34">
        <f t="shared" si="331"/>
        <v>0.777416079306558</v>
      </c>
      <c r="DQ216" s="32">
        <f t="shared" si="332"/>
        <v>0.0876376771378114</v>
      </c>
      <c r="DR216" s="32">
        <f t="shared" si="333"/>
        <v>0.222583920693442</v>
      </c>
      <c r="DS216" s="32">
        <f t="shared" si="334"/>
        <v>2.22946179073611e-5</v>
      </c>
      <c r="DT216" s="36"/>
      <c r="DU216" s="30">
        <f t="shared" si="335"/>
        <v>0.975253579885053</v>
      </c>
      <c r="DV216" s="30">
        <f t="shared" si="336"/>
        <v>1.36374787791782</v>
      </c>
      <c r="DW216" s="34">
        <f t="shared" si="337"/>
        <v>0.733273368334626</v>
      </c>
      <c r="DX216" s="32">
        <f t="shared" si="338"/>
        <v>0.12584502258437</v>
      </c>
      <c r="DY216" s="32">
        <f t="shared" si="339"/>
        <v>0.266726631665374</v>
      </c>
      <c r="DZ216" s="32">
        <f t="shared" si="340"/>
        <v>0.00173167990049905</v>
      </c>
      <c r="EA216" s="36"/>
      <c r="EC216" s="25">
        <v>0.0329375476301188</v>
      </c>
      <c r="ED216" s="22">
        <v>0.0512632939375415</v>
      </c>
      <c r="EE216" s="25">
        <v>4.60517018598809</v>
      </c>
      <c r="EF216" s="25">
        <v>0</v>
      </c>
      <c r="EG216" s="26">
        <f t="shared" si="341"/>
        <v>1.02070107667751</v>
      </c>
      <c r="EH216" s="26">
        <f t="shared" si="342"/>
        <v>1.30302595969556</v>
      </c>
      <c r="EI216" s="26">
        <f t="shared" si="363"/>
        <v>0.767444418554519</v>
      </c>
      <c r="EJ216" s="16">
        <f t="shared" si="343"/>
        <v>0.0956658239684516</v>
      </c>
      <c r="EK216" s="16">
        <f t="shared" si="344"/>
        <v>0.232555581445481</v>
      </c>
      <c r="EL216" s="16">
        <f t="shared" si="345"/>
        <v>0.000253796899157414</v>
      </c>
      <c r="EO216" s="25">
        <v>0.0329375476301188</v>
      </c>
      <c r="EP216" s="25">
        <v>4.60517018598809</v>
      </c>
      <c r="EQ216" s="22">
        <v>0</v>
      </c>
      <c r="ER216" s="26">
        <f t="shared" si="346"/>
        <v>0.991624037565527</v>
      </c>
      <c r="ES216" s="26">
        <f t="shared" si="347"/>
        <v>1.34123412666074</v>
      </c>
      <c r="ET216" s="26">
        <f t="shared" si="364"/>
        <v>0.745581983131975</v>
      </c>
      <c r="EU216" s="16">
        <f t="shared" si="348"/>
        <v>0.114498291953456</v>
      </c>
      <c r="EV216" s="16">
        <f t="shared" si="349"/>
        <v>0.254418016868025</v>
      </c>
      <c r="EW216" s="16">
        <f t="shared" si="350"/>
        <v>0.000313015851593233</v>
      </c>
      <c r="EZ216" s="25">
        <v>0.0329375476301188</v>
      </c>
      <c r="FA216" s="25">
        <v>4.60517018598809</v>
      </c>
      <c r="FB216" s="26">
        <f t="shared" si="351"/>
        <v>1.14748507573487</v>
      </c>
      <c r="FC216" s="26">
        <f t="shared" si="352"/>
        <v>1.15905646890287</v>
      </c>
      <c r="FD216" s="26">
        <f t="shared" si="353"/>
        <v>0.862770733635237</v>
      </c>
      <c r="FE216" s="16">
        <f t="shared" si="354"/>
        <v>0.0333116975795077</v>
      </c>
      <c r="FF216" s="16">
        <f t="shared" si="355"/>
        <v>0.137229266364763</v>
      </c>
      <c r="FG216" s="16">
        <f t="shared" si="356"/>
        <v>0.0183474248059753</v>
      </c>
    </row>
    <row r="217" s="1" customFormat="1" spans="1:163">
      <c r="A217" s="13" t="s">
        <v>30</v>
      </c>
      <c r="B217" s="13">
        <v>3.00361803485383</v>
      </c>
      <c r="C217" s="14">
        <v>0.0024</v>
      </c>
      <c r="D217" s="14">
        <v>0.0526</v>
      </c>
      <c r="E217" s="13">
        <v>100</v>
      </c>
      <c r="F217" s="13">
        <v>0.5</v>
      </c>
      <c r="G217" s="13">
        <v>0.5</v>
      </c>
      <c r="H217" s="13">
        <v>1</v>
      </c>
      <c r="I217" s="13">
        <v>5</v>
      </c>
      <c r="J217" s="13">
        <v>1.65</v>
      </c>
      <c r="K217" s="17">
        <f t="shared" si="283"/>
        <v>1.45620897148241</v>
      </c>
      <c r="L217" s="17">
        <f t="shared" si="279"/>
        <v>1.13307913377316</v>
      </c>
      <c r="M217" s="17">
        <f t="shared" si="280"/>
        <v>0.882550891807522</v>
      </c>
      <c r="N217" s="16">
        <f t="shared" si="284"/>
        <v>0.0375549627339047</v>
      </c>
      <c r="O217" s="16">
        <f t="shared" si="281"/>
        <v>0.117449108192478</v>
      </c>
      <c r="P217" s="16">
        <f>(O217-$Q$1)^2</f>
        <v>0.0356594627670246</v>
      </c>
      <c r="R217" s="21">
        <f t="shared" si="285"/>
        <v>0.124938824066844</v>
      </c>
      <c r="S217" s="21">
        <f t="shared" si="366"/>
        <v>1</v>
      </c>
      <c r="T217" s="21">
        <f t="shared" si="286"/>
        <v>1.09981757363821</v>
      </c>
      <c r="U217" s="22">
        <f t="shared" si="287"/>
        <v>0.00239712459972145</v>
      </c>
      <c r="V217" s="21">
        <f t="shared" si="288"/>
        <v>0.0512632939375415</v>
      </c>
      <c r="W217" s="25">
        <f t="shared" si="289"/>
        <v>4.60517018598809</v>
      </c>
      <c r="X217" s="21">
        <f t="shared" si="290"/>
        <v>-0.693147180559945</v>
      </c>
      <c r="Y217" s="21">
        <f t="shared" si="291"/>
        <v>-0.693147180559945</v>
      </c>
      <c r="Z217" s="25">
        <f t="shared" si="292"/>
        <v>0</v>
      </c>
      <c r="AA217" s="21">
        <f t="shared" si="293"/>
        <v>1.6094379124341</v>
      </c>
      <c r="AB217" s="26">
        <f t="shared" si="294"/>
        <v>1.22834430382267</v>
      </c>
      <c r="AC217" s="26">
        <f t="shared" si="295"/>
        <v>1.34327158506383</v>
      </c>
      <c r="AD217" s="26">
        <f t="shared" si="357"/>
        <v>0.744451093225858</v>
      </c>
      <c r="AE217" s="16">
        <f t="shared" si="296"/>
        <v>0.177793526118793</v>
      </c>
      <c r="AF217" s="16">
        <f t="shared" si="297"/>
        <v>0.255548906774142</v>
      </c>
      <c r="AG217" s="16">
        <f t="shared" si="298"/>
        <v>0.00261447872541211</v>
      </c>
      <c r="AJ217" s="25">
        <v>0.124938824066844</v>
      </c>
      <c r="AK217" s="22">
        <v>1</v>
      </c>
      <c r="AL217" s="25">
        <v>1.09981757363821</v>
      </c>
      <c r="AM217" s="25">
        <v>0.0512632939375415</v>
      </c>
      <c r="AN217" s="25">
        <v>4.60517018598809</v>
      </c>
      <c r="AO217" s="25">
        <v>-0.693147180559945</v>
      </c>
      <c r="AP217" s="25">
        <v>-0.693147180559945</v>
      </c>
      <c r="AQ217" s="25">
        <v>0</v>
      </c>
      <c r="AR217" s="25">
        <v>1.6094379124341</v>
      </c>
      <c r="AS217" s="26">
        <f t="shared" si="299"/>
        <v>1.2270416801565</v>
      </c>
      <c r="AT217" s="26">
        <f t="shared" si="300"/>
        <v>1.34469759803885</v>
      </c>
      <c r="AU217" s="26">
        <f t="shared" si="358"/>
        <v>0.743661624337271</v>
      </c>
      <c r="AV217" s="16">
        <f t="shared" si="301"/>
        <v>0.178893740324839</v>
      </c>
      <c r="AW217" s="16">
        <f t="shared" si="302"/>
        <v>0.256338375662729</v>
      </c>
      <c r="AX217" s="16">
        <f t="shared" si="303"/>
        <v>0.00267790430829486</v>
      </c>
      <c r="BA217" s="25">
        <v>0.124938824066844</v>
      </c>
      <c r="BB217" s="25">
        <v>1.09981757363821</v>
      </c>
      <c r="BC217" s="25">
        <v>0.0512632939375415</v>
      </c>
      <c r="BD217" s="25">
        <v>4.60517018598809</v>
      </c>
      <c r="BE217" s="22">
        <v>-0.693147180559945</v>
      </c>
      <c r="BF217" s="25">
        <v>-0.693147180559945</v>
      </c>
      <c r="BG217" s="25">
        <v>0</v>
      </c>
      <c r="BH217" s="25">
        <v>1.6094379124341</v>
      </c>
      <c r="BI217" s="26">
        <f t="shared" si="304"/>
        <v>1.22256824219437</v>
      </c>
      <c r="BJ217" s="26">
        <f t="shared" si="305"/>
        <v>1.34961791338407</v>
      </c>
      <c r="BK217" s="26">
        <f t="shared" si="359"/>
        <v>0.740950449814772</v>
      </c>
      <c r="BL217" s="16">
        <f t="shared" si="306"/>
        <v>0.182697907580807</v>
      </c>
      <c r="BM217" s="16">
        <f t="shared" si="307"/>
        <v>0.259049550185228</v>
      </c>
      <c r="BN217" s="16">
        <f t="shared" si="308"/>
        <v>0.0029362316740059</v>
      </c>
      <c r="BQ217" s="25">
        <v>0.124938824066844</v>
      </c>
      <c r="BR217" s="25">
        <v>1.09981757363821</v>
      </c>
      <c r="BS217" s="25">
        <v>0.0512632939375415</v>
      </c>
      <c r="BT217" s="25">
        <v>4.60517018598809</v>
      </c>
      <c r="BU217" s="22">
        <v>-0.693147180559945</v>
      </c>
      <c r="BV217" s="25">
        <v>0</v>
      </c>
      <c r="BW217" s="25">
        <v>1.6094379124341</v>
      </c>
      <c r="BX217" s="26">
        <f t="shared" si="309"/>
        <v>1.21584256013071</v>
      </c>
      <c r="BY217" s="26">
        <f t="shared" si="310"/>
        <v>1.3570836012046</v>
      </c>
      <c r="BZ217" s="26">
        <f t="shared" si="360"/>
        <v>0.736874278867095</v>
      </c>
      <c r="CA217" s="16">
        <f t="shared" si="311"/>
        <v>0.188492682593859</v>
      </c>
      <c r="CB217" s="16">
        <f t="shared" si="312"/>
        <v>0.263125721132905</v>
      </c>
      <c r="CC217" s="16">
        <f t="shared" si="313"/>
        <v>0.0031882584832626</v>
      </c>
      <c r="CF217" s="25">
        <v>0.124938824066844</v>
      </c>
      <c r="CG217" s="25">
        <v>1.09981757363821</v>
      </c>
      <c r="CH217" s="25">
        <v>0.0512632939375415</v>
      </c>
      <c r="CI217" s="25">
        <v>4.60517018598809</v>
      </c>
      <c r="CJ217" s="25">
        <v>0</v>
      </c>
      <c r="CK217" s="22">
        <v>1.6094379124341</v>
      </c>
      <c r="CL217" s="29">
        <f t="shared" si="314"/>
        <v>1.21601937848658</v>
      </c>
      <c r="CM217" s="29">
        <f t="shared" si="315"/>
        <v>1.35688627105067</v>
      </c>
      <c r="CN217" s="29">
        <f t="shared" si="361"/>
        <v>0.736981441507016</v>
      </c>
      <c r="CO217" s="27">
        <f t="shared" si="316"/>
        <v>0.188339179849177</v>
      </c>
      <c r="CP217" s="27">
        <f t="shared" si="317"/>
        <v>0.263018558492984</v>
      </c>
      <c r="CQ217" s="27">
        <f t="shared" si="318"/>
        <v>0.00307359463435634</v>
      </c>
      <c r="CT217" s="31">
        <v>0.124938824066844</v>
      </c>
      <c r="CU217" s="31">
        <v>1.09981757363821</v>
      </c>
      <c r="CV217" s="31">
        <v>0.0512632939375415</v>
      </c>
      <c r="CW217" s="31">
        <v>4.60517018598809</v>
      </c>
      <c r="CX217" s="31">
        <v>0</v>
      </c>
      <c r="CY217" s="34">
        <f t="shared" si="319"/>
        <v>1.22864988996843</v>
      </c>
      <c r="CZ217" s="34">
        <f t="shared" si="282"/>
        <v>1.34293749055103</v>
      </c>
      <c r="DA217" s="34">
        <f t="shared" si="362"/>
        <v>0.744636296950562</v>
      </c>
      <c r="DB217" s="32">
        <f t="shared" si="320"/>
        <v>0.177535915223619</v>
      </c>
      <c r="DC217" s="32">
        <f t="shared" si="321"/>
        <v>0.255363703049438</v>
      </c>
      <c r="DD217" s="32">
        <f>(DC217-$DE$1)^2</f>
        <v>0.00233125316969882</v>
      </c>
      <c r="DE217" s="73"/>
      <c r="DF217" s="30">
        <f t="shared" si="322"/>
        <v>1.22864988996843</v>
      </c>
      <c r="DG217" s="30">
        <f t="shared" si="323"/>
        <v>1.22085094610865</v>
      </c>
      <c r="DH217" s="30">
        <f t="shared" si="324"/>
        <v>1.35151633805849</v>
      </c>
      <c r="DI217" s="34">
        <f t="shared" si="325"/>
        <v>0.739909664308271</v>
      </c>
      <c r="DJ217" s="32">
        <f t="shared" si="326"/>
        <v>0.184168910455843</v>
      </c>
      <c r="DK217" s="32">
        <f t="shared" si="327"/>
        <v>0.260090335691729</v>
      </c>
      <c r="DL217" s="32">
        <f t="shared" si="328"/>
        <v>0.000914562629921235</v>
      </c>
      <c r="DM217" s="36"/>
      <c r="DN217" s="30">
        <f t="shared" si="329"/>
        <v>1.20344129649707</v>
      </c>
      <c r="DO217" s="30">
        <f t="shared" si="330"/>
        <v>1.37106812339144</v>
      </c>
      <c r="DP217" s="34">
        <f t="shared" si="331"/>
        <v>0.729358361513374</v>
      </c>
      <c r="DQ217" s="32">
        <f t="shared" si="332"/>
        <v>0.199414675674221</v>
      </c>
      <c r="DR217" s="32">
        <f t="shared" si="333"/>
        <v>0.270641638486626</v>
      </c>
      <c r="DS217" s="32">
        <f t="shared" si="334"/>
        <v>0.00187800890528005</v>
      </c>
      <c r="DT217" s="36"/>
      <c r="DU217" s="30">
        <f t="shared" si="335"/>
        <v>1.15931905447902</v>
      </c>
      <c r="DV217" s="30">
        <f t="shared" si="336"/>
        <v>1.42324927173865</v>
      </c>
      <c r="DW217" s="34">
        <f t="shared" si="337"/>
        <v>0.702617608775162</v>
      </c>
      <c r="DX217" s="32">
        <f t="shared" si="338"/>
        <v>0.240767790297366</v>
      </c>
      <c r="DY217" s="32">
        <f t="shared" si="339"/>
        <v>0.297382391224838</v>
      </c>
      <c r="DZ217" s="32">
        <f t="shared" si="340"/>
        <v>0.0052228398305909</v>
      </c>
      <c r="EA217" s="36"/>
      <c r="EC217" s="25">
        <v>0.124938824066844</v>
      </c>
      <c r="ED217" s="22">
        <v>0.0512632939375415</v>
      </c>
      <c r="EE217" s="25">
        <v>4.60517018598809</v>
      </c>
      <c r="EF217" s="25">
        <v>0</v>
      </c>
      <c r="EG217" s="26">
        <f t="shared" si="341"/>
        <v>1.15498203589037</v>
      </c>
      <c r="EH217" s="26">
        <f t="shared" si="342"/>
        <v>1.42859364797654</v>
      </c>
      <c r="EI217" s="26">
        <f t="shared" si="363"/>
        <v>0.69998911266083</v>
      </c>
      <c r="EJ217" s="16">
        <f t="shared" si="343"/>
        <v>0.245042784791243</v>
      </c>
      <c r="EK217" s="16">
        <f t="shared" si="344"/>
        <v>0.30001088733917</v>
      </c>
      <c r="EL217" s="16">
        <f t="shared" si="345"/>
        <v>0.00695327673374154</v>
      </c>
      <c r="EO217" s="25">
        <v>0.124938824066844</v>
      </c>
      <c r="EP217" s="25">
        <v>4.60517018598809</v>
      </c>
      <c r="EQ217" s="22">
        <v>0</v>
      </c>
      <c r="ER217" s="26">
        <f t="shared" si="346"/>
        <v>1.12207969200283</v>
      </c>
      <c r="ES217" s="26">
        <f t="shared" si="347"/>
        <v>1.47048379162345</v>
      </c>
      <c r="ET217" s="26">
        <f t="shared" si="364"/>
        <v>0.680048298183536</v>
      </c>
      <c r="EU217" s="16">
        <f t="shared" si="348"/>
        <v>0.278699851595823</v>
      </c>
      <c r="EV217" s="16">
        <f t="shared" si="349"/>
        <v>0.319951701816464</v>
      </c>
      <c r="EW217" s="16">
        <f t="shared" si="350"/>
        <v>0.00692655691381515</v>
      </c>
      <c r="EZ217" s="25">
        <v>0.124938824066844</v>
      </c>
      <c r="FA217" s="25">
        <v>4.60517018598809</v>
      </c>
      <c r="FB217" s="26">
        <f t="shared" si="351"/>
        <v>1.29844543050757</v>
      </c>
      <c r="FC217" s="26">
        <f t="shared" si="352"/>
        <v>1.27075036134172</v>
      </c>
      <c r="FD217" s="26">
        <f t="shared" si="353"/>
        <v>0.786936624550043</v>
      </c>
      <c r="FE217" s="16">
        <f t="shared" si="354"/>
        <v>0.123590615331007</v>
      </c>
      <c r="FF217" s="16">
        <f t="shared" si="355"/>
        <v>0.213063375449957</v>
      </c>
      <c r="FG217" s="16">
        <f t="shared" si="356"/>
        <v>0.00355437236358108</v>
      </c>
    </row>
    <row r="218" s="1" customFormat="1" spans="1:163">
      <c r="A218" s="13" t="s">
        <v>31</v>
      </c>
      <c r="B218" s="13">
        <v>3.00260663050318</v>
      </c>
      <c r="C218" s="14">
        <v>0.0034</v>
      </c>
      <c r="D218" s="14">
        <v>0.0325681818181818</v>
      </c>
      <c r="E218" s="13">
        <v>100</v>
      </c>
      <c r="F218" s="13">
        <v>0.6</v>
      </c>
      <c r="G218" s="13">
        <v>0.66</v>
      </c>
      <c r="H218" s="13">
        <v>0.68</v>
      </c>
      <c r="I218" s="13">
        <v>5.4</v>
      </c>
      <c r="J218" s="13">
        <v>1.54</v>
      </c>
      <c r="K218" s="17">
        <f t="shared" si="283"/>
        <v>1.52429272834261</v>
      </c>
      <c r="L218" s="17">
        <f t="shared" si="279"/>
        <v>1.01030462939652</v>
      </c>
      <c r="M218" s="17">
        <f t="shared" si="280"/>
        <v>0.989800472949749</v>
      </c>
      <c r="N218" s="16">
        <f t="shared" si="284"/>
        <v>0.000246718382918951</v>
      </c>
      <c r="O218" s="16">
        <f t="shared" si="281"/>
        <v>0.0101995270502513</v>
      </c>
      <c r="P218" s="16">
        <f>(O218-$Q$1)^2</f>
        <v>0.0876673422403704</v>
      </c>
      <c r="R218" s="21">
        <f t="shared" si="285"/>
        <v>0.0102518986409165</v>
      </c>
      <c r="S218" s="21">
        <f t="shared" si="366"/>
        <v>1</v>
      </c>
      <c r="T218" s="21">
        <f t="shared" si="286"/>
        <v>1.09948078824754</v>
      </c>
      <c r="U218" s="22">
        <f t="shared" si="287"/>
        <v>0.00339423306801562</v>
      </c>
      <c r="V218" s="21">
        <f t="shared" si="288"/>
        <v>0.0320490793320486</v>
      </c>
      <c r="W218" s="25">
        <f t="shared" si="289"/>
        <v>4.60517018598809</v>
      </c>
      <c r="X218" s="21">
        <f t="shared" si="290"/>
        <v>-0.510825623765991</v>
      </c>
      <c r="Y218" s="21">
        <f t="shared" si="291"/>
        <v>-0.415515443961666</v>
      </c>
      <c r="Z218" s="25">
        <f t="shared" si="292"/>
        <v>-0.385662480811985</v>
      </c>
      <c r="AA218" s="21">
        <f t="shared" si="293"/>
        <v>1.68639895357023</v>
      </c>
      <c r="AB218" s="26">
        <f t="shared" si="294"/>
        <v>1.62275338695824</v>
      </c>
      <c r="AC218" s="26">
        <f t="shared" si="295"/>
        <v>0.949004335702938</v>
      </c>
      <c r="AD218" s="26">
        <f t="shared" si="357"/>
        <v>1.0537359655573</v>
      </c>
      <c r="AE218" s="16">
        <f t="shared" si="296"/>
        <v>0.00684812305306079</v>
      </c>
      <c r="AF218" s="16">
        <f t="shared" si="297"/>
        <v>0.0537359655573011</v>
      </c>
      <c r="AG218" s="16">
        <f t="shared" si="298"/>
        <v>0.0227047539984672</v>
      </c>
      <c r="AJ218" s="25">
        <v>0.0102518986409165</v>
      </c>
      <c r="AK218" s="22">
        <v>1</v>
      </c>
      <c r="AL218" s="25">
        <v>1.09948078824754</v>
      </c>
      <c r="AM218" s="25">
        <v>0.0320490793320486</v>
      </c>
      <c r="AN218" s="25">
        <v>4.60517018598809</v>
      </c>
      <c r="AO218" s="25">
        <v>-0.510825623765991</v>
      </c>
      <c r="AP218" s="25">
        <v>-0.415515443961666</v>
      </c>
      <c r="AQ218" s="25">
        <v>-0.385662480811985</v>
      </c>
      <c r="AR218" s="25">
        <v>1.68639895357023</v>
      </c>
      <c r="AS218" s="26">
        <f t="shared" si="299"/>
        <v>1.62231086485581</v>
      </c>
      <c r="AT218" s="26">
        <f t="shared" si="300"/>
        <v>0.94926319817064</v>
      </c>
      <c r="AU218" s="26">
        <f t="shared" si="358"/>
        <v>1.05344861354273</v>
      </c>
      <c r="AV218" s="16">
        <f t="shared" si="301"/>
        <v>0.00677507847331097</v>
      </c>
      <c r="AW218" s="16">
        <f t="shared" si="302"/>
        <v>0.0534486135427321</v>
      </c>
      <c r="AX218" s="16">
        <f t="shared" si="303"/>
        <v>0.0228436897136054</v>
      </c>
      <c r="BA218" s="25">
        <v>0.0102518986409165</v>
      </c>
      <c r="BB218" s="25">
        <v>1.09948078824754</v>
      </c>
      <c r="BC218" s="25">
        <v>0.0320490793320486</v>
      </c>
      <c r="BD218" s="25">
        <v>4.60517018598809</v>
      </c>
      <c r="BE218" s="22">
        <v>-0.510825623765991</v>
      </c>
      <c r="BF218" s="25">
        <v>-0.415515443961666</v>
      </c>
      <c r="BG218" s="25">
        <v>-0.385662480811985</v>
      </c>
      <c r="BH218" s="25">
        <v>1.68639895357023</v>
      </c>
      <c r="BI218" s="26">
        <f t="shared" si="304"/>
        <v>1.61144106823785</v>
      </c>
      <c r="BJ218" s="26">
        <f t="shared" si="305"/>
        <v>0.955666347565554</v>
      </c>
      <c r="BK218" s="26">
        <f t="shared" si="359"/>
        <v>1.04639030405055</v>
      </c>
      <c r="BL218" s="16">
        <f t="shared" si="306"/>
        <v>0.00510382623096506</v>
      </c>
      <c r="BM218" s="16">
        <f t="shared" si="307"/>
        <v>0.0463903040505516</v>
      </c>
      <c r="BN218" s="16">
        <f t="shared" si="308"/>
        <v>0.025113450733149</v>
      </c>
      <c r="BQ218" s="25">
        <v>0.0102518986409165</v>
      </c>
      <c r="BR218" s="25">
        <v>1.09948078824754</v>
      </c>
      <c r="BS218" s="25">
        <v>0.0320490793320486</v>
      </c>
      <c r="BT218" s="25">
        <v>4.60517018598809</v>
      </c>
      <c r="BU218" s="22">
        <v>-0.415515443961666</v>
      </c>
      <c r="BV218" s="25">
        <v>-0.385662480811985</v>
      </c>
      <c r="BW218" s="25">
        <v>1.68639895357023</v>
      </c>
      <c r="BX218" s="26">
        <f t="shared" si="309"/>
        <v>1.62570856840388</v>
      </c>
      <c r="BY218" s="26">
        <f t="shared" si="310"/>
        <v>0.947279254062103</v>
      </c>
      <c r="BZ218" s="26">
        <f t="shared" si="360"/>
        <v>1.05565491454798</v>
      </c>
      <c r="CA218" s="16">
        <f t="shared" si="311"/>
        <v>0.00734595869784305</v>
      </c>
      <c r="CB218" s="16">
        <f t="shared" si="312"/>
        <v>0.0556549145479759</v>
      </c>
      <c r="CC218" s="16">
        <f t="shared" si="313"/>
        <v>0.0228028545564777</v>
      </c>
      <c r="CF218" s="25">
        <v>0.0102518986409165</v>
      </c>
      <c r="CG218" s="25">
        <v>1.09948078824754</v>
      </c>
      <c r="CH218" s="25">
        <v>0.0320490793320486</v>
      </c>
      <c r="CI218" s="25">
        <v>4.60517018598809</v>
      </c>
      <c r="CJ218" s="25">
        <v>-0.385662480811985</v>
      </c>
      <c r="CK218" s="22">
        <v>1.68639895357023</v>
      </c>
      <c r="CL218" s="29">
        <f t="shared" si="314"/>
        <v>1.62244733845383</v>
      </c>
      <c r="CM218" s="29">
        <f t="shared" si="315"/>
        <v>0.949183350054122</v>
      </c>
      <c r="CN218" s="29">
        <f t="shared" si="361"/>
        <v>1.05353723276223</v>
      </c>
      <c r="CO218" s="27">
        <f t="shared" si="316"/>
        <v>0.00679756361812032</v>
      </c>
      <c r="CP218" s="27">
        <f t="shared" si="317"/>
        <v>0.053537232762227</v>
      </c>
      <c r="CQ218" s="27">
        <f t="shared" si="318"/>
        <v>0.0237287271589064</v>
      </c>
      <c r="CT218" s="31">
        <v>0.0102518986409165</v>
      </c>
      <c r="CU218" s="31">
        <v>1.09948078824754</v>
      </c>
      <c r="CV218" s="31">
        <v>0.0320490793320486</v>
      </c>
      <c r="CW218" s="31">
        <v>4.60517018598809</v>
      </c>
      <c r="CX218" s="31">
        <v>-0.385662480811985</v>
      </c>
      <c r="CY218" s="34">
        <f t="shared" si="319"/>
        <v>1.58014545746747</v>
      </c>
      <c r="CZ218" s="34">
        <f t="shared" si="282"/>
        <v>0.974593821551204</v>
      </c>
      <c r="DA218" s="34">
        <f t="shared" si="362"/>
        <v>1.02606847887498</v>
      </c>
      <c r="DB218" s="32">
        <f t="shared" si="320"/>
        <v>0.00161165775527262</v>
      </c>
      <c r="DC218" s="32">
        <f t="shared" si="321"/>
        <v>0.0260684788749819</v>
      </c>
      <c r="DD218" s="32">
        <f>(DC218-$DE$1)^2</f>
        <v>0.0327654062531351</v>
      </c>
      <c r="DE218" s="73"/>
      <c r="DF218" s="30">
        <f t="shared" si="322"/>
        <v>1.58014545746747</v>
      </c>
      <c r="DG218" s="30">
        <f t="shared" si="323"/>
        <v>1.64899079294828</v>
      </c>
      <c r="DH218" s="30">
        <f t="shared" si="324"/>
        <v>0.933904547305924</v>
      </c>
      <c r="DI218" s="34">
        <f t="shared" si="325"/>
        <v>1.07077324217421</v>
      </c>
      <c r="DJ218" s="32">
        <f t="shared" si="326"/>
        <v>0.0118789929474947</v>
      </c>
      <c r="DK218" s="32">
        <f t="shared" si="327"/>
        <v>0.0707732421742073</v>
      </c>
      <c r="DL218" s="32">
        <f t="shared" si="328"/>
        <v>0.0253049691924421</v>
      </c>
      <c r="DM218" s="36"/>
      <c r="DN218" s="30">
        <f t="shared" si="329"/>
        <v>1.63832530961264</v>
      </c>
      <c r="DO218" s="30">
        <f t="shared" si="330"/>
        <v>0.9399842576833</v>
      </c>
      <c r="DP218" s="34">
        <f t="shared" si="331"/>
        <v>1.06384760364457</v>
      </c>
      <c r="DQ218" s="32">
        <f t="shared" si="332"/>
        <v>0.0096678665104216</v>
      </c>
      <c r="DR218" s="32">
        <f t="shared" si="333"/>
        <v>0.0638476036445716</v>
      </c>
      <c r="DS218" s="32">
        <f t="shared" si="334"/>
        <v>0.0267185291194232</v>
      </c>
      <c r="DT218" s="36"/>
      <c r="DU218" s="30">
        <f t="shared" si="335"/>
        <v>1.57711145860662</v>
      </c>
      <c r="DV218" s="30">
        <f t="shared" si="336"/>
        <v>0.976468715382102</v>
      </c>
      <c r="DW218" s="34">
        <f t="shared" si="337"/>
        <v>1.02409834974456</v>
      </c>
      <c r="DX218" s="32">
        <f t="shared" si="338"/>
        <v>0.0013772603599109</v>
      </c>
      <c r="DY218" s="32">
        <f t="shared" si="339"/>
        <v>0.0240983497445586</v>
      </c>
      <c r="DZ218" s="32">
        <f t="shared" si="340"/>
        <v>0.0404069593693454</v>
      </c>
      <c r="EA218" s="36"/>
      <c r="EC218" s="25">
        <v>0.0102518986409165</v>
      </c>
      <c r="ED218" s="22">
        <v>0.0320490793320486</v>
      </c>
      <c r="EE218" s="25">
        <v>4.60517018598809</v>
      </c>
      <c r="EF218" s="25">
        <v>-0.385662480811985</v>
      </c>
      <c r="EG218" s="26">
        <f t="shared" si="341"/>
        <v>1.51962087599529</v>
      </c>
      <c r="EH218" s="26">
        <f t="shared" si="342"/>
        <v>1.01341066336125</v>
      </c>
      <c r="EI218" s="26">
        <f t="shared" si="363"/>
        <v>0.986766802594347</v>
      </c>
      <c r="EJ218" s="16">
        <f t="shared" si="343"/>
        <v>0.000415308695199184</v>
      </c>
      <c r="EK218" s="16">
        <f t="shared" si="344"/>
        <v>0.0132331974056532</v>
      </c>
      <c r="EL218" s="16">
        <f t="shared" si="345"/>
        <v>0.0413680533377787</v>
      </c>
      <c r="EO218" s="25">
        <v>0.0102518986409165</v>
      </c>
      <c r="EP218" s="25">
        <v>4.60517018598809</v>
      </c>
      <c r="EQ218" s="22">
        <v>-0.385662480811985</v>
      </c>
      <c r="ER218" s="26">
        <f t="shared" si="346"/>
        <v>1.55411680400822</v>
      </c>
      <c r="ES218" s="26">
        <f t="shared" si="347"/>
        <v>0.990916510283006</v>
      </c>
      <c r="ET218" s="26">
        <f t="shared" si="364"/>
        <v>1.00916675584949</v>
      </c>
      <c r="EU218" s="16">
        <f t="shared" si="348"/>
        <v>0.000199284155406396</v>
      </c>
      <c r="EV218" s="16">
        <f t="shared" si="349"/>
        <v>0.00916675584949123</v>
      </c>
      <c r="EW218" s="16">
        <f t="shared" si="350"/>
        <v>0.0517831016753547</v>
      </c>
      <c r="EZ218" s="25">
        <v>0.0102518986409165</v>
      </c>
      <c r="FA218" s="25">
        <v>4.60517018598809</v>
      </c>
      <c r="FB218" s="26">
        <f t="shared" si="351"/>
        <v>1.35915309315637</v>
      </c>
      <c r="FC218" s="26">
        <f t="shared" si="352"/>
        <v>1.13305852574977</v>
      </c>
      <c r="FD218" s="26">
        <f t="shared" si="353"/>
        <v>0.882566943608035</v>
      </c>
      <c r="FE218" s="16">
        <f t="shared" si="354"/>
        <v>0.0327056037149072</v>
      </c>
      <c r="FF218" s="16">
        <f t="shared" si="355"/>
        <v>0.117433056391965</v>
      </c>
      <c r="FG218" s="16">
        <f t="shared" si="356"/>
        <v>0.0241022135818989</v>
      </c>
    </row>
    <row r="219" s="1" customFormat="1" spans="1:163">
      <c r="A219" s="13" t="s">
        <v>31</v>
      </c>
      <c r="B219" s="13">
        <v>2.50939543689952</v>
      </c>
      <c r="C219" s="14">
        <v>0.0034</v>
      </c>
      <c r="D219" s="14">
        <v>0.0325681818181818</v>
      </c>
      <c r="E219" s="13">
        <v>100</v>
      </c>
      <c r="F219" s="13">
        <v>0.6</v>
      </c>
      <c r="G219" s="13">
        <v>0.66</v>
      </c>
      <c r="H219" s="13">
        <v>0.68</v>
      </c>
      <c r="I219" s="13">
        <v>5.4</v>
      </c>
      <c r="J219" s="13">
        <v>1.47</v>
      </c>
      <c r="K219" s="17">
        <f t="shared" si="283"/>
        <v>1.48350416263159</v>
      </c>
      <c r="L219" s="17">
        <f t="shared" si="279"/>
        <v>0.990897118476813</v>
      </c>
      <c r="M219" s="17">
        <f t="shared" si="280"/>
        <v>1.00918650519156</v>
      </c>
      <c r="N219" s="16">
        <f t="shared" si="284"/>
        <v>0.000182362408380436</v>
      </c>
      <c r="O219" s="16">
        <f t="shared" si="281"/>
        <v>0.00918650519155784</v>
      </c>
      <c r="P219" s="16">
        <f>(O219-$Q$1)^2</f>
        <v>0.0882682530804711</v>
      </c>
      <c r="R219" s="21">
        <f t="shared" si="285"/>
        <v>-0.00914456590736996</v>
      </c>
      <c r="S219" s="21">
        <f t="shared" si="366"/>
        <v>1</v>
      </c>
      <c r="T219" s="21">
        <f t="shared" si="286"/>
        <v>0.920041862338812</v>
      </c>
      <c r="U219" s="22">
        <f t="shared" si="287"/>
        <v>0.00339423306801562</v>
      </c>
      <c r="V219" s="21">
        <f t="shared" si="288"/>
        <v>0.0320490793320486</v>
      </c>
      <c r="W219" s="25">
        <f t="shared" si="289"/>
        <v>4.60517018598809</v>
      </c>
      <c r="X219" s="21">
        <f t="shared" si="290"/>
        <v>-0.510825623765991</v>
      </c>
      <c r="Y219" s="21">
        <f t="shared" si="291"/>
        <v>-0.415515443961666</v>
      </c>
      <c r="Z219" s="25">
        <f t="shared" si="292"/>
        <v>-0.385662480811985</v>
      </c>
      <c r="AA219" s="21">
        <f t="shared" si="293"/>
        <v>1.68639895357023</v>
      </c>
      <c r="AB219" s="26">
        <f t="shared" si="294"/>
        <v>1.53182566909556</v>
      </c>
      <c r="AC219" s="26">
        <f t="shared" si="295"/>
        <v>0.959639226353959</v>
      </c>
      <c r="AD219" s="26">
        <f t="shared" si="357"/>
        <v>1.0420582782963</v>
      </c>
      <c r="AE219" s="16">
        <f t="shared" si="296"/>
        <v>0.00382241335911386</v>
      </c>
      <c r="AF219" s="16">
        <f t="shared" si="297"/>
        <v>0.0420582782963004</v>
      </c>
      <c r="AG219" s="16">
        <f t="shared" si="298"/>
        <v>0.0263603328099921</v>
      </c>
      <c r="AJ219" s="25">
        <v>-0.00914456590736996</v>
      </c>
      <c r="AK219" s="22">
        <v>1</v>
      </c>
      <c r="AL219" s="25">
        <v>0.920041862338812</v>
      </c>
      <c r="AM219" s="25">
        <v>0.0320490793320486</v>
      </c>
      <c r="AN219" s="25">
        <v>4.60517018598809</v>
      </c>
      <c r="AO219" s="25">
        <v>-0.510825623765991</v>
      </c>
      <c r="AP219" s="25">
        <v>-0.415515443961666</v>
      </c>
      <c r="AQ219" s="25">
        <v>-0.385662480811985</v>
      </c>
      <c r="AR219" s="25">
        <v>1.68639895357023</v>
      </c>
      <c r="AS219" s="26">
        <f t="shared" si="299"/>
        <v>1.53124307518534</v>
      </c>
      <c r="AT219" s="26">
        <f t="shared" si="300"/>
        <v>0.960004341454459</v>
      </c>
      <c r="AU219" s="26">
        <f t="shared" si="358"/>
        <v>1.04166195590839</v>
      </c>
      <c r="AV219" s="16">
        <f t="shared" si="301"/>
        <v>0.00375071425815687</v>
      </c>
      <c r="AW219" s="16">
        <f t="shared" si="302"/>
        <v>0.0416619559083926</v>
      </c>
      <c r="AX219" s="16">
        <f t="shared" si="303"/>
        <v>0.0265455163043946</v>
      </c>
      <c r="BA219" s="25">
        <v>-0.00914456590736996</v>
      </c>
      <c r="BB219" s="25">
        <v>0.920041862338812</v>
      </c>
      <c r="BC219" s="25">
        <v>0.0320490793320486</v>
      </c>
      <c r="BD219" s="25">
        <v>4.60517018598809</v>
      </c>
      <c r="BE219" s="22">
        <v>-0.510825623765991</v>
      </c>
      <c r="BF219" s="25">
        <v>-0.415515443961666</v>
      </c>
      <c r="BG219" s="25">
        <v>-0.385662480811985</v>
      </c>
      <c r="BH219" s="25">
        <v>1.68639895357023</v>
      </c>
      <c r="BI219" s="26">
        <f t="shared" si="304"/>
        <v>1.51741234958255</v>
      </c>
      <c r="BJ219" s="26">
        <f t="shared" si="305"/>
        <v>0.968754472312293</v>
      </c>
      <c r="BK219" s="26">
        <f t="shared" si="359"/>
        <v>1.03225329903575</v>
      </c>
      <c r="BL219" s="16">
        <f t="shared" si="306"/>
        <v>0.00224793089293802</v>
      </c>
      <c r="BM219" s="16">
        <f t="shared" si="307"/>
        <v>0.0322532990357489</v>
      </c>
      <c r="BN219" s="16">
        <f t="shared" si="308"/>
        <v>0.0297939513366325</v>
      </c>
      <c r="BQ219" s="25">
        <v>-0.00914456590736996</v>
      </c>
      <c r="BR219" s="25">
        <v>0.920041862338812</v>
      </c>
      <c r="BS219" s="25">
        <v>0.0320490793320486</v>
      </c>
      <c r="BT219" s="25">
        <v>4.60517018598809</v>
      </c>
      <c r="BU219" s="22">
        <v>-0.415515443961666</v>
      </c>
      <c r="BV219" s="25">
        <v>-0.385662480811985</v>
      </c>
      <c r="BW219" s="25">
        <v>1.68639895357023</v>
      </c>
      <c r="BX219" s="26">
        <f t="shared" si="309"/>
        <v>1.5288982483679</v>
      </c>
      <c r="BY219" s="26">
        <f t="shared" si="310"/>
        <v>0.961476672217545</v>
      </c>
      <c r="BZ219" s="26">
        <f t="shared" si="360"/>
        <v>1.04006683562442</v>
      </c>
      <c r="CA219" s="16">
        <f t="shared" si="311"/>
        <v>0.00346900366080662</v>
      </c>
      <c r="CB219" s="16">
        <f t="shared" si="312"/>
        <v>0.0400668356244205</v>
      </c>
      <c r="CC219" s="16">
        <f t="shared" si="313"/>
        <v>0.0277536340421763</v>
      </c>
      <c r="CF219" s="25">
        <v>-0.00914456590736996</v>
      </c>
      <c r="CG219" s="25">
        <v>0.920041862338812</v>
      </c>
      <c r="CH219" s="25">
        <v>0.0320490793320486</v>
      </c>
      <c r="CI219" s="25">
        <v>4.60517018598809</v>
      </c>
      <c r="CJ219" s="25">
        <v>-0.385662480811985</v>
      </c>
      <c r="CK219" s="22">
        <v>1.68639895357023</v>
      </c>
      <c r="CL219" s="29">
        <f t="shared" si="314"/>
        <v>1.52939469376169</v>
      </c>
      <c r="CM219" s="29">
        <f t="shared" si="315"/>
        <v>0.961164574452917</v>
      </c>
      <c r="CN219" s="29">
        <f t="shared" si="361"/>
        <v>1.04040455357938</v>
      </c>
      <c r="CO219" s="27">
        <f t="shared" si="316"/>
        <v>0.00352772964704444</v>
      </c>
      <c r="CP219" s="27">
        <f t="shared" si="317"/>
        <v>0.0404045535793782</v>
      </c>
      <c r="CQ219" s="27">
        <f t="shared" si="318"/>
        <v>0.0279471447998523</v>
      </c>
      <c r="CT219" s="31">
        <v>-0.00914456590736996</v>
      </c>
      <c r="CU219" s="31">
        <v>0.920041862338812</v>
      </c>
      <c r="CV219" s="31">
        <v>0.0320490793320486</v>
      </c>
      <c r="CW219" s="31">
        <v>4.60517018598809</v>
      </c>
      <c r="CX219" s="31">
        <v>-0.385662480811985</v>
      </c>
      <c r="CY219" s="34">
        <f t="shared" si="319"/>
        <v>1.48452924709835</v>
      </c>
      <c r="CZ219" s="34">
        <f t="shared" si="282"/>
        <v>0.990212892654858</v>
      </c>
      <c r="DA219" s="34">
        <f t="shared" si="362"/>
        <v>1.00988384156351</v>
      </c>
      <c r="DB219" s="32">
        <f t="shared" si="320"/>
        <v>0.000211099021245048</v>
      </c>
      <c r="DC219" s="32">
        <f t="shared" si="321"/>
        <v>0.00988384156350652</v>
      </c>
      <c r="DD219" s="32">
        <f>(DC219-$DE$1)^2</f>
        <v>0.0388865814293853</v>
      </c>
      <c r="DE219" s="73"/>
      <c r="DF219" s="30">
        <f t="shared" si="322"/>
        <v>1.48452924709835</v>
      </c>
      <c r="DG219" s="30">
        <f t="shared" si="323"/>
        <v>1.54919200188412</v>
      </c>
      <c r="DH219" s="30">
        <f t="shared" si="324"/>
        <v>0.948881738488315</v>
      </c>
      <c r="DI219" s="34">
        <f t="shared" si="325"/>
        <v>1.05387211012525</v>
      </c>
      <c r="DJ219" s="32">
        <f t="shared" si="326"/>
        <v>0.00627137316241512</v>
      </c>
      <c r="DK219" s="32">
        <f t="shared" si="327"/>
        <v>0.0538721101252546</v>
      </c>
      <c r="DL219" s="32">
        <f t="shared" si="328"/>
        <v>0.0309677246844609</v>
      </c>
      <c r="DM219" s="36"/>
      <c r="DN219" s="30">
        <f t="shared" si="329"/>
        <v>1.53889639761693</v>
      </c>
      <c r="DO219" s="30">
        <f t="shared" si="330"/>
        <v>0.955229996168927</v>
      </c>
      <c r="DP219" s="34">
        <f t="shared" si="331"/>
        <v>1.0468682976986</v>
      </c>
      <c r="DQ219" s="32">
        <f t="shared" si="332"/>
        <v>0.00474671360459075</v>
      </c>
      <c r="DR219" s="32">
        <f t="shared" si="333"/>
        <v>0.046868297698595</v>
      </c>
      <c r="DS219" s="32">
        <f t="shared" si="334"/>
        <v>0.032557633912017</v>
      </c>
      <c r="DT219" s="36"/>
      <c r="DU219" s="30">
        <f t="shared" si="335"/>
        <v>1.4787884425701</v>
      </c>
      <c r="DV219" s="30">
        <f t="shared" si="336"/>
        <v>0.99405699806875</v>
      </c>
      <c r="DW219" s="34">
        <f t="shared" si="337"/>
        <v>1.00597853236061</v>
      </c>
      <c r="DX219" s="32">
        <f t="shared" si="338"/>
        <v>7.72367228080147e-5</v>
      </c>
      <c r="DY219" s="32">
        <f t="shared" si="339"/>
        <v>0.00597853236061496</v>
      </c>
      <c r="DZ219" s="32">
        <f t="shared" si="340"/>
        <v>0.0480199909471936</v>
      </c>
      <c r="EA219" s="36"/>
      <c r="EC219" s="25">
        <v>-0.00914456590736996</v>
      </c>
      <c r="ED219" s="22">
        <v>0.0320490793320486</v>
      </c>
      <c r="EE219" s="25">
        <v>4.60517018598809</v>
      </c>
      <c r="EF219" s="25">
        <v>-0.385662480811985</v>
      </c>
      <c r="EG219" s="26">
        <f t="shared" si="341"/>
        <v>1.47895732443209</v>
      </c>
      <c r="EH219" s="26">
        <f t="shared" si="342"/>
        <v>0.993943486884902</v>
      </c>
      <c r="EI219" s="26">
        <f t="shared" si="363"/>
        <v>1.00609341798102</v>
      </c>
      <c r="EJ219" s="16">
        <f t="shared" si="343"/>
        <v>8.02336609817715e-5</v>
      </c>
      <c r="EK219" s="16">
        <f t="shared" si="344"/>
        <v>0.0060934179810157</v>
      </c>
      <c r="EL219" s="16">
        <f t="shared" si="345"/>
        <v>0.0443233689639256</v>
      </c>
      <c r="EO219" s="25">
        <v>-0.00914456590736996</v>
      </c>
      <c r="EP219" s="25">
        <v>4.60517018598809</v>
      </c>
      <c r="EQ219" s="22">
        <v>-0.385662480811985</v>
      </c>
      <c r="ER219" s="26">
        <f t="shared" si="346"/>
        <v>1.5125301755318</v>
      </c>
      <c r="ES219" s="26">
        <f t="shared" si="347"/>
        <v>0.9718814366683</v>
      </c>
      <c r="ET219" s="26">
        <f t="shared" si="364"/>
        <v>1.0289320921985</v>
      </c>
      <c r="EU219" s="16">
        <f t="shared" si="348"/>
        <v>0.0018088158307656</v>
      </c>
      <c r="EV219" s="16">
        <f t="shared" si="349"/>
        <v>0.0289320921985023</v>
      </c>
      <c r="EW219" s="16">
        <f t="shared" si="350"/>
        <v>0.0431782095703995</v>
      </c>
      <c r="EZ219" s="25">
        <v>-0.00914456590736996</v>
      </c>
      <c r="FA219" s="25">
        <v>4.60517018598809</v>
      </c>
      <c r="FB219" s="26">
        <f t="shared" si="351"/>
        <v>1.322783500741</v>
      </c>
      <c r="FC219" s="26">
        <f t="shared" si="352"/>
        <v>1.11129296606477</v>
      </c>
      <c r="FD219" s="26">
        <f t="shared" si="353"/>
        <v>0.899852721592514</v>
      </c>
      <c r="FE219" s="16">
        <f t="shared" si="354"/>
        <v>0.0216726976540762</v>
      </c>
      <c r="FF219" s="16">
        <f t="shared" si="355"/>
        <v>0.100147278407485</v>
      </c>
      <c r="FG219" s="16">
        <f t="shared" si="356"/>
        <v>0.0297682069173804</v>
      </c>
    </row>
    <row r="220" s="1" customFormat="1" spans="1:163">
      <c r="A220" s="13" t="s">
        <v>31</v>
      </c>
      <c r="B220" s="13">
        <v>3.49617813327454</v>
      </c>
      <c r="C220" s="14">
        <v>0.0034</v>
      </c>
      <c r="D220" s="14">
        <v>0.0325681818181818</v>
      </c>
      <c r="E220" s="13">
        <v>100</v>
      </c>
      <c r="F220" s="13">
        <v>0.6</v>
      </c>
      <c r="G220" s="13">
        <v>0.66</v>
      </c>
      <c r="H220" s="13">
        <v>0.68</v>
      </c>
      <c r="I220" s="13">
        <v>5.4</v>
      </c>
      <c r="J220" s="13">
        <v>1.6</v>
      </c>
      <c r="K220" s="17">
        <f t="shared" si="283"/>
        <v>1.5651110916218</v>
      </c>
      <c r="L220" s="17">
        <f t="shared" si="279"/>
        <v>1.0222916498164</v>
      </c>
      <c r="M220" s="17">
        <f t="shared" si="280"/>
        <v>0.978194432263628</v>
      </c>
      <c r="N220" s="16">
        <f t="shared" si="284"/>
        <v>0.00121723592782213</v>
      </c>
      <c r="O220" s="16">
        <f t="shared" si="281"/>
        <v>0.0218055677363722</v>
      </c>
      <c r="P220" s="16">
        <f>(O220-$Q$1)^2</f>
        <v>0.080929253520875</v>
      </c>
      <c r="R220" s="21">
        <f t="shared" si="285"/>
        <v>0.0220468227110834</v>
      </c>
      <c r="S220" s="21">
        <f t="shared" si="366"/>
        <v>1</v>
      </c>
      <c r="T220" s="21">
        <f t="shared" si="286"/>
        <v>1.25167040994902</v>
      </c>
      <c r="U220" s="22">
        <f t="shared" si="287"/>
        <v>0.00339423306801562</v>
      </c>
      <c r="V220" s="21">
        <f t="shared" si="288"/>
        <v>0.0320490793320486</v>
      </c>
      <c r="W220" s="25">
        <f t="shared" si="289"/>
        <v>4.60517018598809</v>
      </c>
      <c r="X220" s="21">
        <f t="shared" si="290"/>
        <v>-0.510825623765991</v>
      </c>
      <c r="Y220" s="21">
        <f t="shared" si="291"/>
        <v>-0.415515443961666</v>
      </c>
      <c r="Z220" s="25">
        <f t="shared" si="292"/>
        <v>-0.385662480811985</v>
      </c>
      <c r="AA220" s="21">
        <f t="shared" si="293"/>
        <v>1.68639895357023</v>
      </c>
      <c r="AB220" s="26">
        <f t="shared" si="294"/>
        <v>1.70993146448838</v>
      </c>
      <c r="AC220" s="26">
        <f t="shared" si="295"/>
        <v>0.935710017172372</v>
      </c>
      <c r="AD220" s="26">
        <f t="shared" si="357"/>
        <v>1.06870716530524</v>
      </c>
      <c r="AE220" s="16">
        <f t="shared" si="296"/>
        <v>0.0120849268845597</v>
      </c>
      <c r="AF220" s="16">
        <f t="shared" si="297"/>
        <v>0.0687071653052367</v>
      </c>
      <c r="AG220" s="16">
        <f t="shared" si="298"/>
        <v>0.0184171410918977</v>
      </c>
      <c r="AJ220" s="25">
        <v>0.0220468227110834</v>
      </c>
      <c r="AK220" s="22">
        <v>1</v>
      </c>
      <c r="AL220" s="25">
        <v>1.25167040994902</v>
      </c>
      <c r="AM220" s="25">
        <v>0.0320490793320486</v>
      </c>
      <c r="AN220" s="25">
        <v>4.60517018598809</v>
      </c>
      <c r="AO220" s="25">
        <v>-0.510825623765991</v>
      </c>
      <c r="AP220" s="25">
        <v>-0.415515443961666</v>
      </c>
      <c r="AQ220" s="25">
        <v>-0.385662480811985</v>
      </c>
      <c r="AR220" s="25">
        <v>1.68639895357023</v>
      </c>
      <c r="AS220" s="26">
        <f t="shared" si="299"/>
        <v>1.70962127391332</v>
      </c>
      <c r="AT220" s="26">
        <f t="shared" si="300"/>
        <v>0.935879790696335</v>
      </c>
      <c r="AU220" s="26">
        <f t="shared" si="358"/>
        <v>1.06851329619583</v>
      </c>
      <c r="AV220" s="16">
        <f t="shared" si="301"/>
        <v>0.0120168236943793</v>
      </c>
      <c r="AW220" s="16">
        <f t="shared" si="302"/>
        <v>0.0685132961958255</v>
      </c>
      <c r="AX220" s="16">
        <f t="shared" si="303"/>
        <v>0.0185168432207673</v>
      </c>
      <c r="BA220" s="25">
        <v>0.0220468227110834</v>
      </c>
      <c r="BB220" s="25">
        <v>1.25167040994902</v>
      </c>
      <c r="BC220" s="25">
        <v>0.0320490793320486</v>
      </c>
      <c r="BD220" s="25">
        <v>4.60517018598809</v>
      </c>
      <c r="BE220" s="22">
        <v>-0.510825623765991</v>
      </c>
      <c r="BF220" s="25">
        <v>-0.415515443961666</v>
      </c>
      <c r="BG220" s="25">
        <v>-0.385662480811985</v>
      </c>
      <c r="BH220" s="25">
        <v>1.68639895357023</v>
      </c>
      <c r="BI220" s="26">
        <f t="shared" si="304"/>
        <v>1.70155546524191</v>
      </c>
      <c r="BJ220" s="26">
        <f t="shared" si="305"/>
        <v>0.940316100581847</v>
      </c>
      <c r="BK220" s="26">
        <f t="shared" si="359"/>
        <v>1.06347216577619</v>
      </c>
      <c r="BL220" s="16">
        <f t="shared" si="306"/>
        <v>0.0103135125205002</v>
      </c>
      <c r="BM220" s="16">
        <f t="shared" si="307"/>
        <v>0.0634721657761921</v>
      </c>
      <c r="BN220" s="16">
        <f t="shared" si="308"/>
        <v>0.0199912389637599</v>
      </c>
      <c r="BQ220" s="25">
        <v>0.0220468227110834</v>
      </c>
      <c r="BR220" s="25">
        <v>1.25167040994902</v>
      </c>
      <c r="BS220" s="25">
        <v>0.0320490793320486</v>
      </c>
      <c r="BT220" s="25">
        <v>4.60517018598809</v>
      </c>
      <c r="BU220" s="22">
        <v>-0.415515443961666</v>
      </c>
      <c r="BV220" s="25">
        <v>-0.385662480811985</v>
      </c>
      <c r="BW220" s="25">
        <v>1.68639895357023</v>
      </c>
      <c r="BX220" s="26">
        <f t="shared" si="309"/>
        <v>1.71847671796256</v>
      </c>
      <c r="BY220" s="26">
        <f t="shared" si="310"/>
        <v>0.93105712941923</v>
      </c>
      <c r="BZ220" s="26">
        <f t="shared" si="360"/>
        <v>1.0740479487266</v>
      </c>
      <c r="CA220" s="16">
        <f t="shared" si="311"/>
        <v>0.0140367326991796</v>
      </c>
      <c r="CB220" s="16">
        <f t="shared" si="312"/>
        <v>0.074047948726599</v>
      </c>
      <c r="CC220" s="16">
        <f t="shared" si="313"/>
        <v>0.0175862360452859</v>
      </c>
      <c r="CF220" s="25">
        <v>0.0220468227110834</v>
      </c>
      <c r="CG220" s="25">
        <v>1.25167040994902</v>
      </c>
      <c r="CH220" s="25">
        <v>0.0320490793320486</v>
      </c>
      <c r="CI220" s="25">
        <v>4.60517018598809</v>
      </c>
      <c r="CJ220" s="25">
        <v>-0.385662480811985</v>
      </c>
      <c r="CK220" s="22">
        <v>1.68639895357023</v>
      </c>
      <c r="CL220" s="29">
        <f t="shared" si="314"/>
        <v>1.71163962037424</v>
      </c>
      <c r="CM220" s="29">
        <f t="shared" si="315"/>
        <v>0.9347762116246</v>
      </c>
      <c r="CN220" s="29">
        <f t="shared" si="361"/>
        <v>1.0697747627339</v>
      </c>
      <c r="CO220" s="27">
        <f t="shared" si="316"/>
        <v>0.0124634048373044</v>
      </c>
      <c r="CP220" s="27">
        <f t="shared" si="317"/>
        <v>0.0697747627339</v>
      </c>
      <c r="CQ220" s="27">
        <f t="shared" si="318"/>
        <v>0.0189898835545758</v>
      </c>
      <c r="CT220" s="31">
        <v>0.0220468227110834</v>
      </c>
      <c r="CU220" s="31">
        <v>1.25167040994902</v>
      </c>
      <c r="CV220" s="31">
        <v>0.0320490793320486</v>
      </c>
      <c r="CW220" s="31">
        <v>4.60517018598809</v>
      </c>
      <c r="CX220" s="31">
        <v>-0.385662480811985</v>
      </c>
      <c r="CY220" s="34">
        <f t="shared" si="319"/>
        <v>1.67176322338833</v>
      </c>
      <c r="CZ220" s="34">
        <f t="shared" si="282"/>
        <v>0.957073332883304</v>
      </c>
      <c r="DA220" s="34">
        <f t="shared" si="362"/>
        <v>1.0448520146177</v>
      </c>
      <c r="DB220" s="32">
        <f t="shared" si="320"/>
        <v>0.00514996023108263</v>
      </c>
      <c r="DC220" s="32">
        <f t="shared" si="321"/>
        <v>0.0448520146177032</v>
      </c>
      <c r="DD220" s="32">
        <f>(DC220-$DE$1)^2</f>
        <v>0.0263181302793756</v>
      </c>
      <c r="DE220" s="73"/>
      <c r="DF220" s="30">
        <f t="shared" si="322"/>
        <v>1.67176322338833</v>
      </c>
      <c r="DG220" s="30">
        <f t="shared" si="323"/>
        <v>1.74461806868706</v>
      </c>
      <c r="DH220" s="30">
        <f t="shared" si="324"/>
        <v>0.917106172816441</v>
      </c>
      <c r="DI220" s="34">
        <f t="shared" si="325"/>
        <v>1.09038629292941</v>
      </c>
      <c r="DJ220" s="32">
        <f t="shared" si="326"/>
        <v>0.0209143857907753</v>
      </c>
      <c r="DK220" s="32">
        <f t="shared" si="327"/>
        <v>0.0903862929294128</v>
      </c>
      <c r="DL220" s="32">
        <f t="shared" si="328"/>
        <v>0.01944973485239</v>
      </c>
      <c r="DM220" s="36"/>
      <c r="DN220" s="30">
        <f t="shared" si="329"/>
        <v>1.73362847969585</v>
      </c>
      <c r="DO220" s="30">
        <f t="shared" si="330"/>
        <v>0.922919771299966</v>
      </c>
      <c r="DP220" s="34">
        <f t="shared" si="331"/>
        <v>1.0835177998099</v>
      </c>
      <c r="DQ220" s="32">
        <f t="shared" si="332"/>
        <v>0.0178565705858236</v>
      </c>
      <c r="DR220" s="32">
        <f t="shared" si="333"/>
        <v>0.0835177998099048</v>
      </c>
      <c r="DS220" s="32">
        <f t="shared" si="334"/>
        <v>0.0206749425205319</v>
      </c>
      <c r="DT220" s="36"/>
      <c r="DU220" s="30">
        <f t="shared" si="335"/>
        <v>1.67164079119975</v>
      </c>
      <c r="DV220" s="30">
        <f t="shared" si="336"/>
        <v>0.957143429630994</v>
      </c>
      <c r="DW220" s="34">
        <f t="shared" si="337"/>
        <v>1.04477549449985</v>
      </c>
      <c r="DX220" s="32">
        <f t="shared" si="338"/>
        <v>0.0051324029637266</v>
      </c>
      <c r="DY220" s="32">
        <f t="shared" si="339"/>
        <v>0.0447754944998455</v>
      </c>
      <c r="DZ220" s="32">
        <f t="shared" si="340"/>
        <v>0.0325216784670858</v>
      </c>
      <c r="EA220" s="36"/>
      <c r="EC220" s="25">
        <v>0.0220468227110834</v>
      </c>
      <c r="ED220" s="22">
        <v>0.0320490793320486</v>
      </c>
      <c r="EE220" s="25">
        <v>4.60517018598809</v>
      </c>
      <c r="EF220" s="25">
        <v>-0.385662480811985</v>
      </c>
      <c r="EG220" s="26">
        <f t="shared" si="341"/>
        <v>1.56031413379917</v>
      </c>
      <c r="EH220" s="26">
        <f t="shared" si="342"/>
        <v>1.02543453612395</v>
      </c>
      <c r="EI220" s="26">
        <f t="shared" si="363"/>
        <v>0.97519633362448</v>
      </c>
      <c r="EJ220" s="16">
        <f t="shared" si="343"/>
        <v>0.0015749679761103</v>
      </c>
      <c r="EK220" s="16">
        <f t="shared" si="344"/>
        <v>0.0248036663755197</v>
      </c>
      <c r="EL220" s="16">
        <f t="shared" si="345"/>
        <v>0.0367952617947612</v>
      </c>
      <c r="EO220" s="25">
        <v>0.0220468227110834</v>
      </c>
      <c r="EP220" s="25">
        <v>4.60517018598809</v>
      </c>
      <c r="EQ220" s="22">
        <v>-0.385662480811985</v>
      </c>
      <c r="ER220" s="26">
        <f t="shared" si="346"/>
        <v>1.59573381306741</v>
      </c>
      <c r="ES220" s="26">
        <f t="shared" si="347"/>
        <v>1.0026734953522</v>
      </c>
      <c r="ET220" s="26">
        <f t="shared" si="364"/>
        <v>0.997333633167133</v>
      </c>
      <c r="EU220" s="16">
        <f t="shared" si="348"/>
        <v>1.82003509437786e-5</v>
      </c>
      <c r="EV220" s="16">
        <f t="shared" si="349"/>
        <v>0.00266636683286703</v>
      </c>
      <c r="EW220" s="16">
        <f t="shared" si="350"/>
        <v>0.0547838008724392</v>
      </c>
      <c r="EZ220" s="25">
        <v>0.0220468227110834</v>
      </c>
      <c r="FA220" s="25">
        <v>4.60517018598809</v>
      </c>
      <c r="FB220" s="26">
        <f t="shared" si="351"/>
        <v>1.39554925491516</v>
      </c>
      <c r="FC220" s="26">
        <f t="shared" si="352"/>
        <v>1.14650199150246</v>
      </c>
      <c r="FD220" s="26">
        <f t="shared" si="353"/>
        <v>0.872218284321972</v>
      </c>
      <c r="FE220" s="16">
        <f t="shared" si="354"/>
        <v>0.0418001071657482</v>
      </c>
      <c r="FF220" s="16">
        <f t="shared" si="355"/>
        <v>0.127781715678028</v>
      </c>
      <c r="FG220" s="16">
        <f t="shared" si="356"/>
        <v>0.0209960728808731</v>
      </c>
    </row>
    <row r="221" s="1" customFormat="1" spans="1:163">
      <c r="A221" s="13" t="s">
        <v>31</v>
      </c>
      <c r="B221" s="13">
        <v>3.78239066709027</v>
      </c>
      <c r="C221" s="14">
        <v>0.0034</v>
      </c>
      <c r="D221" s="14">
        <v>0.0325681818181818</v>
      </c>
      <c r="E221" s="13">
        <v>100</v>
      </c>
      <c r="F221" s="13">
        <v>0.6</v>
      </c>
      <c r="G221" s="13">
        <v>0.66</v>
      </c>
      <c r="H221" s="13">
        <v>0.68</v>
      </c>
      <c r="I221" s="13">
        <v>5.4</v>
      </c>
      <c r="J221" s="13">
        <v>1.69</v>
      </c>
      <c r="K221" s="17">
        <f t="shared" si="283"/>
        <v>1.58878086816837</v>
      </c>
      <c r="L221" s="17">
        <f t="shared" si="279"/>
        <v>1.06370867994422</v>
      </c>
      <c r="M221" s="17">
        <f t="shared" si="280"/>
        <v>0.940107022584832</v>
      </c>
      <c r="N221" s="16">
        <f t="shared" si="284"/>
        <v>0.0102453126487498</v>
      </c>
      <c r="O221" s="16">
        <f t="shared" si="281"/>
        <v>0.0598929774151684</v>
      </c>
      <c r="P221" s="16">
        <f>(O221-$Q$1)^2</f>
        <v>0.0607096403922527</v>
      </c>
      <c r="R221" s="21">
        <f t="shared" si="285"/>
        <v>0.0617615563852904</v>
      </c>
      <c r="S221" s="21">
        <f t="shared" si="366"/>
        <v>1</v>
      </c>
      <c r="T221" s="21">
        <f t="shared" si="286"/>
        <v>1.33035626132944</v>
      </c>
      <c r="U221" s="22">
        <f t="shared" si="287"/>
        <v>0.00339423306801562</v>
      </c>
      <c r="V221" s="21">
        <f t="shared" si="288"/>
        <v>0.0320490793320486</v>
      </c>
      <c r="W221" s="25">
        <f t="shared" si="289"/>
        <v>4.60517018598809</v>
      </c>
      <c r="X221" s="21">
        <f t="shared" si="290"/>
        <v>-0.510825623765991</v>
      </c>
      <c r="Y221" s="21">
        <f t="shared" si="291"/>
        <v>-0.415515443961666</v>
      </c>
      <c r="Z221" s="25">
        <f t="shared" si="292"/>
        <v>-0.385662480811985</v>
      </c>
      <c r="AA221" s="21">
        <f t="shared" si="293"/>
        <v>1.68639895357023</v>
      </c>
      <c r="AB221" s="26">
        <f t="shared" si="294"/>
        <v>1.75919406820995</v>
      </c>
      <c r="AC221" s="26">
        <f t="shared" si="295"/>
        <v>0.960667177396548</v>
      </c>
      <c r="AD221" s="26">
        <f t="shared" si="357"/>
        <v>1.04094323562719</v>
      </c>
      <c r="AE221" s="16">
        <f t="shared" si="296"/>
        <v>0.0047878190754428</v>
      </c>
      <c r="AF221" s="16">
        <f t="shared" si="297"/>
        <v>0.0409432356271875</v>
      </c>
      <c r="AG221" s="16">
        <f t="shared" si="298"/>
        <v>0.0267236497858974</v>
      </c>
      <c r="AJ221" s="25">
        <v>0.0617615563852904</v>
      </c>
      <c r="AK221" s="22">
        <v>1</v>
      </c>
      <c r="AL221" s="25">
        <v>1.33035626132944</v>
      </c>
      <c r="AM221" s="25">
        <v>0.0320490793320486</v>
      </c>
      <c r="AN221" s="25">
        <v>4.60517018598809</v>
      </c>
      <c r="AO221" s="25">
        <v>-0.510825623765991</v>
      </c>
      <c r="AP221" s="25">
        <v>-0.415515443961666</v>
      </c>
      <c r="AQ221" s="25">
        <v>-0.385662480811985</v>
      </c>
      <c r="AR221" s="25">
        <v>1.68639895357023</v>
      </c>
      <c r="AS221" s="26">
        <f t="shared" si="299"/>
        <v>1.75895798224264</v>
      </c>
      <c r="AT221" s="26">
        <f t="shared" si="300"/>
        <v>0.960796117395189</v>
      </c>
      <c r="AU221" s="26">
        <f t="shared" si="358"/>
        <v>1.04080353978854</v>
      </c>
      <c r="AV221" s="16">
        <f t="shared" si="301"/>
        <v>0.00475520331497565</v>
      </c>
      <c r="AW221" s="16">
        <f t="shared" si="302"/>
        <v>0.0408035397885418</v>
      </c>
      <c r="AX221" s="16">
        <f t="shared" si="303"/>
        <v>0.0268259731368462</v>
      </c>
      <c r="BA221" s="25">
        <v>0.0617615563852904</v>
      </c>
      <c r="BB221" s="25">
        <v>1.33035626132944</v>
      </c>
      <c r="BC221" s="25">
        <v>0.0320490793320486</v>
      </c>
      <c r="BD221" s="25">
        <v>4.60517018598809</v>
      </c>
      <c r="BE221" s="22">
        <v>-0.510825623765991</v>
      </c>
      <c r="BF221" s="25">
        <v>-0.415515443961666</v>
      </c>
      <c r="BG221" s="25">
        <v>-0.385662480811985</v>
      </c>
      <c r="BH221" s="25">
        <v>1.68639895357023</v>
      </c>
      <c r="BI221" s="26">
        <f t="shared" si="304"/>
        <v>1.75246489152884</v>
      </c>
      <c r="BJ221" s="26">
        <f t="shared" si="305"/>
        <v>0.964355981206367</v>
      </c>
      <c r="BK221" s="26">
        <f t="shared" si="359"/>
        <v>1.03696147427742</v>
      </c>
      <c r="BL221" s="16">
        <f t="shared" si="306"/>
        <v>0.0039018626737093</v>
      </c>
      <c r="BM221" s="16">
        <f t="shared" si="307"/>
        <v>0.036961474277418</v>
      </c>
      <c r="BN221" s="16">
        <f t="shared" si="308"/>
        <v>0.0281907691065049</v>
      </c>
      <c r="BQ221" s="25">
        <v>0.0617615563852904</v>
      </c>
      <c r="BR221" s="25">
        <v>1.33035626132944</v>
      </c>
      <c r="BS221" s="25">
        <v>0.0320490793320486</v>
      </c>
      <c r="BT221" s="25">
        <v>4.60517018598809</v>
      </c>
      <c r="BU221" s="22">
        <v>-0.415515443961666</v>
      </c>
      <c r="BV221" s="25">
        <v>-0.385662480811985</v>
      </c>
      <c r="BW221" s="25">
        <v>1.68639895357023</v>
      </c>
      <c r="BX221" s="26">
        <f t="shared" si="309"/>
        <v>1.77088147830471</v>
      </c>
      <c r="BY221" s="26">
        <f t="shared" si="310"/>
        <v>0.954326995174096</v>
      </c>
      <c r="BZ221" s="26">
        <f t="shared" si="360"/>
        <v>1.0478588629022</v>
      </c>
      <c r="CA221" s="16">
        <f t="shared" si="311"/>
        <v>0.006541813532756</v>
      </c>
      <c r="CB221" s="16">
        <f t="shared" si="312"/>
        <v>0.0478588629021979</v>
      </c>
      <c r="CC221" s="16">
        <f t="shared" si="313"/>
        <v>0.025218136322608</v>
      </c>
      <c r="CF221" s="25">
        <v>0.0617615563852904</v>
      </c>
      <c r="CG221" s="25">
        <v>1.33035626132944</v>
      </c>
      <c r="CH221" s="25">
        <v>0.0320490793320486</v>
      </c>
      <c r="CI221" s="25">
        <v>4.60517018598809</v>
      </c>
      <c r="CJ221" s="25">
        <v>-0.385662480811985</v>
      </c>
      <c r="CK221" s="22">
        <v>1.68639895357023</v>
      </c>
      <c r="CL221" s="29">
        <f t="shared" si="314"/>
        <v>1.76203255058967</v>
      </c>
      <c r="CM221" s="29">
        <f t="shared" si="315"/>
        <v>0.959119625477085</v>
      </c>
      <c r="CN221" s="29">
        <f t="shared" si="361"/>
        <v>1.04262281099981</v>
      </c>
      <c r="CO221" s="27">
        <f t="shared" si="316"/>
        <v>0.00518868834445394</v>
      </c>
      <c r="CP221" s="27">
        <f t="shared" si="317"/>
        <v>0.042622810999807</v>
      </c>
      <c r="CQ221" s="27">
        <f t="shared" si="318"/>
        <v>0.0272103955534173</v>
      </c>
      <c r="CT221" s="31">
        <v>0.0617615563852904</v>
      </c>
      <c r="CU221" s="31">
        <v>1.33035626132944</v>
      </c>
      <c r="CV221" s="31">
        <v>0.0320490793320486</v>
      </c>
      <c r="CW221" s="31">
        <v>4.60517018598809</v>
      </c>
      <c r="CX221" s="31">
        <v>-0.385662480811985</v>
      </c>
      <c r="CY221" s="34">
        <f t="shared" si="319"/>
        <v>1.72351630065611</v>
      </c>
      <c r="CZ221" s="34">
        <f t="shared" si="282"/>
        <v>0.980553534281426</v>
      </c>
      <c r="DA221" s="34">
        <f t="shared" si="362"/>
        <v>1.01983213056575</v>
      </c>
      <c r="DB221" s="32">
        <f t="shared" si="320"/>
        <v>0.00112334240967096</v>
      </c>
      <c r="DC221" s="32">
        <f t="shared" si="321"/>
        <v>0.0198321305657474</v>
      </c>
      <c r="DD221" s="32">
        <f>(DC221-$DE$1)^2</f>
        <v>0.0350620081934965</v>
      </c>
      <c r="DE221" s="73"/>
      <c r="DF221" s="30">
        <f t="shared" si="322"/>
        <v>1.72351630065611</v>
      </c>
      <c r="DG221" s="30">
        <f t="shared" si="323"/>
        <v>1.79863674563983</v>
      </c>
      <c r="DH221" s="30">
        <f t="shared" si="324"/>
        <v>0.939600508049678</v>
      </c>
      <c r="DI221" s="34">
        <f t="shared" si="325"/>
        <v>1.06428209801173</v>
      </c>
      <c r="DJ221" s="32">
        <f t="shared" si="326"/>
        <v>0.0118019425032121</v>
      </c>
      <c r="DK221" s="32">
        <f t="shared" si="327"/>
        <v>0.0642820980117309</v>
      </c>
      <c r="DL221" s="32">
        <f t="shared" si="328"/>
        <v>0.0274122662944497</v>
      </c>
      <c r="DM221" s="36"/>
      <c r="DN221" s="30">
        <f t="shared" si="329"/>
        <v>1.78747574209537</v>
      </c>
      <c r="DO221" s="30">
        <f t="shared" si="330"/>
        <v>0.945467376255915</v>
      </c>
      <c r="DP221" s="34">
        <f t="shared" si="331"/>
        <v>1.05767795390258</v>
      </c>
      <c r="DQ221" s="32">
        <f t="shared" si="332"/>
        <v>0.00950152029704236</v>
      </c>
      <c r="DR221" s="32">
        <f t="shared" si="333"/>
        <v>0.0576779539025836</v>
      </c>
      <c r="DS221" s="32">
        <f t="shared" si="334"/>
        <v>0.0287735513410191</v>
      </c>
      <c r="DT221" s="36"/>
      <c r="DU221" s="30">
        <f t="shared" si="335"/>
        <v>1.72516095242381</v>
      </c>
      <c r="DV221" s="30">
        <f t="shared" si="336"/>
        <v>0.979618740863334</v>
      </c>
      <c r="DW221" s="34">
        <f t="shared" si="337"/>
        <v>1.02080529729219</v>
      </c>
      <c r="DX221" s="32">
        <f t="shared" si="338"/>
        <v>0.00123629257534917</v>
      </c>
      <c r="DY221" s="32">
        <f t="shared" si="339"/>
        <v>0.020805297292193</v>
      </c>
      <c r="DZ221" s="32">
        <f t="shared" si="340"/>
        <v>0.0417417082804574</v>
      </c>
      <c r="EA221" s="36"/>
      <c r="EC221" s="25">
        <v>0.0617615563852904</v>
      </c>
      <c r="ED221" s="22">
        <v>0.0320490793320486</v>
      </c>
      <c r="EE221" s="25">
        <v>4.60517018598809</v>
      </c>
      <c r="EF221" s="25">
        <v>-0.385662480811985</v>
      </c>
      <c r="EG221" s="26">
        <f t="shared" si="341"/>
        <v>1.58391136410901</v>
      </c>
      <c r="EH221" s="26">
        <f t="shared" si="342"/>
        <v>1.06697889685934</v>
      </c>
      <c r="EI221" s="26">
        <f t="shared" si="363"/>
        <v>0.937225659236098</v>
      </c>
      <c r="EJ221" s="16">
        <f t="shared" si="343"/>
        <v>0.0112547986652119</v>
      </c>
      <c r="EK221" s="16">
        <f t="shared" si="344"/>
        <v>0.0627743407639016</v>
      </c>
      <c r="EL221" s="16">
        <f t="shared" si="345"/>
        <v>0.0236698952235544</v>
      </c>
      <c r="EO221" s="25">
        <v>0.0617615563852904</v>
      </c>
      <c r="EP221" s="25">
        <v>4.60517018598809</v>
      </c>
      <c r="EQ221" s="22">
        <v>-0.385662480811985</v>
      </c>
      <c r="ER221" s="26">
        <f t="shared" si="346"/>
        <v>1.61986670879942</v>
      </c>
      <c r="ES221" s="26">
        <f t="shared" si="347"/>
        <v>1.04329571736959</v>
      </c>
      <c r="ET221" s="26">
        <f t="shared" si="364"/>
        <v>0.958501011123915</v>
      </c>
      <c r="EU221" s="16">
        <f t="shared" si="348"/>
        <v>0.00491867853462583</v>
      </c>
      <c r="EV221" s="16">
        <f t="shared" si="349"/>
        <v>0.0414989888760848</v>
      </c>
      <c r="EW221" s="16">
        <f t="shared" si="350"/>
        <v>0.0381134932833804</v>
      </c>
      <c r="EZ221" s="25">
        <v>0.0617615563852904</v>
      </c>
      <c r="FA221" s="25">
        <v>4.60517018598809</v>
      </c>
      <c r="FB221" s="26">
        <f t="shared" si="351"/>
        <v>1.41665468263872</v>
      </c>
      <c r="FC221" s="26">
        <f t="shared" si="352"/>
        <v>1.19295126801977</v>
      </c>
      <c r="FD221" s="26">
        <f t="shared" si="353"/>
        <v>0.838257208661965</v>
      </c>
      <c r="FE221" s="16">
        <f t="shared" si="354"/>
        <v>0.0747176625233386</v>
      </c>
      <c r="FF221" s="16">
        <f t="shared" si="355"/>
        <v>0.161742791338035</v>
      </c>
      <c r="FG221" s="16">
        <f t="shared" si="356"/>
        <v>0.0123074930768342</v>
      </c>
    </row>
    <row r="222" s="1" customFormat="1" spans="1:163">
      <c r="A222" s="13" t="s">
        <v>31</v>
      </c>
      <c r="B222" s="13">
        <v>3.00260663050318</v>
      </c>
      <c r="C222" s="14">
        <v>0.0034</v>
      </c>
      <c r="D222" s="14">
        <v>0.0497569444444444</v>
      </c>
      <c r="E222" s="13">
        <v>100</v>
      </c>
      <c r="F222" s="13">
        <v>0.4</v>
      </c>
      <c r="G222" s="13">
        <v>0.46</v>
      </c>
      <c r="H222" s="13">
        <v>0.68</v>
      </c>
      <c r="I222" s="13">
        <v>5.4</v>
      </c>
      <c r="J222" s="13">
        <v>1.4</v>
      </c>
      <c r="K222" s="17">
        <f t="shared" si="283"/>
        <v>1.35181272834261</v>
      </c>
      <c r="L222" s="17">
        <f t="shared" si="279"/>
        <v>1.03564641066553</v>
      </c>
      <c r="M222" s="17">
        <f t="shared" si="280"/>
        <v>0.965580520244724</v>
      </c>
      <c r="N222" s="16">
        <f t="shared" si="284"/>
        <v>0.00232201314978281</v>
      </c>
      <c r="O222" s="16">
        <f t="shared" si="281"/>
        <v>0.0344194797552765</v>
      </c>
      <c r="P222" s="16">
        <f>(O222-$Q$1)^2</f>
        <v>0.0739115359273677</v>
      </c>
      <c r="R222" s="21">
        <f t="shared" si="285"/>
        <v>0.0350257831339527</v>
      </c>
      <c r="S222" s="21">
        <f t="shared" si="366"/>
        <v>1</v>
      </c>
      <c r="T222" s="21">
        <f t="shared" si="286"/>
        <v>1.09948078824754</v>
      </c>
      <c r="U222" s="22">
        <f t="shared" si="287"/>
        <v>0.00339423306801562</v>
      </c>
      <c r="V222" s="21">
        <f t="shared" si="288"/>
        <v>0.048558655891977</v>
      </c>
      <c r="W222" s="25">
        <f t="shared" si="289"/>
        <v>4.60517018598809</v>
      </c>
      <c r="X222" s="21">
        <f t="shared" si="290"/>
        <v>-0.916290731874155</v>
      </c>
      <c r="Y222" s="21">
        <f t="shared" si="291"/>
        <v>-0.776528789498996</v>
      </c>
      <c r="Z222" s="25">
        <f t="shared" si="292"/>
        <v>-0.385662480811985</v>
      </c>
      <c r="AA222" s="21">
        <f t="shared" si="293"/>
        <v>1.68639895357023</v>
      </c>
      <c r="AB222" s="26">
        <f t="shared" si="294"/>
        <v>1.49398170848694</v>
      </c>
      <c r="AC222" s="26">
        <f t="shared" si="295"/>
        <v>0.937093133099919</v>
      </c>
      <c r="AD222" s="26">
        <f t="shared" si="357"/>
        <v>1.06712979177639</v>
      </c>
      <c r="AE222" s="16">
        <f t="shared" si="296"/>
        <v>0.00883256153012486</v>
      </c>
      <c r="AF222" s="16">
        <f t="shared" si="297"/>
        <v>0.0671297917763882</v>
      </c>
      <c r="AG222" s="16">
        <f t="shared" si="298"/>
        <v>0.0188477591899959</v>
      </c>
      <c r="AJ222" s="25">
        <v>0.0350257831339527</v>
      </c>
      <c r="AK222" s="22">
        <v>1</v>
      </c>
      <c r="AL222" s="25">
        <v>1.09948078824754</v>
      </c>
      <c r="AM222" s="25">
        <v>0.048558655891977</v>
      </c>
      <c r="AN222" s="25">
        <v>4.60517018598809</v>
      </c>
      <c r="AO222" s="25">
        <v>-0.916290731874155</v>
      </c>
      <c r="AP222" s="25">
        <v>-0.776528789498996</v>
      </c>
      <c r="AQ222" s="25">
        <v>-0.385662480811985</v>
      </c>
      <c r="AR222" s="25">
        <v>1.68639895357023</v>
      </c>
      <c r="AS222" s="26">
        <f t="shared" si="299"/>
        <v>1.49372345489716</v>
      </c>
      <c r="AT222" s="26">
        <f t="shared" si="300"/>
        <v>0.937255149479047</v>
      </c>
      <c r="AU222" s="26">
        <f t="shared" si="358"/>
        <v>1.06694532492655</v>
      </c>
      <c r="AV222" s="16">
        <f t="shared" si="301"/>
        <v>0.00878408599786089</v>
      </c>
      <c r="AW222" s="16">
        <f t="shared" si="302"/>
        <v>0.0669453249265464</v>
      </c>
      <c r="AX222" s="16">
        <f t="shared" si="303"/>
        <v>0.0189460301779217</v>
      </c>
      <c r="BA222" s="25">
        <v>0.0350257831339527</v>
      </c>
      <c r="BB222" s="25">
        <v>1.09948078824754</v>
      </c>
      <c r="BC222" s="25">
        <v>0.048558655891977</v>
      </c>
      <c r="BD222" s="25">
        <v>4.60517018598809</v>
      </c>
      <c r="BE222" s="22">
        <v>-0.916290731874155</v>
      </c>
      <c r="BF222" s="25">
        <v>-0.776528789498996</v>
      </c>
      <c r="BG222" s="25">
        <v>-0.385662480811985</v>
      </c>
      <c r="BH222" s="25">
        <v>1.68639895357023</v>
      </c>
      <c r="BI222" s="26">
        <f t="shared" si="304"/>
        <v>1.47963619844243</v>
      </c>
      <c r="BJ222" s="26">
        <f t="shared" si="305"/>
        <v>0.946178527852821</v>
      </c>
      <c r="BK222" s="26">
        <f t="shared" si="359"/>
        <v>1.05688299888745</v>
      </c>
      <c r="BL222" s="16">
        <f t="shared" si="306"/>
        <v>0.00634192410236168</v>
      </c>
      <c r="BM222" s="16">
        <f t="shared" si="307"/>
        <v>0.0568829988874482</v>
      </c>
      <c r="BN222" s="16">
        <f t="shared" si="308"/>
        <v>0.0218979456769882</v>
      </c>
      <c r="BQ222" s="25">
        <v>0.0350257831339527</v>
      </c>
      <c r="BR222" s="25">
        <v>1.09948078824754</v>
      </c>
      <c r="BS222" s="25">
        <v>0.048558655891977</v>
      </c>
      <c r="BT222" s="25">
        <v>4.60517018598809</v>
      </c>
      <c r="BU222" s="22">
        <v>-0.776528789498996</v>
      </c>
      <c r="BV222" s="25">
        <v>-0.385662480811985</v>
      </c>
      <c r="BW222" s="25">
        <v>1.68639895357023</v>
      </c>
      <c r="BX222" s="26">
        <f t="shared" si="309"/>
        <v>1.4780884540706</v>
      </c>
      <c r="BY222" s="26">
        <f t="shared" si="310"/>
        <v>0.947169295683524</v>
      </c>
      <c r="BZ222" s="26">
        <f t="shared" si="360"/>
        <v>1.05577746719329</v>
      </c>
      <c r="CA222" s="16">
        <f t="shared" si="311"/>
        <v>0.00609780665913637</v>
      </c>
      <c r="CB222" s="16">
        <f t="shared" si="312"/>
        <v>0.0557774671932865</v>
      </c>
      <c r="CC222" s="16">
        <f t="shared" si="313"/>
        <v>0.0227658571716045</v>
      </c>
      <c r="CF222" s="25">
        <v>0.0350257831339527</v>
      </c>
      <c r="CG222" s="25">
        <v>1.09948078824754</v>
      </c>
      <c r="CH222" s="25">
        <v>0.048558655891977</v>
      </c>
      <c r="CI222" s="25">
        <v>4.60517018598809</v>
      </c>
      <c r="CJ222" s="25">
        <v>-0.385662480811985</v>
      </c>
      <c r="CK222" s="22">
        <v>1.68639895357023</v>
      </c>
      <c r="CL222" s="29">
        <f t="shared" si="314"/>
        <v>1.4975932276723</v>
      </c>
      <c r="CM222" s="29">
        <f t="shared" si="315"/>
        <v>0.934833287257858</v>
      </c>
      <c r="CN222" s="29">
        <f t="shared" si="361"/>
        <v>1.06970944833736</v>
      </c>
      <c r="CO222" s="27">
        <f t="shared" si="316"/>
        <v>0.00952443808749702</v>
      </c>
      <c r="CP222" s="27">
        <f t="shared" si="317"/>
        <v>0.0697094483373559</v>
      </c>
      <c r="CQ222" s="27">
        <f t="shared" si="318"/>
        <v>0.0190078889628505</v>
      </c>
      <c r="CT222" s="31">
        <v>0.0350257831339527</v>
      </c>
      <c r="CU222" s="31">
        <v>1.09948078824754</v>
      </c>
      <c r="CV222" s="31">
        <v>0.048558655891977</v>
      </c>
      <c r="CW222" s="31">
        <v>4.60517018598809</v>
      </c>
      <c r="CX222" s="31">
        <v>-0.385662480811985</v>
      </c>
      <c r="CY222" s="34">
        <f t="shared" si="319"/>
        <v>1.46168765304695</v>
      </c>
      <c r="CZ222" s="34">
        <f t="shared" si="282"/>
        <v>0.957796966459721</v>
      </c>
      <c r="DA222" s="34">
        <f t="shared" si="362"/>
        <v>1.04406260931925</v>
      </c>
      <c r="DB222" s="32">
        <f t="shared" si="320"/>
        <v>0.00380536653844106</v>
      </c>
      <c r="DC222" s="32">
        <f t="shared" si="321"/>
        <v>0.0440626093192511</v>
      </c>
      <c r="DD222" s="32">
        <f>(DC222-$DE$1)^2</f>
        <v>0.0265748817294516</v>
      </c>
      <c r="DE222" s="73"/>
      <c r="DF222" s="30">
        <f t="shared" si="322"/>
        <v>1.46168765304695</v>
      </c>
      <c r="DG222" s="30">
        <f t="shared" si="323"/>
        <v>1.46238657953393</v>
      </c>
      <c r="DH222" s="30">
        <f t="shared" si="324"/>
        <v>0.9573392012707</v>
      </c>
      <c r="DI222" s="34">
        <f t="shared" si="325"/>
        <v>1.04456184252423</v>
      </c>
      <c r="DJ222" s="32">
        <f t="shared" si="326"/>
        <v>0.00389208530594282</v>
      </c>
      <c r="DK222" s="32">
        <f t="shared" si="327"/>
        <v>0.0445618425242325</v>
      </c>
      <c r="DL222" s="32">
        <f t="shared" si="328"/>
        <v>0.0343311821756156</v>
      </c>
      <c r="DM222" s="36"/>
      <c r="DN222" s="30">
        <f t="shared" si="329"/>
        <v>1.45172109619829</v>
      </c>
      <c r="DO222" s="30">
        <f t="shared" si="330"/>
        <v>0.964372566925057</v>
      </c>
      <c r="DP222" s="34">
        <f t="shared" si="331"/>
        <v>1.03694364014163</v>
      </c>
      <c r="DQ222" s="32">
        <f t="shared" si="332"/>
        <v>0.00267507179195248</v>
      </c>
      <c r="DR222" s="32">
        <f t="shared" si="333"/>
        <v>0.0369436401416336</v>
      </c>
      <c r="DS222" s="32">
        <f t="shared" si="334"/>
        <v>0.0362376903731346</v>
      </c>
      <c r="DT222" s="36"/>
      <c r="DU222" s="30">
        <f t="shared" si="335"/>
        <v>1.38605362463211</v>
      </c>
      <c r="DV222" s="30">
        <f t="shared" si="336"/>
        <v>1.01006193059204</v>
      </c>
      <c r="DW222" s="34">
        <f t="shared" si="337"/>
        <v>0.990038303308651</v>
      </c>
      <c r="DX222" s="32">
        <f t="shared" si="338"/>
        <v>0.000194501385902049</v>
      </c>
      <c r="DY222" s="32">
        <f t="shared" si="339"/>
        <v>0.00996169669134894</v>
      </c>
      <c r="DZ222" s="32">
        <f t="shared" si="340"/>
        <v>0.0462901579728517</v>
      </c>
      <c r="EA222" s="36"/>
      <c r="EC222" s="25">
        <v>0.0350257831339527</v>
      </c>
      <c r="ED222" s="22">
        <v>0.048558655891977</v>
      </c>
      <c r="EE222" s="25">
        <v>4.60517018598809</v>
      </c>
      <c r="EF222" s="25">
        <v>-0.385662480811985</v>
      </c>
      <c r="EG222" s="26">
        <f t="shared" si="341"/>
        <v>1.41060803520328</v>
      </c>
      <c r="EH222" s="26">
        <f t="shared" si="342"/>
        <v>0.992479813712566</v>
      </c>
      <c r="EI222" s="26">
        <f t="shared" si="363"/>
        <v>1.00757716800234</v>
      </c>
      <c r="EJ222" s="16">
        <f t="shared" si="343"/>
        <v>0.000112530410874023</v>
      </c>
      <c r="EK222" s="16">
        <f t="shared" si="344"/>
        <v>0.00757716800234265</v>
      </c>
      <c r="EL222" s="16">
        <f t="shared" si="345"/>
        <v>0.043700819254358</v>
      </c>
      <c r="EO222" s="25">
        <v>0.0350257831339527</v>
      </c>
      <c r="EP222" s="25">
        <v>4.60517018598809</v>
      </c>
      <c r="EQ222" s="22">
        <v>-0.385662480811985</v>
      </c>
      <c r="ER222" s="26">
        <f t="shared" si="346"/>
        <v>1.37826208701642</v>
      </c>
      <c r="ES222" s="26">
        <f t="shared" si="347"/>
        <v>1.01577197340648</v>
      </c>
      <c r="ET222" s="26">
        <f t="shared" si="364"/>
        <v>0.984472919297446</v>
      </c>
      <c r="EU222" s="16">
        <f t="shared" si="348"/>
        <v>0.00047253686088153</v>
      </c>
      <c r="EV222" s="16">
        <f t="shared" si="349"/>
        <v>0.0155270807025544</v>
      </c>
      <c r="EW222" s="16">
        <f t="shared" si="350"/>
        <v>0.0489288569918319</v>
      </c>
      <c r="EZ222" s="25">
        <v>0.0350257831339527</v>
      </c>
      <c r="FA222" s="25">
        <v>4.60517018598809</v>
      </c>
      <c r="FB222" s="26">
        <f t="shared" si="351"/>
        <v>1.20535932300403</v>
      </c>
      <c r="FC222" s="26">
        <f t="shared" si="352"/>
        <v>1.16147938069694</v>
      </c>
      <c r="FD222" s="26">
        <f t="shared" si="353"/>
        <v>0.860970945002879</v>
      </c>
      <c r="FE222" s="16">
        <f t="shared" si="354"/>
        <v>0.0378849931414491</v>
      </c>
      <c r="FF222" s="16">
        <f t="shared" si="355"/>
        <v>0.139029054997121</v>
      </c>
      <c r="FG222" s="16">
        <f t="shared" si="356"/>
        <v>0.0178630917070617</v>
      </c>
    </row>
    <row r="223" s="1" customFormat="1" spans="1:163">
      <c r="A223" s="13" t="s">
        <v>31</v>
      </c>
      <c r="B223" s="13">
        <v>3.00260663050318</v>
      </c>
      <c r="C223" s="14">
        <v>0.0034</v>
      </c>
      <c r="D223" s="14">
        <v>0.0229647435897436</v>
      </c>
      <c r="E223" s="13">
        <v>100</v>
      </c>
      <c r="F223" s="13">
        <v>0.8</v>
      </c>
      <c r="G223" s="13">
        <v>0.86</v>
      </c>
      <c r="H223" s="13">
        <v>0.68</v>
      </c>
      <c r="I223" s="13">
        <v>5.4</v>
      </c>
      <c r="J223" s="13">
        <v>1.6</v>
      </c>
      <c r="K223" s="17">
        <f t="shared" si="283"/>
        <v>1.69677272834261</v>
      </c>
      <c r="L223" s="17">
        <f t="shared" si="279"/>
        <v>0.942966593742263</v>
      </c>
      <c r="M223" s="17">
        <f t="shared" si="280"/>
        <v>1.06048295521413</v>
      </c>
      <c r="N223" s="16">
        <f t="shared" si="284"/>
        <v>0.00936496095087317</v>
      </c>
      <c r="O223" s="16">
        <f t="shared" si="281"/>
        <v>0.060482955214133</v>
      </c>
      <c r="P223" s="16">
        <f>(O223-$Q$1)^2</f>
        <v>0.0604192553552718</v>
      </c>
      <c r="R223" s="21">
        <f t="shared" si="285"/>
        <v>-0.0587244224880939</v>
      </c>
      <c r="S223" s="21">
        <f t="shared" ref="S223:S232" si="367">1</f>
        <v>1</v>
      </c>
      <c r="T223" s="21">
        <f t="shared" si="286"/>
        <v>1.09948078824754</v>
      </c>
      <c r="U223" s="22">
        <f t="shared" si="287"/>
        <v>0.00339423306801562</v>
      </c>
      <c r="V223" s="21">
        <f t="shared" si="288"/>
        <v>0.0227050226314597</v>
      </c>
      <c r="W223" s="25">
        <f t="shared" si="289"/>
        <v>4.60517018598809</v>
      </c>
      <c r="X223" s="21">
        <f t="shared" si="290"/>
        <v>-0.22314355131421</v>
      </c>
      <c r="Y223" s="21">
        <f t="shared" si="291"/>
        <v>-0.150822889734584</v>
      </c>
      <c r="Z223" s="25">
        <f t="shared" si="292"/>
        <v>-0.385662480811985</v>
      </c>
      <c r="AA223" s="21">
        <f t="shared" si="293"/>
        <v>1.68639895357023</v>
      </c>
      <c r="AB223" s="26">
        <f t="shared" si="294"/>
        <v>1.77163971598506</v>
      </c>
      <c r="AC223" s="26">
        <f t="shared" si="295"/>
        <v>0.903118159727174</v>
      </c>
      <c r="AD223" s="26">
        <f t="shared" si="357"/>
        <v>1.10727482249066</v>
      </c>
      <c r="AE223" s="16">
        <f t="shared" si="296"/>
        <v>0.0294601921034321</v>
      </c>
      <c r="AF223" s="16">
        <f t="shared" si="297"/>
        <v>0.107274822490663</v>
      </c>
      <c r="AG223" s="16">
        <f t="shared" si="298"/>
        <v>0.00943658966579768</v>
      </c>
      <c r="AJ223" s="25">
        <v>-0.0587244224880939</v>
      </c>
      <c r="AK223" s="22">
        <v>1</v>
      </c>
      <c r="AL223" s="25">
        <v>1.09948078824754</v>
      </c>
      <c r="AM223" s="25">
        <v>0.0227050226314597</v>
      </c>
      <c r="AN223" s="25">
        <v>4.60517018598809</v>
      </c>
      <c r="AO223" s="25">
        <v>-0.22314355131421</v>
      </c>
      <c r="AP223" s="25">
        <v>-0.150822889734584</v>
      </c>
      <c r="AQ223" s="25">
        <v>-0.385662480811985</v>
      </c>
      <c r="AR223" s="25">
        <v>1.68639895357023</v>
      </c>
      <c r="AS223" s="26">
        <f t="shared" si="299"/>
        <v>1.77099535537072</v>
      </c>
      <c r="AT223" s="26">
        <f t="shared" si="300"/>
        <v>0.903446751087088</v>
      </c>
      <c r="AU223" s="26">
        <f t="shared" si="358"/>
        <v>1.1068720971067</v>
      </c>
      <c r="AV223" s="16">
        <f t="shared" si="301"/>
        <v>0.0292394115583587</v>
      </c>
      <c r="AW223" s="16">
        <f t="shared" si="302"/>
        <v>0.1068720971067</v>
      </c>
      <c r="AX223" s="16">
        <f t="shared" si="303"/>
        <v>0.00954876980505979</v>
      </c>
      <c r="BA223" s="25">
        <v>-0.0587244224880939</v>
      </c>
      <c r="BB223" s="25">
        <v>1.09948078824754</v>
      </c>
      <c r="BC223" s="25">
        <v>0.0227050226314597</v>
      </c>
      <c r="BD223" s="25">
        <v>4.60517018598809</v>
      </c>
      <c r="BE223" s="22">
        <v>-0.22314355131421</v>
      </c>
      <c r="BF223" s="25">
        <v>-0.150822889734584</v>
      </c>
      <c r="BG223" s="25">
        <v>-0.385662480811985</v>
      </c>
      <c r="BH223" s="25">
        <v>1.68639895357023</v>
      </c>
      <c r="BI223" s="26">
        <f t="shared" si="304"/>
        <v>1.76289441001749</v>
      </c>
      <c r="BJ223" s="26">
        <f t="shared" si="305"/>
        <v>0.907598317237917</v>
      </c>
      <c r="BK223" s="26">
        <f t="shared" si="359"/>
        <v>1.10180900626093</v>
      </c>
      <c r="BL223" s="16">
        <f t="shared" si="306"/>
        <v>0.0265345888149446</v>
      </c>
      <c r="BM223" s="16">
        <f t="shared" si="307"/>
        <v>0.101809006260928</v>
      </c>
      <c r="BN223" s="16">
        <f t="shared" si="308"/>
        <v>0.0106200315745682</v>
      </c>
      <c r="BQ223" s="25">
        <v>-0.0587244224880939</v>
      </c>
      <c r="BR223" s="25">
        <v>1.09948078824754</v>
      </c>
      <c r="BS223" s="25">
        <v>0.0227050226314597</v>
      </c>
      <c r="BT223" s="25">
        <v>4.60517018598809</v>
      </c>
      <c r="BU223" s="22">
        <v>-0.150822889734584</v>
      </c>
      <c r="BV223" s="25">
        <v>-0.385662480811985</v>
      </c>
      <c r="BW223" s="25">
        <v>1.68639895357023</v>
      </c>
      <c r="BX223" s="26">
        <f t="shared" si="309"/>
        <v>1.78978699711762</v>
      </c>
      <c r="BY223" s="26">
        <f t="shared" si="310"/>
        <v>0.893961126422719</v>
      </c>
      <c r="BZ223" s="26">
        <f t="shared" si="360"/>
        <v>1.11861687319851</v>
      </c>
      <c r="CA223" s="16">
        <f t="shared" si="311"/>
        <v>0.0360191042749222</v>
      </c>
      <c r="CB223" s="16">
        <f t="shared" si="312"/>
        <v>0.11861687319851</v>
      </c>
      <c r="CC223" s="16">
        <f t="shared" si="313"/>
        <v>0.00775177800871727</v>
      </c>
      <c r="CF223" s="25">
        <v>-0.0587244224880939</v>
      </c>
      <c r="CG223" s="25">
        <v>1.09948078824754</v>
      </c>
      <c r="CH223" s="25">
        <v>0.0227050226314597</v>
      </c>
      <c r="CI223" s="25">
        <v>4.60517018598809</v>
      </c>
      <c r="CJ223" s="25">
        <v>-0.385662480811985</v>
      </c>
      <c r="CK223" s="22">
        <v>1.68639895357023</v>
      </c>
      <c r="CL223" s="29">
        <f t="shared" si="314"/>
        <v>1.76559861827095</v>
      </c>
      <c r="CM223" s="29">
        <f t="shared" si="315"/>
        <v>0.906208230705844</v>
      </c>
      <c r="CN223" s="29">
        <f t="shared" si="361"/>
        <v>1.10349913641934</v>
      </c>
      <c r="CO223" s="27">
        <f t="shared" si="316"/>
        <v>0.0274229023732473</v>
      </c>
      <c r="CP223" s="27">
        <f t="shared" si="317"/>
        <v>0.103499136419343</v>
      </c>
      <c r="CQ223" s="27">
        <f t="shared" si="318"/>
        <v>0.0108325241573506</v>
      </c>
      <c r="CT223" s="31">
        <v>-0.0587244224880939</v>
      </c>
      <c r="CU223" s="31">
        <v>1.09948078824754</v>
      </c>
      <c r="CV223" s="31">
        <v>0.0227050226314597</v>
      </c>
      <c r="CW223" s="31">
        <v>4.60517018598809</v>
      </c>
      <c r="CX223" s="31">
        <v>-0.385662480811985</v>
      </c>
      <c r="CY223" s="34">
        <f t="shared" si="319"/>
        <v>1.71747202238293</v>
      </c>
      <c r="CZ223" s="34">
        <f t="shared" si="282"/>
        <v>0.931601783987173</v>
      </c>
      <c r="DA223" s="34">
        <f t="shared" si="362"/>
        <v>1.07342001398933</v>
      </c>
      <c r="DB223" s="32">
        <f t="shared" si="320"/>
        <v>0.0137996760427367</v>
      </c>
      <c r="DC223" s="32">
        <f t="shared" si="321"/>
        <v>0.0734200139893342</v>
      </c>
      <c r="DD223" s="32">
        <f>(DC223-$DE$1)^2</f>
        <v>0.0178651657352536</v>
      </c>
      <c r="DE223" s="73"/>
      <c r="DF223" s="30">
        <f t="shared" si="322"/>
        <v>1.71747202238294</v>
      </c>
      <c r="DG223" s="30">
        <f t="shared" si="323"/>
        <v>1.83559500636263</v>
      </c>
      <c r="DH223" s="30">
        <f t="shared" si="324"/>
        <v>0.871651968137851</v>
      </c>
      <c r="DI223" s="34">
        <f t="shared" si="325"/>
        <v>1.14724687897665</v>
      </c>
      <c r="DJ223" s="32">
        <f t="shared" si="326"/>
        <v>0.0555050070230088</v>
      </c>
      <c r="DK223" s="32">
        <f t="shared" si="327"/>
        <v>0.147246878976645</v>
      </c>
      <c r="DL223" s="32">
        <f t="shared" si="328"/>
        <v>0.00682304417324299</v>
      </c>
      <c r="DM223" s="36"/>
      <c r="DN223" s="30">
        <f t="shared" si="329"/>
        <v>1.82492952302699</v>
      </c>
      <c r="DO223" s="30">
        <f t="shared" si="330"/>
        <v>0.876746186530039</v>
      </c>
      <c r="DP223" s="34">
        <f t="shared" si="331"/>
        <v>1.14058095189187</v>
      </c>
      <c r="DQ223" s="32">
        <f t="shared" si="332"/>
        <v>0.050593290329151</v>
      </c>
      <c r="DR223" s="32">
        <f t="shared" si="333"/>
        <v>0.140580951891871</v>
      </c>
      <c r="DS223" s="32">
        <f t="shared" si="334"/>
        <v>0.00752117124638712</v>
      </c>
      <c r="DT223" s="36"/>
      <c r="DU223" s="30">
        <f t="shared" si="335"/>
        <v>1.76816929258113</v>
      </c>
      <c r="DV223" s="30">
        <f t="shared" si="336"/>
        <v>0.90489072890999</v>
      </c>
      <c r="DW223" s="34">
        <f t="shared" si="337"/>
        <v>1.10510580786321</v>
      </c>
      <c r="DX223" s="32">
        <f t="shared" si="338"/>
        <v>0.0282809109672376</v>
      </c>
      <c r="DY223" s="32">
        <f t="shared" si="339"/>
        <v>0.105105807863206</v>
      </c>
      <c r="DZ223" s="32">
        <f t="shared" si="340"/>
        <v>0.014401767807032</v>
      </c>
      <c r="EA223" s="36"/>
      <c r="EC223" s="25">
        <v>-0.0587244224880939</v>
      </c>
      <c r="ED223" s="22">
        <v>0.0227050226314597</v>
      </c>
      <c r="EE223" s="25">
        <v>4.60517018598809</v>
      </c>
      <c r="EF223" s="25">
        <v>-0.385662480811985</v>
      </c>
      <c r="EG223" s="26">
        <f t="shared" si="341"/>
        <v>1.64843260561872</v>
      </c>
      <c r="EH223" s="26">
        <f t="shared" si="342"/>
        <v>0.970618995612172</v>
      </c>
      <c r="EI223" s="26">
        <f t="shared" si="363"/>
        <v>1.0302703785117</v>
      </c>
      <c r="EJ223" s="16">
        <f t="shared" si="343"/>
        <v>0.00234571728701878</v>
      </c>
      <c r="EK223" s="16">
        <f t="shared" si="344"/>
        <v>0.030270378511702</v>
      </c>
      <c r="EL223" s="16">
        <f t="shared" si="345"/>
        <v>0.0347278873349765</v>
      </c>
      <c r="EO223" s="25">
        <v>-0.0587244224880939</v>
      </c>
      <c r="EP223" s="25">
        <v>4.60517018598809</v>
      </c>
      <c r="EQ223" s="22">
        <v>-0.385662480811985</v>
      </c>
      <c r="ER223" s="26">
        <f t="shared" si="346"/>
        <v>1.72997152100001</v>
      </c>
      <c r="ES223" s="26">
        <f t="shared" si="347"/>
        <v>0.924870716412211</v>
      </c>
      <c r="ET223" s="26">
        <f t="shared" si="364"/>
        <v>1.08123220062501</v>
      </c>
      <c r="EU223" s="16">
        <f t="shared" si="348"/>
        <v>0.0168925962710558</v>
      </c>
      <c r="EV223" s="16">
        <f t="shared" si="349"/>
        <v>0.0812322006250057</v>
      </c>
      <c r="EW223" s="16">
        <f t="shared" si="350"/>
        <v>0.0241782478990877</v>
      </c>
      <c r="EZ223" s="25">
        <v>-0.0587244224880939</v>
      </c>
      <c r="FA223" s="25">
        <v>4.60517018598809</v>
      </c>
      <c r="FB223" s="26">
        <f t="shared" si="351"/>
        <v>1.51294686330872</v>
      </c>
      <c r="FC223" s="26">
        <f t="shared" si="352"/>
        <v>1.05753879320051</v>
      </c>
      <c r="FD223" s="26">
        <f t="shared" si="353"/>
        <v>0.945591789567948</v>
      </c>
      <c r="FE223" s="16">
        <f t="shared" si="354"/>
        <v>0.00757824860779116</v>
      </c>
      <c r="FF223" s="16">
        <f t="shared" si="355"/>
        <v>0.0544082104320517</v>
      </c>
      <c r="FG223" s="16">
        <f t="shared" si="356"/>
        <v>0.0476434178144158</v>
      </c>
    </row>
    <row r="224" s="1" customFormat="1" spans="1:163">
      <c r="A224" s="13" t="s">
        <v>31</v>
      </c>
      <c r="B224" s="13">
        <v>3.00260663050318</v>
      </c>
      <c r="C224" s="14">
        <v>0.0034</v>
      </c>
      <c r="D224" s="14">
        <v>0.0170595238095238</v>
      </c>
      <c r="E224" s="13">
        <v>100</v>
      </c>
      <c r="F224" s="13">
        <v>1</v>
      </c>
      <c r="G224" s="13">
        <v>1.06</v>
      </c>
      <c r="H224" s="13">
        <v>0.68</v>
      </c>
      <c r="I224" s="13">
        <v>5.4</v>
      </c>
      <c r="J224" s="13">
        <v>1.65</v>
      </c>
      <c r="K224" s="17">
        <f t="shared" si="283"/>
        <v>1.86925272834261</v>
      </c>
      <c r="L224" s="17">
        <f t="shared" si="279"/>
        <v>0.882705679645034</v>
      </c>
      <c r="M224" s="17">
        <f t="shared" si="280"/>
        <v>1.13288044141977</v>
      </c>
      <c r="N224" s="16">
        <f t="shared" si="284"/>
        <v>0.0480717588856797</v>
      </c>
      <c r="O224" s="16">
        <f t="shared" si="281"/>
        <v>0.132880441419766</v>
      </c>
      <c r="P224" s="16">
        <f>(O224-$Q$1)^2</f>
        <v>0.0300695713648457</v>
      </c>
      <c r="R224" s="21">
        <f t="shared" si="285"/>
        <v>-0.124763452576476</v>
      </c>
      <c r="S224" s="21">
        <f t="shared" si="367"/>
        <v>1</v>
      </c>
      <c r="T224" s="21">
        <f t="shared" si="286"/>
        <v>1.09948078824754</v>
      </c>
      <c r="U224" s="22">
        <f t="shared" si="287"/>
        <v>0.00339423306801562</v>
      </c>
      <c r="V224" s="21">
        <f t="shared" si="288"/>
        <v>0.016915644173269</v>
      </c>
      <c r="W224" s="25">
        <f t="shared" si="289"/>
        <v>4.60517018598809</v>
      </c>
      <c r="X224" s="21">
        <f t="shared" si="290"/>
        <v>0</v>
      </c>
      <c r="Y224" s="21">
        <f t="shared" si="291"/>
        <v>0.0582689081239758</v>
      </c>
      <c r="Z224" s="25">
        <f t="shared" si="292"/>
        <v>-0.385662480811985</v>
      </c>
      <c r="AA224" s="21">
        <f t="shared" si="293"/>
        <v>1.68639895357023</v>
      </c>
      <c r="AB224" s="26">
        <f t="shared" si="294"/>
        <v>1.93066224399315</v>
      </c>
      <c r="AC224" s="26">
        <f t="shared" si="295"/>
        <v>0.854629029564144</v>
      </c>
      <c r="AD224" s="26">
        <f t="shared" si="357"/>
        <v>1.17009832969282</v>
      </c>
      <c r="AE224" s="16">
        <f t="shared" si="296"/>
        <v>0.0787712952032719</v>
      </c>
      <c r="AF224" s="16">
        <f t="shared" si="297"/>
        <v>0.17009832969282</v>
      </c>
      <c r="AG224" s="16">
        <f t="shared" si="298"/>
        <v>0.00117776654411557</v>
      </c>
      <c r="AJ224" s="25">
        <v>-0.124763452576476</v>
      </c>
      <c r="AK224" s="22">
        <v>1</v>
      </c>
      <c r="AL224" s="25">
        <v>1.09948078824754</v>
      </c>
      <c r="AM224" s="25">
        <v>0.016915644173269</v>
      </c>
      <c r="AN224" s="25">
        <v>4.60517018598809</v>
      </c>
      <c r="AO224" s="25">
        <v>0</v>
      </c>
      <c r="AP224" s="25">
        <v>0.0582689081239758</v>
      </c>
      <c r="AQ224" s="25">
        <v>-0.385662480811985</v>
      </c>
      <c r="AR224" s="25">
        <v>1.68639895357023</v>
      </c>
      <c r="AS224" s="26">
        <f t="shared" si="299"/>
        <v>1.92980693419341</v>
      </c>
      <c r="AT224" s="26">
        <f t="shared" si="300"/>
        <v>0.855007809726643</v>
      </c>
      <c r="AU224" s="26">
        <f t="shared" si="358"/>
        <v>1.16957996011722</v>
      </c>
      <c r="AV224" s="16">
        <f t="shared" si="301"/>
        <v>0.0782919204227179</v>
      </c>
      <c r="AW224" s="16">
        <f t="shared" si="302"/>
        <v>0.169579960117221</v>
      </c>
      <c r="AX224" s="16">
        <f t="shared" si="303"/>
        <v>0.00122569617820753</v>
      </c>
      <c r="BA224" s="25">
        <v>-0.124763452576476</v>
      </c>
      <c r="BB224" s="25">
        <v>1.09948078824754</v>
      </c>
      <c r="BC224" s="25">
        <v>0.016915644173269</v>
      </c>
      <c r="BD224" s="25">
        <v>4.60517018598809</v>
      </c>
      <c r="BE224" s="22">
        <v>0</v>
      </c>
      <c r="BF224" s="25">
        <v>0.0582689081239758</v>
      </c>
      <c r="BG224" s="25">
        <v>-0.385662480811985</v>
      </c>
      <c r="BH224" s="25">
        <v>1.68639895357023</v>
      </c>
      <c r="BI224" s="26">
        <f t="shared" si="304"/>
        <v>1.9243282373713</v>
      </c>
      <c r="BJ224" s="26">
        <f t="shared" si="305"/>
        <v>0.857442076645903</v>
      </c>
      <c r="BK224" s="26">
        <f t="shared" si="359"/>
        <v>1.16625953780079</v>
      </c>
      <c r="BL224" s="16">
        <f t="shared" si="306"/>
        <v>0.0752559818192455</v>
      </c>
      <c r="BM224" s="16">
        <f t="shared" si="307"/>
        <v>0.166259537800789</v>
      </c>
      <c r="BN224" s="16">
        <f t="shared" si="308"/>
        <v>0.00149019206290447</v>
      </c>
      <c r="BQ224" s="25">
        <v>-0.124763452576476</v>
      </c>
      <c r="BR224" s="25">
        <v>1.09948078824754</v>
      </c>
      <c r="BS224" s="25">
        <v>0.016915644173269</v>
      </c>
      <c r="BT224" s="25">
        <v>4.60517018598809</v>
      </c>
      <c r="BU224" s="22">
        <v>0.0582689081239758</v>
      </c>
      <c r="BV224" s="25">
        <v>-0.385662480811985</v>
      </c>
      <c r="BW224" s="25">
        <v>1.68639895357023</v>
      </c>
      <c r="BX224" s="26">
        <f t="shared" si="309"/>
        <v>1.96273123631164</v>
      </c>
      <c r="BY224" s="26">
        <f t="shared" si="310"/>
        <v>0.840665277789474</v>
      </c>
      <c r="BZ224" s="26">
        <f t="shared" si="360"/>
        <v>1.18953408261311</v>
      </c>
      <c r="CA224" s="16">
        <f t="shared" si="311"/>
        <v>0.0978008261650055</v>
      </c>
      <c r="CB224" s="16">
        <f t="shared" si="312"/>
        <v>0.189534082613114</v>
      </c>
      <c r="CC224" s="16">
        <f t="shared" si="313"/>
        <v>0.000293333194739535</v>
      </c>
      <c r="CF224" s="25">
        <v>-0.124763452576476</v>
      </c>
      <c r="CG224" s="25">
        <v>1.09948078824754</v>
      </c>
      <c r="CH224" s="25">
        <v>0.016915644173269</v>
      </c>
      <c r="CI224" s="25">
        <v>4.60517018598809</v>
      </c>
      <c r="CJ224" s="25">
        <v>-0.385662480811985</v>
      </c>
      <c r="CK224" s="22">
        <v>1.68639895357023</v>
      </c>
      <c r="CL224" s="29">
        <f t="shared" si="314"/>
        <v>1.91797718524366</v>
      </c>
      <c r="CM224" s="29">
        <f t="shared" si="315"/>
        <v>0.860281348857853</v>
      </c>
      <c r="CN224" s="29">
        <f t="shared" si="361"/>
        <v>1.16241041529919</v>
      </c>
      <c r="CO224" s="27">
        <f t="shared" si="316"/>
        <v>0.0718117718111124</v>
      </c>
      <c r="CP224" s="27">
        <f t="shared" si="317"/>
        <v>0.162410415299185</v>
      </c>
      <c r="CQ224" s="27">
        <f t="shared" si="318"/>
        <v>0.00204016031686364</v>
      </c>
      <c r="CT224" s="31">
        <v>-0.124763452576476</v>
      </c>
      <c r="CU224" s="31">
        <v>1.09948078824754</v>
      </c>
      <c r="CV224" s="31">
        <v>0.016915644173269</v>
      </c>
      <c r="CW224" s="31">
        <v>4.60517018598809</v>
      </c>
      <c r="CX224" s="31">
        <v>-0.385662480811985</v>
      </c>
      <c r="CY224" s="34">
        <f t="shared" si="319"/>
        <v>1.86429019316151</v>
      </c>
      <c r="CZ224" s="34">
        <f t="shared" si="282"/>
        <v>0.885055344952433</v>
      </c>
      <c r="DA224" s="34">
        <f t="shared" si="362"/>
        <v>1.12987284434031</v>
      </c>
      <c r="DB224" s="32">
        <f t="shared" si="320"/>
        <v>0.0459202868851983</v>
      </c>
      <c r="DC224" s="32">
        <f t="shared" si="321"/>
        <v>0.129872844340311</v>
      </c>
      <c r="DD224" s="32">
        <f>(DC224-$DE$1)^2</f>
        <v>0.00596104532206676</v>
      </c>
      <c r="DE224" s="73"/>
      <c r="DF224" s="30">
        <f t="shared" si="322"/>
        <v>1.86429019316152</v>
      </c>
      <c r="DG224" s="30">
        <f t="shared" si="323"/>
        <v>2.02219921977699</v>
      </c>
      <c r="DH224" s="30">
        <f t="shared" si="324"/>
        <v>0.815943347155463</v>
      </c>
      <c r="DI224" s="34">
        <f t="shared" si="325"/>
        <v>1.22557528471332</v>
      </c>
      <c r="DJ224" s="32">
        <f t="shared" si="326"/>
        <v>0.138532259202597</v>
      </c>
      <c r="DK224" s="32">
        <f t="shared" si="327"/>
        <v>0.225575284713325</v>
      </c>
      <c r="DL224" s="32">
        <f t="shared" si="328"/>
        <v>1.82612161529058e-5</v>
      </c>
      <c r="DM224" s="36"/>
      <c r="DN224" s="30">
        <f t="shared" si="329"/>
        <v>2.01153373644135</v>
      </c>
      <c r="DO224" s="30">
        <f t="shared" si="330"/>
        <v>0.820269613235051</v>
      </c>
      <c r="DP224" s="34">
        <f t="shared" si="331"/>
        <v>1.219111355419</v>
      </c>
      <c r="DQ224" s="32">
        <f t="shared" si="332"/>
        <v>0.130706642585241</v>
      </c>
      <c r="DR224" s="32">
        <f t="shared" si="333"/>
        <v>0.219111355418998</v>
      </c>
      <c r="DS224" s="32">
        <f t="shared" si="334"/>
        <v>6.71462732376783e-5</v>
      </c>
      <c r="DT224" s="36"/>
      <c r="DU224" s="30">
        <f t="shared" si="335"/>
        <v>1.95922712655564</v>
      </c>
      <c r="DV224" s="30">
        <f t="shared" si="336"/>
        <v>0.842168821386591</v>
      </c>
      <c r="DW224" s="34">
        <f t="shared" si="337"/>
        <v>1.18741037973069</v>
      </c>
      <c r="DX224" s="32">
        <f t="shared" si="338"/>
        <v>0.0956214157978574</v>
      </c>
      <c r="DY224" s="32">
        <f t="shared" si="339"/>
        <v>0.187410379730691</v>
      </c>
      <c r="DZ224" s="32">
        <f t="shared" si="340"/>
        <v>0.001421500657995</v>
      </c>
      <c r="EA224" s="36"/>
      <c r="EC224" s="25">
        <v>-0.124763452576476</v>
      </c>
      <c r="ED224" s="22">
        <v>0.016915644173269</v>
      </c>
      <c r="EE224" s="25">
        <v>4.60517018598809</v>
      </c>
      <c r="EF224" s="25">
        <v>-0.385662480811985</v>
      </c>
      <c r="EG224" s="26">
        <f t="shared" si="341"/>
        <v>1.78716344364054</v>
      </c>
      <c r="EH224" s="26">
        <f t="shared" si="342"/>
        <v>0.923250755755651</v>
      </c>
      <c r="EI224" s="26">
        <f t="shared" si="363"/>
        <v>1.08312935978214</v>
      </c>
      <c r="EJ224" s="16">
        <f t="shared" si="343"/>
        <v>0.0188138102713314</v>
      </c>
      <c r="EK224" s="16">
        <f t="shared" si="344"/>
        <v>0.083129359782145</v>
      </c>
      <c r="EL224" s="16">
        <f t="shared" si="345"/>
        <v>0.0178209730492412</v>
      </c>
      <c r="EO224" s="25">
        <v>-0.124763452576476</v>
      </c>
      <c r="EP224" s="25">
        <v>4.60517018598809</v>
      </c>
      <c r="EQ224" s="22">
        <v>-0.385662480811985</v>
      </c>
      <c r="ER224" s="26">
        <f t="shared" si="346"/>
        <v>1.9058262379918</v>
      </c>
      <c r="ES224" s="26">
        <f t="shared" si="347"/>
        <v>0.865766231520996</v>
      </c>
      <c r="ET224" s="26">
        <f t="shared" si="364"/>
        <v>1.15504620484352</v>
      </c>
      <c r="EU224" s="16">
        <f t="shared" si="348"/>
        <v>0.0654470640450381</v>
      </c>
      <c r="EV224" s="16">
        <f t="shared" si="349"/>
        <v>0.155046204843516</v>
      </c>
      <c r="EW224" s="16">
        <f t="shared" si="350"/>
        <v>0.00667155019911266</v>
      </c>
      <c r="EZ224" s="25">
        <v>-0.124763452576476</v>
      </c>
      <c r="FA224" s="25">
        <v>4.60517018598809</v>
      </c>
      <c r="FB224" s="26">
        <f t="shared" si="351"/>
        <v>1.66674063346106</v>
      </c>
      <c r="FC224" s="26">
        <f t="shared" si="352"/>
        <v>0.989956065673939</v>
      </c>
      <c r="FD224" s="26">
        <f t="shared" si="353"/>
        <v>1.01014583846125</v>
      </c>
      <c r="FE224" s="16">
        <f t="shared" si="354"/>
        <v>0.000280248808677578</v>
      </c>
      <c r="FF224" s="16">
        <f t="shared" si="355"/>
        <v>0.0101458384612487</v>
      </c>
      <c r="FG224" s="16">
        <f t="shared" si="356"/>
        <v>0.06892520075614</v>
      </c>
    </row>
    <row r="225" s="1" customFormat="1" spans="1:163">
      <c r="A225" s="13" t="s">
        <v>31</v>
      </c>
      <c r="B225" s="13">
        <v>3.00260663050318</v>
      </c>
      <c r="C225" s="14">
        <v>0.0034</v>
      </c>
      <c r="D225" s="14">
        <v>0.0325681818181818</v>
      </c>
      <c r="E225" s="13">
        <v>100</v>
      </c>
      <c r="F225" s="13">
        <v>0.6</v>
      </c>
      <c r="G225" s="13">
        <v>0.66</v>
      </c>
      <c r="H225" s="13">
        <v>0.68</v>
      </c>
      <c r="I225" s="13">
        <v>3.4</v>
      </c>
      <c r="J225" s="13">
        <v>2.21</v>
      </c>
      <c r="K225" s="17">
        <f t="shared" si="283"/>
        <v>1.61509272834261</v>
      </c>
      <c r="L225" s="17">
        <f t="shared" si="279"/>
        <v>1.36834248660625</v>
      </c>
      <c r="M225" s="17">
        <f t="shared" si="280"/>
        <v>0.7308111892953</v>
      </c>
      <c r="N225" s="16">
        <f t="shared" si="284"/>
        <v>0.353914661870836</v>
      </c>
      <c r="O225" s="16">
        <f t="shared" si="281"/>
        <v>0.2691888107047</v>
      </c>
      <c r="P225" s="16">
        <f>(O225-$Q$1)^2</f>
        <v>0.00137621934238428</v>
      </c>
      <c r="R225" s="21">
        <f t="shared" si="285"/>
        <v>0.31360014357292</v>
      </c>
      <c r="S225" s="21">
        <f t="shared" si="367"/>
        <v>1</v>
      </c>
      <c r="T225" s="21">
        <f t="shared" si="286"/>
        <v>1.09948078824754</v>
      </c>
      <c r="U225" s="22">
        <f t="shared" si="287"/>
        <v>0.00339423306801562</v>
      </c>
      <c r="V225" s="21">
        <f t="shared" si="288"/>
        <v>0.0320490793320486</v>
      </c>
      <c r="W225" s="25">
        <f t="shared" si="289"/>
        <v>4.60517018598809</v>
      </c>
      <c r="X225" s="21">
        <f t="shared" si="290"/>
        <v>-0.510825623765991</v>
      </c>
      <c r="Y225" s="21">
        <f t="shared" si="291"/>
        <v>-0.415515443961666</v>
      </c>
      <c r="Z225" s="25">
        <f t="shared" si="292"/>
        <v>-0.385662480811985</v>
      </c>
      <c r="AA225" s="21">
        <f t="shared" si="293"/>
        <v>1.22377543162212</v>
      </c>
      <c r="AB225" s="26">
        <f t="shared" si="294"/>
        <v>1.67443844854339</v>
      </c>
      <c r="AC225" s="26">
        <f t="shared" si="295"/>
        <v>1.31984546934078</v>
      </c>
      <c r="AD225" s="26">
        <f t="shared" si="357"/>
        <v>0.757664456354476</v>
      </c>
      <c r="AE225" s="16">
        <f t="shared" si="296"/>
        <v>0.286826175398609</v>
      </c>
      <c r="AF225" s="16">
        <f t="shared" si="297"/>
        <v>0.242335543645524</v>
      </c>
      <c r="AG225" s="16">
        <f t="shared" si="298"/>
        <v>0.00143782102095619</v>
      </c>
      <c r="AJ225" s="25">
        <v>0.31360014357292</v>
      </c>
      <c r="AK225" s="22">
        <v>1</v>
      </c>
      <c r="AL225" s="25">
        <v>1.09948078824754</v>
      </c>
      <c r="AM225" s="25">
        <v>0.0320490793320486</v>
      </c>
      <c r="AN225" s="25">
        <v>4.60517018598809</v>
      </c>
      <c r="AO225" s="25">
        <v>-0.510825623765991</v>
      </c>
      <c r="AP225" s="25">
        <v>-0.415515443961666</v>
      </c>
      <c r="AQ225" s="25">
        <v>-0.385662480811985</v>
      </c>
      <c r="AR225" s="25">
        <v>1.22377543162212</v>
      </c>
      <c r="AS225" s="26">
        <f t="shared" si="299"/>
        <v>1.67367209132336</v>
      </c>
      <c r="AT225" s="26">
        <f t="shared" si="300"/>
        <v>1.32044981299328</v>
      </c>
      <c r="AU225" s="26">
        <f t="shared" si="358"/>
        <v>0.75731768838161</v>
      </c>
      <c r="AV225" s="16">
        <f t="shared" si="301"/>
        <v>0.287647625625461</v>
      </c>
      <c r="AW225" s="16">
        <f t="shared" si="302"/>
        <v>0.24268231161839</v>
      </c>
      <c r="AX225" s="16">
        <f t="shared" si="303"/>
        <v>0.00145103150997021</v>
      </c>
      <c r="BA225" s="25">
        <v>0.31360014357292</v>
      </c>
      <c r="BB225" s="25">
        <v>1.09948078824754</v>
      </c>
      <c r="BC225" s="25">
        <v>0.0320490793320486</v>
      </c>
      <c r="BD225" s="25">
        <v>4.60517018598809</v>
      </c>
      <c r="BE225" s="22">
        <v>-0.510825623765991</v>
      </c>
      <c r="BF225" s="25">
        <v>-0.415515443961666</v>
      </c>
      <c r="BG225" s="25">
        <v>-0.385662480811985</v>
      </c>
      <c r="BH225" s="25">
        <v>1.22377543162212</v>
      </c>
      <c r="BI225" s="26">
        <f t="shared" si="304"/>
        <v>1.65195492034828</v>
      </c>
      <c r="BJ225" s="26">
        <f t="shared" si="305"/>
        <v>1.33780890312313</v>
      </c>
      <c r="BK225" s="26">
        <f t="shared" si="359"/>
        <v>0.747490914184743</v>
      </c>
      <c r="BL225" s="16">
        <f t="shared" si="306"/>
        <v>0.311414310923493</v>
      </c>
      <c r="BM225" s="16">
        <f t="shared" si="307"/>
        <v>0.252509085815257</v>
      </c>
      <c r="BN225" s="16">
        <f t="shared" si="308"/>
        <v>0.00227019297745415</v>
      </c>
      <c r="BQ225" s="25">
        <v>0.31360014357292</v>
      </c>
      <c r="BR225" s="25">
        <v>1.09948078824754</v>
      </c>
      <c r="BS225" s="25">
        <v>0.0320490793320486</v>
      </c>
      <c r="BT225" s="25">
        <v>4.60517018598809</v>
      </c>
      <c r="BU225" s="22">
        <v>-0.415515443961666</v>
      </c>
      <c r="BV225" s="25">
        <v>-0.385662480811985</v>
      </c>
      <c r="BW225" s="25">
        <v>1.22377543162212</v>
      </c>
      <c r="BX225" s="26">
        <f t="shared" si="309"/>
        <v>1.66527094105713</v>
      </c>
      <c r="BY225" s="26">
        <f t="shared" si="310"/>
        <v>1.32711136999549</v>
      </c>
      <c r="BZ225" s="26">
        <f t="shared" si="360"/>
        <v>0.753516262921777</v>
      </c>
      <c r="CA225" s="16">
        <f t="shared" si="311"/>
        <v>0.296729747656788</v>
      </c>
      <c r="CB225" s="16">
        <f t="shared" si="312"/>
        <v>0.246483737078223</v>
      </c>
      <c r="CC225" s="16">
        <f t="shared" si="313"/>
        <v>0.00158584598093534</v>
      </c>
      <c r="CF225" s="25">
        <v>0.31360014357292</v>
      </c>
      <c r="CG225" s="25">
        <v>1.09948078824754</v>
      </c>
      <c r="CH225" s="25">
        <v>0.0320490793320486</v>
      </c>
      <c r="CI225" s="25">
        <v>4.60517018598809</v>
      </c>
      <c r="CJ225" s="25">
        <v>-0.385662480811985</v>
      </c>
      <c r="CK225" s="22">
        <v>1.22377543162212</v>
      </c>
      <c r="CL225" s="29">
        <f t="shared" si="314"/>
        <v>1.66231481606204</v>
      </c>
      <c r="CM225" s="29">
        <f t="shared" si="315"/>
        <v>1.32947139654052</v>
      </c>
      <c r="CN225" s="29">
        <f t="shared" si="361"/>
        <v>0.752178649801828</v>
      </c>
      <c r="CO225" s="27">
        <f t="shared" si="316"/>
        <v>0.299959060705156</v>
      </c>
      <c r="CP225" s="27">
        <f t="shared" si="317"/>
        <v>0.247821350198172</v>
      </c>
      <c r="CQ225" s="27">
        <f t="shared" si="318"/>
        <v>0.0016194830350458</v>
      </c>
      <c r="CT225" s="31">
        <v>0.31360014357292</v>
      </c>
      <c r="CU225" s="31">
        <v>1.09948078824754</v>
      </c>
      <c r="CV225" s="31">
        <v>0.0320490793320486</v>
      </c>
      <c r="CW225" s="31">
        <v>4.60517018598809</v>
      </c>
      <c r="CX225" s="31">
        <v>-0.385662480811985</v>
      </c>
      <c r="CY225" s="34">
        <f t="shared" si="319"/>
        <v>1.67427252694057</v>
      </c>
      <c r="CZ225" s="34">
        <f t="shared" si="282"/>
        <v>1.31997626696914</v>
      </c>
      <c r="DA225" s="34">
        <f t="shared" si="362"/>
        <v>0.757589378706141</v>
      </c>
      <c r="DB225" s="32">
        <f t="shared" si="320"/>
        <v>0.28700392539064</v>
      </c>
      <c r="DC225" s="32">
        <f t="shared" si="321"/>
        <v>0.242410621293859</v>
      </c>
      <c r="DD225" s="32">
        <f>(DC225-$DE$1)^2</f>
        <v>0.00124820684083673</v>
      </c>
      <c r="DE225" s="73"/>
      <c r="DF225" s="30">
        <f t="shared" si="322"/>
        <v>1.67427252694058</v>
      </c>
      <c r="DG225" s="30">
        <f t="shared" si="323"/>
        <v>1.74718342777115</v>
      </c>
      <c r="DH225" s="30">
        <f t="shared" si="324"/>
        <v>1.26489294991726</v>
      </c>
      <c r="DI225" s="34">
        <f t="shared" si="325"/>
        <v>0.79058073654803</v>
      </c>
      <c r="DJ225" s="32">
        <f t="shared" si="326"/>
        <v>0.214199179529665</v>
      </c>
      <c r="DK225" s="32">
        <f t="shared" si="327"/>
        <v>0.209419263451969</v>
      </c>
      <c r="DL225" s="32">
        <f t="shared" si="328"/>
        <v>0.000417357756480571</v>
      </c>
      <c r="DM225" s="36"/>
      <c r="DN225" s="30">
        <f t="shared" si="329"/>
        <v>1.69595874173583</v>
      </c>
      <c r="DO225" s="30">
        <f t="shared" si="330"/>
        <v>1.30309773794263</v>
      </c>
      <c r="DP225" s="34">
        <f t="shared" si="331"/>
        <v>0.767402145581826</v>
      </c>
      <c r="DQ225" s="32">
        <f t="shared" si="332"/>
        <v>0.264238415197807</v>
      </c>
      <c r="DR225" s="32">
        <f t="shared" si="333"/>
        <v>0.232597854418174</v>
      </c>
      <c r="DS225" s="32">
        <f t="shared" si="334"/>
        <v>2.8007550599416e-5</v>
      </c>
      <c r="DT225" s="36"/>
      <c r="DU225" s="30">
        <f t="shared" si="335"/>
        <v>1.68934547690293</v>
      </c>
      <c r="DV225" s="30">
        <f t="shared" si="336"/>
        <v>1.30819896238843</v>
      </c>
      <c r="DW225" s="34">
        <f t="shared" si="337"/>
        <v>0.764409718055626</v>
      </c>
      <c r="DX225" s="32">
        <f t="shared" si="338"/>
        <v>0.271081132421434</v>
      </c>
      <c r="DY225" s="32">
        <f t="shared" si="339"/>
        <v>0.235590281944374</v>
      </c>
      <c r="DZ225" s="32">
        <f t="shared" si="340"/>
        <v>0.000109769801359647</v>
      </c>
      <c r="EA225" s="36"/>
      <c r="EC225" s="25">
        <v>0.31360014357292</v>
      </c>
      <c r="ED225" s="22">
        <v>0.0320490793320486</v>
      </c>
      <c r="EE225" s="25">
        <v>4.60517018598809</v>
      </c>
      <c r="EF225" s="25">
        <v>-0.385662480811985</v>
      </c>
      <c r="EG225" s="26">
        <f t="shared" si="341"/>
        <v>1.61014258024196</v>
      </c>
      <c r="EH225" s="26">
        <f t="shared" si="342"/>
        <v>1.37254925564909</v>
      </c>
      <c r="EI225" s="26">
        <f t="shared" si="363"/>
        <v>0.728571303276905</v>
      </c>
      <c r="EJ225" s="16">
        <f t="shared" si="343"/>
        <v>0.359828924038774</v>
      </c>
      <c r="EK225" s="16">
        <f t="shared" si="344"/>
        <v>0.271428696723095</v>
      </c>
      <c r="EL225" s="16">
        <f t="shared" si="345"/>
        <v>0.00300349152663625</v>
      </c>
      <c r="EO225" s="25">
        <v>0.31360014357292</v>
      </c>
      <c r="EP225" s="25">
        <v>4.60517018598809</v>
      </c>
      <c r="EQ225" s="22">
        <v>-0.385662480811985</v>
      </c>
      <c r="ER225" s="26">
        <f t="shared" si="346"/>
        <v>1.64669338275853</v>
      </c>
      <c r="ES225" s="26">
        <f t="shared" si="347"/>
        <v>1.34208348872928</v>
      </c>
      <c r="ET225" s="26">
        <f t="shared" si="364"/>
        <v>0.745110127945038</v>
      </c>
      <c r="EU225" s="16">
        <f t="shared" si="348"/>
        <v>0.317314345028023</v>
      </c>
      <c r="EV225" s="16">
        <f t="shared" si="349"/>
        <v>0.254889872054962</v>
      </c>
      <c r="EW225" s="16">
        <f t="shared" si="350"/>
        <v>0.000329934862547498</v>
      </c>
      <c r="EZ225" s="25">
        <v>0.31360014357292</v>
      </c>
      <c r="FA225" s="25">
        <v>4.60517018598809</v>
      </c>
      <c r="FB225" s="26">
        <f t="shared" si="351"/>
        <v>1.44011595453064</v>
      </c>
      <c r="FC225" s="26">
        <f t="shared" si="352"/>
        <v>1.5345986502318</v>
      </c>
      <c r="FD225" s="26">
        <f t="shared" si="353"/>
        <v>0.65163617852065</v>
      </c>
      <c r="FE225" s="16">
        <f t="shared" si="354"/>
        <v>0.592721443468273</v>
      </c>
      <c r="FF225" s="16">
        <f t="shared" si="355"/>
        <v>0.34836382147935</v>
      </c>
      <c r="FG225" s="16">
        <f t="shared" si="356"/>
        <v>0.00572774829555147</v>
      </c>
    </row>
    <row r="226" s="1" customFormat="1" spans="1:163">
      <c r="A226" s="13" t="s">
        <v>31</v>
      </c>
      <c r="B226" s="13">
        <v>3.00260663050318</v>
      </c>
      <c r="C226" s="14">
        <v>0.0034</v>
      </c>
      <c r="D226" s="14">
        <v>0.0325681818181818</v>
      </c>
      <c r="E226" s="13">
        <v>100</v>
      </c>
      <c r="F226" s="13">
        <v>0.6</v>
      </c>
      <c r="G226" s="13">
        <v>0.66</v>
      </c>
      <c r="H226" s="13">
        <v>0.68</v>
      </c>
      <c r="I226" s="13">
        <v>4.4</v>
      </c>
      <c r="J226" s="13">
        <v>1.92</v>
      </c>
      <c r="K226" s="17">
        <f t="shared" si="283"/>
        <v>1.56969272834261</v>
      </c>
      <c r="L226" s="17">
        <f t="shared" si="279"/>
        <v>1.22316932819538</v>
      </c>
      <c r="M226" s="17">
        <f t="shared" si="280"/>
        <v>0.817548296011778</v>
      </c>
      <c r="N226" s="16">
        <f t="shared" si="284"/>
        <v>0.122715184576042</v>
      </c>
      <c r="O226" s="16">
        <f t="shared" si="281"/>
        <v>0.182451703988222</v>
      </c>
      <c r="P226" s="16">
        <f>(O226-$Q$1)^2</f>
        <v>0.0153349925831909</v>
      </c>
      <c r="R226" s="21">
        <f t="shared" si="285"/>
        <v>0.201445300265499</v>
      </c>
      <c r="S226" s="21">
        <f t="shared" si="367"/>
        <v>1</v>
      </c>
      <c r="T226" s="21">
        <f t="shared" si="286"/>
        <v>1.09948078824754</v>
      </c>
      <c r="U226" s="22">
        <f t="shared" si="287"/>
        <v>0.00339423306801562</v>
      </c>
      <c r="V226" s="21">
        <f t="shared" si="288"/>
        <v>0.0320490793320486</v>
      </c>
      <c r="W226" s="25">
        <f t="shared" si="289"/>
        <v>4.60517018598809</v>
      </c>
      <c r="X226" s="21">
        <f t="shared" si="290"/>
        <v>-0.510825623765991</v>
      </c>
      <c r="Y226" s="21">
        <f t="shared" si="291"/>
        <v>-0.415515443961666</v>
      </c>
      <c r="Z226" s="25">
        <f t="shared" si="292"/>
        <v>-0.385662480811985</v>
      </c>
      <c r="AA226" s="21">
        <f t="shared" si="293"/>
        <v>1.48160454092422</v>
      </c>
      <c r="AB226" s="26">
        <f t="shared" si="294"/>
        <v>1.65159085217025</v>
      </c>
      <c r="AC226" s="26">
        <f t="shared" si="295"/>
        <v>1.16251552100634</v>
      </c>
      <c r="AD226" s="26">
        <f t="shared" si="357"/>
        <v>0.860203568838671</v>
      </c>
      <c r="AE226" s="16">
        <f t="shared" si="296"/>
        <v>0.0720434706386932</v>
      </c>
      <c r="AF226" s="16">
        <f t="shared" si="297"/>
        <v>0.139796431161329</v>
      </c>
      <c r="AG226" s="16">
        <f t="shared" si="298"/>
        <v>0.00417580927889546</v>
      </c>
      <c r="AJ226" s="25">
        <v>0.201445300265499</v>
      </c>
      <c r="AK226" s="22">
        <v>1</v>
      </c>
      <c r="AL226" s="25">
        <v>1.09948078824754</v>
      </c>
      <c r="AM226" s="25">
        <v>0.0320490793320486</v>
      </c>
      <c r="AN226" s="25">
        <v>4.60517018598809</v>
      </c>
      <c r="AO226" s="25">
        <v>-0.510825623765991</v>
      </c>
      <c r="AP226" s="25">
        <v>-0.415515443961666</v>
      </c>
      <c r="AQ226" s="25">
        <v>-0.385662480811985</v>
      </c>
      <c r="AR226" s="25">
        <v>1.48160454092422</v>
      </c>
      <c r="AS226" s="26">
        <f t="shared" si="299"/>
        <v>1.65100521394292</v>
      </c>
      <c r="AT226" s="26">
        <f t="shared" si="300"/>
        <v>1.16292788404627</v>
      </c>
      <c r="AU226" s="26">
        <f t="shared" si="358"/>
        <v>0.859898548928606</v>
      </c>
      <c r="AV226" s="16">
        <f t="shared" si="301"/>
        <v>0.0723581949258927</v>
      </c>
      <c r="AW226" s="16">
        <f t="shared" si="302"/>
        <v>0.140101451071394</v>
      </c>
      <c r="AX226" s="16">
        <f t="shared" si="303"/>
        <v>0.00415876057499932</v>
      </c>
      <c r="BA226" s="25">
        <v>0.201445300265499</v>
      </c>
      <c r="BB226" s="25">
        <v>1.09948078824754</v>
      </c>
      <c r="BC226" s="25">
        <v>0.0320490793320486</v>
      </c>
      <c r="BD226" s="25">
        <v>4.60517018598809</v>
      </c>
      <c r="BE226" s="22">
        <v>-0.510825623765991</v>
      </c>
      <c r="BF226" s="25">
        <v>-0.415515443961666</v>
      </c>
      <c r="BG226" s="25">
        <v>-0.385662480811985</v>
      </c>
      <c r="BH226" s="25">
        <v>1.48160454092422</v>
      </c>
      <c r="BI226" s="26">
        <f t="shared" si="304"/>
        <v>1.63534844691692</v>
      </c>
      <c r="BJ226" s="26">
        <f t="shared" si="305"/>
        <v>1.17406171364869</v>
      </c>
      <c r="BK226" s="26">
        <f t="shared" si="359"/>
        <v>0.851743982769231</v>
      </c>
      <c r="BL226" s="16">
        <f t="shared" si="306"/>
        <v>0.0810265066726076</v>
      </c>
      <c r="BM226" s="16">
        <f t="shared" si="307"/>
        <v>0.148256017230769</v>
      </c>
      <c r="BN226" s="16">
        <f t="shared" si="308"/>
        <v>0.0032042988366388</v>
      </c>
      <c r="BQ226" s="25">
        <v>0.201445300265499</v>
      </c>
      <c r="BR226" s="25">
        <v>1.09948078824754</v>
      </c>
      <c r="BS226" s="25">
        <v>0.0320490793320486</v>
      </c>
      <c r="BT226" s="25">
        <v>4.60517018598809</v>
      </c>
      <c r="BU226" s="22">
        <v>-0.415515443961666</v>
      </c>
      <c r="BV226" s="25">
        <v>-0.385662480811985</v>
      </c>
      <c r="BW226" s="25">
        <v>1.48160454092422</v>
      </c>
      <c r="BX226" s="26">
        <f t="shared" si="309"/>
        <v>1.64925333172252</v>
      </c>
      <c r="BY226" s="26">
        <f t="shared" si="310"/>
        <v>1.16416317800899</v>
      </c>
      <c r="BZ226" s="26">
        <f t="shared" si="360"/>
        <v>0.858986110272144</v>
      </c>
      <c r="CA226" s="16">
        <f t="shared" si="311"/>
        <v>0.0733037583833582</v>
      </c>
      <c r="CB226" s="16">
        <f t="shared" si="312"/>
        <v>0.141013889727856</v>
      </c>
      <c r="CC226" s="16">
        <f t="shared" si="313"/>
        <v>0.00430955035272437</v>
      </c>
      <c r="CF226" s="25">
        <v>0.201445300265499</v>
      </c>
      <c r="CG226" s="25">
        <v>1.09948078824754</v>
      </c>
      <c r="CH226" s="25">
        <v>0.0320490793320486</v>
      </c>
      <c r="CI226" s="25">
        <v>4.60517018598809</v>
      </c>
      <c r="CJ226" s="25">
        <v>-0.385662480811985</v>
      </c>
      <c r="CK226" s="22">
        <v>1.48160454092422</v>
      </c>
      <c r="CL226" s="29">
        <f t="shared" si="314"/>
        <v>1.64611341891489</v>
      </c>
      <c r="CM226" s="29">
        <f t="shared" si="315"/>
        <v>1.16638378494336</v>
      </c>
      <c r="CN226" s="29">
        <f t="shared" si="361"/>
        <v>0.85735073901817</v>
      </c>
      <c r="CO226" s="27">
        <f t="shared" si="316"/>
        <v>0.0750138592984927</v>
      </c>
      <c r="CP226" s="27">
        <f t="shared" si="317"/>
        <v>0.14264926098183</v>
      </c>
      <c r="CQ226" s="27">
        <f t="shared" si="318"/>
        <v>0.00421581246389186</v>
      </c>
      <c r="CT226" s="31">
        <v>0.201445300265499</v>
      </c>
      <c r="CU226" s="31">
        <v>1.09948078824754</v>
      </c>
      <c r="CV226" s="31">
        <v>0.0320490793320486</v>
      </c>
      <c r="CW226" s="31">
        <v>4.60517018598809</v>
      </c>
      <c r="CX226" s="31">
        <v>-0.385662480811985</v>
      </c>
      <c r="CY226" s="34">
        <f t="shared" si="319"/>
        <v>1.62720899220402</v>
      </c>
      <c r="CZ226" s="34">
        <f t="shared" si="282"/>
        <v>1.17993448241667</v>
      </c>
      <c r="DA226" s="34">
        <f t="shared" si="362"/>
        <v>0.847504683439595</v>
      </c>
      <c r="DB226" s="32">
        <f t="shared" si="320"/>
        <v>0.0857265742461841</v>
      </c>
      <c r="DC226" s="32">
        <f t="shared" si="321"/>
        <v>0.152495316560405</v>
      </c>
      <c r="DD226" s="32">
        <f>(DC226-$DE$1)^2</f>
        <v>0.00297955867427991</v>
      </c>
      <c r="DE226" s="73"/>
      <c r="DF226" s="30">
        <f t="shared" si="322"/>
        <v>1.62720899220403</v>
      </c>
      <c r="DG226" s="30">
        <f t="shared" si="323"/>
        <v>1.69808711035971</v>
      </c>
      <c r="DH226" s="30">
        <f t="shared" si="324"/>
        <v>1.13068404340769</v>
      </c>
      <c r="DI226" s="34">
        <f t="shared" si="325"/>
        <v>0.884420369979017</v>
      </c>
      <c r="DJ226" s="32">
        <f t="shared" si="326"/>
        <v>0.0492453305885021</v>
      </c>
      <c r="DK226" s="32">
        <f t="shared" si="327"/>
        <v>0.115579630020983</v>
      </c>
      <c r="DL226" s="32">
        <f t="shared" si="328"/>
        <v>0.0130573973025515</v>
      </c>
      <c r="DM226" s="36"/>
      <c r="DN226" s="30">
        <f t="shared" si="329"/>
        <v>1.66059277202387</v>
      </c>
      <c r="DO226" s="30">
        <f t="shared" si="330"/>
        <v>1.15621363187073</v>
      </c>
      <c r="DP226" s="34">
        <f t="shared" si="331"/>
        <v>0.864892068762435</v>
      </c>
      <c r="DQ226" s="32">
        <f t="shared" si="332"/>
        <v>0.0672921099262575</v>
      </c>
      <c r="DR226" s="32">
        <f t="shared" si="333"/>
        <v>0.135107931237565</v>
      </c>
      <c r="DS226" s="32">
        <f t="shared" si="334"/>
        <v>0.00850041720224018</v>
      </c>
      <c r="DT226" s="36"/>
      <c r="DU226" s="30">
        <f t="shared" si="335"/>
        <v>1.62047460203929</v>
      </c>
      <c r="DV226" s="30">
        <f t="shared" si="336"/>
        <v>1.18483807002206</v>
      </c>
      <c r="DW226" s="34">
        <f t="shared" si="337"/>
        <v>0.843997188562129</v>
      </c>
      <c r="DX226" s="32">
        <f t="shared" si="338"/>
        <v>0.0897154640235234</v>
      </c>
      <c r="DY226" s="32">
        <f t="shared" si="339"/>
        <v>0.156002811437871</v>
      </c>
      <c r="DZ226" s="32">
        <f t="shared" si="340"/>
        <v>0.00477624214432904</v>
      </c>
      <c r="EA226" s="36"/>
      <c r="EC226" s="25">
        <v>0.201445300265499</v>
      </c>
      <c r="ED226" s="22">
        <v>0.0320490793320486</v>
      </c>
      <c r="EE226" s="25">
        <v>4.60517018598809</v>
      </c>
      <c r="EF226" s="25">
        <v>-0.385662480811985</v>
      </c>
      <c r="EG226" s="26">
        <f t="shared" si="341"/>
        <v>1.56488172811863</v>
      </c>
      <c r="EH226" s="26">
        <f t="shared" si="342"/>
        <v>1.22692978357432</v>
      </c>
      <c r="EI226" s="26">
        <f t="shared" si="363"/>
        <v>0.815042566728452</v>
      </c>
      <c r="EJ226" s="16">
        <f t="shared" si="343"/>
        <v>0.126108987024013</v>
      </c>
      <c r="EK226" s="16">
        <f t="shared" si="344"/>
        <v>0.184957433271548</v>
      </c>
      <c r="EL226" s="16">
        <f t="shared" si="345"/>
        <v>0.00100280799884485</v>
      </c>
      <c r="EO226" s="25">
        <v>0.201445300265499</v>
      </c>
      <c r="EP226" s="25">
        <v>4.60517018598809</v>
      </c>
      <c r="EQ226" s="22">
        <v>-0.385662480811985</v>
      </c>
      <c r="ER226" s="26">
        <f t="shared" si="346"/>
        <v>1.60040509338338</v>
      </c>
      <c r="ES226" s="26">
        <f t="shared" si="347"/>
        <v>1.19969625686518</v>
      </c>
      <c r="ET226" s="26">
        <f t="shared" si="364"/>
        <v>0.833544319470508</v>
      </c>
      <c r="EU226" s="16">
        <f t="shared" si="348"/>
        <v>0.102140904335289</v>
      </c>
      <c r="EV226" s="16">
        <f t="shared" si="349"/>
        <v>0.166455680529492</v>
      </c>
      <c r="EW226" s="16">
        <f t="shared" si="350"/>
        <v>0.00493788447189312</v>
      </c>
      <c r="EZ226" s="25">
        <v>0.201445300265499</v>
      </c>
      <c r="FA226" s="25">
        <v>4.60517018598809</v>
      </c>
      <c r="FB226" s="26">
        <f t="shared" si="351"/>
        <v>1.39963452384351</v>
      </c>
      <c r="FC226" s="26">
        <f t="shared" si="352"/>
        <v>1.37178668237443</v>
      </c>
      <c r="FD226" s="26">
        <f t="shared" si="353"/>
        <v>0.728976314501826</v>
      </c>
      <c r="FE226" s="16">
        <f t="shared" si="354"/>
        <v>0.270780228775575</v>
      </c>
      <c r="FF226" s="16">
        <f t="shared" si="355"/>
        <v>0.271023685498174</v>
      </c>
      <c r="FG226" s="16">
        <f t="shared" si="356"/>
        <v>2.7497836434143e-6</v>
      </c>
    </row>
    <row r="227" s="1" customFormat="1" spans="1:163">
      <c r="A227" s="13" t="s">
        <v>31</v>
      </c>
      <c r="B227" s="13">
        <v>3.00260663050318</v>
      </c>
      <c r="C227" s="14">
        <v>0.0034</v>
      </c>
      <c r="D227" s="14">
        <v>0.0325681818181818</v>
      </c>
      <c r="E227" s="13">
        <v>100</v>
      </c>
      <c r="F227" s="13">
        <v>0.6</v>
      </c>
      <c r="G227" s="13">
        <v>0.66</v>
      </c>
      <c r="H227" s="13">
        <v>0.68</v>
      </c>
      <c r="I227" s="13">
        <v>6.4</v>
      </c>
      <c r="J227" s="13">
        <v>1.35</v>
      </c>
      <c r="K227" s="17">
        <f t="shared" si="283"/>
        <v>1.47889272834261</v>
      </c>
      <c r="L227" s="17">
        <f t="shared" si="279"/>
        <v>0.912845113190148</v>
      </c>
      <c r="M227" s="17">
        <f t="shared" si="280"/>
        <v>1.0954760950686</v>
      </c>
      <c r="N227" s="16">
        <f t="shared" si="284"/>
        <v>0.0166133354196026</v>
      </c>
      <c r="O227" s="16">
        <f t="shared" si="281"/>
        <v>0.0954760950686022</v>
      </c>
      <c r="P227" s="16">
        <f>(O227-$Q$1)^2</f>
        <v>0.0444409176723372</v>
      </c>
      <c r="R227" s="21">
        <f t="shared" si="285"/>
        <v>-0.0911890587916619</v>
      </c>
      <c r="S227" s="21">
        <f t="shared" si="367"/>
        <v>1</v>
      </c>
      <c r="T227" s="21">
        <f t="shared" si="286"/>
        <v>1.09948078824754</v>
      </c>
      <c r="U227" s="22">
        <f t="shared" si="287"/>
        <v>0.00339423306801562</v>
      </c>
      <c r="V227" s="21">
        <f t="shared" si="288"/>
        <v>0.0320490793320486</v>
      </c>
      <c r="W227" s="25">
        <f t="shared" si="289"/>
        <v>4.60517018598809</v>
      </c>
      <c r="X227" s="21">
        <f t="shared" si="290"/>
        <v>-0.510825623765991</v>
      </c>
      <c r="Y227" s="21">
        <f t="shared" si="291"/>
        <v>-0.415515443961666</v>
      </c>
      <c r="Z227" s="25">
        <f t="shared" si="292"/>
        <v>-0.385662480811985</v>
      </c>
      <c r="AA227" s="21">
        <f t="shared" si="293"/>
        <v>1.85629799036563</v>
      </c>
      <c r="AB227" s="26">
        <f t="shared" si="294"/>
        <v>1.58982297946924</v>
      </c>
      <c r="AC227" s="26">
        <f t="shared" si="295"/>
        <v>0.849151142884281</v>
      </c>
      <c r="AD227" s="26">
        <f t="shared" si="357"/>
        <v>1.1776466514587</v>
      </c>
      <c r="AE227" s="16">
        <f t="shared" si="296"/>
        <v>0.0575150614815046</v>
      </c>
      <c r="AF227" s="16">
        <f t="shared" si="297"/>
        <v>0.177646651458698</v>
      </c>
      <c r="AG227" s="16">
        <f t="shared" si="298"/>
        <v>0.000716647982505919</v>
      </c>
      <c r="AJ227" s="25">
        <v>-0.0911890587916619</v>
      </c>
      <c r="AK227" s="22">
        <v>1</v>
      </c>
      <c r="AL227" s="25">
        <v>1.09948078824754</v>
      </c>
      <c r="AM227" s="25">
        <v>0.0320490793320486</v>
      </c>
      <c r="AN227" s="25">
        <v>4.60517018598809</v>
      </c>
      <c r="AO227" s="25">
        <v>-0.510825623765991</v>
      </c>
      <c r="AP227" s="25">
        <v>-0.415515443961666</v>
      </c>
      <c r="AQ227" s="25">
        <v>-0.385662480811985</v>
      </c>
      <c r="AR227" s="25">
        <v>1.85629799036563</v>
      </c>
      <c r="AS227" s="26">
        <f t="shared" si="299"/>
        <v>1.58949745539739</v>
      </c>
      <c r="AT227" s="26">
        <f t="shared" si="300"/>
        <v>0.849325046363464</v>
      </c>
      <c r="AU227" s="26">
        <f t="shared" si="358"/>
        <v>1.17740552251659</v>
      </c>
      <c r="AV227" s="16">
        <f t="shared" si="301"/>
        <v>0.0573590311418269</v>
      </c>
      <c r="AW227" s="16">
        <f t="shared" si="302"/>
        <v>0.177405522516588</v>
      </c>
      <c r="AX227" s="16">
        <f t="shared" si="303"/>
        <v>0.000738990602484219</v>
      </c>
      <c r="BA227" s="25">
        <v>-0.0911890587916619</v>
      </c>
      <c r="BB227" s="25">
        <v>1.09948078824754</v>
      </c>
      <c r="BC227" s="25">
        <v>0.0320490793320486</v>
      </c>
      <c r="BD227" s="25">
        <v>4.60517018598809</v>
      </c>
      <c r="BE227" s="22">
        <v>-0.510825623765991</v>
      </c>
      <c r="BF227" s="25">
        <v>-0.415515443961666</v>
      </c>
      <c r="BG227" s="25">
        <v>-0.385662480811985</v>
      </c>
      <c r="BH227" s="25">
        <v>1.85629799036563</v>
      </c>
      <c r="BI227" s="26">
        <f t="shared" si="304"/>
        <v>1.58252674723757</v>
      </c>
      <c r="BJ227" s="26">
        <f t="shared" si="305"/>
        <v>0.853066150291952</v>
      </c>
      <c r="BK227" s="26">
        <f t="shared" si="359"/>
        <v>1.17224203499079</v>
      </c>
      <c r="BL227" s="16">
        <f t="shared" si="306"/>
        <v>0.0540686881808856</v>
      </c>
      <c r="BM227" s="16">
        <f t="shared" si="307"/>
        <v>0.172242034990794</v>
      </c>
      <c r="BN227" s="16">
        <f t="shared" si="308"/>
        <v>0.00106409758713756</v>
      </c>
      <c r="BQ227" s="25">
        <v>-0.0911890587916619</v>
      </c>
      <c r="BR227" s="25">
        <v>1.09948078824754</v>
      </c>
      <c r="BS227" s="25">
        <v>0.0320490793320486</v>
      </c>
      <c r="BT227" s="25">
        <v>4.60517018598809</v>
      </c>
      <c r="BU227" s="22">
        <v>-0.415515443961666</v>
      </c>
      <c r="BV227" s="25">
        <v>-0.385662480811985</v>
      </c>
      <c r="BW227" s="25">
        <v>1.85629799036563</v>
      </c>
      <c r="BX227" s="26">
        <f t="shared" si="309"/>
        <v>1.59699943570321</v>
      </c>
      <c r="BY227" s="26">
        <f t="shared" si="310"/>
        <v>0.845335301828426</v>
      </c>
      <c r="BZ227" s="26">
        <f t="shared" si="360"/>
        <v>1.18296254496534</v>
      </c>
      <c r="CA227" s="16">
        <f t="shared" si="311"/>
        <v>0.0610087212377049</v>
      </c>
      <c r="CB227" s="16">
        <f t="shared" si="312"/>
        <v>0.182962544965342</v>
      </c>
      <c r="CC227" s="16">
        <f t="shared" si="313"/>
        <v>0.000561619393911418</v>
      </c>
      <c r="CF227" s="25">
        <v>-0.0911890587916619</v>
      </c>
      <c r="CG227" s="25">
        <v>1.09948078824754</v>
      </c>
      <c r="CH227" s="25">
        <v>0.0320490793320486</v>
      </c>
      <c r="CI227" s="25">
        <v>4.60517018598809</v>
      </c>
      <c r="CJ227" s="25">
        <v>-0.385662480811985</v>
      </c>
      <c r="CK227" s="22">
        <v>1.85629799036563</v>
      </c>
      <c r="CL227" s="29">
        <f t="shared" si="314"/>
        <v>1.59366041087271</v>
      </c>
      <c r="CM227" s="29">
        <f t="shared" si="315"/>
        <v>0.84710644174233</v>
      </c>
      <c r="CN227" s="29">
        <f t="shared" si="361"/>
        <v>1.18048919323904</v>
      </c>
      <c r="CO227" s="27">
        <f t="shared" si="316"/>
        <v>0.0593703958266571</v>
      </c>
      <c r="CP227" s="27">
        <f t="shared" si="317"/>
        <v>0.180489193239043</v>
      </c>
      <c r="CQ227" s="27">
        <f t="shared" si="318"/>
        <v>0.000733833204449262</v>
      </c>
      <c r="CT227" s="31">
        <v>-0.0911890587916619</v>
      </c>
      <c r="CU227" s="31">
        <v>1.09948078824754</v>
      </c>
      <c r="CV227" s="31">
        <v>0.0320490793320486</v>
      </c>
      <c r="CW227" s="31">
        <v>4.60517018598809</v>
      </c>
      <c r="CX227" s="31">
        <v>-0.385662480811985</v>
      </c>
      <c r="CY227" s="34">
        <f t="shared" si="319"/>
        <v>1.53308192273092</v>
      </c>
      <c r="CZ227" s="34">
        <f t="shared" si="282"/>
        <v>0.880579165394636</v>
      </c>
      <c r="DA227" s="34">
        <f t="shared" si="362"/>
        <v>1.13561623905994</v>
      </c>
      <c r="DB227" s="32">
        <f t="shared" si="320"/>
        <v>0.0335189904308514</v>
      </c>
      <c r="DC227" s="32">
        <f t="shared" si="321"/>
        <v>0.135616239059942</v>
      </c>
      <c r="DD227" s="32">
        <f>(DC227-$DE$1)^2</f>
        <v>0.00510716209328677</v>
      </c>
      <c r="DE227" s="73"/>
      <c r="DF227" s="30">
        <f t="shared" si="322"/>
        <v>1.53308192273092</v>
      </c>
      <c r="DG227" s="30">
        <f t="shared" si="323"/>
        <v>1.59989447553685</v>
      </c>
      <c r="DH227" s="30">
        <f t="shared" si="324"/>
        <v>0.843805651336478</v>
      </c>
      <c r="DI227" s="34">
        <f t="shared" si="325"/>
        <v>1.18510701891618</v>
      </c>
      <c r="DJ227" s="32">
        <f t="shared" si="326"/>
        <v>0.0624472489038349</v>
      </c>
      <c r="DK227" s="32">
        <f t="shared" si="327"/>
        <v>0.185107018916181</v>
      </c>
      <c r="DL227" s="32">
        <f t="shared" si="328"/>
        <v>0.00200180900054405</v>
      </c>
      <c r="DM227" s="36"/>
      <c r="DN227" s="30">
        <f t="shared" si="329"/>
        <v>1.62301642920492</v>
      </c>
      <c r="DO227" s="30">
        <f t="shared" si="330"/>
        <v>0.831784556032706</v>
      </c>
      <c r="DP227" s="34">
        <f t="shared" si="331"/>
        <v>1.20223439200364</v>
      </c>
      <c r="DQ227" s="32">
        <f t="shared" si="332"/>
        <v>0.0745379706158034</v>
      </c>
      <c r="DR227" s="32">
        <f t="shared" si="333"/>
        <v>0.202234392003642</v>
      </c>
      <c r="DS227" s="32">
        <f t="shared" si="334"/>
        <v>0.000628567394841755</v>
      </c>
      <c r="DT227" s="36"/>
      <c r="DU227" s="30">
        <f t="shared" si="335"/>
        <v>1.54729929749666</v>
      </c>
      <c r="DV227" s="30">
        <f t="shared" si="336"/>
        <v>0.872487955099658</v>
      </c>
      <c r="DW227" s="34">
        <f t="shared" si="337"/>
        <v>1.14614762777531</v>
      </c>
      <c r="DX227" s="32">
        <f t="shared" si="338"/>
        <v>0.0389270127926766</v>
      </c>
      <c r="DY227" s="32">
        <f t="shared" si="339"/>
        <v>0.146147627775306</v>
      </c>
      <c r="DZ227" s="32">
        <f t="shared" si="340"/>
        <v>0.0062355574115651</v>
      </c>
      <c r="EA227" s="36"/>
      <c r="EC227" s="25">
        <v>-0.0911890587916619</v>
      </c>
      <c r="ED227" s="22">
        <v>0.0320490793320486</v>
      </c>
      <c r="EE227" s="25">
        <v>4.60517018598809</v>
      </c>
      <c r="EF227" s="25">
        <v>-0.385662480811985</v>
      </c>
      <c r="EG227" s="26">
        <f t="shared" si="341"/>
        <v>1.47436002387196</v>
      </c>
      <c r="EH227" s="26">
        <f t="shared" si="342"/>
        <v>0.915651522112376</v>
      </c>
      <c r="EI227" s="26">
        <f t="shared" si="363"/>
        <v>1.09211853620145</v>
      </c>
      <c r="EJ227" s="16">
        <f t="shared" si="343"/>
        <v>0.0154654155374348</v>
      </c>
      <c r="EK227" s="16">
        <f t="shared" si="344"/>
        <v>0.0921185362014527</v>
      </c>
      <c r="EL227" s="16">
        <f t="shared" si="345"/>
        <v>0.0155017542225623</v>
      </c>
      <c r="EO227" s="25">
        <v>-0.0911890587916619</v>
      </c>
      <c r="EP227" s="25">
        <v>4.60517018598809</v>
      </c>
      <c r="EQ227" s="22">
        <v>-0.385662480811985</v>
      </c>
      <c r="ER227" s="26">
        <f t="shared" si="346"/>
        <v>1.50782851463306</v>
      </c>
      <c r="ES227" s="26">
        <f t="shared" si="347"/>
        <v>0.895327278200819</v>
      </c>
      <c r="ET227" s="26">
        <f t="shared" si="364"/>
        <v>1.1169100108393</v>
      </c>
      <c r="EU227" s="16">
        <f t="shared" si="348"/>
        <v>0.0249098400312773</v>
      </c>
      <c r="EV227" s="16">
        <f t="shared" si="349"/>
        <v>0.116910010839302</v>
      </c>
      <c r="EW227" s="16">
        <f t="shared" si="350"/>
        <v>0.0143558144342577</v>
      </c>
      <c r="EZ227" s="25">
        <v>-0.0911890587916619</v>
      </c>
      <c r="FA227" s="25">
        <v>4.60517018598809</v>
      </c>
      <c r="FB227" s="26">
        <f t="shared" si="351"/>
        <v>1.31867166246924</v>
      </c>
      <c r="FC227" s="26">
        <f t="shared" si="352"/>
        <v>1.02375749659479</v>
      </c>
      <c r="FD227" s="26">
        <f t="shared" si="353"/>
        <v>0.976793824051291</v>
      </c>
      <c r="FE227" s="16">
        <f t="shared" si="354"/>
        <v>0.000981464732441033</v>
      </c>
      <c r="FF227" s="16">
        <f t="shared" si="355"/>
        <v>0.0232061759487089</v>
      </c>
      <c r="FG227" s="16">
        <f t="shared" si="356"/>
        <v>0.0622381531857252</v>
      </c>
    </row>
    <row r="228" s="1" customFormat="1" spans="1:163">
      <c r="A228" s="13" t="s">
        <v>31</v>
      </c>
      <c r="B228" s="13">
        <v>3.00260663050318</v>
      </c>
      <c r="C228" s="14">
        <v>0.0018</v>
      </c>
      <c r="D228" s="14">
        <v>0.0325681818181818</v>
      </c>
      <c r="E228" s="13">
        <v>100</v>
      </c>
      <c r="F228" s="13">
        <v>0.6</v>
      </c>
      <c r="G228" s="13">
        <v>0.66</v>
      </c>
      <c r="H228" s="13">
        <v>0.68</v>
      </c>
      <c r="I228" s="13">
        <v>5.4</v>
      </c>
      <c r="J228" s="13">
        <v>1.56</v>
      </c>
      <c r="K228" s="17">
        <f t="shared" si="283"/>
        <v>1.52415288834261</v>
      </c>
      <c r="L228" s="17">
        <f t="shared" si="279"/>
        <v>1.02351936733615</v>
      </c>
      <c r="M228" s="17">
        <f t="shared" si="280"/>
        <v>0.977021082270906</v>
      </c>
      <c r="N228" s="16">
        <f t="shared" si="284"/>
        <v>0.00128501541417718</v>
      </c>
      <c r="O228" s="16">
        <f t="shared" si="281"/>
        <v>0.0229789177290943</v>
      </c>
      <c r="P228" s="16">
        <f>(O228-$Q$1)^2</f>
        <v>0.0802630394790246</v>
      </c>
      <c r="R228" s="21">
        <f t="shared" si="285"/>
        <v>0.023247048593964</v>
      </c>
      <c r="S228" s="21">
        <f t="shared" si="367"/>
        <v>1</v>
      </c>
      <c r="T228" s="21">
        <f t="shared" si="286"/>
        <v>1.09948078824754</v>
      </c>
      <c r="U228" s="22">
        <f t="shared" si="287"/>
        <v>0.0017983819413794</v>
      </c>
      <c r="V228" s="21">
        <f t="shared" si="288"/>
        <v>0.0320490793320486</v>
      </c>
      <c r="W228" s="25">
        <f t="shared" si="289"/>
        <v>4.60517018598809</v>
      </c>
      <c r="X228" s="21">
        <f t="shared" si="290"/>
        <v>-0.510825623765991</v>
      </c>
      <c r="Y228" s="21">
        <f t="shared" si="291"/>
        <v>-0.415515443961666</v>
      </c>
      <c r="Z228" s="25">
        <f t="shared" si="292"/>
        <v>-0.385662480811985</v>
      </c>
      <c r="AA228" s="21">
        <f t="shared" si="293"/>
        <v>1.68639895357023</v>
      </c>
      <c r="AB228" s="26">
        <f t="shared" si="294"/>
        <v>1.62334966565332</v>
      </c>
      <c r="AC228" s="26">
        <f t="shared" si="295"/>
        <v>0.960975957925968</v>
      </c>
      <c r="AD228" s="26">
        <f t="shared" si="357"/>
        <v>1.04060876003418</v>
      </c>
      <c r="AE228" s="16">
        <f t="shared" si="296"/>
        <v>0.00401318013838759</v>
      </c>
      <c r="AF228" s="16">
        <f t="shared" si="297"/>
        <v>0.0406087600341802</v>
      </c>
      <c r="AG228" s="16">
        <f t="shared" si="298"/>
        <v>0.0268331175836682</v>
      </c>
      <c r="AJ228" s="25">
        <v>0.023247048593964</v>
      </c>
      <c r="AK228" s="22">
        <v>1</v>
      </c>
      <c r="AL228" s="25">
        <v>1.09948078824754</v>
      </c>
      <c r="AM228" s="25">
        <v>0.0320490793320486</v>
      </c>
      <c r="AN228" s="25">
        <v>4.60517018598809</v>
      </c>
      <c r="AO228" s="25">
        <v>-0.510825623765991</v>
      </c>
      <c r="AP228" s="25">
        <v>-0.415515443961666</v>
      </c>
      <c r="AQ228" s="25">
        <v>-0.385662480811985</v>
      </c>
      <c r="AR228" s="25">
        <v>1.68639895357023</v>
      </c>
      <c r="AS228" s="26">
        <f t="shared" si="299"/>
        <v>1.6221620325829</v>
      </c>
      <c r="AT228" s="26">
        <f t="shared" si="300"/>
        <v>0.961679517006129</v>
      </c>
      <c r="AU228" s="26">
        <f t="shared" si="358"/>
        <v>1.03984745678391</v>
      </c>
      <c r="AV228" s="16">
        <f t="shared" si="301"/>
        <v>0.00386411829483702</v>
      </c>
      <c r="AW228" s="16">
        <f t="shared" si="302"/>
        <v>0.0398474567839078</v>
      </c>
      <c r="AX228" s="16">
        <f t="shared" si="303"/>
        <v>0.0271400739501904</v>
      </c>
      <c r="BA228" s="25">
        <v>0.023247048593964</v>
      </c>
      <c r="BB228" s="25">
        <v>1.09948078824754</v>
      </c>
      <c r="BC228" s="25">
        <v>0.0320490793320486</v>
      </c>
      <c r="BD228" s="25">
        <v>4.60517018598809</v>
      </c>
      <c r="BE228" s="22">
        <v>-0.510825623765991</v>
      </c>
      <c r="BF228" s="25">
        <v>-0.415515443961666</v>
      </c>
      <c r="BG228" s="25">
        <v>-0.385662480811985</v>
      </c>
      <c r="BH228" s="25">
        <v>1.68639895357023</v>
      </c>
      <c r="BI228" s="26">
        <f t="shared" si="304"/>
        <v>1.61129323316996</v>
      </c>
      <c r="BJ228" s="26">
        <f t="shared" si="305"/>
        <v>0.968166419299704</v>
      </c>
      <c r="BK228" s="26">
        <f t="shared" si="359"/>
        <v>1.03288027767305</v>
      </c>
      <c r="BL228" s="16">
        <f t="shared" si="306"/>
        <v>0.00263099576902757</v>
      </c>
      <c r="BM228" s="16">
        <f t="shared" si="307"/>
        <v>0.0328802776730492</v>
      </c>
      <c r="BN228" s="16">
        <f t="shared" si="308"/>
        <v>0.0295778998208592</v>
      </c>
      <c r="BQ228" s="25">
        <v>0.023247048593964</v>
      </c>
      <c r="BR228" s="25">
        <v>1.09948078824754</v>
      </c>
      <c r="BS228" s="25">
        <v>0.0320490793320486</v>
      </c>
      <c r="BT228" s="25">
        <v>4.60517018598809</v>
      </c>
      <c r="BU228" s="22">
        <v>-0.415515443961666</v>
      </c>
      <c r="BV228" s="25">
        <v>-0.385662480811985</v>
      </c>
      <c r="BW228" s="25">
        <v>1.68639895357023</v>
      </c>
      <c r="BX228" s="26">
        <f t="shared" si="309"/>
        <v>1.62555942442256</v>
      </c>
      <c r="BY228" s="26">
        <f t="shared" si="310"/>
        <v>0.959669623000187</v>
      </c>
      <c r="BZ228" s="26">
        <f t="shared" si="360"/>
        <v>1.04202527206574</v>
      </c>
      <c r="CA228" s="16">
        <f t="shared" si="311"/>
        <v>0.0042980381306174</v>
      </c>
      <c r="CB228" s="16">
        <f t="shared" si="312"/>
        <v>0.0420252720657439</v>
      </c>
      <c r="CC228" s="16">
        <f t="shared" si="313"/>
        <v>0.0271049411338668</v>
      </c>
      <c r="CF228" s="25">
        <v>0.023247048593964</v>
      </c>
      <c r="CG228" s="25">
        <v>1.09948078824754</v>
      </c>
      <c r="CH228" s="25">
        <v>0.0320490793320486</v>
      </c>
      <c r="CI228" s="25">
        <v>4.60517018598809</v>
      </c>
      <c r="CJ228" s="25">
        <v>-0.385662480811985</v>
      </c>
      <c r="CK228" s="22">
        <v>1.68639895357023</v>
      </c>
      <c r="CL228" s="29">
        <f t="shared" si="314"/>
        <v>1.62229849366071</v>
      </c>
      <c r="CM228" s="29">
        <f t="shared" si="315"/>
        <v>0.961598624479931</v>
      </c>
      <c r="CN228" s="29">
        <f t="shared" si="361"/>
        <v>1.03993493183379</v>
      </c>
      <c r="CO228" s="27">
        <f t="shared" si="316"/>
        <v>0.00388110231239309</v>
      </c>
      <c r="CP228" s="27">
        <f t="shared" si="317"/>
        <v>0.0399349318337863</v>
      </c>
      <c r="CQ228" s="27">
        <f t="shared" si="318"/>
        <v>0.0281043824316846</v>
      </c>
      <c r="CT228" s="31">
        <v>0.023247048593964</v>
      </c>
      <c r="CU228" s="31">
        <v>1.09948078824754</v>
      </c>
      <c r="CV228" s="31">
        <v>0.0320490793320486</v>
      </c>
      <c r="CW228" s="31">
        <v>4.60517018598809</v>
      </c>
      <c r="CX228" s="31">
        <v>-0.385662480811985</v>
      </c>
      <c r="CY228" s="34">
        <f t="shared" si="319"/>
        <v>1.58000049348735</v>
      </c>
      <c r="CZ228" s="34">
        <f t="shared" si="282"/>
        <v>0.987341463771821</v>
      </c>
      <c r="DA228" s="34">
        <f t="shared" si="362"/>
        <v>1.01282082915856</v>
      </c>
      <c r="DB228" s="32">
        <f t="shared" si="320"/>
        <v>0.000400019739737534</v>
      </c>
      <c r="DC228" s="32">
        <f t="shared" si="321"/>
        <v>0.0128208291585579</v>
      </c>
      <c r="DD228" s="32">
        <f>(DC228-$DE$1)^2</f>
        <v>0.037736878162636</v>
      </c>
      <c r="DE228" s="73"/>
      <c r="DF228" s="30">
        <f t="shared" si="322"/>
        <v>1.58000049348735</v>
      </c>
      <c r="DG228" s="30">
        <f t="shared" si="323"/>
        <v>1.64899079294828</v>
      </c>
      <c r="DH228" s="30">
        <f t="shared" si="324"/>
        <v>0.946033177790417</v>
      </c>
      <c r="DI228" s="34">
        <f t="shared" si="325"/>
        <v>1.05704538009505</v>
      </c>
      <c r="DJ228" s="32">
        <f t="shared" si="326"/>
        <v>0.00791936122956349</v>
      </c>
      <c r="DK228" s="32">
        <f t="shared" si="327"/>
        <v>0.0570453800950508</v>
      </c>
      <c r="DL228" s="32">
        <f t="shared" si="328"/>
        <v>0.0298609525108277</v>
      </c>
      <c r="DM228" s="36"/>
      <c r="DN228" s="30">
        <f t="shared" si="329"/>
        <v>1.63832530961264</v>
      </c>
      <c r="DO228" s="30">
        <f t="shared" si="330"/>
        <v>0.952191845445421</v>
      </c>
      <c r="DP228" s="34">
        <f t="shared" si="331"/>
        <v>1.05020853180297</v>
      </c>
      <c r="DQ228" s="32">
        <f t="shared" si="332"/>
        <v>0.00613485412591598</v>
      </c>
      <c r="DR228" s="32">
        <f t="shared" si="333"/>
        <v>0.0502085318029746</v>
      </c>
      <c r="DS228" s="32">
        <f t="shared" si="334"/>
        <v>0.0313633851577969</v>
      </c>
      <c r="DT228" s="36"/>
      <c r="DU228" s="30">
        <f t="shared" si="335"/>
        <v>1.57711145860662</v>
      </c>
      <c r="DV228" s="30">
        <f t="shared" si="336"/>
        <v>0.989150127270181</v>
      </c>
      <c r="DW228" s="34">
        <f t="shared" si="337"/>
        <v>1.01096888372219</v>
      </c>
      <c r="DX228" s="32">
        <f t="shared" si="338"/>
        <v>0.000292802015646081</v>
      </c>
      <c r="DY228" s="32">
        <f t="shared" si="339"/>
        <v>0.0109688837221926</v>
      </c>
      <c r="DZ228" s="32">
        <f t="shared" si="340"/>
        <v>0.0458577768443502</v>
      </c>
      <c r="EA228" s="36"/>
      <c r="EC228" s="25">
        <v>0.023247048593964</v>
      </c>
      <c r="ED228" s="22">
        <v>0.0320490793320486</v>
      </c>
      <c r="EE228" s="25">
        <v>4.60517018598809</v>
      </c>
      <c r="EF228" s="25">
        <v>-0.385662480811985</v>
      </c>
      <c r="EG228" s="26">
        <f t="shared" si="341"/>
        <v>1.51948146459527</v>
      </c>
      <c r="EH228" s="26">
        <f t="shared" si="342"/>
        <v>1.02666602808184</v>
      </c>
      <c r="EI228" s="26">
        <f t="shared" si="363"/>
        <v>0.974026579868765</v>
      </c>
      <c r="EJ228" s="16">
        <f t="shared" si="343"/>
        <v>0.00164175171134407</v>
      </c>
      <c r="EK228" s="16">
        <f t="shared" si="344"/>
        <v>0.0259734201312348</v>
      </c>
      <c r="EL228" s="16">
        <f t="shared" si="345"/>
        <v>0.0363478636570989</v>
      </c>
      <c r="EO228" s="25">
        <v>0.023247048593964</v>
      </c>
      <c r="EP228" s="25">
        <v>4.60517018598809</v>
      </c>
      <c r="EQ228" s="22">
        <v>-0.385662480811985</v>
      </c>
      <c r="ER228" s="26">
        <f t="shared" si="346"/>
        <v>1.55397422792041</v>
      </c>
      <c r="ES228" s="26">
        <f t="shared" si="347"/>
        <v>1.00387765251915</v>
      </c>
      <c r="ET228" s="26">
        <f t="shared" si="364"/>
        <v>0.996137325590009</v>
      </c>
      <c r="EU228" s="16">
        <f t="shared" si="348"/>
        <v>3.63099291551154e-5</v>
      </c>
      <c r="EV228" s="16">
        <f t="shared" si="349"/>
        <v>0.00386267440999088</v>
      </c>
      <c r="EW228" s="16">
        <f t="shared" si="350"/>
        <v>0.05422521796631</v>
      </c>
      <c r="EZ228" s="25">
        <v>0.023247048593964</v>
      </c>
      <c r="FA228" s="25">
        <v>4.60517018598809</v>
      </c>
      <c r="FB228" s="26">
        <f t="shared" si="351"/>
        <v>1.35902840321657</v>
      </c>
      <c r="FC228" s="26">
        <f t="shared" si="352"/>
        <v>1.14787887899015</v>
      </c>
      <c r="FD228" s="26">
        <f t="shared" si="353"/>
        <v>0.871172053343953</v>
      </c>
      <c r="FE228" s="16">
        <f t="shared" si="354"/>
        <v>0.0403895827136832</v>
      </c>
      <c r="FF228" s="16">
        <f t="shared" si="355"/>
        <v>0.128827946656047</v>
      </c>
      <c r="FG228" s="16">
        <f t="shared" si="356"/>
        <v>0.0206939692886798</v>
      </c>
    </row>
    <row r="229" s="1" customFormat="1" spans="1:163">
      <c r="A229" s="13" t="s">
        <v>31</v>
      </c>
      <c r="B229" s="13">
        <v>3.00260663050318</v>
      </c>
      <c r="C229" s="14">
        <v>0.0026</v>
      </c>
      <c r="D229" s="14">
        <v>0.0325681818181818</v>
      </c>
      <c r="E229" s="13">
        <v>100</v>
      </c>
      <c r="F229" s="13">
        <v>0.6</v>
      </c>
      <c r="G229" s="13">
        <v>0.66</v>
      </c>
      <c r="H229" s="13">
        <v>0.68</v>
      </c>
      <c r="I229" s="13">
        <v>5.4</v>
      </c>
      <c r="J229" s="13">
        <v>1.55</v>
      </c>
      <c r="K229" s="17">
        <f t="shared" si="283"/>
        <v>1.52422280834261</v>
      </c>
      <c r="L229" s="17">
        <f t="shared" si="279"/>
        <v>1.01691169526942</v>
      </c>
      <c r="M229" s="17">
        <f t="shared" si="280"/>
        <v>0.983369553769428</v>
      </c>
      <c r="N229" s="16">
        <f t="shared" si="284"/>
        <v>0.000664463609741663</v>
      </c>
      <c r="O229" s="16">
        <f t="shared" si="281"/>
        <v>0.0166304462305723</v>
      </c>
      <c r="P229" s="16">
        <f>(O229-$Q$1)^2</f>
        <v>0.0839004795049547</v>
      </c>
      <c r="R229" s="21">
        <f t="shared" si="285"/>
        <v>0.016770284652958</v>
      </c>
      <c r="S229" s="21">
        <f t="shared" si="367"/>
        <v>1</v>
      </c>
      <c r="T229" s="21">
        <f t="shared" si="286"/>
        <v>1.09948078824754</v>
      </c>
      <c r="U229" s="22">
        <f t="shared" si="287"/>
        <v>0.00259662584726591</v>
      </c>
      <c r="V229" s="21">
        <f t="shared" si="288"/>
        <v>0.0320490793320486</v>
      </c>
      <c r="W229" s="25">
        <f t="shared" si="289"/>
        <v>4.60517018598809</v>
      </c>
      <c r="X229" s="21">
        <f t="shared" si="290"/>
        <v>-0.510825623765991</v>
      </c>
      <c r="Y229" s="21">
        <f t="shared" si="291"/>
        <v>-0.415515443961666</v>
      </c>
      <c r="Z229" s="25">
        <f t="shared" si="292"/>
        <v>-0.385662480811985</v>
      </c>
      <c r="AA229" s="21">
        <f t="shared" si="293"/>
        <v>1.68639895357023</v>
      </c>
      <c r="AB229" s="26">
        <f t="shared" si="294"/>
        <v>1.6230513519801</v>
      </c>
      <c r="AC229" s="26">
        <f t="shared" si="295"/>
        <v>0.954991348923754</v>
      </c>
      <c r="AD229" s="26">
        <f t="shared" si="357"/>
        <v>1.04712990450329</v>
      </c>
      <c r="AE229" s="16">
        <f t="shared" si="296"/>
        <v>0.00533650002612074</v>
      </c>
      <c r="AF229" s="16">
        <f t="shared" si="297"/>
        <v>0.0471299045032916</v>
      </c>
      <c r="AG229" s="16">
        <f t="shared" si="298"/>
        <v>0.0247392093844721</v>
      </c>
      <c r="AJ229" s="25">
        <v>0.016770284652958</v>
      </c>
      <c r="AK229" s="22">
        <v>1</v>
      </c>
      <c r="AL229" s="25">
        <v>1.09948078824754</v>
      </c>
      <c r="AM229" s="25">
        <v>0.0320490793320486</v>
      </c>
      <c r="AN229" s="25">
        <v>4.60517018598809</v>
      </c>
      <c r="AO229" s="25">
        <v>-0.510825623765991</v>
      </c>
      <c r="AP229" s="25">
        <v>-0.415515443961666</v>
      </c>
      <c r="AQ229" s="25">
        <v>-0.385662480811985</v>
      </c>
      <c r="AR229" s="25">
        <v>1.68639895357023</v>
      </c>
      <c r="AS229" s="26">
        <f t="shared" si="299"/>
        <v>1.62223644871935</v>
      </c>
      <c r="AT229" s="26">
        <f t="shared" si="300"/>
        <v>0.955471072804228</v>
      </c>
      <c r="AU229" s="26">
        <f t="shared" si="358"/>
        <v>1.0466041604641</v>
      </c>
      <c r="AV229" s="16">
        <f t="shared" si="301"/>
        <v>0.00521810452358352</v>
      </c>
      <c r="AW229" s="16">
        <f t="shared" si="302"/>
        <v>0.0466041604640979</v>
      </c>
      <c r="AX229" s="16">
        <f t="shared" si="303"/>
        <v>0.0249594951945816</v>
      </c>
      <c r="BA229" s="25">
        <v>0.016770284652958</v>
      </c>
      <c r="BB229" s="25">
        <v>1.09948078824754</v>
      </c>
      <c r="BC229" s="25">
        <v>0.0320490793320486</v>
      </c>
      <c r="BD229" s="25">
        <v>4.60517018598809</v>
      </c>
      <c r="BE229" s="22">
        <v>-0.510825623765991</v>
      </c>
      <c r="BF229" s="25">
        <v>-0.415515443961666</v>
      </c>
      <c r="BG229" s="25">
        <v>-0.385662480811985</v>
      </c>
      <c r="BH229" s="25">
        <v>1.68639895357023</v>
      </c>
      <c r="BI229" s="26">
        <f t="shared" si="304"/>
        <v>1.6113671507039</v>
      </c>
      <c r="BJ229" s="26">
        <f t="shared" si="305"/>
        <v>0.961916096727493</v>
      </c>
      <c r="BK229" s="26">
        <f t="shared" si="359"/>
        <v>1.03959171013155</v>
      </c>
      <c r="BL229" s="16">
        <f t="shared" si="306"/>
        <v>0.00376592718551558</v>
      </c>
      <c r="BM229" s="16">
        <f t="shared" si="307"/>
        <v>0.0395917101315506</v>
      </c>
      <c r="BN229" s="16">
        <f t="shared" si="308"/>
        <v>0.0273144484217739</v>
      </c>
      <c r="BQ229" s="25">
        <v>0.016770284652958</v>
      </c>
      <c r="BR229" s="25">
        <v>1.09948078824754</v>
      </c>
      <c r="BS229" s="25">
        <v>0.0320490793320486</v>
      </c>
      <c r="BT229" s="25">
        <v>4.60517018598809</v>
      </c>
      <c r="BU229" s="22">
        <v>-0.415515443961666</v>
      </c>
      <c r="BV229" s="25">
        <v>-0.385662480811985</v>
      </c>
      <c r="BW229" s="25">
        <v>1.68639895357023</v>
      </c>
      <c r="BX229" s="26">
        <f t="shared" si="309"/>
        <v>1.62563399641322</v>
      </c>
      <c r="BY229" s="26">
        <f t="shared" si="310"/>
        <v>0.953474154342183</v>
      </c>
      <c r="BZ229" s="26">
        <f t="shared" si="360"/>
        <v>1.04879612671821</v>
      </c>
      <c r="CA229" s="16">
        <f t="shared" si="311"/>
        <v>0.00572050141343521</v>
      </c>
      <c r="CB229" s="16">
        <f t="shared" si="312"/>
        <v>0.0487961267182075</v>
      </c>
      <c r="CC229" s="16">
        <f t="shared" si="313"/>
        <v>0.0249213356883215</v>
      </c>
      <c r="CF229" s="25">
        <v>0.016770284652958</v>
      </c>
      <c r="CG229" s="25">
        <v>1.09948078824754</v>
      </c>
      <c r="CH229" s="25">
        <v>0.0320490793320486</v>
      </c>
      <c r="CI229" s="25">
        <v>4.60517018598809</v>
      </c>
      <c r="CJ229" s="25">
        <v>-0.385662480811985</v>
      </c>
      <c r="CK229" s="22">
        <v>1.68639895357023</v>
      </c>
      <c r="CL229" s="29">
        <f t="shared" si="314"/>
        <v>1.62237291605727</v>
      </c>
      <c r="CM229" s="29">
        <f t="shared" si="315"/>
        <v>0.955390702506826</v>
      </c>
      <c r="CN229" s="29">
        <f t="shared" si="361"/>
        <v>1.04669220390791</v>
      </c>
      <c r="CO229" s="27">
        <f t="shared" si="316"/>
        <v>0.00523783897863228</v>
      </c>
      <c r="CP229" s="27">
        <f t="shared" si="317"/>
        <v>0.0466922039079145</v>
      </c>
      <c r="CQ229" s="27">
        <f t="shared" si="318"/>
        <v>0.0258844160899808</v>
      </c>
      <c r="CT229" s="31">
        <v>0.016770284652958</v>
      </c>
      <c r="CU229" s="31">
        <v>1.09948078824754</v>
      </c>
      <c r="CV229" s="31">
        <v>0.0320490793320486</v>
      </c>
      <c r="CW229" s="31">
        <v>4.60517018598809</v>
      </c>
      <c r="CX229" s="31">
        <v>-0.385662480811985</v>
      </c>
      <c r="CY229" s="34">
        <f t="shared" si="319"/>
        <v>1.58007297547741</v>
      </c>
      <c r="CZ229" s="34">
        <f t="shared" si="282"/>
        <v>0.980967350278031</v>
      </c>
      <c r="DA229" s="34">
        <f t="shared" si="362"/>
        <v>1.01940191966285</v>
      </c>
      <c r="DB229" s="32">
        <f t="shared" si="320"/>
        <v>0.00090438385406496</v>
      </c>
      <c r="DC229" s="32">
        <f t="shared" si="321"/>
        <v>0.0194019196628459</v>
      </c>
      <c r="DD229" s="32">
        <f>(DC229-$DE$1)^2</f>
        <v>0.035223305984518</v>
      </c>
      <c r="DE229" s="73"/>
      <c r="DF229" s="30">
        <f t="shared" si="322"/>
        <v>1.58007297547741</v>
      </c>
      <c r="DG229" s="30">
        <f t="shared" si="323"/>
        <v>1.64899079294828</v>
      </c>
      <c r="DH229" s="30">
        <f t="shared" si="324"/>
        <v>0.939968862548171</v>
      </c>
      <c r="DI229" s="34">
        <f t="shared" si="325"/>
        <v>1.06386502770857</v>
      </c>
      <c r="DJ229" s="32">
        <f t="shared" si="326"/>
        <v>0.00979917708852908</v>
      </c>
      <c r="DK229" s="32">
        <f t="shared" si="327"/>
        <v>0.0638650277085673</v>
      </c>
      <c r="DL229" s="32">
        <f t="shared" si="328"/>
        <v>0.0275505459837225</v>
      </c>
      <c r="DM229" s="36"/>
      <c r="DN229" s="30">
        <f t="shared" si="329"/>
        <v>1.63832530961264</v>
      </c>
      <c r="DO229" s="30">
        <f t="shared" si="330"/>
        <v>0.94608805156436</v>
      </c>
      <c r="DP229" s="34">
        <f t="shared" si="331"/>
        <v>1.05698407071783</v>
      </c>
      <c r="DQ229" s="32">
        <f t="shared" si="332"/>
        <v>0.00780136031816879</v>
      </c>
      <c r="DR229" s="32">
        <f t="shared" si="333"/>
        <v>0.0569840707178326</v>
      </c>
      <c r="DS229" s="32">
        <f t="shared" si="334"/>
        <v>0.0290094364107468</v>
      </c>
      <c r="DT229" s="36"/>
      <c r="DU229" s="30">
        <f t="shared" si="335"/>
        <v>1.57711145860662</v>
      </c>
      <c r="DV229" s="30">
        <f t="shared" si="336"/>
        <v>0.982809421326142</v>
      </c>
      <c r="DW229" s="34">
        <f t="shared" si="337"/>
        <v>1.01749126361717</v>
      </c>
      <c r="DX229" s="32">
        <f t="shared" si="338"/>
        <v>0.000735031187778488</v>
      </c>
      <c r="DY229" s="32">
        <f t="shared" si="339"/>
        <v>0.0174912636171745</v>
      </c>
      <c r="DZ229" s="32">
        <f t="shared" si="340"/>
        <v>0.0431068574633036</v>
      </c>
      <c r="EA229" s="36"/>
      <c r="EC229" s="25">
        <v>0.016770284652958</v>
      </c>
      <c r="ED229" s="22">
        <v>0.0320490793320486</v>
      </c>
      <c r="EE229" s="25">
        <v>4.60517018598809</v>
      </c>
      <c r="EF229" s="25">
        <v>-0.385662480811985</v>
      </c>
      <c r="EG229" s="26">
        <f t="shared" si="341"/>
        <v>1.51955117029528</v>
      </c>
      <c r="EH229" s="26">
        <f t="shared" si="342"/>
        <v>1.0200380416928</v>
      </c>
      <c r="EI229" s="26">
        <f t="shared" si="363"/>
        <v>0.980355593738893</v>
      </c>
      <c r="EJ229" s="16">
        <f t="shared" si="343"/>
        <v>0.000927131230386813</v>
      </c>
      <c r="EK229" s="16">
        <f t="shared" si="344"/>
        <v>0.0196444062611073</v>
      </c>
      <c r="EL229" s="16">
        <f t="shared" si="345"/>
        <v>0.0388011877074081</v>
      </c>
      <c r="EO229" s="25">
        <v>0.016770284652958</v>
      </c>
      <c r="EP229" s="25">
        <v>4.60517018598809</v>
      </c>
      <c r="EQ229" s="22">
        <v>-0.385662480811985</v>
      </c>
      <c r="ER229" s="26">
        <f t="shared" si="346"/>
        <v>1.55404551596432</v>
      </c>
      <c r="ES229" s="26">
        <f t="shared" si="347"/>
        <v>0.997396784120699</v>
      </c>
      <c r="ET229" s="26">
        <f t="shared" si="364"/>
        <v>1.00261001029956</v>
      </c>
      <c r="EU229" s="16">
        <f t="shared" si="348"/>
        <v>1.63661994175303e-5</v>
      </c>
      <c r="EV229" s="16">
        <f t="shared" si="349"/>
        <v>0.00261001029955832</v>
      </c>
      <c r="EW229" s="16">
        <f t="shared" si="350"/>
        <v>0.0548101856007958</v>
      </c>
      <c r="EZ229" s="25">
        <v>0.016770284652958</v>
      </c>
      <c r="FA229" s="25">
        <v>4.60517018598809</v>
      </c>
      <c r="FB229" s="26">
        <f t="shared" si="351"/>
        <v>1.35909074818647</v>
      </c>
      <c r="FC229" s="26">
        <f t="shared" si="352"/>
        <v>1.1404683624462</v>
      </c>
      <c r="FD229" s="26">
        <f t="shared" si="353"/>
        <v>0.876832740765465</v>
      </c>
      <c r="FE229" s="16">
        <f t="shared" si="354"/>
        <v>0.0364463424280018</v>
      </c>
      <c r="FF229" s="16">
        <f t="shared" si="355"/>
        <v>0.123167259234536</v>
      </c>
      <c r="FG229" s="16">
        <f t="shared" si="356"/>
        <v>0.0223546375689563</v>
      </c>
    </row>
    <row r="230" s="1" customFormat="1" spans="1:163">
      <c r="A230" s="13" t="s">
        <v>31</v>
      </c>
      <c r="B230" s="13">
        <v>3.00260663050318</v>
      </c>
      <c r="C230" s="14">
        <v>0.0042</v>
      </c>
      <c r="D230" s="14">
        <v>0.0325681818181818</v>
      </c>
      <c r="E230" s="13">
        <v>100</v>
      </c>
      <c r="F230" s="13">
        <v>0.6</v>
      </c>
      <c r="G230" s="13">
        <v>0.66</v>
      </c>
      <c r="H230" s="13">
        <v>0.68</v>
      </c>
      <c r="I230" s="13">
        <v>5.4</v>
      </c>
      <c r="J230" s="13">
        <v>1.54</v>
      </c>
      <c r="K230" s="17">
        <f t="shared" si="283"/>
        <v>1.52436264834261</v>
      </c>
      <c r="L230" s="17">
        <f t="shared" si="279"/>
        <v>1.01025828838983</v>
      </c>
      <c r="M230" s="17">
        <f t="shared" si="280"/>
        <v>0.989845875547151</v>
      </c>
      <c r="N230" s="16">
        <f t="shared" si="284"/>
        <v>0.00024452676685678</v>
      </c>
      <c r="O230" s="16">
        <f t="shared" si="281"/>
        <v>0.0101541244528486</v>
      </c>
      <c r="P230" s="16">
        <f>(O230-$Q$1)^2</f>
        <v>0.0876942305135154</v>
      </c>
      <c r="R230" s="21">
        <f t="shared" si="285"/>
        <v>0.0102060292385911</v>
      </c>
      <c r="S230" s="21">
        <f t="shared" si="367"/>
        <v>1</v>
      </c>
      <c r="T230" s="21">
        <f t="shared" si="286"/>
        <v>1.09948078824754</v>
      </c>
      <c r="U230" s="22">
        <f t="shared" si="287"/>
        <v>0.00419120461846805</v>
      </c>
      <c r="V230" s="21">
        <f t="shared" si="288"/>
        <v>0.0320490793320486</v>
      </c>
      <c r="W230" s="25">
        <f t="shared" si="289"/>
        <v>4.60517018598809</v>
      </c>
      <c r="X230" s="21">
        <f t="shared" si="290"/>
        <v>-0.510825623765991</v>
      </c>
      <c r="Y230" s="21">
        <f t="shared" si="291"/>
        <v>-0.415515443961666</v>
      </c>
      <c r="Z230" s="25">
        <f t="shared" si="292"/>
        <v>-0.385662480811985</v>
      </c>
      <c r="AA230" s="21">
        <f t="shared" si="293"/>
        <v>1.68639895357023</v>
      </c>
      <c r="AB230" s="26">
        <f t="shared" si="294"/>
        <v>1.62245576994245</v>
      </c>
      <c r="AC230" s="26">
        <f t="shared" si="295"/>
        <v>0.949178417390463</v>
      </c>
      <c r="AD230" s="26">
        <f t="shared" si="357"/>
        <v>1.05354270775484</v>
      </c>
      <c r="AE230" s="16">
        <f t="shared" si="296"/>
        <v>0.00679895399680231</v>
      </c>
      <c r="AF230" s="16">
        <f t="shared" si="297"/>
        <v>0.0535427077548378</v>
      </c>
      <c r="AG230" s="16">
        <f t="shared" si="298"/>
        <v>0.0227630318923903</v>
      </c>
      <c r="AJ230" s="25">
        <v>0.0102060292385911</v>
      </c>
      <c r="AK230" s="22">
        <v>1</v>
      </c>
      <c r="AL230" s="25">
        <v>1.09948078824754</v>
      </c>
      <c r="AM230" s="25">
        <v>0.0320490793320486</v>
      </c>
      <c r="AN230" s="25">
        <v>4.60517018598809</v>
      </c>
      <c r="AO230" s="25">
        <v>-0.510825623765991</v>
      </c>
      <c r="AP230" s="25">
        <v>-0.415515443961666</v>
      </c>
      <c r="AQ230" s="25">
        <v>-0.385662480811985</v>
      </c>
      <c r="AR230" s="25">
        <v>1.68639895357023</v>
      </c>
      <c r="AS230" s="26">
        <f t="shared" si="299"/>
        <v>1.62238528099226</v>
      </c>
      <c r="AT230" s="26">
        <f t="shared" si="300"/>
        <v>0.9492196570337</v>
      </c>
      <c r="AU230" s="26">
        <f t="shared" si="358"/>
        <v>1.05349693570926</v>
      </c>
      <c r="AV230" s="16">
        <f t="shared" si="301"/>
        <v>0.0067873345241742</v>
      </c>
      <c r="AW230" s="16">
        <f t="shared" si="302"/>
        <v>0.0534969357092618</v>
      </c>
      <c r="AX230" s="16">
        <f t="shared" si="303"/>
        <v>0.0228290850994128</v>
      </c>
      <c r="BA230" s="25">
        <v>0.0102060292385911</v>
      </c>
      <c r="BB230" s="25">
        <v>1.09948078824754</v>
      </c>
      <c r="BC230" s="25">
        <v>0.0320490793320486</v>
      </c>
      <c r="BD230" s="25">
        <v>4.60517018598809</v>
      </c>
      <c r="BE230" s="22">
        <v>-0.510825623765991</v>
      </c>
      <c r="BF230" s="25">
        <v>-0.415515443961666</v>
      </c>
      <c r="BG230" s="25">
        <v>-0.385662480811985</v>
      </c>
      <c r="BH230" s="25">
        <v>1.68639895357023</v>
      </c>
      <c r="BI230" s="26">
        <f t="shared" si="304"/>
        <v>1.6115149857718</v>
      </c>
      <c r="BJ230" s="26">
        <f t="shared" si="305"/>
        <v>0.955622512726715</v>
      </c>
      <c r="BK230" s="26">
        <f t="shared" si="359"/>
        <v>1.04643830244922</v>
      </c>
      <c r="BL230" s="16">
        <f t="shared" si="306"/>
        <v>0.00511439318994016</v>
      </c>
      <c r="BM230" s="16">
        <f t="shared" si="307"/>
        <v>0.0464383024492181</v>
      </c>
      <c r="BN230" s="16">
        <f t="shared" si="308"/>
        <v>0.0250982402095247</v>
      </c>
      <c r="BQ230" s="25">
        <v>0.0102060292385911</v>
      </c>
      <c r="BR230" s="25">
        <v>1.09948078824754</v>
      </c>
      <c r="BS230" s="25">
        <v>0.0320490793320486</v>
      </c>
      <c r="BT230" s="25">
        <v>4.60517018598809</v>
      </c>
      <c r="BU230" s="22">
        <v>-0.415515443961666</v>
      </c>
      <c r="BV230" s="25">
        <v>-0.385662480811985</v>
      </c>
      <c r="BW230" s="25">
        <v>1.68639895357023</v>
      </c>
      <c r="BX230" s="26">
        <f t="shared" si="309"/>
        <v>1.62578314039454</v>
      </c>
      <c r="BY230" s="26">
        <f t="shared" si="310"/>
        <v>0.947235803925408</v>
      </c>
      <c r="BZ230" s="26">
        <f t="shared" si="360"/>
        <v>1.05570333791854</v>
      </c>
      <c r="CA230" s="16">
        <f t="shared" si="311"/>
        <v>0.00735874717595007</v>
      </c>
      <c r="CB230" s="16">
        <f t="shared" si="312"/>
        <v>0.0557033379185352</v>
      </c>
      <c r="CC230" s="16">
        <f t="shared" si="313"/>
        <v>0.0227882324486761</v>
      </c>
      <c r="CF230" s="25">
        <v>0.0102060292385911</v>
      </c>
      <c r="CG230" s="25">
        <v>1.09948078824754</v>
      </c>
      <c r="CH230" s="25">
        <v>0.0320490793320486</v>
      </c>
      <c r="CI230" s="25">
        <v>4.60517018598809</v>
      </c>
      <c r="CJ230" s="25">
        <v>-0.385662480811985</v>
      </c>
      <c r="CK230" s="22">
        <v>1.68639895357023</v>
      </c>
      <c r="CL230" s="29">
        <f t="shared" si="314"/>
        <v>1.62252176085039</v>
      </c>
      <c r="CM230" s="29">
        <f t="shared" si="315"/>
        <v>0.949139812579684</v>
      </c>
      <c r="CN230" s="29">
        <f t="shared" si="361"/>
        <v>1.05358555899376</v>
      </c>
      <c r="CO230" s="27">
        <f t="shared" si="316"/>
        <v>0.00680984101384916</v>
      </c>
      <c r="CP230" s="27">
        <f t="shared" si="317"/>
        <v>0.0535855589937606</v>
      </c>
      <c r="CQ230" s="27">
        <f t="shared" si="318"/>
        <v>0.0237138410216867</v>
      </c>
      <c r="CT230" s="31">
        <v>0.0102060292385911</v>
      </c>
      <c r="CU230" s="31">
        <v>1.09948078824754</v>
      </c>
      <c r="CV230" s="31">
        <v>0.0320490793320486</v>
      </c>
      <c r="CW230" s="31">
        <v>4.60517018598809</v>
      </c>
      <c r="CX230" s="31">
        <v>-0.385662480811985</v>
      </c>
      <c r="CY230" s="34">
        <f t="shared" si="319"/>
        <v>1.58021793945753</v>
      </c>
      <c r="CZ230" s="34">
        <f t="shared" si="282"/>
        <v>0.974549118540358</v>
      </c>
      <c r="DA230" s="34">
        <f t="shared" si="362"/>
        <v>1.02611554510229</v>
      </c>
      <c r="DB230" s="32">
        <f t="shared" si="320"/>
        <v>0.00161748265420983</v>
      </c>
      <c r="DC230" s="32">
        <f t="shared" si="321"/>
        <v>0.0261155451022945</v>
      </c>
      <c r="DD230" s="32">
        <f>(DC230-$DE$1)^2</f>
        <v>0.0327483693483387</v>
      </c>
      <c r="DE230" s="73"/>
      <c r="DF230" s="30">
        <f t="shared" si="322"/>
        <v>1.58021793945754</v>
      </c>
      <c r="DG230" s="30">
        <f t="shared" si="323"/>
        <v>1.64899079294828</v>
      </c>
      <c r="DH230" s="30">
        <f t="shared" si="324"/>
        <v>0.933904547305924</v>
      </c>
      <c r="DI230" s="34">
        <f t="shared" si="325"/>
        <v>1.07077324217421</v>
      </c>
      <c r="DJ230" s="32">
        <f t="shared" si="326"/>
        <v>0.0118789929474947</v>
      </c>
      <c r="DK230" s="32">
        <f t="shared" si="327"/>
        <v>0.0707732421742073</v>
      </c>
      <c r="DL230" s="32">
        <f t="shared" si="328"/>
        <v>0.0253049691924421</v>
      </c>
      <c r="DM230" s="36"/>
      <c r="DN230" s="30">
        <f t="shared" si="329"/>
        <v>1.63832530961264</v>
      </c>
      <c r="DO230" s="30">
        <f t="shared" si="330"/>
        <v>0.9399842576833</v>
      </c>
      <c r="DP230" s="34">
        <f t="shared" si="331"/>
        <v>1.06384760364457</v>
      </c>
      <c r="DQ230" s="32">
        <f t="shared" si="332"/>
        <v>0.0096678665104216</v>
      </c>
      <c r="DR230" s="32">
        <f t="shared" si="333"/>
        <v>0.0638476036445716</v>
      </c>
      <c r="DS230" s="32">
        <f t="shared" si="334"/>
        <v>0.0267185291194232</v>
      </c>
      <c r="DT230" s="36"/>
      <c r="DU230" s="30">
        <f t="shared" si="335"/>
        <v>1.57711145860662</v>
      </c>
      <c r="DV230" s="30">
        <f t="shared" si="336"/>
        <v>0.976468715382102</v>
      </c>
      <c r="DW230" s="34">
        <f t="shared" si="337"/>
        <v>1.02409834974456</v>
      </c>
      <c r="DX230" s="32">
        <f t="shared" si="338"/>
        <v>0.0013772603599109</v>
      </c>
      <c r="DY230" s="32">
        <f t="shared" si="339"/>
        <v>0.0240983497445586</v>
      </c>
      <c r="DZ230" s="32">
        <f t="shared" si="340"/>
        <v>0.0404069593693454</v>
      </c>
      <c r="EA230" s="36"/>
      <c r="EC230" s="25">
        <v>0.0102060292385911</v>
      </c>
      <c r="ED230" s="22">
        <v>0.0320490793320486</v>
      </c>
      <c r="EE230" s="25">
        <v>4.60517018598809</v>
      </c>
      <c r="EF230" s="25">
        <v>-0.385662480811985</v>
      </c>
      <c r="EG230" s="26">
        <f t="shared" si="341"/>
        <v>1.5196905816953</v>
      </c>
      <c r="EH230" s="26">
        <f t="shared" si="342"/>
        <v>1.01336417988591</v>
      </c>
      <c r="EI230" s="26">
        <f t="shared" si="363"/>
        <v>0.986812066035912</v>
      </c>
      <c r="EJ230" s="16">
        <f t="shared" si="343"/>
        <v>0.000412472471875117</v>
      </c>
      <c r="EK230" s="16">
        <f t="shared" si="344"/>
        <v>0.0131879339640882</v>
      </c>
      <c r="EL230" s="16">
        <f t="shared" si="345"/>
        <v>0.0413864677742179</v>
      </c>
      <c r="EO230" s="25">
        <v>0.0102060292385911</v>
      </c>
      <c r="EP230" s="25">
        <v>4.60517018598809</v>
      </c>
      <c r="EQ230" s="22">
        <v>-0.385662480811985</v>
      </c>
      <c r="ER230" s="26">
        <f t="shared" si="346"/>
        <v>1.55418809205212</v>
      </c>
      <c r="ES230" s="26">
        <f t="shared" si="347"/>
        <v>0.990871058577354</v>
      </c>
      <c r="ET230" s="26">
        <f t="shared" si="364"/>
        <v>1.00921304678709</v>
      </c>
      <c r="EU230" s="16">
        <f t="shared" si="348"/>
        <v>0.000201301956079362</v>
      </c>
      <c r="EV230" s="16">
        <f t="shared" si="349"/>
        <v>0.00921304678708923</v>
      </c>
      <c r="EW230" s="16">
        <f t="shared" si="350"/>
        <v>0.051762035978618</v>
      </c>
      <c r="EZ230" s="25">
        <v>0.0102060292385911</v>
      </c>
      <c r="FA230" s="25">
        <v>4.60517018598809</v>
      </c>
      <c r="FB230" s="26">
        <f t="shared" si="351"/>
        <v>1.35921543812628</v>
      </c>
      <c r="FC230" s="26">
        <f t="shared" si="352"/>
        <v>1.13300655422435</v>
      </c>
      <c r="FD230" s="26">
        <f t="shared" si="353"/>
        <v>0.882607427354726</v>
      </c>
      <c r="FE230" s="16">
        <f t="shared" si="354"/>
        <v>0.0326830578118736</v>
      </c>
      <c r="FF230" s="16">
        <f t="shared" si="355"/>
        <v>0.117392572645274</v>
      </c>
      <c r="FG230" s="16">
        <f t="shared" si="356"/>
        <v>0.0241147853331943</v>
      </c>
    </row>
    <row r="231" s="1" customFormat="1" spans="1:163">
      <c r="A231" s="13" t="s">
        <v>32</v>
      </c>
      <c r="B231" s="13">
        <v>4.17992051557076</v>
      </c>
      <c r="C231" s="14">
        <v>0.001178</v>
      </c>
      <c r="D231" s="14">
        <v>0.035825</v>
      </c>
      <c r="E231" s="13">
        <v>100</v>
      </c>
      <c r="F231" s="13">
        <v>0.5</v>
      </c>
      <c r="G231" s="13">
        <v>0.66</v>
      </c>
      <c r="H231" s="13">
        <v>0.68</v>
      </c>
      <c r="I231" s="13">
        <v>4</v>
      </c>
      <c r="J231" s="13">
        <v>1.788</v>
      </c>
      <c r="K231" s="17">
        <f t="shared" si="283"/>
        <v>1.5987823838377</v>
      </c>
      <c r="L231" s="17">
        <f t="shared" si="279"/>
        <v>1.11835107646614</v>
      </c>
      <c r="M231" s="17">
        <f t="shared" si="280"/>
        <v>0.894173592750393</v>
      </c>
      <c r="N231" s="16">
        <f t="shared" si="284"/>
        <v>0.0358033062661428</v>
      </c>
      <c r="O231" s="16">
        <f t="shared" si="281"/>
        <v>0.105826407249607</v>
      </c>
      <c r="P231" s="16">
        <f>(O231-$Q$1)^2</f>
        <v>0.0401841449897594</v>
      </c>
      <c r="R231" s="21">
        <f t="shared" si="285"/>
        <v>0.111855347322204</v>
      </c>
      <c r="S231" s="21">
        <f t="shared" si="367"/>
        <v>1</v>
      </c>
      <c r="T231" s="21">
        <f t="shared" si="286"/>
        <v>1.43029223094218</v>
      </c>
      <c r="U231" s="22">
        <f t="shared" si="287"/>
        <v>0.00117730670241619</v>
      </c>
      <c r="V231" s="21">
        <f t="shared" si="288"/>
        <v>0.035198210649965</v>
      </c>
      <c r="W231" s="25">
        <f t="shared" si="289"/>
        <v>4.60517018598809</v>
      </c>
      <c r="X231" s="21">
        <f t="shared" si="290"/>
        <v>-0.693147180559945</v>
      </c>
      <c r="Y231" s="21">
        <f t="shared" si="291"/>
        <v>-0.415515443961666</v>
      </c>
      <c r="Z231" s="25">
        <f t="shared" si="292"/>
        <v>-0.385662480811985</v>
      </c>
      <c r="AA231" s="21">
        <f t="shared" si="293"/>
        <v>1.38629436111989</v>
      </c>
      <c r="AB231" s="26">
        <f t="shared" si="294"/>
        <v>1.81612677367809</v>
      </c>
      <c r="AC231" s="26">
        <f t="shared" si="295"/>
        <v>0.984512769655871</v>
      </c>
      <c r="AD231" s="26">
        <f t="shared" si="357"/>
        <v>1.0157308577618</v>
      </c>
      <c r="AE231" s="16">
        <f t="shared" si="296"/>
        <v>0.000791115397538591</v>
      </c>
      <c r="AF231" s="16">
        <f t="shared" si="297"/>
        <v>0.0157308577617963</v>
      </c>
      <c r="AG231" s="16">
        <f t="shared" si="298"/>
        <v>0.0356024350501553</v>
      </c>
      <c r="AJ231" s="25">
        <v>0.111855347322204</v>
      </c>
      <c r="AK231" s="22">
        <v>1</v>
      </c>
      <c r="AL231" s="25">
        <v>1.43029223094218</v>
      </c>
      <c r="AM231" s="25">
        <v>0.035198210649965</v>
      </c>
      <c r="AN231" s="25">
        <v>4.60517018598809</v>
      </c>
      <c r="AO231" s="25">
        <v>-0.693147180559945</v>
      </c>
      <c r="AP231" s="25">
        <v>-0.415515443961666</v>
      </c>
      <c r="AQ231" s="25">
        <v>-0.385662480811985</v>
      </c>
      <c r="AR231" s="25">
        <v>1.38629436111989</v>
      </c>
      <c r="AS231" s="26">
        <f t="shared" si="299"/>
        <v>1.81395749233292</v>
      </c>
      <c r="AT231" s="26">
        <f t="shared" si="300"/>
        <v>0.985690131966909</v>
      </c>
      <c r="AU231" s="26">
        <f t="shared" si="358"/>
        <v>1.01451761316159</v>
      </c>
      <c r="AV231" s="16">
        <f t="shared" si="301"/>
        <v>0.0006737914082136</v>
      </c>
      <c r="AW231" s="16">
        <f t="shared" si="302"/>
        <v>0.0145176131615883</v>
      </c>
      <c r="AX231" s="16">
        <f t="shared" si="303"/>
        <v>0.0361274757854548</v>
      </c>
      <c r="BA231" s="25">
        <v>0.111855347322204</v>
      </c>
      <c r="BB231" s="25">
        <v>1.43029223094218</v>
      </c>
      <c r="BC231" s="25">
        <v>0.035198210649965</v>
      </c>
      <c r="BD231" s="25">
        <v>4.60517018598809</v>
      </c>
      <c r="BE231" s="22">
        <v>-0.693147180559945</v>
      </c>
      <c r="BF231" s="25">
        <v>-0.415515443961666</v>
      </c>
      <c r="BG231" s="25">
        <v>-0.385662480811985</v>
      </c>
      <c r="BH231" s="25">
        <v>1.38629436111989</v>
      </c>
      <c r="BI231" s="26">
        <f t="shared" si="304"/>
        <v>1.80594356320563</v>
      </c>
      <c r="BJ231" s="26">
        <f t="shared" si="305"/>
        <v>0.990064161709585</v>
      </c>
      <c r="BK231" s="26">
        <f t="shared" si="359"/>
        <v>1.01003554989129</v>
      </c>
      <c r="BL231" s="16">
        <f t="shared" si="306"/>
        <v>0.000321971460514349</v>
      </c>
      <c r="BM231" s="16">
        <f t="shared" si="307"/>
        <v>0.0100355498912905</v>
      </c>
      <c r="BN231" s="16">
        <f t="shared" si="308"/>
        <v>0.037957557508716</v>
      </c>
      <c r="BQ231" s="25">
        <v>0.111855347322204</v>
      </c>
      <c r="BR231" s="25">
        <v>1.43029223094218</v>
      </c>
      <c r="BS231" s="25">
        <v>0.035198210649965</v>
      </c>
      <c r="BT231" s="25">
        <v>4.60517018598809</v>
      </c>
      <c r="BU231" s="22">
        <v>-0.415515443961666</v>
      </c>
      <c r="BV231" s="25">
        <v>-0.385662480811985</v>
      </c>
      <c r="BW231" s="25">
        <v>1.38629436111989</v>
      </c>
      <c r="BX231" s="26">
        <f t="shared" si="309"/>
        <v>1.79162172682567</v>
      </c>
      <c r="BY231" s="26">
        <f t="shared" si="310"/>
        <v>0.997978520369871</v>
      </c>
      <c r="BZ231" s="26">
        <f t="shared" si="360"/>
        <v>1.00202557428729</v>
      </c>
      <c r="CA231" s="16">
        <f t="shared" si="311"/>
        <v>1.31169051998048e-5</v>
      </c>
      <c r="CB231" s="16">
        <f t="shared" si="312"/>
        <v>0.00202557428728967</v>
      </c>
      <c r="CC231" s="16">
        <f t="shared" si="313"/>
        <v>0.0418756801051011</v>
      </c>
      <c r="CF231" s="25">
        <v>0.111855347322204</v>
      </c>
      <c r="CG231" s="25">
        <v>1.43029223094218</v>
      </c>
      <c r="CH231" s="25">
        <v>0.035198210649965</v>
      </c>
      <c r="CI231" s="25">
        <v>4.60517018598809</v>
      </c>
      <c r="CJ231" s="25">
        <v>-0.385662480811985</v>
      </c>
      <c r="CK231" s="22">
        <v>1.38629436111989</v>
      </c>
      <c r="CL231" s="29">
        <f t="shared" si="314"/>
        <v>1.7795769312576</v>
      </c>
      <c r="CM231" s="29">
        <f t="shared" si="315"/>
        <v>1.0047331860705</v>
      </c>
      <c r="CN231" s="29">
        <f t="shared" si="361"/>
        <v>0.995289111441608</v>
      </c>
      <c r="CO231" s="27">
        <f t="shared" si="316"/>
        <v>7.09480870392681e-5</v>
      </c>
      <c r="CP231" s="27">
        <f t="shared" si="317"/>
        <v>0.00471088855839163</v>
      </c>
      <c r="CQ231" s="27">
        <f t="shared" si="318"/>
        <v>0.0411552877197442</v>
      </c>
      <c r="CT231" s="31">
        <v>0.111855347322204</v>
      </c>
      <c r="CU231" s="31">
        <v>1.43029223094218</v>
      </c>
      <c r="CV231" s="31">
        <v>0.035198210649965</v>
      </c>
      <c r="CW231" s="31">
        <v>4.60517018598809</v>
      </c>
      <c r="CX231" s="31">
        <v>-0.385662480811985</v>
      </c>
      <c r="CY231" s="34">
        <f t="shared" si="319"/>
        <v>1.78307775790594</v>
      </c>
      <c r="CZ231" s="34">
        <f t="shared" si="282"/>
        <v>1.00276053137461</v>
      </c>
      <c r="DA231" s="34">
        <f t="shared" si="362"/>
        <v>0.997247068180055</v>
      </c>
      <c r="DB231" s="32">
        <f t="shared" si="320"/>
        <v>2.42284672325493e-5</v>
      </c>
      <c r="DC231" s="32">
        <f t="shared" si="321"/>
        <v>0.00275293181994485</v>
      </c>
      <c r="DD231" s="32">
        <f>(DC231-$DE$1)^2</f>
        <v>0.0417498165947285</v>
      </c>
      <c r="DE231" s="73"/>
      <c r="DF231" s="30">
        <f t="shared" si="322"/>
        <v>1.78307775790594</v>
      </c>
      <c r="DG231" s="30">
        <f t="shared" si="323"/>
        <v>1.84609530115268</v>
      </c>
      <c r="DH231" s="30">
        <f t="shared" si="324"/>
        <v>0.968530713925547</v>
      </c>
      <c r="DI231" s="34">
        <f t="shared" si="325"/>
        <v>1.03249177916816</v>
      </c>
      <c r="DJ231" s="32">
        <f t="shared" si="326"/>
        <v>0.00337506401602034</v>
      </c>
      <c r="DK231" s="32">
        <f t="shared" si="327"/>
        <v>0.0324917791681645</v>
      </c>
      <c r="DL231" s="32">
        <f t="shared" si="328"/>
        <v>0.0389497143877178</v>
      </c>
      <c r="DM231" s="36"/>
      <c r="DN231" s="30">
        <f t="shared" si="329"/>
        <v>1.7979540278553</v>
      </c>
      <c r="DO231" s="30">
        <f t="shared" si="330"/>
        <v>0.994463691673379</v>
      </c>
      <c r="DP231" s="34">
        <f t="shared" si="331"/>
        <v>1.00556712967299</v>
      </c>
      <c r="DQ231" s="32">
        <f t="shared" si="332"/>
        <v>9.9082670544037e-5</v>
      </c>
      <c r="DR231" s="32">
        <f t="shared" si="333"/>
        <v>0.00556712967298512</v>
      </c>
      <c r="DS231" s="32">
        <f t="shared" si="334"/>
        <v>0.0491679662434138</v>
      </c>
      <c r="DT231" s="36"/>
      <c r="DU231" s="30">
        <f t="shared" si="335"/>
        <v>1.76816187339163</v>
      </c>
      <c r="DV231" s="30">
        <f t="shared" si="336"/>
        <v>1.01121963260655</v>
      </c>
      <c r="DW231" s="34">
        <f t="shared" si="337"/>
        <v>0.988904850890173</v>
      </c>
      <c r="DX231" s="32">
        <f t="shared" si="338"/>
        <v>0.000393551267329763</v>
      </c>
      <c r="DY231" s="32">
        <f t="shared" si="339"/>
        <v>0.0110951491098272</v>
      </c>
      <c r="DZ231" s="32">
        <f t="shared" si="340"/>
        <v>0.0458037147637813</v>
      </c>
      <c r="EA231" s="36"/>
      <c r="EC231" s="25">
        <v>0.111855347322204</v>
      </c>
      <c r="ED231" s="22">
        <v>0.035198210649965</v>
      </c>
      <c r="EE231" s="25">
        <v>4.60517018598809</v>
      </c>
      <c r="EF231" s="25">
        <v>-0.385662480811985</v>
      </c>
      <c r="EG231" s="26">
        <f t="shared" si="341"/>
        <v>1.60781979237623</v>
      </c>
      <c r="EH231" s="26">
        <f t="shared" si="342"/>
        <v>1.11206492697635</v>
      </c>
      <c r="EI231" s="26">
        <f t="shared" si="363"/>
        <v>0.899228071798785</v>
      </c>
      <c r="EJ231" s="16">
        <f t="shared" si="343"/>
        <v>0.032464907219346</v>
      </c>
      <c r="EK231" s="16">
        <f t="shared" si="344"/>
        <v>0.100771928201215</v>
      </c>
      <c r="EL231" s="16">
        <f t="shared" si="345"/>
        <v>0.0134218362590345</v>
      </c>
      <c r="EO231" s="25">
        <v>0.111855347322204</v>
      </c>
      <c r="EP231" s="25">
        <v>4.60517018598809</v>
      </c>
      <c r="EQ231" s="22">
        <v>-0.385662480811985</v>
      </c>
      <c r="ER231" s="26">
        <f t="shared" si="346"/>
        <v>1.63006391257678</v>
      </c>
      <c r="ES231" s="26">
        <f t="shared" si="347"/>
        <v>1.09688950611364</v>
      </c>
      <c r="ET231" s="26">
        <f t="shared" si="364"/>
        <v>0.911668854908712</v>
      </c>
      <c r="EU231" s="16">
        <f t="shared" si="348"/>
        <v>0.0249438077105561</v>
      </c>
      <c r="EV231" s="16">
        <f t="shared" si="349"/>
        <v>0.0883311450912884</v>
      </c>
      <c r="EW231" s="16">
        <f t="shared" si="350"/>
        <v>0.0220209625851648</v>
      </c>
      <c r="EZ231" s="25">
        <v>0.111855347322204</v>
      </c>
      <c r="FA231" s="25">
        <v>4.60517018598809</v>
      </c>
      <c r="FB231" s="26">
        <f t="shared" si="351"/>
        <v>1.42557264879146</v>
      </c>
      <c r="FC231" s="26">
        <f t="shared" si="352"/>
        <v>1.25423281760898</v>
      </c>
      <c r="FD231" s="26">
        <f t="shared" si="353"/>
        <v>0.79730013914511</v>
      </c>
      <c r="FE231" s="16">
        <f t="shared" si="354"/>
        <v>0.131353584904041</v>
      </c>
      <c r="FF231" s="16">
        <f t="shared" si="355"/>
        <v>0.20269986085489</v>
      </c>
      <c r="FG231" s="16">
        <f t="shared" si="356"/>
        <v>0.00489749037387021</v>
      </c>
    </row>
    <row r="232" s="1" customFormat="1" spans="1:163">
      <c r="A232" s="13" t="s">
        <v>32</v>
      </c>
      <c r="B232" s="13">
        <v>3.98517311947614</v>
      </c>
      <c r="C232" s="14">
        <v>0.001178</v>
      </c>
      <c r="D232" s="14">
        <v>0.035825</v>
      </c>
      <c r="E232" s="13">
        <v>100</v>
      </c>
      <c r="F232" s="13">
        <v>0.5</v>
      </c>
      <c r="G232" s="13">
        <v>0.66</v>
      </c>
      <c r="H232" s="13">
        <v>0.68</v>
      </c>
      <c r="I232" s="13">
        <v>4</v>
      </c>
      <c r="J232" s="13">
        <v>1.855</v>
      </c>
      <c r="K232" s="17">
        <f t="shared" si="283"/>
        <v>1.58267677418068</v>
      </c>
      <c r="L232" s="17">
        <f t="shared" si="279"/>
        <v>1.17206496630387</v>
      </c>
      <c r="M232" s="17">
        <f t="shared" si="280"/>
        <v>0.853195026512494</v>
      </c>
      <c r="N232" s="16">
        <f t="shared" si="284"/>
        <v>0.074159939320642</v>
      </c>
      <c r="O232" s="16">
        <f t="shared" si="281"/>
        <v>0.146804973487506</v>
      </c>
      <c r="P232" s="16">
        <f>(O232-$Q$1)^2</f>
        <v>0.0254342747212232</v>
      </c>
      <c r="R232" s="21">
        <f t="shared" si="285"/>
        <v>0.158767121618417</v>
      </c>
      <c r="S232" s="21">
        <f t="shared" si="367"/>
        <v>1</v>
      </c>
      <c r="T232" s="21">
        <f t="shared" si="286"/>
        <v>1.38258075407803</v>
      </c>
      <c r="U232" s="22">
        <f t="shared" si="287"/>
        <v>0.00117730670241619</v>
      </c>
      <c r="V232" s="21">
        <f t="shared" si="288"/>
        <v>0.035198210649965</v>
      </c>
      <c r="W232" s="25">
        <f t="shared" si="289"/>
        <v>4.60517018598809</v>
      </c>
      <c r="X232" s="21">
        <f t="shared" si="290"/>
        <v>-0.693147180559945</v>
      </c>
      <c r="Y232" s="21">
        <f t="shared" si="291"/>
        <v>-0.415515443961666</v>
      </c>
      <c r="Z232" s="25">
        <f t="shared" si="292"/>
        <v>-0.385662480811985</v>
      </c>
      <c r="AA232" s="21">
        <f t="shared" si="293"/>
        <v>1.38629436111989</v>
      </c>
      <c r="AB232" s="26">
        <f t="shared" si="294"/>
        <v>1.78329154398577</v>
      </c>
      <c r="AC232" s="26">
        <f t="shared" si="295"/>
        <v>1.04021129144927</v>
      </c>
      <c r="AD232" s="26">
        <f t="shared" si="357"/>
        <v>0.961343150396644</v>
      </c>
      <c r="AE232" s="16">
        <f t="shared" si="296"/>
        <v>0.00514210266394416</v>
      </c>
      <c r="AF232" s="16">
        <f t="shared" si="297"/>
        <v>0.0386568496033562</v>
      </c>
      <c r="AG232" s="16">
        <f t="shared" si="298"/>
        <v>0.0274764053015653</v>
      </c>
      <c r="AJ232" s="25">
        <v>0.158767121618417</v>
      </c>
      <c r="AK232" s="22">
        <v>1</v>
      </c>
      <c r="AL232" s="25">
        <v>1.38258075407803</v>
      </c>
      <c r="AM232" s="25">
        <v>0.035198210649965</v>
      </c>
      <c r="AN232" s="25">
        <v>4.60517018598809</v>
      </c>
      <c r="AO232" s="25">
        <v>-0.693147180559945</v>
      </c>
      <c r="AP232" s="25">
        <v>-0.415515443961666</v>
      </c>
      <c r="AQ232" s="25">
        <v>-0.385662480811985</v>
      </c>
      <c r="AR232" s="25">
        <v>1.38629436111989</v>
      </c>
      <c r="AS232" s="26">
        <f t="shared" si="299"/>
        <v>1.78111049446127</v>
      </c>
      <c r="AT232" s="26">
        <f t="shared" si="300"/>
        <v>1.0414850767364</v>
      </c>
      <c r="AU232" s="26">
        <f t="shared" si="358"/>
        <v>0.960167382458903</v>
      </c>
      <c r="AV232" s="16">
        <f t="shared" si="301"/>
        <v>0.00545965902875865</v>
      </c>
      <c r="AW232" s="16">
        <f t="shared" si="302"/>
        <v>0.0398326175410967</v>
      </c>
      <c r="AX232" s="16">
        <f t="shared" si="303"/>
        <v>0.0271449634767478</v>
      </c>
      <c r="BA232" s="25">
        <v>0.158767121618417</v>
      </c>
      <c r="BB232" s="25">
        <v>1.38258075407803</v>
      </c>
      <c r="BC232" s="25">
        <v>0.035198210649965</v>
      </c>
      <c r="BD232" s="25">
        <v>4.60517018598809</v>
      </c>
      <c r="BE232" s="22">
        <v>-0.693147180559945</v>
      </c>
      <c r="BF232" s="25">
        <v>-0.415515443961666</v>
      </c>
      <c r="BG232" s="25">
        <v>-0.385662480811985</v>
      </c>
      <c r="BH232" s="25">
        <v>1.38629436111989</v>
      </c>
      <c r="BI232" s="26">
        <f t="shared" si="304"/>
        <v>1.77213371508075</v>
      </c>
      <c r="BJ232" s="26">
        <f t="shared" si="305"/>
        <v>1.04676074057734</v>
      </c>
      <c r="BK232" s="26">
        <f t="shared" si="359"/>
        <v>0.955328148291508</v>
      </c>
      <c r="BL232" s="16">
        <f t="shared" si="306"/>
        <v>0.00686682117631885</v>
      </c>
      <c r="BM232" s="16">
        <f t="shared" si="307"/>
        <v>0.0446718517084923</v>
      </c>
      <c r="BN232" s="16">
        <f t="shared" si="308"/>
        <v>0.0256610577942859</v>
      </c>
      <c r="BQ232" s="25">
        <v>0.158767121618417</v>
      </c>
      <c r="BR232" s="25">
        <v>1.38258075407803</v>
      </c>
      <c r="BS232" s="25">
        <v>0.035198210649965</v>
      </c>
      <c r="BT232" s="25">
        <v>4.60517018598809</v>
      </c>
      <c r="BU232" s="22">
        <v>-0.415515443961666</v>
      </c>
      <c r="BV232" s="25">
        <v>-0.385662480811985</v>
      </c>
      <c r="BW232" s="25">
        <v>1.38629436111989</v>
      </c>
      <c r="BX232" s="26">
        <f t="shared" si="309"/>
        <v>1.7574845526222</v>
      </c>
      <c r="BY232" s="26">
        <f t="shared" si="310"/>
        <v>1.05548580625207</v>
      </c>
      <c r="BZ232" s="26">
        <f t="shared" si="360"/>
        <v>0.947431025672347</v>
      </c>
      <c r="CA232" s="16">
        <f t="shared" si="311"/>
        <v>0.00950926247729177</v>
      </c>
      <c r="CB232" s="16">
        <f t="shared" si="312"/>
        <v>0.0525689743276531</v>
      </c>
      <c r="CC232" s="16">
        <f t="shared" si="313"/>
        <v>0.0237443694302842</v>
      </c>
      <c r="CF232" s="25">
        <v>0.158767121618417</v>
      </c>
      <c r="CG232" s="25">
        <v>1.38258075407803</v>
      </c>
      <c r="CH232" s="25">
        <v>0.035198210649965</v>
      </c>
      <c r="CI232" s="25">
        <v>4.60517018598809</v>
      </c>
      <c r="CJ232" s="25">
        <v>-0.385662480811985</v>
      </c>
      <c r="CK232" s="22">
        <v>1.38629436111989</v>
      </c>
      <c r="CL232" s="29">
        <f t="shared" si="314"/>
        <v>1.74675234180764</v>
      </c>
      <c r="CM232" s="29">
        <f t="shared" si="315"/>
        <v>1.0619708104014</v>
      </c>
      <c r="CN232" s="29">
        <f t="shared" si="361"/>
        <v>0.941645467281749</v>
      </c>
      <c r="CO232" s="27">
        <f t="shared" si="316"/>
        <v>0.0117175555041292</v>
      </c>
      <c r="CP232" s="27">
        <f t="shared" si="317"/>
        <v>0.0583545327182514</v>
      </c>
      <c r="CQ232" s="27">
        <f t="shared" si="318"/>
        <v>0.0222678070843127</v>
      </c>
      <c r="CT232" s="31">
        <v>0.158767121618417</v>
      </c>
      <c r="CU232" s="31">
        <v>1.38258075407803</v>
      </c>
      <c r="CV232" s="31">
        <v>0.035198210649965</v>
      </c>
      <c r="CW232" s="31">
        <v>4.60517018598809</v>
      </c>
      <c r="CX232" s="31">
        <v>-0.385662480811985</v>
      </c>
      <c r="CY232" s="34">
        <f t="shared" si="319"/>
        <v>1.74862776517971</v>
      </c>
      <c r="CZ232" s="34">
        <f t="shared" si="282"/>
        <v>1.06083183450387</v>
      </c>
      <c r="DA232" s="34">
        <f t="shared" si="362"/>
        <v>0.942656477185828</v>
      </c>
      <c r="DB232" s="32">
        <f t="shared" si="320"/>
        <v>0.0113150523406627</v>
      </c>
      <c r="DC232" s="32">
        <f t="shared" si="321"/>
        <v>0.0573435228141719</v>
      </c>
      <c r="DD232" s="32">
        <f>(DC232-$DE$1)^2</f>
        <v>0.0224212073883526</v>
      </c>
      <c r="DE232" s="73"/>
      <c r="DF232" s="30">
        <f t="shared" si="322"/>
        <v>1.74862776517971</v>
      </c>
      <c r="DG232" s="30">
        <f t="shared" si="323"/>
        <v>1.81042290071737</v>
      </c>
      <c r="DH232" s="30">
        <f t="shared" si="324"/>
        <v>1.02462247868438</v>
      </c>
      <c r="DI232" s="34">
        <f t="shared" si="325"/>
        <v>0.975969218715561</v>
      </c>
      <c r="DJ232" s="32">
        <f t="shared" si="326"/>
        <v>0.00198711778045389</v>
      </c>
      <c r="DK232" s="32">
        <f t="shared" si="327"/>
        <v>0.0240307812844393</v>
      </c>
      <c r="DL232" s="32">
        <f t="shared" si="328"/>
        <v>0.0423609741450752</v>
      </c>
      <c r="DM232" s="36"/>
      <c r="DN232" s="30">
        <f t="shared" si="329"/>
        <v>1.76273131251477</v>
      </c>
      <c r="DO232" s="30">
        <f t="shared" si="330"/>
        <v>1.0523441586532</v>
      </c>
      <c r="DP232" s="34">
        <f t="shared" si="331"/>
        <v>0.950259467662948</v>
      </c>
      <c r="DQ232" s="32">
        <f t="shared" si="332"/>
        <v>0.00851351069024743</v>
      </c>
      <c r="DR232" s="32">
        <f t="shared" si="333"/>
        <v>0.0497405323370523</v>
      </c>
      <c r="DS232" s="32">
        <f t="shared" si="334"/>
        <v>0.0315293668838854</v>
      </c>
      <c r="DT232" s="36"/>
      <c r="DU232" s="30">
        <f t="shared" si="335"/>
        <v>1.73197870666103</v>
      </c>
      <c r="DV232" s="30">
        <f t="shared" si="336"/>
        <v>1.07102933359737</v>
      </c>
      <c r="DW232" s="34">
        <f t="shared" si="337"/>
        <v>0.933681243483037</v>
      </c>
      <c r="DX232" s="32">
        <f t="shared" si="338"/>
        <v>0.0151342386147921</v>
      </c>
      <c r="DY232" s="32">
        <f t="shared" si="339"/>
        <v>0.0663187565169632</v>
      </c>
      <c r="DZ232" s="32">
        <f t="shared" si="340"/>
        <v>0.0252156668649148</v>
      </c>
      <c r="EA232" s="36"/>
      <c r="EC232" s="25">
        <v>0.158767121618417</v>
      </c>
      <c r="ED232" s="22">
        <v>0.035198210649965</v>
      </c>
      <c r="EE232" s="25">
        <v>4.60517018598809</v>
      </c>
      <c r="EF232" s="25">
        <v>-0.385662480811985</v>
      </c>
      <c r="EG232" s="26">
        <f t="shared" si="341"/>
        <v>1.59162314282803</v>
      </c>
      <c r="EH232" s="26">
        <f t="shared" si="342"/>
        <v>1.16547689593404</v>
      </c>
      <c r="EI232" s="26">
        <f t="shared" si="363"/>
        <v>0.858017866753658</v>
      </c>
      <c r="EJ232" s="16">
        <f t="shared" si="343"/>
        <v>0.0693673688937818</v>
      </c>
      <c r="EK232" s="16">
        <f t="shared" si="344"/>
        <v>0.141982133246342</v>
      </c>
      <c r="EL232" s="16">
        <f t="shared" si="345"/>
        <v>0.0055714944258442</v>
      </c>
      <c r="EO232" s="25">
        <v>0.158767121618417</v>
      </c>
      <c r="EP232" s="25">
        <v>4.60517018598809</v>
      </c>
      <c r="EQ232" s="22">
        <v>-0.385662480811985</v>
      </c>
      <c r="ER232" s="26">
        <f t="shared" si="346"/>
        <v>1.61364318305326</v>
      </c>
      <c r="ES232" s="26">
        <f t="shared" si="347"/>
        <v>1.1495726065598</v>
      </c>
      <c r="ET232" s="26">
        <f t="shared" si="364"/>
        <v>0.869888508384508</v>
      </c>
      <c r="EU232" s="16">
        <f t="shared" si="348"/>
        <v>0.0582531130866606</v>
      </c>
      <c r="EV232" s="16">
        <f t="shared" si="349"/>
        <v>0.130111491615492</v>
      </c>
      <c r="EW232" s="16">
        <f t="shared" si="350"/>
        <v>0.0113666028347526</v>
      </c>
      <c r="EZ232" s="25">
        <v>0.158767121618417</v>
      </c>
      <c r="FA232" s="25">
        <v>4.60517018598809</v>
      </c>
      <c r="FB232" s="26">
        <f t="shared" si="351"/>
        <v>1.41121189722748</v>
      </c>
      <c r="FC232" s="26">
        <f t="shared" si="352"/>
        <v>1.3144730452205</v>
      </c>
      <c r="FD232" s="26">
        <f t="shared" si="353"/>
        <v>0.760761130580851</v>
      </c>
      <c r="FE232" s="16">
        <f t="shared" si="354"/>
        <v>0.196947880162434</v>
      </c>
      <c r="FF232" s="16">
        <f t="shared" si="355"/>
        <v>0.239238869419149</v>
      </c>
      <c r="FG232" s="16">
        <f t="shared" si="356"/>
        <v>0.00111843847880471</v>
      </c>
    </row>
    <row r="233" s="1" customFormat="1" spans="1:163">
      <c r="A233" s="13" t="s">
        <v>32</v>
      </c>
      <c r="B233" s="13">
        <v>4.36771595786108</v>
      </c>
      <c r="C233" s="14">
        <v>0.001178</v>
      </c>
      <c r="D233" s="14">
        <v>0.035825</v>
      </c>
      <c r="E233" s="13">
        <v>100</v>
      </c>
      <c r="F233" s="13">
        <v>0.5</v>
      </c>
      <c r="G233" s="13">
        <v>0.66</v>
      </c>
      <c r="H233" s="13">
        <v>0.68</v>
      </c>
      <c r="I233" s="13">
        <v>4</v>
      </c>
      <c r="J233" s="13">
        <v>1.787</v>
      </c>
      <c r="K233" s="17">
        <f t="shared" si="283"/>
        <v>1.61431306691511</v>
      </c>
      <c r="L233" s="17">
        <f t="shared" si="279"/>
        <v>1.10697239378412</v>
      </c>
      <c r="M233" s="17">
        <f t="shared" si="280"/>
        <v>0.903364894748244</v>
      </c>
      <c r="N233" s="16">
        <f t="shared" si="284"/>
        <v>0.0298207768582648</v>
      </c>
      <c r="O233" s="16">
        <f t="shared" si="281"/>
        <v>0.0966351052517563</v>
      </c>
      <c r="P233" s="16">
        <f>(O233-$Q$1)^2</f>
        <v>0.0439535987650026</v>
      </c>
      <c r="R233" s="21">
        <f t="shared" si="285"/>
        <v>0.101628715551153</v>
      </c>
      <c r="S233" s="21">
        <f t="shared" ref="S233:S242" si="368">1</f>
        <v>1</v>
      </c>
      <c r="T233" s="21">
        <f t="shared" si="286"/>
        <v>1.47424020836599</v>
      </c>
      <c r="U233" s="22">
        <f t="shared" si="287"/>
        <v>0.00117730670241619</v>
      </c>
      <c r="V233" s="21">
        <f t="shared" si="288"/>
        <v>0.035198210649965</v>
      </c>
      <c r="W233" s="25">
        <f t="shared" si="289"/>
        <v>4.60517018598809</v>
      </c>
      <c r="X233" s="21">
        <f t="shared" si="290"/>
        <v>-0.693147180559945</v>
      </c>
      <c r="Y233" s="21">
        <f t="shared" si="291"/>
        <v>-0.415515443961666</v>
      </c>
      <c r="Z233" s="25">
        <f t="shared" si="292"/>
        <v>-0.385662480811985</v>
      </c>
      <c r="AA233" s="21">
        <f t="shared" si="293"/>
        <v>1.38629436111989</v>
      </c>
      <c r="AB233" s="26">
        <f t="shared" si="294"/>
        <v>1.84753667351793</v>
      </c>
      <c r="AC233" s="26">
        <f t="shared" si="295"/>
        <v>0.967233844726526</v>
      </c>
      <c r="AD233" s="26">
        <f t="shared" si="357"/>
        <v>1.03387614634467</v>
      </c>
      <c r="AE233" s="16">
        <f t="shared" si="296"/>
        <v>0.00366468884061588</v>
      </c>
      <c r="AF233" s="16">
        <f t="shared" si="297"/>
        <v>0.03387614634467</v>
      </c>
      <c r="AG233" s="16">
        <f t="shared" si="298"/>
        <v>0.0290841599684765</v>
      </c>
      <c r="AJ233" s="25">
        <v>0.101628715551153</v>
      </c>
      <c r="AK233" s="22">
        <v>1</v>
      </c>
      <c r="AL233" s="25">
        <v>1.47424020836599</v>
      </c>
      <c r="AM233" s="25">
        <v>0.035198210649965</v>
      </c>
      <c r="AN233" s="25">
        <v>4.60517018598809</v>
      </c>
      <c r="AO233" s="25">
        <v>-0.693147180559945</v>
      </c>
      <c r="AP233" s="25">
        <v>-0.415515443961666</v>
      </c>
      <c r="AQ233" s="25">
        <v>-0.385662480811985</v>
      </c>
      <c r="AR233" s="25">
        <v>1.38629436111989</v>
      </c>
      <c r="AS233" s="26">
        <f t="shared" si="299"/>
        <v>1.84537853421802</v>
      </c>
      <c r="AT233" s="26">
        <f t="shared" si="300"/>
        <v>0.968365008514226</v>
      </c>
      <c r="AU233" s="26">
        <f t="shared" si="358"/>
        <v>1.03266845787242</v>
      </c>
      <c r="AV233" s="16">
        <f t="shared" si="301"/>
        <v>0.00340805325744408</v>
      </c>
      <c r="AW233" s="16">
        <f t="shared" si="302"/>
        <v>0.0326684578724208</v>
      </c>
      <c r="AX233" s="16">
        <f t="shared" si="303"/>
        <v>0.0295569836755861</v>
      </c>
      <c r="BA233" s="25">
        <v>0.101628715551153</v>
      </c>
      <c r="BB233" s="25">
        <v>1.47424020836599</v>
      </c>
      <c r="BC233" s="25">
        <v>0.035198210649965</v>
      </c>
      <c r="BD233" s="25">
        <v>4.60517018598809</v>
      </c>
      <c r="BE233" s="22">
        <v>-0.693147180559945</v>
      </c>
      <c r="BF233" s="25">
        <v>-0.415515443961666</v>
      </c>
      <c r="BG233" s="25">
        <v>-0.385662480811985</v>
      </c>
      <c r="BH233" s="25">
        <v>1.38629436111989</v>
      </c>
      <c r="BI233" s="26">
        <f t="shared" si="304"/>
        <v>1.8382838186851</v>
      </c>
      <c r="BJ233" s="26">
        <f t="shared" si="305"/>
        <v>0.972102339060034</v>
      </c>
      <c r="BK233" s="26">
        <f t="shared" si="359"/>
        <v>1.02869827570515</v>
      </c>
      <c r="BL233" s="16">
        <f t="shared" si="306"/>
        <v>0.00263003005892654</v>
      </c>
      <c r="BM233" s="16">
        <f t="shared" si="307"/>
        <v>0.0286982757051502</v>
      </c>
      <c r="BN233" s="16">
        <f t="shared" si="308"/>
        <v>0.0310338493110877</v>
      </c>
      <c r="BQ233" s="25">
        <v>0.101628715551153</v>
      </c>
      <c r="BR233" s="25">
        <v>1.47424020836599</v>
      </c>
      <c r="BS233" s="25">
        <v>0.035198210649965</v>
      </c>
      <c r="BT233" s="25">
        <v>4.60517018598809</v>
      </c>
      <c r="BU233" s="22">
        <v>-0.415515443961666</v>
      </c>
      <c r="BV233" s="25">
        <v>-0.385662480811985</v>
      </c>
      <c r="BW233" s="25">
        <v>1.38629436111989</v>
      </c>
      <c r="BX233" s="26">
        <f t="shared" si="309"/>
        <v>1.82427465226101</v>
      </c>
      <c r="BY233" s="26">
        <f t="shared" si="310"/>
        <v>0.979567412058919</v>
      </c>
      <c r="BZ233" s="26">
        <f t="shared" si="360"/>
        <v>1.02085878693957</v>
      </c>
      <c r="CA233" s="16">
        <f t="shared" si="311"/>
        <v>0.00138939970117906</v>
      </c>
      <c r="CB233" s="16">
        <f t="shared" si="312"/>
        <v>0.020858786939568</v>
      </c>
      <c r="CC233" s="16">
        <f t="shared" si="313"/>
        <v>0.0345224829422259</v>
      </c>
      <c r="CF233" s="25">
        <v>0.101628715551153</v>
      </c>
      <c r="CG233" s="25">
        <v>1.47424020836599</v>
      </c>
      <c r="CH233" s="25">
        <v>0.035198210649965</v>
      </c>
      <c r="CI233" s="25">
        <v>4.60517018598809</v>
      </c>
      <c r="CJ233" s="25">
        <v>-0.385662480811985</v>
      </c>
      <c r="CK233" s="22">
        <v>1.38629436111989</v>
      </c>
      <c r="CL233" s="29">
        <f t="shared" si="314"/>
        <v>1.81097538734121</v>
      </c>
      <c r="CM233" s="29">
        <f t="shared" si="315"/>
        <v>0.986761063949958</v>
      </c>
      <c r="CN233" s="29">
        <f t="shared" si="361"/>
        <v>1.01341655699005</v>
      </c>
      <c r="CO233" s="27">
        <f t="shared" si="316"/>
        <v>0.000574819198161078</v>
      </c>
      <c r="CP233" s="27">
        <f t="shared" si="317"/>
        <v>0.0134165569900451</v>
      </c>
      <c r="CQ233" s="27">
        <f t="shared" si="318"/>
        <v>0.0376988792051043</v>
      </c>
      <c r="CT233" s="31">
        <v>0.101628715551153</v>
      </c>
      <c r="CU233" s="31">
        <v>1.47424020836599</v>
      </c>
      <c r="CV233" s="31">
        <v>0.035198210649965</v>
      </c>
      <c r="CW233" s="31">
        <v>4.60517018598809</v>
      </c>
      <c r="CX233" s="31">
        <v>-0.385662480811985</v>
      </c>
      <c r="CY233" s="34">
        <f t="shared" si="319"/>
        <v>1.81602983135537</v>
      </c>
      <c r="CZ233" s="34">
        <f t="shared" si="282"/>
        <v>0.984014672636903</v>
      </c>
      <c r="DA233" s="34">
        <f t="shared" si="362"/>
        <v>1.01624500915241</v>
      </c>
      <c r="DB233" s="32">
        <f t="shared" si="320"/>
        <v>0.000842731108520944</v>
      </c>
      <c r="DC233" s="32">
        <f t="shared" si="321"/>
        <v>0.0162450091524147</v>
      </c>
      <c r="DD233" s="32">
        <f>(DC233-$DE$1)^2</f>
        <v>0.0364182419840114</v>
      </c>
      <c r="DE233" s="73"/>
      <c r="DF233" s="30">
        <f t="shared" si="322"/>
        <v>1.81602983135537</v>
      </c>
      <c r="DG233" s="30">
        <f t="shared" si="323"/>
        <v>1.88021675432451</v>
      </c>
      <c r="DH233" s="30">
        <f t="shared" si="324"/>
        <v>0.950422336089651</v>
      </c>
      <c r="DI233" s="34">
        <f t="shared" si="325"/>
        <v>1.05216382446811</v>
      </c>
      <c r="DJ233" s="32">
        <f t="shared" si="326"/>
        <v>0.0086893632867955</v>
      </c>
      <c r="DK233" s="32">
        <f t="shared" si="327"/>
        <v>0.0521638244681069</v>
      </c>
      <c r="DL233" s="32">
        <f t="shared" si="328"/>
        <v>0.031571879148691</v>
      </c>
      <c r="DM233" s="36"/>
      <c r="DN233" s="30">
        <f t="shared" si="329"/>
        <v>1.83165751659901</v>
      </c>
      <c r="DO233" s="30">
        <f t="shared" si="330"/>
        <v>0.975619068415187</v>
      </c>
      <c r="DP233" s="34">
        <f t="shared" si="331"/>
        <v>1.02499021633968</v>
      </c>
      <c r="DQ233" s="32">
        <f t="shared" si="332"/>
        <v>0.00199429378879081</v>
      </c>
      <c r="DR233" s="32">
        <f t="shared" si="333"/>
        <v>0.0249902163396807</v>
      </c>
      <c r="DS233" s="32">
        <f t="shared" si="334"/>
        <v>0.0409315299951727</v>
      </c>
      <c r="DT233" s="36"/>
      <c r="DU233" s="30">
        <f t="shared" si="335"/>
        <v>1.80282295600431</v>
      </c>
      <c r="DV233" s="30">
        <f t="shared" si="336"/>
        <v>0.991223233567328</v>
      </c>
      <c r="DW233" s="34">
        <f t="shared" si="337"/>
        <v>1.00885448013671</v>
      </c>
      <c r="DX233" s="32">
        <f t="shared" si="338"/>
        <v>0.000250365936714279</v>
      </c>
      <c r="DY233" s="32">
        <f t="shared" si="339"/>
        <v>0.0088544801367143</v>
      </c>
      <c r="DZ233" s="32">
        <f t="shared" si="340"/>
        <v>0.0467678224551034</v>
      </c>
      <c r="EA233" s="36"/>
      <c r="EC233" s="25">
        <v>0.101628715551153</v>
      </c>
      <c r="ED233" s="22">
        <v>0.035198210649965</v>
      </c>
      <c r="EE233" s="25">
        <v>4.60517018598809</v>
      </c>
      <c r="EF233" s="25">
        <v>-0.385662480811985</v>
      </c>
      <c r="EG233" s="26">
        <f t="shared" si="341"/>
        <v>1.62343826546763</v>
      </c>
      <c r="EH233" s="26">
        <f t="shared" si="342"/>
        <v>1.10075020283278</v>
      </c>
      <c r="EI233" s="26">
        <f t="shared" si="363"/>
        <v>0.908471329304775</v>
      </c>
      <c r="EJ233" s="16">
        <f t="shared" si="343"/>
        <v>0.0267524410032366</v>
      </c>
      <c r="EK233" s="16">
        <f t="shared" si="344"/>
        <v>0.0915286706952252</v>
      </c>
      <c r="EL233" s="16">
        <f t="shared" si="345"/>
        <v>0.0156489858015748</v>
      </c>
      <c r="EO233" s="25">
        <v>0.101628715551153</v>
      </c>
      <c r="EP233" s="25">
        <v>4.60517018598809</v>
      </c>
      <c r="EQ233" s="22">
        <v>-0.385662480811985</v>
      </c>
      <c r="ER233" s="26">
        <f t="shared" si="346"/>
        <v>1.64589846659618</v>
      </c>
      <c r="ES233" s="26">
        <f t="shared" si="347"/>
        <v>1.08572918455634</v>
      </c>
      <c r="ET233" s="26">
        <f t="shared" si="364"/>
        <v>0.921039992499263</v>
      </c>
      <c r="EU233" s="16">
        <f t="shared" si="348"/>
        <v>0.0199096427289086</v>
      </c>
      <c r="EV233" s="16">
        <f t="shared" si="349"/>
        <v>0.0789600075007373</v>
      </c>
      <c r="EW233" s="16">
        <f t="shared" si="350"/>
        <v>0.0248900335666757</v>
      </c>
      <c r="EZ233" s="25">
        <v>0.101628715551153</v>
      </c>
      <c r="FA233" s="25">
        <v>4.60517018598809</v>
      </c>
      <c r="FB233" s="26">
        <f t="shared" si="351"/>
        <v>1.43942076047696</v>
      </c>
      <c r="FC233" s="26">
        <f t="shared" si="352"/>
        <v>1.24147160376363</v>
      </c>
      <c r="FD233" s="26">
        <f t="shared" si="353"/>
        <v>0.80549566898543</v>
      </c>
      <c r="FE233" s="16">
        <f t="shared" si="354"/>
        <v>0.120811327747413</v>
      </c>
      <c r="FF233" s="16">
        <f t="shared" si="355"/>
        <v>0.19450433101457</v>
      </c>
      <c r="FG233" s="16">
        <f t="shared" si="356"/>
        <v>0.00611173739873505</v>
      </c>
    </row>
    <row r="234" s="1" customFormat="1" spans="1:163">
      <c r="A234" s="13" t="s">
        <v>32</v>
      </c>
      <c r="B234" s="13">
        <v>4.17992051557076</v>
      </c>
      <c r="C234" s="14">
        <v>0.000785</v>
      </c>
      <c r="D234" s="14">
        <v>0.035825</v>
      </c>
      <c r="E234" s="13">
        <v>100</v>
      </c>
      <c r="F234" s="13">
        <v>0.5</v>
      </c>
      <c r="G234" s="13">
        <v>0.66</v>
      </c>
      <c r="H234" s="13">
        <v>0.68</v>
      </c>
      <c r="I234" s="13">
        <v>4</v>
      </c>
      <c r="J234" s="13">
        <v>1.751</v>
      </c>
      <c r="K234" s="17">
        <f t="shared" si="283"/>
        <v>1.5987480356377</v>
      </c>
      <c r="L234" s="17">
        <f t="shared" si="279"/>
        <v>1.09523199464109</v>
      </c>
      <c r="M234" s="17">
        <f t="shared" si="280"/>
        <v>0.913048564042091</v>
      </c>
      <c r="N234" s="16">
        <f t="shared" si="284"/>
        <v>0.0231806606521784</v>
      </c>
      <c r="O234" s="16">
        <f t="shared" si="281"/>
        <v>0.0869514359579086</v>
      </c>
      <c r="P234" s="16">
        <f>(O234-$Q$1)^2</f>
        <v>0.0481077567493806</v>
      </c>
      <c r="R234" s="21">
        <f t="shared" si="285"/>
        <v>0.0909662080799016</v>
      </c>
      <c r="S234" s="21">
        <f t="shared" si="368"/>
        <v>1</v>
      </c>
      <c r="T234" s="21">
        <f t="shared" si="286"/>
        <v>1.43029223094218</v>
      </c>
      <c r="U234" s="22">
        <f t="shared" si="287"/>
        <v>0.000784692048650703</v>
      </c>
      <c r="V234" s="21">
        <f t="shared" si="288"/>
        <v>0.035198210649965</v>
      </c>
      <c r="W234" s="25">
        <f t="shared" si="289"/>
        <v>4.60517018598809</v>
      </c>
      <c r="X234" s="21">
        <f t="shared" si="290"/>
        <v>-0.693147180559945</v>
      </c>
      <c r="Y234" s="21">
        <f t="shared" si="291"/>
        <v>-0.415515443961666</v>
      </c>
      <c r="Z234" s="25">
        <f t="shared" si="292"/>
        <v>-0.385662480811985</v>
      </c>
      <c r="AA234" s="21">
        <f t="shared" si="293"/>
        <v>1.38629436111989</v>
      </c>
      <c r="AB234" s="26">
        <f t="shared" si="294"/>
        <v>1.8162929042637</v>
      </c>
      <c r="AC234" s="26">
        <f t="shared" si="295"/>
        <v>0.964051555720761</v>
      </c>
      <c r="AD234" s="26">
        <f t="shared" si="357"/>
        <v>1.0372889230518</v>
      </c>
      <c r="AE234" s="16">
        <f t="shared" si="296"/>
        <v>0.00426316334718882</v>
      </c>
      <c r="AF234" s="16">
        <f t="shared" si="297"/>
        <v>0.0372889230517994</v>
      </c>
      <c r="AG234" s="16">
        <f t="shared" si="298"/>
        <v>0.0279317717635937</v>
      </c>
      <c r="AJ234" s="25">
        <v>0.0909662080799016</v>
      </c>
      <c r="AK234" s="22">
        <v>1</v>
      </c>
      <c r="AL234" s="25">
        <v>1.43029223094218</v>
      </c>
      <c r="AM234" s="25">
        <v>0.035198210649965</v>
      </c>
      <c r="AN234" s="25">
        <v>4.60517018598809</v>
      </c>
      <c r="AO234" s="25">
        <v>-0.693147180559945</v>
      </c>
      <c r="AP234" s="25">
        <v>-0.415515443961666</v>
      </c>
      <c r="AQ234" s="25">
        <v>-0.385662480811985</v>
      </c>
      <c r="AR234" s="25">
        <v>1.38629436111989</v>
      </c>
      <c r="AS234" s="26">
        <f t="shared" si="299"/>
        <v>1.81391852131637</v>
      </c>
      <c r="AT234" s="26">
        <f t="shared" si="300"/>
        <v>0.96531347986308</v>
      </c>
      <c r="AU234" s="26">
        <f t="shared" si="358"/>
        <v>1.03593290766212</v>
      </c>
      <c r="AV234" s="16">
        <f t="shared" si="301"/>
        <v>0.00395874032463871</v>
      </c>
      <c r="AW234" s="16">
        <f t="shared" si="302"/>
        <v>0.0359329076621198</v>
      </c>
      <c r="AX234" s="16">
        <f t="shared" si="303"/>
        <v>0.0284451824500014</v>
      </c>
      <c r="BA234" s="25">
        <v>0.0909662080799016</v>
      </c>
      <c r="BB234" s="25">
        <v>1.43029223094218</v>
      </c>
      <c r="BC234" s="25">
        <v>0.035198210649965</v>
      </c>
      <c r="BD234" s="25">
        <v>4.60517018598809</v>
      </c>
      <c r="BE234" s="22">
        <v>-0.693147180559945</v>
      </c>
      <c r="BF234" s="25">
        <v>-0.415515443961666</v>
      </c>
      <c r="BG234" s="25">
        <v>-0.385662480811985</v>
      </c>
      <c r="BH234" s="25">
        <v>1.38629436111989</v>
      </c>
      <c r="BI234" s="26">
        <f t="shared" si="304"/>
        <v>1.80590476436013</v>
      </c>
      <c r="BJ234" s="26">
        <f t="shared" si="305"/>
        <v>0.969597087596376</v>
      </c>
      <c r="BK234" s="26">
        <f t="shared" si="359"/>
        <v>1.03135623321538</v>
      </c>
      <c r="BL234" s="16">
        <f t="shared" si="306"/>
        <v>0.00301453314944125</v>
      </c>
      <c r="BM234" s="16">
        <f t="shared" si="307"/>
        <v>0.0313562332153789</v>
      </c>
      <c r="BN234" s="16">
        <f t="shared" si="308"/>
        <v>0.0301044397710189</v>
      </c>
      <c r="BQ234" s="25">
        <v>0.0909662080799016</v>
      </c>
      <c r="BR234" s="25">
        <v>1.43029223094218</v>
      </c>
      <c r="BS234" s="25">
        <v>0.035198210649965</v>
      </c>
      <c r="BT234" s="25">
        <v>4.60517018598809</v>
      </c>
      <c r="BU234" s="22">
        <v>-0.415515443961666</v>
      </c>
      <c r="BV234" s="25">
        <v>-0.385662480811985</v>
      </c>
      <c r="BW234" s="25">
        <v>1.38629436111989</v>
      </c>
      <c r="BX234" s="26">
        <f t="shared" si="309"/>
        <v>1.79158323567014</v>
      </c>
      <c r="BY234" s="26">
        <f t="shared" si="310"/>
        <v>0.977347836895246</v>
      </c>
      <c r="BZ234" s="26">
        <f t="shared" si="360"/>
        <v>1.02317717628221</v>
      </c>
      <c r="CA234" s="16">
        <f t="shared" si="311"/>
        <v>0.00164699901745833</v>
      </c>
      <c r="CB234" s="16">
        <f t="shared" si="312"/>
        <v>0.0231771762822059</v>
      </c>
      <c r="CC234" s="16">
        <f t="shared" si="313"/>
        <v>0.0336663338735814</v>
      </c>
      <c r="CF234" s="25">
        <v>0.0909662080799016</v>
      </c>
      <c r="CG234" s="25">
        <v>1.43029223094218</v>
      </c>
      <c r="CH234" s="25">
        <v>0.035198210649965</v>
      </c>
      <c r="CI234" s="25">
        <v>4.60517018598809</v>
      </c>
      <c r="CJ234" s="25">
        <v>-0.385662480811985</v>
      </c>
      <c r="CK234" s="22">
        <v>1.38629436111989</v>
      </c>
      <c r="CL234" s="29">
        <f t="shared" si="314"/>
        <v>1.77953869887215</v>
      </c>
      <c r="CM234" s="29">
        <f t="shared" si="315"/>
        <v>0.983962866955221</v>
      </c>
      <c r="CN234" s="29">
        <f t="shared" si="361"/>
        <v>1.01629851449009</v>
      </c>
      <c r="CO234" s="27">
        <f t="shared" si="316"/>
        <v>0.000814457333314983</v>
      </c>
      <c r="CP234" s="27">
        <f t="shared" si="317"/>
        <v>0.0162985144900887</v>
      </c>
      <c r="CQ234" s="27">
        <f t="shared" si="318"/>
        <v>0.0365880516649959</v>
      </c>
      <c r="CT234" s="31">
        <v>0.0909662080799016</v>
      </c>
      <c r="CU234" s="31">
        <v>1.43029223094218</v>
      </c>
      <c r="CV234" s="31">
        <v>0.035198210649965</v>
      </c>
      <c r="CW234" s="31">
        <v>4.60517018598809</v>
      </c>
      <c r="CX234" s="31">
        <v>-0.385662480811985</v>
      </c>
      <c r="CY234" s="34">
        <f t="shared" si="319"/>
        <v>1.78303945030882</v>
      </c>
      <c r="CZ234" s="34">
        <f t="shared" si="282"/>
        <v>0.982030991909198</v>
      </c>
      <c r="DA234" s="34">
        <f t="shared" si="362"/>
        <v>1.01829780143279</v>
      </c>
      <c r="DB234" s="32">
        <f t="shared" si="320"/>
        <v>0.00102652637609119</v>
      </c>
      <c r="DC234" s="32">
        <f t="shared" si="321"/>
        <v>0.0182978014327912</v>
      </c>
      <c r="DD234" s="32">
        <f>(DC234-$DE$1)^2</f>
        <v>0.0356389640776636</v>
      </c>
      <c r="DE234" s="73"/>
      <c r="DF234" s="30">
        <f t="shared" si="322"/>
        <v>1.78303945030882</v>
      </c>
      <c r="DG234" s="30">
        <f t="shared" si="323"/>
        <v>1.84609530115268</v>
      </c>
      <c r="DH234" s="30">
        <f t="shared" si="324"/>
        <v>0.948488411679884</v>
      </c>
      <c r="DI234" s="34">
        <f t="shared" si="325"/>
        <v>1.05430913829393</v>
      </c>
      <c r="DJ234" s="32">
        <f t="shared" si="326"/>
        <v>0.00904311630131853</v>
      </c>
      <c r="DK234" s="32">
        <f t="shared" si="327"/>
        <v>0.0543091382939338</v>
      </c>
      <c r="DL234" s="32">
        <f t="shared" si="328"/>
        <v>0.0308141023126354</v>
      </c>
      <c r="DM234" s="36"/>
      <c r="DN234" s="30">
        <f t="shared" si="329"/>
        <v>1.7979540278553</v>
      </c>
      <c r="DO234" s="30">
        <f t="shared" si="330"/>
        <v>0.973884745033605</v>
      </c>
      <c r="DP234" s="34">
        <f t="shared" si="331"/>
        <v>1.0268155498888</v>
      </c>
      <c r="DQ234" s="32">
        <f t="shared" si="332"/>
        <v>0.00220468073183606</v>
      </c>
      <c r="DR234" s="32">
        <f t="shared" si="333"/>
        <v>0.026815549888805</v>
      </c>
      <c r="DS234" s="32">
        <f t="shared" si="334"/>
        <v>0.040196275583029</v>
      </c>
      <c r="DT234" s="36"/>
      <c r="DU234" s="30">
        <f t="shared" si="335"/>
        <v>1.76816187339163</v>
      </c>
      <c r="DV234" s="30">
        <f t="shared" si="336"/>
        <v>0.990293946696911</v>
      </c>
      <c r="DW234" s="34">
        <f t="shared" si="337"/>
        <v>1.00980118411858</v>
      </c>
      <c r="DX234" s="32">
        <f t="shared" si="338"/>
        <v>0.000294529898310304</v>
      </c>
      <c r="DY234" s="32">
        <f t="shared" si="339"/>
        <v>0.00980118411857744</v>
      </c>
      <c r="DZ234" s="32">
        <f t="shared" si="340"/>
        <v>0.046359252771294</v>
      </c>
      <c r="EA234" s="36"/>
      <c r="EC234" s="25">
        <v>0.0909662080799016</v>
      </c>
      <c r="ED234" s="22">
        <v>0.035198210649965</v>
      </c>
      <c r="EE234" s="25">
        <v>4.60517018598809</v>
      </c>
      <c r="EF234" s="25">
        <v>-0.385662480811985</v>
      </c>
      <c r="EG234" s="26">
        <f t="shared" si="341"/>
        <v>1.60778525001677</v>
      </c>
      <c r="EH234" s="26">
        <f t="shared" si="342"/>
        <v>1.08907579540348</v>
      </c>
      <c r="EI234" s="26">
        <f t="shared" si="363"/>
        <v>0.918209737302554</v>
      </c>
      <c r="EJ234" s="16">
        <f t="shared" si="343"/>
        <v>0.0205104646127585</v>
      </c>
      <c r="EK234" s="16">
        <f t="shared" si="344"/>
        <v>0.0817902626974459</v>
      </c>
      <c r="EL234" s="16">
        <f t="shared" si="345"/>
        <v>0.0181802923429317</v>
      </c>
      <c r="EO234" s="25">
        <v>0.0909662080799016</v>
      </c>
      <c r="EP234" s="25">
        <v>4.60517018598809</v>
      </c>
      <c r="EQ234" s="22">
        <v>-0.385662480811985</v>
      </c>
      <c r="ER234" s="26">
        <f t="shared" si="346"/>
        <v>1.63002889232521</v>
      </c>
      <c r="ES234" s="26">
        <f t="shared" si="347"/>
        <v>1.07421408801057</v>
      </c>
      <c r="ET234" s="26">
        <f t="shared" si="364"/>
        <v>0.930913130968138</v>
      </c>
      <c r="EU234" s="16">
        <f t="shared" si="348"/>
        <v>0.0146340088920657</v>
      </c>
      <c r="EV234" s="16">
        <f t="shared" si="349"/>
        <v>0.0690868690318619</v>
      </c>
      <c r="EW234" s="16">
        <f t="shared" si="350"/>
        <v>0.0281027987266813</v>
      </c>
      <c r="EZ234" s="25">
        <v>0.0909662080799016</v>
      </c>
      <c r="FA234" s="25">
        <v>4.60517018598809</v>
      </c>
      <c r="FB234" s="26">
        <f t="shared" si="351"/>
        <v>1.42554202182499</v>
      </c>
      <c r="FC234" s="26">
        <f t="shared" si="352"/>
        <v>1.22830472423279</v>
      </c>
      <c r="FD234" s="26">
        <f t="shared" si="353"/>
        <v>0.814130223772125</v>
      </c>
      <c r="FE234" s="16">
        <f t="shared" si="354"/>
        <v>0.105922895557764</v>
      </c>
      <c r="FF234" s="16">
        <f t="shared" si="355"/>
        <v>0.185869776227874</v>
      </c>
      <c r="FG234" s="16">
        <f t="shared" si="356"/>
        <v>0.00753635050406662</v>
      </c>
    </row>
    <row r="235" s="1" customFormat="1" spans="1:163">
      <c r="A235" s="13" t="s">
        <v>32</v>
      </c>
      <c r="B235" s="13">
        <v>4.17992051557076</v>
      </c>
      <c r="C235" s="14">
        <v>0.00157</v>
      </c>
      <c r="D235" s="14">
        <v>0.035825</v>
      </c>
      <c r="E235" s="13">
        <v>100</v>
      </c>
      <c r="F235" s="13">
        <v>0.5</v>
      </c>
      <c r="G235" s="13">
        <v>0.66</v>
      </c>
      <c r="H235" s="13">
        <v>0.68</v>
      </c>
      <c r="I235" s="13">
        <v>4</v>
      </c>
      <c r="J235" s="13">
        <v>1.91</v>
      </c>
      <c r="K235" s="17">
        <f t="shared" si="283"/>
        <v>1.5988166446377</v>
      </c>
      <c r="L235" s="17">
        <f t="shared" si="279"/>
        <v>1.19463354750902</v>
      </c>
      <c r="M235" s="17">
        <f t="shared" si="280"/>
        <v>0.837076777297226</v>
      </c>
      <c r="N235" s="16">
        <f t="shared" si="284"/>
        <v>0.0968350806545381</v>
      </c>
      <c r="O235" s="16">
        <f t="shared" si="281"/>
        <v>0.162923222702774</v>
      </c>
      <c r="P235" s="16">
        <f>(O235-$Q$1)^2</f>
        <v>0.020552955045703</v>
      </c>
      <c r="R235" s="21">
        <f t="shared" si="285"/>
        <v>0.177839483551104</v>
      </c>
      <c r="S235" s="21">
        <f t="shared" si="368"/>
        <v>1</v>
      </c>
      <c r="T235" s="21">
        <f t="shared" si="286"/>
        <v>1.43029223094218</v>
      </c>
      <c r="U235" s="22">
        <f t="shared" si="287"/>
        <v>0.00156876883844738</v>
      </c>
      <c r="V235" s="21">
        <f t="shared" si="288"/>
        <v>0.035198210649965</v>
      </c>
      <c r="W235" s="25">
        <f t="shared" si="289"/>
        <v>4.60517018598809</v>
      </c>
      <c r="X235" s="21">
        <f t="shared" si="290"/>
        <v>-0.693147180559945</v>
      </c>
      <c r="Y235" s="21">
        <f t="shared" si="291"/>
        <v>-0.415515443961666</v>
      </c>
      <c r="Z235" s="25">
        <f t="shared" si="292"/>
        <v>-0.385662480811985</v>
      </c>
      <c r="AA235" s="21">
        <f t="shared" si="293"/>
        <v>1.38629436111989</v>
      </c>
      <c r="AB235" s="26">
        <f t="shared" si="294"/>
        <v>1.81596116031461</v>
      </c>
      <c r="AC235" s="26">
        <f t="shared" si="295"/>
        <v>1.05178460957232</v>
      </c>
      <c r="AD235" s="26">
        <f t="shared" si="357"/>
        <v>0.950765005400317</v>
      </c>
      <c r="AE235" s="16">
        <f t="shared" si="296"/>
        <v>0.00884330336937531</v>
      </c>
      <c r="AF235" s="16">
        <f t="shared" si="297"/>
        <v>0.0492349945996829</v>
      </c>
      <c r="AG235" s="16">
        <f t="shared" si="298"/>
        <v>0.024081434056143</v>
      </c>
      <c r="AJ235" s="25">
        <v>0.177839483551104</v>
      </c>
      <c r="AK235" s="22">
        <v>1</v>
      </c>
      <c r="AL235" s="25">
        <v>1.43029223094218</v>
      </c>
      <c r="AM235" s="25">
        <v>0.035198210649965</v>
      </c>
      <c r="AN235" s="25">
        <v>4.60517018598809</v>
      </c>
      <c r="AO235" s="25">
        <v>-0.693147180559945</v>
      </c>
      <c r="AP235" s="25">
        <v>-0.415515443961666</v>
      </c>
      <c r="AQ235" s="25">
        <v>-0.385662480811985</v>
      </c>
      <c r="AR235" s="25">
        <v>1.38629436111989</v>
      </c>
      <c r="AS235" s="26">
        <f t="shared" si="299"/>
        <v>1.81399636418658</v>
      </c>
      <c r="AT235" s="26">
        <f t="shared" si="300"/>
        <v>1.05292383033881</v>
      </c>
      <c r="AU235" s="26">
        <f t="shared" si="358"/>
        <v>0.94973631632805</v>
      </c>
      <c r="AV235" s="16">
        <f t="shared" si="301"/>
        <v>0.0092166980893965</v>
      </c>
      <c r="AW235" s="16">
        <f t="shared" si="302"/>
        <v>0.0502636836719496</v>
      </c>
      <c r="AX235" s="16">
        <f t="shared" si="303"/>
        <v>0.0238165823139444</v>
      </c>
      <c r="BA235" s="25">
        <v>0.177839483551104</v>
      </c>
      <c r="BB235" s="25">
        <v>1.43029223094218</v>
      </c>
      <c r="BC235" s="25">
        <v>0.035198210649965</v>
      </c>
      <c r="BD235" s="25">
        <v>4.60517018598809</v>
      </c>
      <c r="BE235" s="22">
        <v>-0.693147180559945</v>
      </c>
      <c r="BF235" s="25">
        <v>-0.415515443961666</v>
      </c>
      <c r="BG235" s="25">
        <v>-0.385662480811985</v>
      </c>
      <c r="BH235" s="25">
        <v>1.38629436111989</v>
      </c>
      <c r="BI235" s="26">
        <f t="shared" si="304"/>
        <v>1.80598226332633</v>
      </c>
      <c r="BJ235" s="26">
        <f t="shared" si="305"/>
        <v>1.05759621164944</v>
      </c>
      <c r="BK235" s="26">
        <f t="shared" si="359"/>
        <v>0.945540452003314</v>
      </c>
      <c r="BL235" s="16">
        <f t="shared" si="306"/>
        <v>0.0108196895427131</v>
      </c>
      <c r="BM235" s="16">
        <f t="shared" si="307"/>
        <v>0.0544595479966862</v>
      </c>
      <c r="BN235" s="16">
        <f t="shared" si="308"/>
        <v>0.0226210611104918</v>
      </c>
      <c r="BQ235" s="25">
        <v>0.177839483551104</v>
      </c>
      <c r="BR235" s="25">
        <v>1.43029223094218</v>
      </c>
      <c r="BS235" s="25">
        <v>0.035198210649965</v>
      </c>
      <c r="BT235" s="25">
        <v>4.60517018598809</v>
      </c>
      <c r="BU235" s="22">
        <v>-0.415515443961666</v>
      </c>
      <c r="BV235" s="25">
        <v>-0.385662480811985</v>
      </c>
      <c r="BW235" s="25">
        <v>1.38629436111989</v>
      </c>
      <c r="BX235" s="26">
        <f t="shared" si="309"/>
        <v>1.79166012003933</v>
      </c>
      <c r="BY235" s="26">
        <f t="shared" si="310"/>
        <v>1.06605040690311</v>
      </c>
      <c r="BZ235" s="26">
        <f t="shared" si="360"/>
        <v>0.938041947664573</v>
      </c>
      <c r="CA235" s="16">
        <f t="shared" si="311"/>
        <v>0.0140043271891049</v>
      </c>
      <c r="CB235" s="16">
        <f t="shared" si="312"/>
        <v>0.0619580523354274</v>
      </c>
      <c r="CC235" s="16">
        <f t="shared" si="313"/>
        <v>0.0209389590781361</v>
      </c>
      <c r="CF235" s="25">
        <v>0.177839483551104</v>
      </c>
      <c r="CG235" s="25">
        <v>1.43029223094218</v>
      </c>
      <c r="CH235" s="25">
        <v>0.035198210649965</v>
      </c>
      <c r="CI235" s="25">
        <v>4.60517018598809</v>
      </c>
      <c r="CJ235" s="25">
        <v>-0.385662480811985</v>
      </c>
      <c r="CK235" s="22">
        <v>1.38629436111989</v>
      </c>
      <c r="CL235" s="29">
        <f t="shared" si="314"/>
        <v>1.77961506635962</v>
      </c>
      <c r="CM235" s="29">
        <f t="shared" si="315"/>
        <v>1.07326580680568</v>
      </c>
      <c r="CN235" s="29">
        <f t="shared" si="361"/>
        <v>0.931735636837499</v>
      </c>
      <c r="CO235" s="27">
        <f t="shared" si="316"/>
        <v>0.0170002309204056</v>
      </c>
      <c r="CP235" s="27">
        <f t="shared" si="317"/>
        <v>0.0682643631625012</v>
      </c>
      <c r="CQ235" s="27">
        <f t="shared" si="318"/>
        <v>0.0194084424213645</v>
      </c>
      <c r="CT235" s="31">
        <v>0.177839483551104</v>
      </c>
      <c r="CU235" s="31">
        <v>1.43029223094218</v>
      </c>
      <c r="CV235" s="31">
        <v>0.035198210649965</v>
      </c>
      <c r="CW235" s="31">
        <v>4.60517018598809</v>
      </c>
      <c r="CX235" s="31">
        <v>-0.385662480811985</v>
      </c>
      <c r="CY235" s="34">
        <f t="shared" si="319"/>
        <v>1.78311596802826</v>
      </c>
      <c r="CZ235" s="34">
        <f t="shared" si="282"/>
        <v>1.07115859778433</v>
      </c>
      <c r="DA235" s="34">
        <f t="shared" si="362"/>
        <v>0.933568569648302</v>
      </c>
      <c r="DB235" s="32">
        <f t="shared" si="320"/>
        <v>0.0160995575694062</v>
      </c>
      <c r="DC235" s="32">
        <f t="shared" si="321"/>
        <v>0.0664314303516977</v>
      </c>
      <c r="DD235" s="32">
        <f>(DC235-$DE$1)^2</f>
        <v>0.0197822031102445</v>
      </c>
      <c r="DE235" s="73"/>
      <c r="DF235" s="30">
        <f t="shared" si="322"/>
        <v>1.78311596802826</v>
      </c>
      <c r="DG235" s="30">
        <f t="shared" si="323"/>
        <v>1.84609530115268</v>
      </c>
      <c r="DH235" s="30">
        <f t="shared" si="324"/>
        <v>1.03461614295179</v>
      </c>
      <c r="DI235" s="34">
        <f t="shared" si="325"/>
        <v>0.966542042488313</v>
      </c>
      <c r="DJ235" s="32">
        <f t="shared" si="326"/>
        <v>0.00408381053476691</v>
      </c>
      <c r="DK235" s="32">
        <f t="shared" si="327"/>
        <v>0.0334579575116869</v>
      </c>
      <c r="DL235" s="32">
        <f t="shared" si="328"/>
        <v>0.038569284117511</v>
      </c>
      <c r="DM235" s="36"/>
      <c r="DN235" s="30">
        <f t="shared" si="329"/>
        <v>1.7979540278553</v>
      </c>
      <c r="DO235" s="30">
        <f t="shared" si="330"/>
        <v>1.06231859680993</v>
      </c>
      <c r="DP235" s="34">
        <f t="shared" si="331"/>
        <v>0.941337187358795</v>
      </c>
      <c r="DQ235" s="32">
        <f t="shared" si="332"/>
        <v>0.0125542998738514</v>
      </c>
      <c r="DR235" s="32">
        <f t="shared" si="333"/>
        <v>0.0586628126412054</v>
      </c>
      <c r="DS235" s="32">
        <f t="shared" si="334"/>
        <v>0.0284404026730155</v>
      </c>
      <c r="DT235" s="36"/>
      <c r="DU235" s="30">
        <f t="shared" si="335"/>
        <v>1.76816187339163</v>
      </c>
      <c r="DV235" s="30">
        <f t="shared" si="336"/>
        <v>1.08021784020051</v>
      </c>
      <c r="DW235" s="34">
        <f t="shared" si="337"/>
        <v>0.925739200728601</v>
      </c>
      <c r="DX235" s="32">
        <f t="shared" si="338"/>
        <v>0.0201180541597723</v>
      </c>
      <c r="DY235" s="32">
        <f t="shared" si="339"/>
        <v>0.0742607992713984</v>
      </c>
      <c r="DZ235" s="32">
        <f t="shared" si="340"/>
        <v>0.0227564388103417</v>
      </c>
      <c r="EA235" s="36"/>
      <c r="EC235" s="25">
        <v>0.177839483551104</v>
      </c>
      <c r="ED235" s="22">
        <v>0.035198210649965</v>
      </c>
      <c r="EE235" s="25">
        <v>4.60517018598809</v>
      </c>
      <c r="EF235" s="25">
        <v>-0.385662480811985</v>
      </c>
      <c r="EG235" s="26">
        <f t="shared" si="341"/>
        <v>1.60785424684164</v>
      </c>
      <c r="EH235" s="26">
        <f t="shared" si="342"/>
        <v>1.18791862120082</v>
      </c>
      <c r="EI235" s="26">
        <f t="shared" si="363"/>
        <v>0.84180850619981</v>
      </c>
      <c r="EJ235" s="16">
        <f t="shared" si="343"/>
        <v>0.0912920561516342</v>
      </c>
      <c r="EK235" s="16">
        <f t="shared" si="344"/>
        <v>0.15819149380019</v>
      </c>
      <c r="EL235" s="16">
        <f t="shared" si="345"/>
        <v>0.00341442522501678</v>
      </c>
      <c r="EO235" s="25">
        <v>0.177839483551104</v>
      </c>
      <c r="EP235" s="25">
        <v>4.60517018598809</v>
      </c>
      <c r="EQ235" s="22">
        <v>-0.385662480811985</v>
      </c>
      <c r="ER235" s="26">
        <f t="shared" si="346"/>
        <v>1.63009884371829</v>
      </c>
      <c r="ES235" s="26">
        <f t="shared" si="347"/>
        <v>1.17170808835325</v>
      </c>
      <c r="ET235" s="26">
        <f t="shared" si="364"/>
        <v>0.853454891999104</v>
      </c>
      <c r="EU235" s="16">
        <f t="shared" si="348"/>
        <v>0.0783446572878395</v>
      </c>
      <c r="EV235" s="16">
        <f t="shared" si="349"/>
        <v>0.146545108000896</v>
      </c>
      <c r="EW235" s="16">
        <f t="shared" si="350"/>
        <v>0.00813255051230123</v>
      </c>
      <c r="EZ235" s="25">
        <v>0.177839483551104</v>
      </c>
      <c r="FA235" s="25">
        <v>4.60517018598809</v>
      </c>
      <c r="FB235" s="26">
        <f t="shared" si="351"/>
        <v>1.42560319782671</v>
      </c>
      <c r="FC235" s="26">
        <f t="shared" si="352"/>
        <v>1.33978375112495</v>
      </c>
      <c r="FD235" s="26">
        <f t="shared" si="353"/>
        <v>0.746389108809796</v>
      </c>
      <c r="FE235" s="16">
        <f t="shared" si="354"/>
        <v>0.23464026195571</v>
      </c>
      <c r="FF235" s="16">
        <f t="shared" si="355"/>
        <v>0.253610891190204</v>
      </c>
      <c r="FG235" s="16">
        <f t="shared" si="356"/>
        <v>0.000363704622670349</v>
      </c>
    </row>
    <row r="236" s="1" customFormat="1" spans="1:163">
      <c r="A236" s="13" t="s">
        <v>32</v>
      </c>
      <c r="B236" s="13">
        <v>4.17992051557076</v>
      </c>
      <c r="C236" s="14">
        <v>0.001178</v>
      </c>
      <c r="D236" s="14">
        <v>0.0559765625</v>
      </c>
      <c r="E236" s="13">
        <v>100</v>
      </c>
      <c r="F236" s="13">
        <v>0.3</v>
      </c>
      <c r="G236" s="13">
        <v>0.46</v>
      </c>
      <c r="H236" s="13">
        <v>0.68</v>
      </c>
      <c r="I236" s="13">
        <v>4</v>
      </c>
      <c r="J236" s="13">
        <v>1.173</v>
      </c>
      <c r="K236" s="17">
        <f t="shared" si="283"/>
        <v>1.4263023838377</v>
      </c>
      <c r="L236" s="17">
        <f t="shared" si="279"/>
        <v>0.822406253605109</v>
      </c>
      <c r="M236" s="17">
        <f t="shared" si="280"/>
        <v>1.21594406124271</v>
      </c>
      <c r="N236" s="16">
        <f t="shared" si="284"/>
        <v>0.0641620976578625</v>
      </c>
      <c r="O236" s="16">
        <f t="shared" si="281"/>
        <v>0.215944061242713</v>
      </c>
      <c r="P236" s="16">
        <f>(O236-$Q$1)^2</f>
        <v>0.00816170946246268</v>
      </c>
      <c r="R236" s="21">
        <f t="shared" si="285"/>
        <v>-0.195520780218332</v>
      </c>
      <c r="S236" s="21">
        <f t="shared" si="368"/>
        <v>1</v>
      </c>
      <c r="T236" s="21">
        <f t="shared" si="286"/>
        <v>1.43029223094218</v>
      </c>
      <c r="U236" s="22">
        <f t="shared" si="287"/>
        <v>0.00117730670241619</v>
      </c>
      <c r="V236" s="21">
        <f t="shared" si="288"/>
        <v>0.0544659904354931</v>
      </c>
      <c r="W236" s="25">
        <f t="shared" si="289"/>
        <v>4.60517018598809</v>
      </c>
      <c r="X236" s="21">
        <f t="shared" si="290"/>
        <v>-1.20397280432594</v>
      </c>
      <c r="Y236" s="21">
        <f t="shared" si="291"/>
        <v>-0.776528789498996</v>
      </c>
      <c r="Z236" s="25">
        <f t="shared" si="292"/>
        <v>-0.385662480811985</v>
      </c>
      <c r="AA236" s="21">
        <f t="shared" si="293"/>
        <v>1.38629436111989</v>
      </c>
      <c r="AB236" s="26">
        <f t="shared" si="294"/>
        <v>1.7106784700162</v>
      </c>
      <c r="AC236" s="26">
        <f t="shared" si="295"/>
        <v>0.68569285260771</v>
      </c>
      <c r="AD236" s="26">
        <f t="shared" si="357"/>
        <v>1.45837891731986</v>
      </c>
      <c r="AE236" s="16">
        <f t="shared" si="296"/>
        <v>0.289098137118961</v>
      </c>
      <c r="AF236" s="16">
        <f t="shared" si="297"/>
        <v>0.458378917319863</v>
      </c>
      <c r="AG236" s="16">
        <f t="shared" si="298"/>
        <v>0.064496689397097</v>
      </c>
      <c r="AJ236" s="25">
        <v>-0.195520780218332</v>
      </c>
      <c r="AK236" s="22">
        <v>1</v>
      </c>
      <c r="AL236" s="25">
        <v>1.43029223094218</v>
      </c>
      <c r="AM236" s="25">
        <v>0.0544659904354931</v>
      </c>
      <c r="AN236" s="25">
        <v>4.60517018598809</v>
      </c>
      <c r="AO236" s="25">
        <v>-1.20397280432594</v>
      </c>
      <c r="AP236" s="25">
        <v>-0.776528789498996</v>
      </c>
      <c r="AQ236" s="25">
        <v>-0.385662480811985</v>
      </c>
      <c r="AR236" s="25">
        <v>1.38629436111989</v>
      </c>
      <c r="AS236" s="26">
        <f t="shared" si="299"/>
        <v>1.7084480839445</v>
      </c>
      <c r="AT236" s="26">
        <f t="shared" si="300"/>
        <v>0.686588027475647</v>
      </c>
      <c r="AU236" s="26">
        <f t="shared" si="358"/>
        <v>1.45647747991858</v>
      </c>
      <c r="AV236" s="16">
        <f t="shared" si="301"/>
        <v>0.286704650599833</v>
      </c>
      <c r="AW236" s="16">
        <f t="shared" si="302"/>
        <v>0.456477479918582</v>
      </c>
      <c r="AX236" s="16">
        <f t="shared" si="303"/>
        <v>0.0634473508479473</v>
      </c>
      <c r="BA236" s="25">
        <v>-0.195520780218332</v>
      </c>
      <c r="BB236" s="25">
        <v>1.43029223094218</v>
      </c>
      <c r="BC236" s="25">
        <v>0.0544659904354931</v>
      </c>
      <c r="BD236" s="25">
        <v>4.60517018598809</v>
      </c>
      <c r="BE236" s="22">
        <v>-1.20397280432594</v>
      </c>
      <c r="BF236" s="25">
        <v>-0.776528789498996</v>
      </c>
      <c r="BG236" s="25">
        <v>-0.385662480811985</v>
      </c>
      <c r="BH236" s="25">
        <v>1.38629436111989</v>
      </c>
      <c r="BI236" s="26">
        <f t="shared" si="304"/>
        <v>1.69826360265785</v>
      </c>
      <c r="BJ236" s="26">
        <f t="shared" si="305"/>
        <v>0.690705493637272</v>
      </c>
      <c r="BK236" s="26">
        <f t="shared" si="359"/>
        <v>1.44779505767932</v>
      </c>
      <c r="BL236" s="16">
        <f t="shared" si="306"/>
        <v>0.275901852277099</v>
      </c>
      <c r="BM236" s="16">
        <f t="shared" si="307"/>
        <v>0.447795057679323</v>
      </c>
      <c r="BN236" s="16">
        <f t="shared" si="308"/>
        <v>0.0590162063580685</v>
      </c>
      <c r="BQ236" s="25">
        <v>-0.195520780218332</v>
      </c>
      <c r="BR236" s="25">
        <v>1.43029223094218</v>
      </c>
      <c r="BS236" s="25">
        <v>0.0544659904354931</v>
      </c>
      <c r="BT236" s="25">
        <v>4.60517018598809</v>
      </c>
      <c r="BU236" s="22">
        <v>-0.776528789498996</v>
      </c>
      <c r="BV236" s="25">
        <v>-0.385662480811985</v>
      </c>
      <c r="BW236" s="25">
        <v>1.38629436111989</v>
      </c>
      <c r="BX236" s="26">
        <f t="shared" si="309"/>
        <v>1.65045709212921</v>
      </c>
      <c r="BY236" s="26">
        <f t="shared" si="310"/>
        <v>0.710712205481662</v>
      </c>
      <c r="BZ236" s="26">
        <f t="shared" si="360"/>
        <v>1.4070392942278</v>
      </c>
      <c r="CA236" s="16">
        <f t="shared" si="311"/>
        <v>0.227965274824478</v>
      </c>
      <c r="CB236" s="16">
        <f t="shared" si="312"/>
        <v>0.407039294227798</v>
      </c>
      <c r="CC236" s="16">
        <f t="shared" si="313"/>
        <v>0.0401514386203365</v>
      </c>
      <c r="CF236" s="25">
        <v>-0.195520780218332</v>
      </c>
      <c r="CG236" s="25">
        <v>1.43029223094218</v>
      </c>
      <c r="CH236" s="25">
        <v>0.0544659904354931</v>
      </c>
      <c r="CI236" s="25">
        <v>4.60517018598809</v>
      </c>
      <c r="CJ236" s="25">
        <v>-0.385662480811985</v>
      </c>
      <c r="CK236" s="22">
        <v>1.38629436111989</v>
      </c>
      <c r="CL236" s="29">
        <f t="shared" si="314"/>
        <v>1.66347749586428</v>
      </c>
      <c r="CM236" s="29">
        <f t="shared" si="315"/>
        <v>0.705149304944792</v>
      </c>
      <c r="CN236" s="29">
        <f t="shared" si="361"/>
        <v>1.41813938266349</v>
      </c>
      <c r="CO236" s="27">
        <f t="shared" si="316"/>
        <v>0.240568173949294</v>
      </c>
      <c r="CP236" s="27">
        <f t="shared" si="317"/>
        <v>0.418139382663494</v>
      </c>
      <c r="CQ236" s="27">
        <f t="shared" si="318"/>
        <v>0.0443358646038441</v>
      </c>
      <c r="CT236" s="31">
        <v>-0.195520780218332</v>
      </c>
      <c r="CU236" s="31">
        <v>1.43029223094218</v>
      </c>
      <c r="CV236" s="31">
        <v>0.0544659904354931</v>
      </c>
      <c r="CW236" s="31">
        <v>4.60517018598809</v>
      </c>
      <c r="CX236" s="31">
        <v>-0.385662480811985</v>
      </c>
      <c r="CY236" s="34">
        <f t="shared" si="319"/>
        <v>1.67093971467149</v>
      </c>
      <c r="CZ236" s="34">
        <f t="shared" si="282"/>
        <v>0.702000191688912</v>
      </c>
      <c r="DA236" s="34">
        <f t="shared" si="362"/>
        <v>1.42450103552557</v>
      </c>
      <c r="DB236" s="32">
        <f t="shared" si="320"/>
        <v>0.247943959447123</v>
      </c>
      <c r="DC236" s="32">
        <f t="shared" si="321"/>
        <v>0.424501035525565</v>
      </c>
      <c r="DD236" s="32">
        <f>(DC236-$DE$1)^2</f>
        <v>0.0472716238526155</v>
      </c>
      <c r="DE236" s="73"/>
      <c r="DF236" s="30">
        <f t="shared" si="322"/>
        <v>1.67093971467149</v>
      </c>
      <c r="DG236" s="30">
        <f t="shared" si="323"/>
        <v>1.64694486914895</v>
      </c>
      <c r="DH236" s="30">
        <f t="shared" si="324"/>
        <v>0.712227848043356</v>
      </c>
      <c r="DI236" s="34">
        <f t="shared" si="325"/>
        <v>1.40404507173823</v>
      </c>
      <c r="DJ236" s="32">
        <f t="shared" si="326"/>
        <v>0.224623738992611</v>
      </c>
      <c r="DK236" s="32">
        <f t="shared" si="327"/>
        <v>0.404045071738232</v>
      </c>
      <c r="DL236" s="32">
        <f t="shared" si="328"/>
        <v>0.0303444110671473</v>
      </c>
      <c r="DM236" s="36"/>
      <c r="DN236" s="30">
        <f t="shared" si="329"/>
        <v>1.59880359585156</v>
      </c>
      <c r="DO236" s="30">
        <f t="shared" si="330"/>
        <v>0.73367360634139</v>
      </c>
      <c r="DP236" s="34">
        <f t="shared" si="331"/>
        <v>1.36300391803202</v>
      </c>
      <c r="DQ236" s="32">
        <f t="shared" si="332"/>
        <v>0.181308702240123</v>
      </c>
      <c r="DR236" s="32">
        <f t="shared" si="333"/>
        <v>0.363003918032025</v>
      </c>
      <c r="DS236" s="32">
        <f t="shared" si="334"/>
        <v>0.0184140231006397</v>
      </c>
      <c r="DT236" s="36"/>
      <c r="DU236" s="30">
        <f t="shared" si="335"/>
        <v>1.55562454934861</v>
      </c>
      <c r="DV236" s="30">
        <f t="shared" si="336"/>
        <v>0.754037984609575</v>
      </c>
      <c r="DW236" s="34">
        <f t="shared" si="337"/>
        <v>1.32619313669958</v>
      </c>
      <c r="DX236" s="32">
        <f t="shared" si="338"/>
        <v>0.146401545764223</v>
      </c>
      <c r="DY236" s="32">
        <f t="shared" si="339"/>
        <v>0.326193136699578</v>
      </c>
      <c r="DZ236" s="32">
        <f t="shared" si="340"/>
        <v>0.0102171589604712</v>
      </c>
      <c r="EA236" s="36"/>
      <c r="EC236" s="25">
        <v>-0.195520780218332</v>
      </c>
      <c r="ED236" s="22">
        <v>0.0544659904354931</v>
      </c>
      <c r="EE236" s="25">
        <v>4.60517018598809</v>
      </c>
      <c r="EF236" s="25">
        <v>-0.385662480811985</v>
      </c>
      <c r="EG236" s="26">
        <f t="shared" si="341"/>
        <v>1.5128446402555</v>
      </c>
      <c r="EH236" s="26">
        <f t="shared" si="342"/>
        <v>0.775360515407514</v>
      </c>
      <c r="EI236" s="26">
        <f t="shared" si="363"/>
        <v>1.28972262596377</v>
      </c>
      <c r="EJ236" s="16">
        <f t="shared" si="343"/>
        <v>0.11549437951039</v>
      </c>
      <c r="EK236" s="16">
        <f t="shared" si="344"/>
        <v>0.289722625963768</v>
      </c>
      <c r="EL236" s="16">
        <f t="shared" si="345"/>
        <v>0.00534332474632092</v>
      </c>
      <c r="EO236" s="25">
        <v>-0.195520780218332</v>
      </c>
      <c r="EP236" s="25">
        <v>4.60517018598809</v>
      </c>
      <c r="EQ236" s="22">
        <v>-0.385662480811985</v>
      </c>
      <c r="ER236" s="26">
        <f t="shared" si="346"/>
        <v>1.45420919558498</v>
      </c>
      <c r="ES236" s="26">
        <f t="shared" si="347"/>
        <v>0.806623973745496</v>
      </c>
      <c r="ET236" s="26">
        <f t="shared" si="364"/>
        <v>1.2397350345993</v>
      </c>
      <c r="EU236" s="16">
        <f t="shared" si="348"/>
        <v>0.0790786116815536</v>
      </c>
      <c r="EV236" s="16">
        <f t="shared" si="349"/>
        <v>0.239735034599304</v>
      </c>
      <c r="EW236" s="16">
        <f t="shared" si="350"/>
        <v>9.05571635143685e-6</v>
      </c>
      <c r="EZ236" s="25">
        <v>-0.195520780218332</v>
      </c>
      <c r="FA236" s="25">
        <v>4.60517018598809</v>
      </c>
      <c r="FB236" s="26">
        <f t="shared" si="351"/>
        <v>1.27177887863911</v>
      </c>
      <c r="FC236" s="26">
        <f t="shared" si="352"/>
        <v>0.922330146931821</v>
      </c>
      <c r="FD236" s="26">
        <f t="shared" si="353"/>
        <v>1.08421046772303</v>
      </c>
      <c r="FE236" s="16">
        <f t="shared" si="354"/>
        <v>0.0097572668652008</v>
      </c>
      <c r="FF236" s="16">
        <f t="shared" si="355"/>
        <v>0.0842104677230298</v>
      </c>
      <c r="FG236" s="16">
        <f t="shared" si="356"/>
        <v>0.0355214930947729</v>
      </c>
    </row>
    <row r="237" s="1" customFormat="1" spans="1:163">
      <c r="A237" s="13" t="s">
        <v>32</v>
      </c>
      <c r="B237" s="13">
        <v>4.17992051557076</v>
      </c>
      <c r="C237" s="14">
        <v>0.001178</v>
      </c>
      <c r="D237" s="14">
        <v>0.0248784722222222</v>
      </c>
      <c r="E237" s="13">
        <v>100</v>
      </c>
      <c r="F237" s="13">
        <v>0.7</v>
      </c>
      <c r="G237" s="13">
        <v>0.86</v>
      </c>
      <c r="H237" s="13">
        <v>0.68</v>
      </c>
      <c r="I237" s="13">
        <v>4</v>
      </c>
      <c r="J237" s="13">
        <v>1.747</v>
      </c>
      <c r="K237" s="17">
        <f t="shared" si="283"/>
        <v>1.7712623838377</v>
      </c>
      <c r="L237" s="17">
        <f t="shared" si="279"/>
        <v>0.9863022079286</v>
      </c>
      <c r="M237" s="17">
        <f t="shared" si="280"/>
        <v>1.01388802738277</v>
      </c>
      <c r="N237" s="16">
        <f t="shared" si="284"/>
        <v>0.000588663269487976</v>
      </c>
      <c r="O237" s="16">
        <f t="shared" si="281"/>
        <v>0.0138880273827715</v>
      </c>
      <c r="P237" s="16">
        <f>(O237-$Q$1)^2</f>
        <v>0.085496715388574</v>
      </c>
      <c r="R237" s="21">
        <f t="shared" si="285"/>
        <v>-0.0137924724273111</v>
      </c>
      <c r="S237" s="21">
        <f t="shared" si="368"/>
        <v>1</v>
      </c>
      <c r="T237" s="21">
        <f t="shared" si="286"/>
        <v>1.43029223094218</v>
      </c>
      <c r="U237" s="22">
        <f t="shared" si="287"/>
        <v>0.00117730670241619</v>
      </c>
      <c r="V237" s="21">
        <f t="shared" si="288"/>
        <v>0.0245740418755052</v>
      </c>
      <c r="W237" s="25">
        <f t="shared" si="289"/>
        <v>4.60517018598809</v>
      </c>
      <c r="X237" s="21">
        <f t="shared" si="290"/>
        <v>-0.356674943938732</v>
      </c>
      <c r="Y237" s="21">
        <f t="shared" si="291"/>
        <v>-0.150822889734584</v>
      </c>
      <c r="Z237" s="25">
        <f t="shared" si="292"/>
        <v>-0.385662480811985</v>
      </c>
      <c r="AA237" s="21">
        <f t="shared" si="293"/>
        <v>1.38629436111989</v>
      </c>
      <c r="AB237" s="26">
        <f t="shared" si="294"/>
        <v>1.95793374812645</v>
      </c>
      <c r="AC237" s="26">
        <f t="shared" si="295"/>
        <v>0.892267167707644</v>
      </c>
      <c r="AD237" s="26">
        <f t="shared" si="357"/>
        <v>1.12074055416511</v>
      </c>
      <c r="AE237" s="16">
        <f t="shared" si="296"/>
        <v>0.0444930460986732</v>
      </c>
      <c r="AF237" s="16">
        <f t="shared" si="297"/>
        <v>0.120740554165112</v>
      </c>
      <c r="AG237" s="16">
        <f t="shared" si="298"/>
        <v>0.00700173640213011</v>
      </c>
      <c r="AJ237" s="25">
        <v>-0.0137924724273111</v>
      </c>
      <c r="AK237" s="22">
        <v>1</v>
      </c>
      <c r="AL237" s="25">
        <v>1.43029223094218</v>
      </c>
      <c r="AM237" s="25">
        <v>0.0245740418755052</v>
      </c>
      <c r="AN237" s="25">
        <v>4.60517018598809</v>
      </c>
      <c r="AO237" s="25">
        <v>-0.356674943938732</v>
      </c>
      <c r="AP237" s="25">
        <v>-0.150822889734584</v>
      </c>
      <c r="AQ237" s="25">
        <v>-0.385662480811985</v>
      </c>
      <c r="AR237" s="25">
        <v>1.38629436111989</v>
      </c>
      <c r="AS237" s="26">
        <f t="shared" si="299"/>
        <v>1.95560662476682</v>
      </c>
      <c r="AT237" s="26">
        <f t="shared" si="300"/>
        <v>0.893328943497676</v>
      </c>
      <c r="AU237" s="26">
        <f t="shared" si="358"/>
        <v>1.11940848584248</v>
      </c>
      <c r="AV237" s="16">
        <f t="shared" si="301"/>
        <v>0.043516723896605</v>
      </c>
      <c r="AW237" s="16">
        <f t="shared" si="302"/>
        <v>0.119408485842484</v>
      </c>
      <c r="AX237" s="16">
        <f t="shared" si="303"/>
        <v>0.00725587401765184</v>
      </c>
      <c r="BA237" s="25">
        <v>-0.0137924724273111</v>
      </c>
      <c r="BB237" s="25">
        <v>1.43029223094218</v>
      </c>
      <c r="BC237" s="25">
        <v>0.0245740418755052</v>
      </c>
      <c r="BD237" s="25">
        <v>4.60517018598809</v>
      </c>
      <c r="BE237" s="22">
        <v>-0.356674943938732</v>
      </c>
      <c r="BF237" s="25">
        <v>-0.150822889734584</v>
      </c>
      <c r="BG237" s="25">
        <v>-0.385662480811985</v>
      </c>
      <c r="BH237" s="25">
        <v>1.38629436111989</v>
      </c>
      <c r="BI237" s="26">
        <f t="shared" si="304"/>
        <v>1.95004859018561</v>
      </c>
      <c r="BJ237" s="26">
        <f t="shared" si="305"/>
        <v>0.895875112442052</v>
      </c>
      <c r="BK237" s="26">
        <f t="shared" si="359"/>
        <v>1.11622701212685</v>
      </c>
      <c r="BL237" s="16">
        <f t="shared" si="306"/>
        <v>0.041228729976365</v>
      </c>
      <c r="BM237" s="16">
        <f t="shared" si="307"/>
        <v>0.116227012126853</v>
      </c>
      <c r="BN237" s="16">
        <f t="shared" si="308"/>
        <v>0.00785625745369526</v>
      </c>
      <c r="BQ237" s="25">
        <v>-0.0137924724273111</v>
      </c>
      <c r="BR237" s="25">
        <v>1.43029223094218</v>
      </c>
      <c r="BS237" s="25">
        <v>0.0245740418755052</v>
      </c>
      <c r="BT237" s="25">
        <v>4.60517018598809</v>
      </c>
      <c r="BU237" s="22">
        <v>-0.150822889734584</v>
      </c>
      <c r="BV237" s="25">
        <v>-0.385662480811985</v>
      </c>
      <c r="BW237" s="25">
        <v>1.38629436111989</v>
      </c>
      <c r="BX237" s="26">
        <f t="shared" si="309"/>
        <v>1.956556397499</v>
      </c>
      <c r="BY237" s="26">
        <f t="shared" si="310"/>
        <v>0.892895294116301</v>
      </c>
      <c r="BZ237" s="26">
        <f t="shared" si="360"/>
        <v>1.11995214510532</v>
      </c>
      <c r="CA237" s="16">
        <f t="shared" si="311"/>
        <v>0.0439138837327587</v>
      </c>
      <c r="CB237" s="16">
        <f t="shared" si="312"/>
        <v>0.119952145105323</v>
      </c>
      <c r="CC237" s="16">
        <f t="shared" si="313"/>
        <v>0.00751843511384243</v>
      </c>
      <c r="CF237" s="25">
        <v>-0.0137924724273111</v>
      </c>
      <c r="CG237" s="25">
        <v>1.43029223094218</v>
      </c>
      <c r="CH237" s="25">
        <v>0.0245740418755052</v>
      </c>
      <c r="CI237" s="25">
        <v>4.60517018598809</v>
      </c>
      <c r="CJ237" s="25">
        <v>-0.385662480811985</v>
      </c>
      <c r="CK237" s="22">
        <v>1.38629436111989</v>
      </c>
      <c r="CL237" s="29">
        <f t="shared" si="314"/>
        <v>1.92145033355864</v>
      </c>
      <c r="CM237" s="29">
        <f t="shared" si="315"/>
        <v>0.909209033139281</v>
      </c>
      <c r="CN237" s="29">
        <f t="shared" si="361"/>
        <v>1.09985708847089</v>
      </c>
      <c r="CO237" s="27">
        <f t="shared" si="316"/>
        <v>0.0304329188787205</v>
      </c>
      <c r="CP237" s="27">
        <f t="shared" si="317"/>
        <v>0.0998570884708869</v>
      </c>
      <c r="CQ237" s="27">
        <f t="shared" si="318"/>
        <v>0.0116039130939385</v>
      </c>
      <c r="CT237" s="31">
        <v>-0.0137924724273111</v>
      </c>
      <c r="CU237" s="31">
        <v>1.43029223094218</v>
      </c>
      <c r="CV237" s="31">
        <v>0.0245740418755052</v>
      </c>
      <c r="CW237" s="31">
        <v>4.60517018598809</v>
      </c>
      <c r="CX237" s="31">
        <v>-0.385662480811985</v>
      </c>
      <c r="CY237" s="34">
        <f t="shared" si="319"/>
        <v>1.92256694841332</v>
      </c>
      <c r="CZ237" s="34">
        <f t="shared" si="282"/>
        <v>0.908680970221496</v>
      </c>
      <c r="DA237" s="34">
        <f t="shared" si="362"/>
        <v>1.10049624980728</v>
      </c>
      <c r="DB237" s="32">
        <f t="shared" si="320"/>
        <v>0.0308237533751667</v>
      </c>
      <c r="DC237" s="32">
        <f t="shared" si="321"/>
        <v>0.100496249807283</v>
      </c>
      <c r="DD237" s="32">
        <f>(DC237-$DE$1)^2</f>
        <v>0.0113602344573237</v>
      </c>
      <c r="DE237" s="73"/>
      <c r="DF237" s="30">
        <f t="shared" si="322"/>
        <v>1.92256694841333</v>
      </c>
      <c r="DG237" s="30">
        <f t="shared" si="323"/>
        <v>2.04524573315641</v>
      </c>
      <c r="DH237" s="30">
        <f t="shared" si="324"/>
        <v>0.854176088319651</v>
      </c>
      <c r="DI237" s="34">
        <f t="shared" si="325"/>
        <v>1.17071879402199</v>
      </c>
      <c r="DJ237" s="32">
        <f t="shared" si="326"/>
        <v>0.0889505173460046</v>
      </c>
      <c r="DK237" s="32">
        <f t="shared" si="327"/>
        <v>0.170718794021986</v>
      </c>
      <c r="DL237" s="32">
        <f t="shared" si="328"/>
        <v>0.00349633385279163</v>
      </c>
      <c r="DM237" s="36"/>
      <c r="DN237" s="30">
        <f t="shared" si="329"/>
        <v>1.99710445985903</v>
      </c>
      <c r="DO237" s="30">
        <f t="shared" si="330"/>
        <v>0.874766460700466</v>
      </c>
      <c r="DP237" s="34">
        <f t="shared" si="331"/>
        <v>1.1431622552141</v>
      </c>
      <c r="DQ237" s="32">
        <f t="shared" si="332"/>
        <v>0.062552240841377</v>
      </c>
      <c r="DR237" s="32">
        <f t="shared" si="333"/>
        <v>0.143162255214098</v>
      </c>
      <c r="DS237" s="32">
        <f t="shared" si="334"/>
        <v>0.00708010893052894</v>
      </c>
      <c r="DT237" s="36"/>
      <c r="DU237" s="30">
        <f t="shared" si="335"/>
        <v>1.98069919743465</v>
      </c>
      <c r="DV237" s="30">
        <f t="shared" si="336"/>
        <v>0.882011767492342</v>
      </c>
      <c r="DW237" s="34">
        <f t="shared" si="337"/>
        <v>1.1337717214852</v>
      </c>
      <c r="DX237" s="32">
        <f t="shared" si="338"/>
        <v>0.0546153148816004</v>
      </c>
      <c r="DY237" s="32">
        <f t="shared" si="339"/>
        <v>0.133771721485204</v>
      </c>
      <c r="DZ237" s="32">
        <f t="shared" si="340"/>
        <v>0.00834326085613226</v>
      </c>
      <c r="EA237" s="36"/>
      <c r="EC237" s="25">
        <v>-0.0137924724273111</v>
      </c>
      <c r="ED237" s="22">
        <v>0.0245740418755052</v>
      </c>
      <c r="EE237" s="25">
        <v>4.60517018598809</v>
      </c>
      <c r="EF237" s="25">
        <v>-0.385662480811985</v>
      </c>
      <c r="EG237" s="26">
        <f t="shared" si="341"/>
        <v>1.7297149563142</v>
      </c>
      <c r="EH237" s="26">
        <f t="shared" si="342"/>
        <v>1.00999300122988</v>
      </c>
      <c r="EI237" s="26">
        <f t="shared" si="363"/>
        <v>0.990105870815227</v>
      </c>
      <c r="EJ237" s="16">
        <f t="shared" si="343"/>
        <v>0.000298772735219941</v>
      </c>
      <c r="EK237" s="16">
        <f t="shared" si="344"/>
        <v>0.00989412918477273</v>
      </c>
      <c r="EL237" s="16">
        <f t="shared" si="345"/>
        <v>0.0427374780991018</v>
      </c>
      <c r="EO237" s="25">
        <v>-0.0137924724273111</v>
      </c>
      <c r="EP237" s="25">
        <v>4.60517018598809</v>
      </c>
      <c r="EQ237" s="22">
        <v>-0.385662480811985</v>
      </c>
      <c r="ER237" s="26">
        <f t="shared" si="346"/>
        <v>1.80591862956857</v>
      </c>
      <c r="ES237" s="26">
        <f t="shared" si="347"/>
        <v>0.967374704151181</v>
      </c>
      <c r="ET237" s="26">
        <f t="shared" si="364"/>
        <v>1.03372560364543</v>
      </c>
      <c r="EU237" s="16">
        <f t="shared" si="348"/>
        <v>0.00347140491023824</v>
      </c>
      <c r="EV237" s="16">
        <f t="shared" si="349"/>
        <v>0.0337256036454314</v>
      </c>
      <c r="EW237" s="16">
        <f t="shared" si="350"/>
        <v>0.0412090646444818</v>
      </c>
      <c r="EZ237" s="25">
        <v>-0.0137924724273111</v>
      </c>
      <c r="FA237" s="25">
        <v>4.60517018598809</v>
      </c>
      <c r="FB237" s="26">
        <f t="shared" si="351"/>
        <v>1.5793664189438</v>
      </c>
      <c r="FC237" s="26">
        <f t="shared" si="352"/>
        <v>1.10613976531697</v>
      </c>
      <c r="FD237" s="26">
        <f t="shared" si="353"/>
        <v>0.904044887775501</v>
      </c>
      <c r="FE237" s="16">
        <f t="shared" si="354"/>
        <v>0.0281010174977256</v>
      </c>
      <c r="FF237" s="16">
        <f t="shared" si="355"/>
        <v>0.0959551122244992</v>
      </c>
      <c r="FG237" s="16">
        <f t="shared" si="356"/>
        <v>0.0312323690605716</v>
      </c>
    </row>
    <row r="238" s="1" customFormat="1" spans="1:163">
      <c r="A238" s="13" t="s">
        <v>32</v>
      </c>
      <c r="B238" s="13">
        <v>4.17992051557076</v>
      </c>
      <c r="C238" s="14">
        <v>0.001178</v>
      </c>
      <c r="D238" s="14">
        <v>0.035825</v>
      </c>
      <c r="E238" s="13">
        <v>100</v>
      </c>
      <c r="F238" s="13">
        <v>0.5</v>
      </c>
      <c r="G238" s="13">
        <v>0.66</v>
      </c>
      <c r="H238" s="13">
        <v>0.68</v>
      </c>
      <c r="I238" s="13">
        <v>3</v>
      </c>
      <c r="J238" s="13">
        <v>1.701</v>
      </c>
      <c r="K238" s="17">
        <f t="shared" si="283"/>
        <v>1.6441823838377</v>
      </c>
      <c r="L238" s="17">
        <f t="shared" si="279"/>
        <v>1.03455676007772</v>
      </c>
      <c r="M238" s="17">
        <f t="shared" si="280"/>
        <v>0.966597521362553</v>
      </c>
      <c r="N238" s="16">
        <f t="shared" si="284"/>
        <v>0.00322824150636625</v>
      </c>
      <c r="O238" s="16">
        <f t="shared" si="281"/>
        <v>0.0334024786374475</v>
      </c>
      <c r="P238" s="16">
        <f>(O238-$Q$1)^2</f>
        <v>0.0744655478190299</v>
      </c>
      <c r="R238" s="21">
        <f t="shared" si="285"/>
        <v>0.0339730838589926</v>
      </c>
      <c r="S238" s="21">
        <f t="shared" si="368"/>
        <v>1</v>
      </c>
      <c r="T238" s="21">
        <f t="shared" si="286"/>
        <v>1.43029223094218</v>
      </c>
      <c r="U238" s="22">
        <f t="shared" si="287"/>
        <v>0.00117730670241619</v>
      </c>
      <c r="V238" s="21">
        <f t="shared" si="288"/>
        <v>0.035198210649965</v>
      </c>
      <c r="W238" s="25">
        <f t="shared" si="289"/>
        <v>4.60517018598809</v>
      </c>
      <c r="X238" s="21">
        <f t="shared" si="290"/>
        <v>-0.693147180559945</v>
      </c>
      <c r="Y238" s="21">
        <f t="shared" si="291"/>
        <v>-0.415515443961666</v>
      </c>
      <c r="Z238" s="25">
        <f t="shared" si="292"/>
        <v>-0.385662480811985</v>
      </c>
      <c r="AA238" s="21">
        <f t="shared" si="293"/>
        <v>1.09861228866811</v>
      </c>
      <c r="AB238" s="26">
        <f t="shared" si="294"/>
        <v>1.83716349692795</v>
      </c>
      <c r="AC238" s="26">
        <f t="shared" si="295"/>
        <v>0.925883843677691</v>
      </c>
      <c r="AD238" s="26">
        <f t="shared" si="357"/>
        <v>1.08004908696529</v>
      </c>
      <c r="AE238" s="16">
        <f t="shared" si="296"/>
        <v>0.0185404978956483</v>
      </c>
      <c r="AF238" s="16">
        <f t="shared" si="297"/>
        <v>0.0800490869652861</v>
      </c>
      <c r="AG238" s="16">
        <f t="shared" si="298"/>
        <v>0.0154673611677571</v>
      </c>
      <c r="AJ238" s="25">
        <v>0.0339730838589926</v>
      </c>
      <c r="AK238" s="22">
        <v>1</v>
      </c>
      <c r="AL238" s="25">
        <v>1.43029223094218</v>
      </c>
      <c r="AM238" s="25">
        <v>0.035198210649965</v>
      </c>
      <c r="AN238" s="25">
        <v>4.60517018598809</v>
      </c>
      <c r="AO238" s="25">
        <v>-0.693147180559945</v>
      </c>
      <c r="AP238" s="25">
        <v>-0.415515443961666</v>
      </c>
      <c r="AQ238" s="25">
        <v>-0.385662480811985</v>
      </c>
      <c r="AR238" s="25">
        <v>1.09861228866811</v>
      </c>
      <c r="AS238" s="26">
        <f t="shared" si="299"/>
        <v>1.83475794523226</v>
      </c>
      <c r="AT238" s="26">
        <f t="shared" si="300"/>
        <v>0.927097770264554</v>
      </c>
      <c r="AU238" s="26">
        <f t="shared" si="358"/>
        <v>1.07863488843754</v>
      </c>
      <c r="AV238" s="16">
        <f t="shared" si="301"/>
        <v>0.0178911879127555</v>
      </c>
      <c r="AW238" s="16">
        <f t="shared" si="302"/>
        <v>0.078634888437541</v>
      </c>
      <c r="AX238" s="16">
        <f t="shared" si="303"/>
        <v>0.0158646659724378</v>
      </c>
      <c r="BA238" s="25">
        <v>0.0339730838589926</v>
      </c>
      <c r="BB238" s="25">
        <v>1.43029223094218</v>
      </c>
      <c r="BC238" s="25">
        <v>0.035198210649965</v>
      </c>
      <c r="BD238" s="25">
        <v>4.60517018598809</v>
      </c>
      <c r="BE238" s="22">
        <v>-0.693147180559945</v>
      </c>
      <c r="BF238" s="25">
        <v>-0.415515443961666</v>
      </c>
      <c r="BG238" s="25">
        <v>-0.385662480811985</v>
      </c>
      <c r="BH238" s="25">
        <v>1.09861228866811</v>
      </c>
      <c r="BI238" s="26">
        <f t="shared" si="304"/>
        <v>1.81946700726871</v>
      </c>
      <c r="BJ238" s="26">
        <f t="shared" si="305"/>
        <v>0.9348891698528</v>
      </c>
      <c r="BK238" s="26">
        <f t="shared" si="359"/>
        <v>1.0696455069187</v>
      </c>
      <c r="BL238" s="16">
        <f t="shared" si="306"/>
        <v>0.0140344318112037</v>
      </c>
      <c r="BM238" s="16">
        <f t="shared" si="307"/>
        <v>0.0696455069186985</v>
      </c>
      <c r="BN238" s="16">
        <f t="shared" si="308"/>
        <v>0.0182836470304864</v>
      </c>
      <c r="BQ238" s="25">
        <v>0.0339730838589926</v>
      </c>
      <c r="BR238" s="25">
        <v>1.43029223094218</v>
      </c>
      <c r="BS238" s="25">
        <v>0.035198210649965</v>
      </c>
      <c r="BT238" s="25">
        <v>4.60517018598809</v>
      </c>
      <c r="BU238" s="22">
        <v>-0.415515443961666</v>
      </c>
      <c r="BV238" s="25">
        <v>-0.385662480811985</v>
      </c>
      <c r="BW238" s="25">
        <v>1.09861228866811</v>
      </c>
      <c r="BX238" s="26">
        <f t="shared" si="309"/>
        <v>1.80415536954798</v>
      </c>
      <c r="BY238" s="26">
        <f t="shared" si="310"/>
        <v>0.942823455624101</v>
      </c>
      <c r="BZ238" s="26">
        <f t="shared" si="360"/>
        <v>1.06064395623044</v>
      </c>
      <c r="CA238" s="16">
        <f t="shared" si="311"/>
        <v>0.0106410302665797</v>
      </c>
      <c r="CB238" s="16">
        <f t="shared" si="312"/>
        <v>0.0606439562304391</v>
      </c>
      <c r="CC238" s="16">
        <f t="shared" si="313"/>
        <v>0.0213209932319624</v>
      </c>
      <c r="CF238" s="25">
        <v>0.0339730838589926</v>
      </c>
      <c r="CG238" s="25">
        <v>1.43029223094218</v>
      </c>
      <c r="CH238" s="25">
        <v>0.035198210649965</v>
      </c>
      <c r="CI238" s="25">
        <v>4.60517018598809</v>
      </c>
      <c r="CJ238" s="25">
        <v>-0.385662480811985</v>
      </c>
      <c r="CK238" s="22">
        <v>1.09861228866811</v>
      </c>
      <c r="CL238" s="29">
        <f t="shared" si="314"/>
        <v>1.79228409770111</v>
      </c>
      <c r="CM238" s="29">
        <f t="shared" si="315"/>
        <v>0.949068287880144</v>
      </c>
      <c r="CN238" s="29">
        <f t="shared" si="361"/>
        <v>1.05366496043569</v>
      </c>
      <c r="CO238" s="27">
        <f t="shared" si="316"/>
        <v>0.00833278649310568</v>
      </c>
      <c r="CP238" s="27">
        <f t="shared" si="317"/>
        <v>0.0536649604356905</v>
      </c>
      <c r="CQ238" s="27">
        <f t="shared" si="318"/>
        <v>0.0236893927953424</v>
      </c>
      <c r="CT238" s="31">
        <v>0.0339730838589926</v>
      </c>
      <c r="CU238" s="31">
        <v>1.43029223094218</v>
      </c>
      <c r="CV238" s="31">
        <v>0.035198210649965</v>
      </c>
      <c r="CW238" s="31">
        <v>4.60517018598809</v>
      </c>
      <c r="CX238" s="31">
        <v>-0.385662480811985</v>
      </c>
      <c r="CY238" s="34">
        <f t="shared" si="319"/>
        <v>1.8337111217879</v>
      </c>
      <c r="CZ238" s="34">
        <f t="shared" si="282"/>
        <v>0.927627029028156</v>
      </c>
      <c r="DA238" s="34">
        <f t="shared" si="362"/>
        <v>1.07801947195056</v>
      </c>
      <c r="DB238" s="32">
        <f t="shared" si="320"/>
        <v>0.0176122418462038</v>
      </c>
      <c r="DC238" s="32">
        <f t="shared" si="321"/>
        <v>0.0780194719505607</v>
      </c>
      <c r="DD238" s="32">
        <f>(DC238-$DE$1)^2</f>
        <v>0.0166567877919788</v>
      </c>
      <c r="DE238" s="73"/>
      <c r="DF238" s="30">
        <f t="shared" si="322"/>
        <v>1.8337111217879</v>
      </c>
      <c r="DG238" s="30">
        <f t="shared" si="323"/>
        <v>1.89849257902426</v>
      </c>
      <c r="DH238" s="30">
        <f t="shared" si="324"/>
        <v>0.895974005268032</v>
      </c>
      <c r="DI238" s="34">
        <f t="shared" si="325"/>
        <v>1.11610380895018</v>
      </c>
      <c r="DJ238" s="32">
        <f t="shared" si="326"/>
        <v>0.0390033187696527</v>
      </c>
      <c r="DK238" s="32">
        <f t="shared" si="327"/>
        <v>0.116103808950181</v>
      </c>
      <c r="DL238" s="32">
        <f t="shared" si="328"/>
        <v>0.012937877294359</v>
      </c>
      <c r="DM238" s="36"/>
      <c r="DN238" s="30">
        <f t="shared" si="329"/>
        <v>1.84500793870658</v>
      </c>
      <c r="DO238" s="30">
        <f t="shared" si="330"/>
        <v>0.921947252537281</v>
      </c>
      <c r="DP238" s="34">
        <f t="shared" si="331"/>
        <v>1.08466075173814</v>
      </c>
      <c r="DQ238" s="32">
        <f t="shared" si="332"/>
        <v>0.0207382864105167</v>
      </c>
      <c r="DR238" s="32">
        <f t="shared" si="333"/>
        <v>0.0846607517381395</v>
      </c>
      <c r="DS238" s="32">
        <f t="shared" si="334"/>
        <v>0.0203475636849424</v>
      </c>
      <c r="DT238" s="36"/>
      <c r="DU238" s="30">
        <f t="shared" si="335"/>
        <v>1.86051147593173</v>
      </c>
      <c r="DV238" s="30">
        <f t="shared" si="336"/>
        <v>0.914264718065311</v>
      </c>
      <c r="DW238" s="34">
        <f t="shared" si="337"/>
        <v>1.09377511812565</v>
      </c>
      <c r="DX238" s="32">
        <f t="shared" si="338"/>
        <v>0.0254439109539197</v>
      </c>
      <c r="DY238" s="32">
        <f t="shared" si="339"/>
        <v>0.093775118125651</v>
      </c>
      <c r="DZ238" s="32">
        <f t="shared" si="340"/>
        <v>0.0172496847894596</v>
      </c>
      <c r="EA238" s="36"/>
      <c r="EC238" s="25">
        <v>0.0339730838589926</v>
      </c>
      <c r="ED238" s="22">
        <v>0.035198210649965</v>
      </c>
      <c r="EE238" s="25">
        <v>4.60517018598809</v>
      </c>
      <c r="EF238" s="25">
        <v>-0.385662480811985</v>
      </c>
      <c r="EG238" s="26">
        <f t="shared" si="341"/>
        <v>1.65347642414287</v>
      </c>
      <c r="EH238" s="26">
        <f t="shared" si="342"/>
        <v>1.0287416108045</v>
      </c>
      <c r="EI238" s="26">
        <f t="shared" si="363"/>
        <v>0.972061389854718</v>
      </c>
      <c r="EJ238" s="16">
        <f t="shared" si="343"/>
        <v>0.00225849026224796</v>
      </c>
      <c r="EK238" s="16">
        <f t="shared" si="344"/>
        <v>0.0279386101452825</v>
      </c>
      <c r="EL238" s="16">
        <f t="shared" si="345"/>
        <v>0.0356023941291701</v>
      </c>
      <c r="EO238" s="25">
        <v>0.0339730838589926</v>
      </c>
      <c r="EP238" s="25">
        <v>4.60517018598809</v>
      </c>
      <c r="EQ238" s="22">
        <v>-0.385662480811985</v>
      </c>
      <c r="ER238" s="26">
        <f t="shared" si="346"/>
        <v>1.67635220195194</v>
      </c>
      <c r="ES238" s="26">
        <f t="shared" si="347"/>
        <v>1.01470323361604</v>
      </c>
      <c r="ET238" s="26">
        <f t="shared" si="364"/>
        <v>0.985509818901784</v>
      </c>
      <c r="EU238" s="16">
        <f t="shared" si="348"/>
        <v>0.000607513948618188</v>
      </c>
      <c r="EV238" s="16">
        <f t="shared" si="349"/>
        <v>0.0144901810982156</v>
      </c>
      <c r="EW238" s="16">
        <f t="shared" si="350"/>
        <v>0.049388653804657</v>
      </c>
      <c r="EZ238" s="25">
        <v>0.0339730838589926</v>
      </c>
      <c r="FA238" s="25">
        <v>4.60517018598809</v>
      </c>
      <c r="FB238" s="26">
        <f t="shared" si="351"/>
        <v>1.46605407947859</v>
      </c>
      <c r="FC238" s="26">
        <f t="shared" si="352"/>
        <v>1.16025733553088</v>
      </c>
      <c r="FD238" s="26">
        <f t="shared" si="353"/>
        <v>0.861877765713456</v>
      </c>
      <c r="FE238" s="16">
        <f t="shared" si="354"/>
        <v>0.0551995855696535</v>
      </c>
      <c r="FF238" s="16">
        <f t="shared" si="355"/>
        <v>0.138122234286544</v>
      </c>
      <c r="FG238" s="16">
        <f t="shared" si="356"/>
        <v>0.0181063124258451</v>
      </c>
    </row>
    <row r="239" s="1" customFormat="1" spans="1:163">
      <c r="A239" s="13" t="s">
        <v>32</v>
      </c>
      <c r="B239" s="13">
        <v>4.17992051557076</v>
      </c>
      <c r="C239" s="14">
        <v>0.001178</v>
      </c>
      <c r="D239" s="14">
        <v>0.035825</v>
      </c>
      <c r="E239" s="13">
        <v>100</v>
      </c>
      <c r="F239" s="13">
        <v>0.5</v>
      </c>
      <c r="G239" s="13">
        <v>0.66</v>
      </c>
      <c r="H239" s="13">
        <v>0.68</v>
      </c>
      <c r="I239" s="13">
        <v>4.5</v>
      </c>
      <c r="J239" s="13">
        <v>1.7</v>
      </c>
      <c r="K239" s="17">
        <f t="shared" si="283"/>
        <v>1.5760823838377</v>
      </c>
      <c r="L239" s="17">
        <f t="shared" si="279"/>
        <v>1.07862381905479</v>
      </c>
      <c r="M239" s="17">
        <f t="shared" si="280"/>
        <v>0.927107284610413</v>
      </c>
      <c r="N239" s="16">
        <f t="shared" si="284"/>
        <v>0.0153555755953466</v>
      </c>
      <c r="O239" s="16">
        <f t="shared" si="281"/>
        <v>0.072892715389587</v>
      </c>
      <c r="P239" s="16">
        <f>(O239-$Q$1)^2</f>
        <v>0.0544725378463692</v>
      </c>
      <c r="R239" s="21">
        <f t="shared" si="285"/>
        <v>0.0756859869840273</v>
      </c>
      <c r="S239" s="21">
        <f t="shared" si="368"/>
        <v>1</v>
      </c>
      <c r="T239" s="21">
        <f t="shared" si="286"/>
        <v>1.43029223094218</v>
      </c>
      <c r="U239" s="22">
        <f t="shared" si="287"/>
        <v>0.00117730670241619</v>
      </c>
      <c r="V239" s="21">
        <f t="shared" si="288"/>
        <v>0.035198210649965</v>
      </c>
      <c r="W239" s="25">
        <f t="shared" si="289"/>
        <v>4.60517018598809</v>
      </c>
      <c r="X239" s="21">
        <f t="shared" si="290"/>
        <v>-0.693147180559945</v>
      </c>
      <c r="Y239" s="21">
        <f t="shared" si="291"/>
        <v>-0.415515443961666</v>
      </c>
      <c r="Z239" s="25">
        <f t="shared" si="292"/>
        <v>-0.385662480811985</v>
      </c>
      <c r="AA239" s="21">
        <f t="shared" si="293"/>
        <v>1.50407739677627</v>
      </c>
      <c r="AB239" s="26">
        <f t="shared" si="294"/>
        <v>1.80246467035814</v>
      </c>
      <c r="AC239" s="26">
        <f t="shared" si="295"/>
        <v>0.943153021502617</v>
      </c>
      <c r="AD239" s="26">
        <f t="shared" si="357"/>
        <v>1.06027333550479</v>
      </c>
      <c r="AE239" s="16">
        <f t="shared" si="296"/>
        <v>0.0104990086716027</v>
      </c>
      <c r="AF239" s="16">
        <f t="shared" si="297"/>
        <v>0.0602733355047893</v>
      </c>
      <c r="AG239" s="16">
        <f t="shared" si="298"/>
        <v>0.0207773767457349</v>
      </c>
      <c r="AJ239" s="25">
        <v>0.0756859869840273</v>
      </c>
      <c r="AK239" s="22">
        <v>1</v>
      </c>
      <c r="AL239" s="25">
        <v>1.43029223094218</v>
      </c>
      <c r="AM239" s="25">
        <v>0.035198210649965</v>
      </c>
      <c r="AN239" s="25">
        <v>4.60517018598809</v>
      </c>
      <c r="AO239" s="25">
        <v>-0.693147180559945</v>
      </c>
      <c r="AP239" s="25">
        <v>-0.415515443961666</v>
      </c>
      <c r="AQ239" s="25">
        <v>-0.385662480811985</v>
      </c>
      <c r="AR239" s="25">
        <v>1.50407739677627</v>
      </c>
      <c r="AS239" s="26">
        <f t="shared" si="299"/>
        <v>1.80039652824718</v>
      </c>
      <c r="AT239" s="26">
        <f t="shared" si="300"/>
        <v>0.94423643532299</v>
      </c>
      <c r="AU239" s="26">
        <f t="shared" si="358"/>
        <v>1.05905678132187</v>
      </c>
      <c r="AV239" s="16">
        <f t="shared" si="301"/>
        <v>0.010079462884086</v>
      </c>
      <c r="AW239" s="16">
        <f t="shared" si="302"/>
        <v>0.0590567813218683</v>
      </c>
      <c r="AX239" s="16">
        <f t="shared" si="303"/>
        <v>0.0211798898277588</v>
      </c>
      <c r="BA239" s="25">
        <v>0.0756859869840273</v>
      </c>
      <c r="BB239" s="25">
        <v>1.43029223094218</v>
      </c>
      <c r="BC239" s="25">
        <v>0.035198210649965</v>
      </c>
      <c r="BD239" s="25">
        <v>4.60517018598809</v>
      </c>
      <c r="BE239" s="22">
        <v>-0.693147180559945</v>
      </c>
      <c r="BF239" s="25">
        <v>-0.415515443961666</v>
      </c>
      <c r="BG239" s="25">
        <v>-0.385662480811985</v>
      </c>
      <c r="BH239" s="25">
        <v>1.50407739677627</v>
      </c>
      <c r="BI239" s="26">
        <f t="shared" si="304"/>
        <v>1.79533717996627</v>
      </c>
      <c r="BJ239" s="26">
        <f t="shared" si="305"/>
        <v>0.94689733993697</v>
      </c>
      <c r="BK239" s="26">
        <f t="shared" si="359"/>
        <v>1.0560806940978</v>
      </c>
      <c r="BL239" s="16">
        <f t="shared" si="306"/>
        <v>0.00908917788392034</v>
      </c>
      <c r="BM239" s="16">
        <f t="shared" si="307"/>
        <v>0.056080694097804</v>
      </c>
      <c r="BN239" s="16">
        <f t="shared" si="308"/>
        <v>0.0221360387650764</v>
      </c>
      <c r="BQ239" s="25">
        <v>0.0756859869840273</v>
      </c>
      <c r="BR239" s="25">
        <v>1.43029223094218</v>
      </c>
      <c r="BS239" s="25">
        <v>0.035198210649965</v>
      </c>
      <c r="BT239" s="25">
        <v>4.60517018598809</v>
      </c>
      <c r="BU239" s="22">
        <v>-0.415515443961666</v>
      </c>
      <c r="BV239" s="25">
        <v>-0.385662480811985</v>
      </c>
      <c r="BW239" s="25">
        <v>1.50407739677627</v>
      </c>
      <c r="BX239" s="26">
        <f t="shared" si="309"/>
        <v>1.78145612365765</v>
      </c>
      <c r="BY239" s="26">
        <f t="shared" si="310"/>
        <v>0.954275537535884</v>
      </c>
      <c r="BZ239" s="26">
        <f t="shared" si="360"/>
        <v>1.04791536685744</v>
      </c>
      <c r="CA239" s="16">
        <f t="shared" si="311"/>
        <v>0.006635100081331</v>
      </c>
      <c r="CB239" s="16">
        <f t="shared" si="312"/>
        <v>0.0479153668574435</v>
      </c>
      <c r="CC239" s="16">
        <f t="shared" si="313"/>
        <v>0.0252001936113563</v>
      </c>
      <c r="CF239" s="25">
        <v>0.0756859869840273</v>
      </c>
      <c r="CG239" s="25">
        <v>1.43029223094218</v>
      </c>
      <c r="CH239" s="25">
        <v>0.035198210649965</v>
      </c>
      <c r="CI239" s="25">
        <v>4.60517018598809</v>
      </c>
      <c r="CJ239" s="25">
        <v>-0.385662480811985</v>
      </c>
      <c r="CK239" s="22">
        <v>1.50407739677627</v>
      </c>
      <c r="CL239" s="29">
        <f t="shared" si="314"/>
        <v>1.76937546559115</v>
      </c>
      <c r="CM239" s="29">
        <f t="shared" si="315"/>
        <v>0.960790987023223</v>
      </c>
      <c r="CN239" s="29">
        <f t="shared" si="361"/>
        <v>1.04080909740656</v>
      </c>
      <c r="CO239" s="27">
        <f t="shared" si="316"/>
        <v>0.00481295522598952</v>
      </c>
      <c r="CP239" s="27">
        <f t="shared" si="317"/>
        <v>0.0408090974065618</v>
      </c>
      <c r="CQ239" s="27">
        <f t="shared" si="318"/>
        <v>0.0278120500396013</v>
      </c>
      <c r="CT239" s="31">
        <v>0.0756859869840273</v>
      </c>
      <c r="CU239" s="31">
        <v>1.43029223094218</v>
      </c>
      <c r="CV239" s="31">
        <v>0.035198210649965</v>
      </c>
      <c r="CW239" s="31">
        <v>4.60517018598809</v>
      </c>
      <c r="CX239" s="31">
        <v>-0.385662480811985</v>
      </c>
      <c r="CY239" s="34">
        <f t="shared" si="319"/>
        <v>1.75776107596496</v>
      </c>
      <c r="CZ239" s="34">
        <f t="shared" si="282"/>
        <v>0.967139404350932</v>
      </c>
      <c r="DA239" s="34">
        <f t="shared" si="362"/>
        <v>1.0339771035088</v>
      </c>
      <c r="DB239" s="32">
        <f t="shared" si="320"/>
        <v>0.0033363418966294</v>
      </c>
      <c r="DC239" s="32">
        <f t="shared" si="321"/>
        <v>0.0339771035087975</v>
      </c>
      <c r="DD239" s="32">
        <f>(DC239-$DE$1)^2</f>
        <v>0.0299648379586822</v>
      </c>
      <c r="DE239" s="73"/>
      <c r="DF239" s="30">
        <f t="shared" si="322"/>
        <v>1.75776107596496</v>
      </c>
      <c r="DG239" s="30">
        <f t="shared" si="323"/>
        <v>1.81989666221689</v>
      </c>
      <c r="DH239" s="30">
        <f t="shared" si="324"/>
        <v>0.934118972408666</v>
      </c>
      <c r="DI239" s="34">
        <f t="shared" si="325"/>
        <v>1.07052744836288</v>
      </c>
      <c r="DJ239" s="32">
        <f t="shared" si="326"/>
        <v>0.0143752096107505</v>
      </c>
      <c r="DK239" s="32">
        <f t="shared" si="327"/>
        <v>0.0705274483628753</v>
      </c>
      <c r="DL239" s="32">
        <f t="shared" si="328"/>
        <v>0.0253832290835929</v>
      </c>
      <c r="DM239" s="36"/>
      <c r="DN239" s="30">
        <f t="shared" si="329"/>
        <v>1.78226939090487</v>
      </c>
      <c r="DO239" s="30">
        <f t="shared" si="330"/>
        <v>0.953840092118115</v>
      </c>
      <c r="DP239" s="34">
        <f t="shared" si="331"/>
        <v>1.04839375935581</v>
      </c>
      <c r="DQ239" s="32">
        <f t="shared" si="332"/>
        <v>0.00676825267985855</v>
      </c>
      <c r="DR239" s="32">
        <f t="shared" si="333"/>
        <v>0.0483937593558068</v>
      </c>
      <c r="DS239" s="32">
        <f t="shared" si="334"/>
        <v>0.0320094604558085</v>
      </c>
      <c r="DT239" s="36"/>
      <c r="DU239" s="30">
        <f t="shared" si="335"/>
        <v>1.73737867254493</v>
      </c>
      <c r="DV239" s="30">
        <f t="shared" si="336"/>
        <v>0.978485592613972</v>
      </c>
      <c r="DW239" s="34">
        <f t="shared" si="337"/>
        <v>1.02198745443819</v>
      </c>
      <c r="DX239" s="32">
        <f t="shared" si="338"/>
        <v>0.00139716516122093</v>
      </c>
      <c r="DY239" s="32">
        <f t="shared" si="339"/>
        <v>0.0219874544381928</v>
      </c>
      <c r="DZ239" s="32">
        <f t="shared" si="340"/>
        <v>0.0412600577442896</v>
      </c>
      <c r="EA239" s="36"/>
      <c r="EC239" s="25">
        <v>0.0756859869840273</v>
      </c>
      <c r="ED239" s="22">
        <v>0.035198210649965</v>
      </c>
      <c r="EE239" s="25">
        <v>4.60517018598809</v>
      </c>
      <c r="EF239" s="25">
        <v>-0.385662480811985</v>
      </c>
      <c r="EG239" s="26">
        <f t="shared" si="341"/>
        <v>1.5849914764929</v>
      </c>
      <c r="EH239" s="26">
        <f t="shared" si="342"/>
        <v>1.07256097285872</v>
      </c>
      <c r="EI239" s="26">
        <f t="shared" si="363"/>
        <v>0.932347927348767</v>
      </c>
      <c r="EJ239" s="16">
        <f t="shared" si="343"/>
        <v>0.0132269604792824</v>
      </c>
      <c r="EK239" s="16">
        <f t="shared" si="344"/>
        <v>0.0676520726512334</v>
      </c>
      <c r="EL239" s="16">
        <f t="shared" si="345"/>
        <v>0.0221928070845275</v>
      </c>
      <c r="EO239" s="25">
        <v>0.0756859869840273</v>
      </c>
      <c r="EP239" s="25">
        <v>4.60517018598809</v>
      </c>
      <c r="EQ239" s="22">
        <v>-0.385662480811985</v>
      </c>
      <c r="ER239" s="26">
        <f t="shared" si="346"/>
        <v>1.6069197678892</v>
      </c>
      <c r="ES239" s="26">
        <f t="shared" si="347"/>
        <v>1.05792462944996</v>
      </c>
      <c r="ET239" s="26">
        <f t="shared" si="364"/>
        <v>0.945246922287763</v>
      </c>
      <c r="EU239" s="16">
        <f t="shared" si="348"/>
        <v>0.00866392960980098</v>
      </c>
      <c r="EV239" s="16">
        <f t="shared" si="349"/>
        <v>0.0547530777122371</v>
      </c>
      <c r="EW239" s="16">
        <f t="shared" si="350"/>
        <v>0.0331140581428823</v>
      </c>
      <c r="EZ239" s="25">
        <v>0.0756859869840273</v>
      </c>
      <c r="FA239" s="25">
        <v>4.60517018598809</v>
      </c>
      <c r="FB239" s="26">
        <f t="shared" si="351"/>
        <v>1.40533193344789</v>
      </c>
      <c r="FC239" s="26">
        <f t="shared" si="352"/>
        <v>1.20967862434404</v>
      </c>
      <c r="FD239" s="26">
        <f t="shared" si="353"/>
        <v>0.826665843204642</v>
      </c>
      <c r="FE239" s="16">
        <f t="shared" si="354"/>
        <v>0.0868292694455578</v>
      </c>
      <c r="FF239" s="16">
        <f t="shared" si="355"/>
        <v>0.173334156795358</v>
      </c>
      <c r="FG239" s="16">
        <f t="shared" si="356"/>
        <v>0.00986998056887441</v>
      </c>
    </row>
    <row r="240" s="1" customFormat="1" spans="1:163">
      <c r="A240" s="13" t="s">
        <v>85</v>
      </c>
      <c r="B240" s="13">
        <v>3.66155913148165</v>
      </c>
      <c r="C240" s="14">
        <v>0.0071</v>
      </c>
      <c r="D240" s="14">
        <v>0.0409038461538462</v>
      </c>
      <c r="E240" s="13">
        <v>140</v>
      </c>
      <c r="F240" s="13">
        <v>0.285714285714286</v>
      </c>
      <c r="G240" s="13">
        <v>0.428571428571429</v>
      </c>
      <c r="H240" s="13">
        <v>0.571428571428571</v>
      </c>
      <c r="I240" s="13">
        <v>3.07142857142857</v>
      </c>
      <c r="J240" s="13">
        <v>1.6</v>
      </c>
      <c r="K240" s="17">
        <f t="shared" si="283"/>
        <v>1.41378862303068</v>
      </c>
      <c r="L240" s="17">
        <f t="shared" si="279"/>
        <v>1.13171090355088</v>
      </c>
      <c r="M240" s="17">
        <f t="shared" si="280"/>
        <v>0.883617889394172</v>
      </c>
      <c r="N240" s="16">
        <f t="shared" si="284"/>
        <v>0.034674676912812</v>
      </c>
      <c r="O240" s="16">
        <f t="shared" si="281"/>
        <v>0.116382110605828</v>
      </c>
      <c r="P240" s="16">
        <f>(O240-$Q$1)^2</f>
        <v>0.0360635787810518</v>
      </c>
      <c r="R240" s="21">
        <f t="shared" si="285"/>
        <v>0.123730561608787</v>
      </c>
      <c r="S240" s="21">
        <f t="shared" si="368"/>
        <v>1</v>
      </c>
      <c r="T240" s="21">
        <f t="shared" si="286"/>
        <v>1.29788904891246</v>
      </c>
      <c r="U240" s="22">
        <f t="shared" si="287"/>
        <v>0.00707491367196198</v>
      </c>
      <c r="V240" s="21">
        <f t="shared" si="288"/>
        <v>0.0400894185596915</v>
      </c>
      <c r="W240" s="25">
        <f t="shared" si="289"/>
        <v>4.9416424226093</v>
      </c>
      <c r="X240" s="21">
        <f t="shared" si="290"/>
        <v>-1.25276296849537</v>
      </c>
      <c r="Y240" s="21">
        <f t="shared" si="291"/>
        <v>-0.847297860387203</v>
      </c>
      <c r="Z240" s="25">
        <f t="shared" si="292"/>
        <v>-0.559615787935424</v>
      </c>
      <c r="AA240" s="21">
        <f t="shared" si="293"/>
        <v>1.1221427860783</v>
      </c>
      <c r="AB240" s="26">
        <f t="shared" si="294"/>
        <v>1.64922868264515</v>
      </c>
      <c r="AC240" s="26">
        <f t="shared" si="295"/>
        <v>0.970150481153291</v>
      </c>
      <c r="AD240" s="26">
        <f t="shared" si="357"/>
        <v>1.03076792665322</v>
      </c>
      <c r="AE240" s="16">
        <f t="shared" si="296"/>
        <v>0.00242346319497689</v>
      </c>
      <c r="AF240" s="16">
        <f t="shared" si="297"/>
        <v>0.0307679266532188</v>
      </c>
      <c r="AG240" s="16">
        <f t="shared" si="298"/>
        <v>0.0301539774616929</v>
      </c>
      <c r="AJ240" s="25">
        <v>0.123730561608787</v>
      </c>
      <c r="AK240" s="22">
        <v>1</v>
      </c>
      <c r="AL240" s="25">
        <v>1.29788904891246</v>
      </c>
      <c r="AM240" s="25">
        <v>0.0400894185596915</v>
      </c>
      <c r="AN240" s="25">
        <v>4.9416424226093</v>
      </c>
      <c r="AO240" s="25">
        <v>-1.25276296849537</v>
      </c>
      <c r="AP240" s="25">
        <v>-0.847297860387203</v>
      </c>
      <c r="AQ240" s="25">
        <v>-0.559615787935424</v>
      </c>
      <c r="AR240" s="25">
        <v>1.1221427860783</v>
      </c>
      <c r="AS240" s="26">
        <f t="shared" si="299"/>
        <v>1.65173621076813</v>
      </c>
      <c r="AT240" s="26">
        <f t="shared" si="300"/>
        <v>0.968677679625327</v>
      </c>
      <c r="AU240" s="26">
        <f t="shared" si="358"/>
        <v>1.03233513173008</v>
      </c>
      <c r="AV240" s="16">
        <f t="shared" si="301"/>
        <v>0.00267663550464415</v>
      </c>
      <c r="AW240" s="16">
        <f t="shared" si="302"/>
        <v>0.03233513173008</v>
      </c>
      <c r="AX240" s="16">
        <f t="shared" si="303"/>
        <v>0.0296717066068217</v>
      </c>
      <c r="BA240" s="25">
        <v>0.123730561608787</v>
      </c>
      <c r="BB240" s="25">
        <v>1.29788904891246</v>
      </c>
      <c r="BC240" s="25">
        <v>0.0400894185596915</v>
      </c>
      <c r="BD240" s="25">
        <v>4.9416424226093</v>
      </c>
      <c r="BE240" s="22">
        <v>-1.25276296849537</v>
      </c>
      <c r="BF240" s="25">
        <v>-0.847297860387203</v>
      </c>
      <c r="BG240" s="25">
        <v>-0.559615787935424</v>
      </c>
      <c r="BH240" s="25">
        <v>1.1221427860783</v>
      </c>
      <c r="BI240" s="26">
        <f t="shared" si="304"/>
        <v>1.66042200911561</v>
      </c>
      <c r="BJ240" s="26">
        <f t="shared" si="305"/>
        <v>0.963610450365088</v>
      </c>
      <c r="BK240" s="26">
        <f t="shared" si="359"/>
        <v>1.03776375569726</v>
      </c>
      <c r="BL240" s="16">
        <f t="shared" si="306"/>
        <v>0.00365081918556721</v>
      </c>
      <c r="BM240" s="16">
        <f t="shared" si="307"/>
        <v>0.0377637556972581</v>
      </c>
      <c r="BN240" s="16">
        <f t="shared" si="308"/>
        <v>0.0279220049452757</v>
      </c>
      <c r="BQ240" s="25">
        <v>0.123730561608787</v>
      </c>
      <c r="BR240" s="25">
        <v>1.29788904891246</v>
      </c>
      <c r="BS240" s="25">
        <v>0.0400894185596915</v>
      </c>
      <c r="BT240" s="25">
        <v>4.9416424226093</v>
      </c>
      <c r="BU240" s="22">
        <v>-0.847297860387203</v>
      </c>
      <c r="BV240" s="25">
        <v>-0.559615787935424</v>
      </c>
      <c r="BW240" s="25">
        <v>1.1221427860783</v>
      </c>
      <c r="BX240" s="26">
        <f t="shared" si="309"/>
        <v>1.62649797179932</v>
      </c>
      <c r="BY240" s="26">
        <f t="shared" si="310"/>
        <v>0.983708573721734</v>
      </c>
      <c r="BZ240" s="26">
        <f t="shared" si="360"/>
        <v>1.01656123237457</v>
      </c>
      <c r="CA240" s="16">
        <f t="shared" si="311"/>
        <v>0.000702142509477435</v>
      </c>
      <c r="CB240" s="16">
        <f t="shared" si="312"/>
        <v>0.0165612323745736</v>
      </c>
      <c r="CC240" s="16">
        <f t="shared" si="313"/>
        <v>0.0361379426909541</v>
      </c>
      <c r="CF240" s="25">
        <v>0.123730561608787</v>
      </c>
      <c r="CG240" s="25">
        <v>1.29788904891246</v>
      </c>
      <c r="CH240" s="25">
        <v>0.0400894185596915</v>
      </c>
      <c r="CI240" s="25">
        <v>4.9416424226093</v>
      </c>
      <c r="CJ240" s="25">
        <v>-0.559615787935424</v>
      </c>
      <c r="CK240" s="22">
        <v>1.1221427860783</v>
      </c>
      <c r="CL240" s="29">
        <f t="shared" si="314"/>
        <v>1.65762666851375</v>
      </c>
      <c r="CM240" s="29">
        <f t="shared" si="315"/>
        <v>0.965235435934789</v>
      </c>
      <c r="CN240" s="29">
        <f t="shared" si="361"/>
        <v>1.03601666782109</v>
      </c>
      <c r="CO240" s="27">
        <f t="shared" si="316"/>
        <v>0.00332083292399351</v>
      </c>
      <c r="CP240" s="27">
        <f t="shared" si="317"/>
        <v>0.0360166678210931</v>
      </c>
      <c r="CQ240" s="27">
        <f t="shared" si="318"/>
        <v>0.0294334791300461</v>
      </c>
      <c r="CT240" s="31">
        <v>0.123730561608787</v>
      </c>
      <c r="CU240" s="31">
        <v>1.29788904891246</v>
      </c>
      <c r="CV240" s="31">
        <v>0.0400894185596915</v>
      </c>
      <c r="CW240" s="31">
        <v>4.9416424226093</v>
      </c>
      <c r="CX240" s="31">
        <v>-0.559615787935424</v>
      </c>
      <c r="CY240" s="34">
        <f t="shared" si="319"/>
        <v>1.68046015768554</v>
      </c>
      <c r="CZ240" s="34">
        <f t="shared" si="282"/>
        <v>0.952120163445974</v>
      </c>
      <c r="DA240" s="34">
        <f t="shared" si="362"/>
        <v>1.05028759855346</v>
      </c>
      <c r="DB240" s="32">
        <f t="shared" si="320"/>
        <v>0.00647383697478124</v>
      </c>
      <c r="DC240" s="32">
        <f t="shared" si="321"/>
        <v>0.0502875985534597</v>
      </c>
      <c r="DD240" s="32">
        <f>(DC240-$DE$1)^2</f>
        <v>0.024584061118554</v>
      </c>
      <c r="DE240" s="73"/>
      <c r="DF240" s="30">
        <f t="shared" si="322"/>
        <v>1.68046015768553</v>
      </c>
      <c r="DG240" s="30">
        <f t="shared" si="323"/>
        <v>1.71759875232584</v>
      </c>
      <c r="DH240" s="30">
        <f t="shared" si="324"/>
        <v>0.931533047420655</v>
      </c>
      <c r="DI240" s="34">
        <f t="shared" si="325"/>
        <v>1.07349922020365</v>
      </c>
      <c r="DJ240" s="32">
        <f t="shared" si="326"/>
        <v>0.0138294665485933</v>
      </c>
      <c r="DK240" s="32">
        <f t="shared" si="327"/>
        <v>0.0734992202036473</v>
      </c>
      <c r="DL240" s="32">
        <f t="shared" si="328"/>
        <v>0.0244451282924541</v>
      </c>
      <c r="DM240" s="36"/>
      <c r="DN240" s="30">
        <f t="shared" si="329"/>
        <v>1.66063627883149</v>
      </c>
      <c r="DO240" s="30">
        <f t="shared" si="330"/>
        <v>0.963486116975502</v>
      </c>
      <c r="DP240" s="34">
        <f t="shared" si="331"/>
        <v>1.03789767426968</v>
      </c>
      <c r="DQ240" s="32">
        <f t="shared" si="332"/>
        <v>0.00367675831053034</v>
      </c>
      <c r="DR240" s="32">
        <f t="shared" si="333"/>
        <v>0.0378976742696819</v>
      </c>
      <c r="DS240" s="32">
        <f t="shared" si="334"/>
        <v>0.0358753768682472</v>
      </c>
      <c r="DT240" s="36"/>
      <c r="DU240" s="30">
        <f t="shared" si="335"/>
        <v>1.63993108578496</v>
      </c>
      <c r="DV240" s="30">
        <f t="shared" si="336"/>
        <v>0.975650753784053</v>
      </c>
      <c r="DW240" s="34">
        <f t="shared" si="337"/>
        <v>1.0249569286156</v>
      </c>
      <c r="DX240" s="32">
        <f t="shared" si="338"/>
        <v>0.00159449161196612</v>
      </c>
      <c r="DY240" s="32">
        <f t="shared" si="339"/>
        <v>0.0249569286156022</v>
      </c>
      <c r="DZ240" s="32">
        <f t="shared" si="340"/>
        <v>0.0400625223661377</v>
      </c>
      <c r="EA240" s="36"/>
      <c r="EC240" s="25">
        <v>0.123730561608787</v>
      </c>
      <c r="ED240" s="22">
        <v>0.0400894185596915</v>
      </c>
      <c r="EE240" s="25">
        <v>4.9416424226093</v>
      </c>
      <c r="EF240" s="25">
        <v>-0.559615787935424</v>
      </c>
      <c r="EG240" s="26">
        <f t="shared" si="341"/>
        <v>1.59241596668583</v>
      </c>
      <c r="EH240" s="26">
        <f t="shared" si="342"/>
        <v>1.00476259562378</v>
      </c>
      <c r="EI240" s="26">
        <f t="shared" si="363"/>
        <v>0.995259979178645</v>
      </c>
      <c r="EJ240" s="16">
        <f t="shared" si="343"/>
        <v>5.75175613104019e-5</v>
      </c>
      <c r="EK240" s="16">
        <f t="shared" si="344"/>
        <v>0.00474002082135461</v>
      </c>
      <c r="EL240" s="16">
        <f t="shared" si="345"/>
        <v>0.0448950651933663</v>
      </c>
      <c r="EO240" s="25">
        <v>0.123730561608787</v>
      </c>
      <c r="EP240" s="25">
        <v>4.9416424226093</v>
      </c>
      <c r="EQ240" s="22">
        <v>-0.559615787935424</v>
      </c>
      <c r="ER240" s="26">
        <f t="shared" si="346"/>
        <v>1.6046619801553</v>
      </c>
      <c r="ES240" s="26">
        <f t="shared" si="347"/>
        <v>0.997094727604346</v>
      </c>
      <c r="ET240" s="26">
        <f t="shared" si="364"/>
        <v>1.00291373759706</v>
      </c>
      <c r="EU240" s="16">
        <f t="shared" si="348"/>
        <v>2.17340589684178e-5</v>
      </c>
      <c r="EV240" s="16">
        <f t="shared" si="349"/>
        <v>0.00291373759706293</v>
      </c>
      <c r="EW240" s="16">
        <f t="shared" si="350"/>
        <v>0.0546680631614052</v>
      </c>
      <c r="EZ240" s="25">
        <v>0.123730561608787</v>
      </c>
      <c r="FA240" s="25">
        <v>4.9416424226093</v>
      </c>
      <c r="FB240" s="26">
        <f t="shared" si="351"/>
        <v>1.25010327926612</v>
      </c>
      <c r="FC240" s="26">
        <f t="shared" si="352"/>
        <v>1.27989425076885</v>
      </c>
      <c r="FD240" s="26">
        <f t="shared" si="353"/>
        <v>0.781314549541326</v>
      </c>
      <c r="FE240" s="16">
        <f t="shared" si="354"/>
        <v>0.122427715180322</v>
      </c>
      <c r="FF240" s="16">
        <f t="shared" si="355"/>
        <v>0.218685450458674</v>
      </c>
      <c r="FG240" s="16">
        <f t="shared" si="356"/>
        <v>0.00291562008991329</v>
      </c>
    </row>
    <row r="241" s="1" customFormat="1" spans="1:163">
      <c r="A241" s="13" t="s">
        <v>85</v>
      </c>
      <c r="B241" s="13">
        <v>3.66155913148165</v>
      </c>
      <c r="C241" s="14">
        <v>0.0177</v>
      </c>
      <c r="D241" s="14">
        <v>0.0409038461538462</v>
      </c>
      <c r="E241" s="13">
        <v>140</v>
      </c>
      <c r="F241" s="13">
        <v>0.285714285714286</v>
      </c>
      <c r="G241" s="13">
        <v>0.428571428571429</v>
      </c>
      <c r="H241" s="13">
        <v>0.571428571428571</v>
      </c>
      <c r="I241" s="13">
        <v>3.07142857142857</v>
      </c>
      <c r="J241" s="13">
        <v>1.71</v>
      </c>
      <c r="K241" s="17">
        <f t="shared" si="283"/>
        <v>1.41471506303068</v>
      </c>
      <c r="L241" s="17">
        <f t="shared" si="279"/>
        <v>1.20872396476556</v>
      </c>
      <c r="M241" s="17">
        <f t="shared" si="280"/>
        <v>0.827318750310337</v>
      </c>
      <c r="N241" s="16">
        <f t="shared" si="284"/>
        <v>0.0871931940009779</v>
      </c>
      <c r="O241" s="16">
        <f t="shared" si="281"/>
        <v>0.172681249689663</v>
      </c>
      <c r="P241" s="16">
        <f>(O241-$Q$1)^2</f>
        <v>0.0178502937313773</v>
      </c>
      <c r="R241" s="21">
        <f t="shared" si="285"/>
        <v>0.189565228579718</v>
      </c>
      <c r="S241" s="21">
        <f t="shared" si="368"/>
        <v>1</v>
      </c>
      <c r="T241" s="21">
        <f t="shared" si="286"/>
        <v>1.29788904891246</v>
      </c>
      <c r="U241" s="22">
        <f t="shared" si="287"/>
        <v>0.0175451792157489</v>
      </c>
      <c r="V241" s="21">
        <f t="shared" si="288"/>
        <v>0.0400894185596915</v>
      </c>
      <c r="W241" s="25">
        <f t="shared" si="289"/>
        <v>4.9416424226093</v>
      </c>
      <c r="X241" s="21">
        <f t="shared" si="290"/>
        <v>-1.25276296849537</v>
      </c>
      <c r="Y241" s="21">
        <f t="shared" si="291"/>
        <v>-0.847297860387203</v>
      </c>
      <c r="Z241" s="25">
        <f t="shared" si="292"/>
        <v>-0.559615787935424</v>
      </c>
      <c r="AA241" s="21">
        <f t="shared" si="293"/>
        <v>1.1221427860783</v>
      </c>
      <c r="AB241" s="26">
        <f t="shared" si="294"/>
        <v>1.64534566436158</v>
      </c>
      <c r="AC241" s="26">
        <f t="shared" si="295"/>
        <v>1.03929529036898</v>
      </c>
      <c r="AD241" s="26">
        <f t="shared" si="357"/>
        <v>0.962190446995074</v>
      </c>
      <c r="AE241" s="16">
        <f t="shared" si="296"/>
        <v>0.0041801831168458</v>
      </c>
      <c r="AF241" s="16">
        <f t="shared" si="297"/>
        <v>0.0378095530049255</v>
      </c>
      <c r="AG241" s="16">
        <f t="shared" si="298"/>
        <v>0.0277580191230017</v>
      </c>
      <c r="AJ241" s="25">
        <v>0.189565228579718</v>
      </c>
      <c r="AK241" s="22">
        <v>1</v>
      </c>
      <c r="AL241" s="25">
        <v>1.29788904891246</v>
      </c>
      <c r="AM241" s="25">
        <v>0.0400894185596915</v>
      </c>
      <c r="AN241" s="25">
        <v>4.9416424226093</v>
      </c>
      <c r="AO241" s="25">
        <v>-1.25276296849537</v>
      </c>
      <c r="AP241" s="25">
        <v>-0.847297860387203</v>
      </c>
      <c r="AQ241" s="25">
        <v>-0.559615787935424</v>
      </c>
      <c r="AR241" s="25">
        <v>1.1221427860783</v>
      </c>
      <c r="AS241" s="26">
        <f t="shared" si="299"/>
        <v>1.65281857518256</v>
      </c>
      <c r="AT241" s="26">
        <f t="shared" si="300"/>
        <v>1.03459631061511</v>
      </c>
      <c r="AU241" s="26">
        <f t="shared" si="358"/>
        <v>0.966560570282201</v>
      </c>
      <c r="AV241" s="16">
        <f t="shared" si="301"/>
        <v>0.00326971534415204</v>
      </c>
      <c r="AW241" s="16">
        <f t="shared" si="302"/>
        <v>0.0334394297177986</v>
      </c>
      <c r="AX241" s="16">
        <f t="shared" si="303"/>
        <v>0.0292924848838446</v>
      </c>
      <c r="BA241" s="25">
        <v>0.189565228579718</v>
      </c>
      <c r="BB241" s="25">
        <v>1.29788904891246</v>
      </c>
      <c r="BC241" s="25">
        <v>0.0400894185596915</v>
      </c>
      <c r="BD241" s="25">
        <v>4.9416424226093</v>
      </c>
      <c r="BE241" s="22">
        <v>-1.25276296849537</v>
      </c>
      <c r="BF241" s="25">
        <v>-0.847297860387203</v>
      </c>
      <c r="BG241" s="25">
        <v>-0.559615787935424</v>
      </c>
      <c r="BH241" s="25">
        <v>1.1221427860783</v>
      </c>
      <c r="BI241" s="26">
        <f t="shared" si="304"/>
        <v>1.66151006523735</v>
      </c>
      <c r="BJ241" s="26">
        <f t="shared" si="305"/>
        <v>1.0291842558027</v>
      </c>
      <c r="BK241" s="26">
        <f t="shared" si="359"/>
        <v>0.971643313004296</v>
      </c>
      <c r="BL241" s="16">
        <f t="shared" si="306"/>
        <v>0.00235127377328641</v>
      </c>
      <c r="BM241" s="16">
        <f t="shared" si="307"/>
        <v>0.0283566869957039</v>
      </c>
      <c r="BN241" s="16">
        <f t="shared" si="308"/>
        <v>0.0311543174438302</v>
      </c>
      <c r="BQ241" s="25">
        <v>0.189565228579718</v>
      </c>
      <c r="BR241" s="25">
        <v>1.29788904891246</v>
      </c>
      <c r="BS241" s="25">
        <v>0.0400894185596915</v>
      </c>
      <c r="BT241" s="25">
        <v>4.9416424226093</v>
      </c>
      <c r="BU241" s="22">
        <v>-0.847297860387203</v>
      </c>
      <c r="BV241" s="25">
        <v>-0.559615787935424</v>
      </c>
      <c r="BW241" s="25">
        <v>1.1221427860783</v>
      </c>
      <c r="BX241" s="26">
        <f t="shared" si="309"/>
        <v>1.62756379787575</v>
      </c>
      <c r="BY241" s="26">
        <f t="shared" si="310"/>
        <v>1.05065005883753</v>
      </c>
      <c r="BZ241" s="26">
        <f t="shared" si="360"/>
        <v>0.951791694664183</v>
      </c>
      <c r="CA241" s="16">
        <f t="shared" si="311"/>
        <v>0.00679572742066964</v>
      </c>
      <c r="CB241" s="16">
        <f t="shared" si="312"/>
        <v>0.0482083053358168</v>
      </c>
      <c r="CC241" s="16">
        <f t="shared" si="313"/>
        <v>0.0251072739834445</v>
      </c>
      <c r="CF241" s="25">
        <v>0.189565228579718</v>
      </c>
      <c r="CG241" s="25">
        <v>1.29788904891246</v>
      </c>
      <c r="CH241" s="25">
        <v>0.0400894185596915</v>
      </c>
      <c r="CI241" s="25">
        <v>4.9416424226093</v>
      </c>
      <c r="CJ241" s="25">
        <v>-0.559615787935424</v>
      </c>
      <c r="CK241" s="22">
        <v>1.1221427860783</v>
      </c>
      <c r="CL241" s="29">
        <f t="shared" si="314"/>
        <v>1.6587128928798</v>
      </c>
      <c r="CM241" s="29">
        <f t="shared" si="315"/>
        <v>1.03091982183316</v>
      </c>
      <c r="CN241" s="29">
        <f t="shared" si="361"/>
        <v>0.970007539695788</v>
      </c>
      <c r="CO241" s="27">
        <f t="shared" si="316"/>
        <v>0.00263036735675911</v>
      </c>
      <c r="CP241" s="27">
        <f t="shared" si="317"/>
        <v>0.0299924603042119</v>
      </c>
      <c r="CQ241" s="27">
        <f t="shared" si="318"/>
        <v>0.0315368189566495</v>
      </c>
      <c r="CT241" s="31">
        <v>0.189565228579718</v>
      </c>
      <c r="CU241" s="31">
        <v>1.29788904891246</v>
      </c>
      <c r="CV241" s="31">
        <v>0.0400894185596915</v>
      </c>
      <c r="CW241" s="31">
        <v>4.9416424226093</v>
      </c>
      <c r="CX241" s="31">
        <v>-0.559615787935424</v>
      </c>
      <c r="CY241" s="34">
        <f t="shared" si="319"/>
        <v>1.68156134458372</v>
      </c>
      <c r="CZ241" s="34">
        <f t="shared" si="282"/>
        <v>1.01691205349592</v>
      </c>
      <c r="DA241" s="34">
        <f t="shared" si="362"/>
        <v>0.983369207358902</v>
      </c>
      <c r="DB241" s="32">
        <f t="shared" si="320"/>
        <v>0.000808757121885816</v>
      </c>
      <c r="DC241" s="32">
        <f t="shared" si="321"/>
        <v>0.0166307926410985</v>
      </c>
      <c r="DD241" s="32">
        <f>(DC241-$DE$1)^2</f>
        <v>0.0362711483339926</v>
      </c>
      <c r="DE241" s="73"/>
      <c r="DF241" s="30">
        <f t="shared" si="322"/>
        <v>1.68156134458372</v>
      </c>
      <c r="DG241" s="30">
        <f t="shared" si="323"/>
        <v>1.71759875232584</v>
      </c>
      <c r="DH241" s="30">
        <f t="shared" si="324"/>
        <v>0.995575944430825</v>
      </c>
      <c r="DI241" s="34">
        <f t="shared" si="325"/>
        <v>1.00444371481043</v>
      </c>
      <c r="DJ241" s="32">
        <f t="shared" si="326"/>
        <v>5.77410369093957e-5</v>
      </c>
      <c r="DK241" s="32">
        <f t="shared" si="327"/>
        <v>0.00444371481043038</v>
      </c>
      <c r="DL241" s="32">
        <f t="shared" si="328"/>
        <v>0.0508073618777105</v>
      </c>
      <c r="DM241" s="36"/>
      <c r="DN241" s="30">
        <f t="shared" si="329"/>
        <v>1.66063627883149</v>
      </c>
      <c r="DO241" s="30">
        <f t="shared" si="330"/>
        <v>1.02972578751757</v>
      </c>
      <c r="DP241" s="34">
        <f t="shared" si="331"/>
        <v>0.971132326802042</v>
      </c>
      <c r="DQ241" s="32">
        <f t="shared" si="332"/>
        <v>0.00243677696760228</v>
      </c>
      <c r="DR241" s="32">
        <f t="shared" si="333"/>
        <v>0.0288676731979584</v>
      </c>
      <c r="DS241" s="32">
        <f t="shared" si="334"/>
        <v>0.0393776260254128</v>
      </c>
      <c r="DT241" s="36"/>
      <c r="DU241" s="30">
        <f t="shared" si="335"/>
        <v>1.63993108578496</v>
      </c>
      <c r="DV241" s="30">
        <f t="shared" si="336"/>
        <v>1.04272674310671</v>
      </c>
      <c r="DW241" s="34">
        <f t="shared" si="337"/>
        <v>0.959024026774833</v>
      </c>
      <c r="DX241" s="32">
        <f t="shared" si="338"/>
        <v>0.00490965273927412</v>
      </c>
      <c r="DY241" s="32">
        <f t="shared" si="339"/>
        <v>0.0409759732251674</v>
      </c>
      <c r="DZ241" s="32">
        <f t="shared" si="340"/>
        <v>0.0339065085249753</v>
      </c>
      <c r="EA241" s="36"/>
      <c r="EC241" s="25">
        <v>0.189565228579718</v>
      </c>
      <c r="ED241" s="22">
        <v>0.0400894185596915</v>
      </c>
      <c r="EE241" s="25">
        <v>4.9416424226093</v>
      </c>
      <c r="EF241" s="25">
        <v>-0.559615787935424</v>
      </c>
      <c r="EG241" s="26">
        <f t="shared" si="341"/>
        <v>1.59345945920243</v>
      </c>
      <c r="EH241" s="26">
        <f t="shared" si="342"/>
        <v>1.07313680942715</v>
      </c>
      <c r="EI241" s="26">
        <f t="shared" si="363"/>
        <v>0.931847636960483</v>
      </c>
      <c r="EJ241" s="16">
        <f t="shared" si="343"/>
        <v>0.0135816976493912</v>
      </c>
      <c r="EK241" s="16">
        <f t="shared" si="344"/>
        <v>0.0681523630395174</v>
      </c>
      <c r="EL241" s="16">
        <f t="shared" si="345"/>
        <v>0.0220439983508021</v>
      </c>
      <c r="EO241" s="25">
        <v>0.189565228579718</v>
      </c>
      <c r="EP241" s="25">
        <v>4.9416424226093</v>
      </c>
      <c r="EQ241" s="22">
        <v>-0.559615787935424</v>
      </c>
      <c r="ER241" s="26">
        <f t="shared" si="346"/>
        <v>1.60571349734866</v>
      </c>
      <c r="ES241" s="26">
        <f t="shared" si="347"/>
        <v>1.06494714207954</v>
      </c>
      <c r="ET241" s="26">
        <f t="shared" si="364"/>
        <v>0.939013741139568</v>
      </c>
      <c r="EU241" s="16">
        <f t="shared" si="348"/>
        <v>0.0108756746352475</v>
      </c>
      <c r="EV241" s="16">
        <f t="shared" si="349"/>
        <v>0.0609862588604315</v>
      </c>
      <c r="EW241" s="16">
        <f t="shared" si="350"/>
        <v>0.0308843732689072</v>
      </c>
      <c r="EZ241" s="25">
        <v>0.189565228579718</v>
      </c>
      <c r="FA241" s="25">
        <v>4.9416424226093</v>
      </c>
      <c r="FB241" s="26">
        <f t="shared" si="351"/>
        <v>1.25092245807629</v>
      </c>
      <c r="FC241" s="26">
        <f t="shared" si="352"/>
        <v>1.3669912063372</v>
      </c>
      <c r="FD241" s="26">
        <f t="shared" si="353"/>
        <v>0.731533601214204</v>
      </c>
      <c r="FE241" s="16">
        <f t="shared" si="354"/>
        <v>0.210752189498717</v>
      </c>
      <c r="FF241" s="16">
        <f t="shared" si="355"/>
        <v>0.268466398785796</v>
      </c>
      <c r="FG241" s="16">
        <f t="shared" si="356"/>
        <v>1.77707258285747e-5</v>
      </c>
    </row>
    <row r="242" s="1" customFormat="1" spans="1:163">
      <c r="A242" s="13" t="s">
        <v>85</v>
      </c>
      <c r="B242" s="13">
        <v>3.66155913148165</v>
      </c>
      <c r="C242" s="14">
        <v>0.0051</v>
      </c>
      <c r="D242" s="14">
        <v>0.0295416666666667</v>
      </c>
      <c r="E242" s="13">
        <v>140</v>
      </c>
      <c r="F242" s="13">
        <v>0.285714285714286</v>
      </c>
      <c r="G242" s="13">
        <v>0.571428571428572</v>
      </c>
      <c r="H242" s="13">
        <v>0.571428571428571</v>
      </c>
      <c r="I242" s="13">
        <v>3.07142857142857</v>
      </c>
      <c r="J242" s="13">
        <v>2.02</v>
      </c>
      <c r="K242" s="17">
        <f t="shared" si="283"/>
        <v>1.41361382303068</v>
      </c>
      <c r="L242" s="17">
        <f t="shared" si="279"/>
        <v>1.42896169172234</v>
      </c>
      <c r="M242" s="17">
        <f t="shared" si="280"/>
        <v>0.699808823282513</v>
      </c>
      <c r="N242" s="16">
        <f t="shared" si="284"/>
        <v>0.367704195619473</v>
      </c>
      <c r="O242" s="16">
        <f t="shared" si="281"/>
        <v>0.300191176717487</v>
      </c>
      <c r="P242" s="16">
        <f>(O242-$Q$1)^2</f>
        <v>3.71498099009312e-5</v>
      </c>
      <c r="R242" s="21">
        <f t="shared" si="285"/>
        <v>0.356948090836361</v>
      </c>
      <c r="S242" s="21">
        <f t="shared" si="368"/>
        <v>1</v>
      </c>
      <c r="T242" s="21">
        <f t="shared" si="286"/>
        <v>1.29788904891246</v>
      </c>
      <c r="U242" s="22">
        <f t="shared" si="287"/>
        <v>0.00508703904855721</v>
      </c>
      <c r="V242" s="21">
        <f t="shared" si="288"/>
        <v>0.0291137193880945</v>
      </c>
      <c r="W242" s="25">
        <f t="shared" si="289"/>
        <v>4.9416424226093</v>
      </c>
      <c r="X242" s="21">
        <f t="shared" si="290"/>
        <v>-1.25276296849537</v>
      </c>
      <c r="Y242" s="21">
        <f t="shared" si="291"/>
        <v>-0.559615787935422</v>
      </c>
      <c r="Z242" s="25">
        <f t="shared" si="292"/>
        <v>-0.559615787935424</v>
      </c>
      <c r="AA242" s="21">
        <f t="shared" si="293"/>
        <v>1.1221427860783</v>
      </c>
      <c r="AB242" s="26">
        <f t="shared" si="294"/>
        <v>1.65982529573712</v>
      </c>
      <c r="AC242" s="26">
        <f t="shared" si="295"/>
        <v>1.21699555078954</v>
      </c>
      <c r="AD242" s="26">
        <f t="shared" si="357"/>
        <v>0.821695690958969</v>
      </c>
      <c r="AE242" s="16">
        <f t="shared" si="296"/>
        <v>0.129725817590855</v>
      </c>
      <c r="AF242" s="16">
        <f t="shared" si="297"/>
        <v>0.178304309041031</v>
      </c>
      <c r="AG242" s="16">
        <f t="shared" si="298"/>
        <v>0.000681869138514014</v>
      </c>
      <c r="AJ242" s="25">
        <v>0.356948090836361</v>
      </c>
      <c r="AK242" s="22">
        <v>1</v>
      </c>
      <c r="AL242" s="25">
        <v>1.29788904891246</v>
      </c>
      <c r="AM242" s="25">
        <v>0.0291137193880945</v>
      </c>
      <c r="AN242" s="25">
        <v>4.9416424226093</v>
      </c>
      <c r="AO242" s="25">
        <v>-1.25276296849537</v>
      </c>
      <c r="AP242" s="25">
        <v>-0.559615787935422</v>
      </c>
      <c r="AQ242" s="25">
        <v>-0.559615787935424</v>
      </c>
      <c r="AR242" s="25">
        <v>1.1221427860783</v>
      </c>
      <c r="AS242" s="26">
        <f t="shared" si="299"/>
        <v>1.66019492275648</v>
      </c>
      <c r="AT242" s="26">
        <f t="shared" si="300"/>
        <v>1.21672459800451</v>
      </c>
      <c r="AU242" s="26">
        <f t="shared" si="358"/>
        <v>0.821878674631919</v>
      </c>
      <c r="AV242" s="16">
        <f t="shared" si="301"/>
        <v>0.129459693610218</v>
      </c>
      <c r="AW242" s="16">
        <f t="shared" si="302"/>
        <v>0.178121325368081</v>
      </c>
      <c r="AX242" s="16">
        <f t="shared" si="303"/>
        <v>0.000700585660488655</v>
      </c>
      <c r="BA242" s="25">
        <v>0.356948090836361</v>
      </c>
      <c r="BB242" s="25">
        <v>1.29788904891246</v>
      </c>
      <c r="BC242" s="25">
        <v>0.0291137193880945</v>
      </c>
      <c r="BD242" s="25">
        <v>4.9416424226093</v>
      </c>
      <c r="BE242" s="22">
        <v>-1.25276296849537</v>
      </c>
      <c r="BF242" s="25">
        <v>-0.559615787935422</v>
      </c>
      <c r="BG242" s="25">
        <v>-0.559615787935424</v>
      </c>
      <c r="BH242" s="25">
        <v>1.1221427860783</v>
      </c>
      <c r="BI242" s="26">
        <f t="shared" si="304"/>
        <v>1.67872303686705</v>
      </c>
      <c r="BJ242" s="26">
        <f t="shared" si="305"/>
        <v>1.20329557386064</v>
      </c>
      <c r="BK242" s="26">
        <f t="shared" si="359"/>
        <v>0.831051008350022</v>
      </c>
      <c r="BL242" s="16">
        <f t="shared" si="306"/>
        <v>0.116469965565252</v>
      </c>
      <c r="BM242" s="16">
        <f t="shared" si="307"/>
        <v>0.168948991649978</v>
      </c>
      <c r="BN242" s="16">
        <f t="shared" si="308"/>
        <v>0.00128978321940761</v>
      </c>
      <c r="BQ242" s="25">
        <v>0.356948090836361</v>
      </c>
      <c r="BR242" s="25">
        <v>1.29788904891246</v>
      </c>
      <c r="BS242" s="25">
        <v>0.0291137193880945</v>
      </c>
      <c r="BT242" s="25">
        <v>4.9416424226093</v>
      </c>
      <c r="BU242" s="22">
        <v>-0.559615787935422</v>
      </c>
      <c r="BV242" s="25">
        <v>-0.559615787935424</v>
      </c>
      <c r="BW242" s="25">
        <v>1.1221427860783</v>
      </c>
      <c r="BX242" s="26">
        <f t="shared" si="309"/>
        <v>1.60345626845346</v>
      </c>
      <c r="BY242" s="26">
        <f t="shared" si="310"/>
        <v>1.25977866670994</v>
      </c>
      <c r="BZ242" s="26">
        <f t="shared" si="360"/>
        <v>0.793790231907655</v>
      </c>
      <c r="CA242" s="16">
        <f t="shared" si="311"/>
        <v>0.173508680290713</v>
      </c>
      <c r="CB242" s="16">
        <f t="shared" si="312"/>
        <v>0.206209768092345</v>
      </c>
      <c r="CC242" s="16">
        <f t="shared" si="313"/>
        <v>2.03660178632331e-7</v>
      </c>
      <c r="CF242" s="25">
        <v>0.356948090836361</v>
      </c>
      <c r="CG242" s="25">
        <v>1.29788904891246</v>
      </c>
      <c r="CH242" s="25">
        <v>0.0291137193880945</v>
      </c>
      <c r="CI242" s="25">
        <v>4.9416424226093</v>
      </c>
      <c r="CJ242" s="25">
        <v>-0.559615787935424</v>
      </c>
      <c r="CK242" s="22">
        <v>1.1221427860783</v>
      </c>
      <c r="CL242" s="29">
        <f t="shared" si="314"/>
        <v>1.61391967785658</v>
      </c>
      <c r="CM242" s="29">
        <f t="shared" si="315"/>
        <v>1.25161123426088</v>
      </c>
      <c r="CN242" s="29">
        <f t="shared" si="361"/>
        <v>0.798970137552763</v>
      </c>
      <c r="CO242" s="27">
        <f t="shared" si="316"/>
        <v>0.164901228032102</v>
      </c>
      <c r="CP242" s="27">
        <f t="shared" si="317"/>
        <v>0.201029862447237</v>
      </c>
      <c r="CQ242" s="27">
        <f t="shared" si="318"/>
        <v>4.28852977192119e-5</v>
      </c>
      <c r="CT242" s="31">
        <v>0.356948090836361</v>
      </c>
      <c r="CU242" s="31">
        <v>1.29788904891246</v>
      </c>
      <c r="CV242" s="31">
        <v>0.0291137193880945</v>
      </c>
      <c r="CW242" s="31">
        <v>4.9416424226093</v>
      </c>
      <c r="CX242" s="31">
        <v>-0.559615787935424</v>
      </c>
      <c r="CY242" s="34">
        <f t="shared" si="319"/>
        <v>1.63381286933695</v>
      </c>
      <c r="CZ242" s="34">
        <f t="shared" si="282"/>
        <v>1.23637170321701</v>
      </c>
      <c r="DA242" s="34">
        <f t="shared" si="362"/>
        <v>0.808818252147007</v>
      </c>
      <c r="DB242" s="32">
        <f t="shared" si="320"/>
        <v>0.149140499889757</v>
      </c>
      <c r="DC242" s="32">
        <f t="shared" si="321"/>
        <v>0.191181747852993</v>
      </c>
      <c r="DD242" s="32">
        <f>(DC242-$DE$1)^2</f>
        <v>0.000252775103335116</v>
      </c>
      <c r="DE242" s="73"/>
      <c r="DF242" s="30">
        <f t="shared" si="322"/>
        <v>1.63381286933695</v>
      </c>
      <c r="DG242" s="30">
        <f t="shared" si="323"/>
        <v>1.71759875232584</v>
      </c>
      <c r="DH242" s="30">
        <f t="shared" si="324"/>
        <v>1.17606047236858</v>
      </c>
      <c r="DI242" s="34">
        <f t="shared" si="325"/>
        <v>0.850296412042493</v>
      </c>
      <c r="DJ242" s="32">
        <f t="shared" si="326"/>
        <v>0.0914465145948912</v>
      </c>
      <c r="DK242" s="32">
        <f t="shared" si="327"/>
        <v>0.149703587957507</v>
      </c>
      <c r="DL242" s="32">
        <f t="shared" si="328"/>
        <v>0.00642322281676062</v>
      </c>
      <c r="DM242" s="36"/>
      <c r="DN242" s="30">
        <f t="shared" si="329"/>
        <v>1.66063627883149</v>
      </c>
      <c r="DO242" s="30">
        <f t="shared" si="330"/>
        <v>1.21640122268157</v>
      </c>
      <c r="DP242" s="34">
        <f t="shared" si="331"/>
        <v>0.822097167738362</v>
      </c>
      <c r="DQ242" s="32">
        <f t="shared" si="332"/>
        <v>0.129142284092078</v>
      </c>
      <c r="DR242" s="32">
        <f t="shared" si="333"/>
        <v>0.177902832261638</v>
      </c>
      <c r="DS242" s="32">
        <f t="shared" si="334"/>
        <v>0.00244063725232454</v>
      </c>
      <c r="DT242" s="36"/>
      <c r="DU242" s="30">
        <f t="shared" si="335"/>
        <v>1.63993108578496</v>
      </c>
      <c r="DV242" s="30">
        <f t="shared" si="336"/>
        <v>1.23175907665237</v>
      </c>
      <c r="DW242" s="34">
        <f t="shared" si="337"/>
        <v>0.811847072170774</v>
      </c>
      <c r="DX242" s="32">
        <f t="shared" si="338"/>
        <v>0.144452379552597</v>
      </c>
      <c r="DY242" s="32">
        <f t="shared" si="339"/>
        <v>0.188152927829226</v>
      </c>
      <c r="DZ242" s="32">
        <f t="shared" si="340"/>
        <v>0.0013660597600282</v>
      </c>
      <c r="EA242" s="36"/>
      <c r="EC242" s="25">
        <v>0.356948090836361</v>
      </c>
      <c r="ED242" s="22">
        <v>0.0291137193880945</v>
      </c>
      <c r="EE242" s="25">
        <v>4.9416424226093</v>
      </c>
      <c r="EF242" s="25">
        <v>-0.559615787935424</v>
      </c>
      <c r="EG242" s="26">
        <f t="shared" si="341"/>
        <v>1.5446296553486</v>
      </c>
      <c r="EH242" s="26">
        <f t="shared" si="342"/>
        <v>1.30775684191051</v>
      </c>
      <c r="EI242" s="26">
        <f t="shared" si="363"/>
        <v>0.764668146212179</v>
      </c>
      <c r="EJ242" s="16">
        <f t="shared" si="343"/>
        <v>0.22597696457399</v>
      </c>
      <c r="EK242" s="16">
        <f t="shared" si="344"/>
        <v>0.235331853787821</v>
      </c>
      <c r="EL242" s="16">
        <f t="shared" si="345"/>
        <v>0.000349962200724379</v>
      </c>
      <c r="EO242" s="25">
        <v>0.356948090836361</v>
      </c>
      <c r="EP242" s="25">
        <v>4.9416424226093</v>
      </c>
      <c r="EQ242" s="22">
        <v>-0.559615787935424</v>
      </c>
      <c r="ER242" s="26">
        <f t="shared" si="346"/>
        <v>1.60446358068486</v>
      </c>
      <c r="ES242" s="26">
        <f t="shared" si="347"/>
        <v>1.25898775411142</v>
      </c>
      <c r="ET242" s="26">
        <f t="shared" si="364"/>
        <v>0.794288901329136</v>
      </c>
      <c r="EU242" s="16">
        <f t="shared" si="348"/>
        <v>0.172670515777252</v>
      </c>
      <c r="EV242" s="16">
        <f t="shared" si="349"/>
        <v>0.205711098670864</v>
      </c>
      <c r="EW242" s="16">
        <f t="shared" si="350"/>
        <v>0.000961909395275441</v>
      </c>
      <c r="EZ242" s="25">
        <v>0.356948090836361</v>
      </c>
      <c r="FA242" s="25">
        <v>4.9416424226093</v>
      </c>
      <c r="FB242" s="26">
        <f t="shared" si="351"/>
        <v>1.24994871722647</v>
      </c>
      <c r="FC242" s="26">
        <f t="shared" si="352"/>
        <v>1.61606630108971</v>
      </c>
      <c r="FD242" s="26">
        <f t="shared" si="353"/>
        <v>0.618786493676469</v>
      </c>
      <c r="FE242" s="16">
        <f t="shared" si="354"/>
        <v>0.592978978101165</v>
      </c>
      <c r="FF242" s="16">
        <f t="shared" si="355"/>
        <v>0.381213506323531</v>
      </c>
      <c r="FG242" s="16">
        <f t="shared" si="356"/>
        <v>0.0117791024822941</v>
      </c>
    </row>
    <row r="243" s="1" customFormat="1" spans="1:163">
      <c r="A243" s="13" t="s">
        <v>33</v>
      </c>
      <c r="B243" s="13">
        <v>2.7266012528735</v>
      </c>
      <c r="C243" s="14">
        <v>0.002</v>
      </c>
      <c r="D243" s="14">
        <v>0.105</v>
      </c>
      <c r="E243" s="13">
        <v>112</v>
      </c>
      <c r="F243" s="13">
        <v>0.357142857142857</v>
      </c>
      <c r="G243" s="13">
        <v>0.357142857142857</v>
      </c>
      <c r="H243" s="13">
        <v>0.857142857142857</v>
      </c>
      <c r="I243" s="13">
        <v>4.82142857142857</v>
      </c>
      <c r="J243" s="13">
        <v>1.1025</v>
      </c>
      <c r="K243" s="17">
        <f t="shared" si="283"/>
        <v>1.31817186646978</v>
      </c>
      <c r="L243" s="17">
        <f t="shared" si="279"/>
        <v>0.836385624700536</v>
      </c>
      <c r="M243" s="17">
        <f t="shared" si="280"/>
        <v>1.19562074056216</v>
      </c>
      <c r="N243" s="16">
        <f t="shared" si="284"/>
        <v>0.0465143539865591</v>
      </c>
      <c r="O243" s="16">
        <f t="shared" si="281"/>
        <v>0.19562074056216</v>
      </c>
      <c r="P243" s="16">
        <f>(O243-$Q$1)^2</f>
        <v>0.0122468530106335</v>
      </c>
      <c r="R243" s="21">
        <f t="shared" si="285"/>
        <v>-0.178665498686147</v>
      </c>
      <c r="S243" s="21">
        <f t="shared" ref="S243:S252" si="369">1</f>
        <v>1</v>
      </c>
      <c r="T243" s="21">
        <f t="shared" si="286"/>
        <v>1.00305587127008</v>
      </c>
      <c r="U243" s="22">
        <f t="shared" si="287"/>
        <v>0.00199800266267306</v>
      </c>
      <c r="V243" s="21">
        <f t="shared" si="288"/>
        <v>0.0998453349697161</v>
      </c>
      <c r="W243" s="25">
        <f t="shared" si="289"/>
        <v>4.71849887129509</v>
      </c>
      <c r="X243" s="21">
        <f t="shared" si="290"/>
        <v>-1.02961941718116</v>
      </c>
      <c r="Y243" s="21">
        <f t="shared" si="291"/>
        <v>-1.02961941718116</v>
      </c>
      <c r="Z243" s="25">
        <f t="shared" si="292"/>
        <v>-0.154150679827258</v>
      </c>
      <c r="AA243" s="21">
        <f t="shared" si="293"/>
        <v>1.57307026826323</v>
      </c>
      <c r="AB243" s="26">
        <f t="shared" si="294"/>
        <v>1.33216480509122</v>
      </c>
      <c r="AC243" s="26">
        <f t="shared" si="295"/>
        <v>0.827600305747833</v>
      </c>
      <c r="AD243" s="26">
        <f t="shared" si="357"/>
        <v>1.20831274838206</v>
      </c>
      <c r="AE243" s="16">
        <f t="shared" si="296"/>
        <v>0.0527459226975901</v>
      </c>
      <c r="AF243" s="16">
        <f t="shared" si="297"/>
        <v>0.208312748382063</v>
      </c>
      <c r="AG243" s="16">
        <f t="shared" si="298"/>
        <v>1.51773762242504e-5</v>
      </c>
      <c r="AJ243" s="25">
        <v>-0.178665498686147</v>
      </c>
      <c r="AK243" s="22">
        <v>1</v>
      </c>
      <c r="AL243" s="25">
        <v>1.00305587127008</v>
      </c>
      <c r="AM243" s="25">
        <v>0.0998453349697161</v>
      </c>
      <c r="AN243" s="25">
        <v>4.71849887129509</v>
      </c>
      <c r="AO243" s="25">
        <v>-1.02961941718116</v>
      </c>
      <c r="AP243" s="25">
        <v>-1.02961941718116</v>
      </c>
      <c r="AQ243" s="25">
        <v>-0.154150679827258</v>
      </c>
      <c r="AR243" s="25">
        <v>1.57307026826323</v>
      </c>
      <c r="AS243" s="26">
        <f t="shared" si="299"/>
        <v>1.33158202106724</v>
      </c>
      <c r="AT243" s="26">
        <f t="shared" si="300"/>
        <v>0.827962515682183</v>
      </c>
      <c r="AU243" s="26">
        <f t="shared" si="358"/>
        <v>1.20778414609274</v>
      </c>
      <c r="AV243" s="16">
        <f t="shared" si="301"/>
        <v>0.0524785723762529</v>
      </c>
      <c r="AW243" s="16">
        <f t="shared" si="302"/>
        <v>0.207784146092738</v>
      </c>
      <c r="AX243" s="16">
        <f t="shared" si="303"/>
        <v>1.02031818597933e-5</v>
      </c>
      <c r="BA243" s="25">
        <v>-0.178665498686147</v>
      </c>
      <c r="BB243" s="25">
        <v>1.00305587127008</v>
      </c>
      <c r="BC243" s="25">
        <v>0.0998453349697161</v>
      </c>
      <c r="BD243" s="25">
        <v>4.71849887129509</v>
      </c>
      <c r="BE243" s="22">
        <v>-1.02961941718116</v>
      </c>
      <c r="BF243" s="25">
        <v>-1.02961941718116</v>
      </c>
      <c r="BG243" s="25">
        <v>-0.154150679827258</v>
      </c>
      <c r="BH243" s="25">
        <v>1.57307026826323</v>
      </c>
      <c r="BI243" s="26">
        <f t="shared" si="304"/>
        <v>1.32584823663886</v>
      </c>
      <c r="BJ243" s="26">
        <f t="shared" si="305"/>
        <v>0.831543135581591</v>
      </c>
      <c r="BK243" s="26">
        <f t="shared" si="359"/>
        <v>1.20258343459307</v>
      </c>
      <c r="BL243" s="16">
        <f t="shared" si="306"/>
        <v>0.0498844348096875</v>
      </c>
      <c r="BM243" s="16">
        <f t="shared" si="307"/>
        <v>0.202583434593069</v>
      </c>
      <c r="BN243" s="16">
        <f t="shared" si="308"/>
        <v>5.19433822978274e-6</v>
      </c>
      <c r="BQ243" s="25">
        <v>-0.178665498686147</v>
      </c>
      <c r="BR243" s="25">
        <v>1.00305587127008</v>
      </c>
      <c r="BS243" s="25">
        <v>0.0998453349697161</v>
      </c>
      <c r="BT243" s="25">
        <v>4.71849887129509</v>
      </c>
      <c r="BU243" s="22">
        <v>-1.02961941718116</v>
      </c>
      <c r="BV243" s="25">
        <v>-0.154150679827258</v>
      </c>
      <c r="BW243" s="25">
        <v>1.57307026826323</v>
      </c>
      <c r="BX243" s="26">
        <f t="shared" si="309"/>
        <v>1.32270030986931</v>
      </c>
      <c r="BY243" s="26">
        <f t="shared" si="310"/>
        <v>0.833522145397343</v>
      </c>
      <c r="BZ243" s="26">
        <f t="shared" si="360"/>
        <v>1.19972817221706</v>
      </c>
      <c r="CA243" s="16">
        <f t="shared" si="311"/>
        <v>0.0484881764665414</v>
      </c>
      <c r="CB243" s="16">
        <f t="shared" si="312"/>
        <v>0.199728172217064</v>
      </c>
      <c r="CC243" s="16">
        <f t="shared" si="313"/>
        <v>4.80648683768784e-5</v>
      </c>
      <c r="CF243" s="25">
        <v>-0.178665498686147</v>
      </c>
      <c r="CG243" s="25">
        <v>1.00305587127008</v>
      </c>
      <c r="CH243" s="25">
        <v>0.0998453349697161</v>
      </c>
      <c r="CI243" s="25">
        <v>4.71849887129509</v>
      </c>
      <c r="CJ243" s="25">
        <v>-0.154150679827258</v>
      </c>
      <c r="CK243" s="22">
        <v>1.57307026826323</v>
      </c>
      <c r="CL243" s="29">
        <f t="shared" si="314"/>
        <v>1.33918907805621</v>
      </c>
      <c r="CM243" s="29">
        <f t="shared" si="315"/>
        <v>0.82325940232446</v>
      </c>
      <c r="CN243" s="29">
        <f t="shared" si="361"/>
        <v>1.21468397102604</v>
      </c>
      <c r="CO243" s="27">
        <f t="shared" si="316"/>
        <v>0.0560217196710988</v>
      </c>
      <c r="CP243" s="27">
        <f t="shared" si="317"/>
        <v>0.214683971026041</v>
      </c>
      <c r="CQ243" s="27">
        <f t="shared" si="318"/>
        <v>5.04870198322528e-5</v>
      </c>
      <c r="CT243" s="31">
        <v>-0.178665498686147</v>
      </c>
      <c r="CU243" s="31">
        <v>1.00305587127008</v>
      </c>
      <c r="CV243" s="31">
        <v>0.0998453349697161</v>
      </c>
      <c r="CW243" s="31">
        <v>4.71849887129509</v>
      </c>
      <c r="CX243" s="31">
        <v>-0.154150679827258</v>
      </c>
      <c r="CY243" s="34">
        <f t="shared" si="319"/>
        <v>1.35062086348336</v>
      </c>
      <c r="CZ243" s="34">
        <f t="shared" si="282"/>
        <v>0.816291255235433</v>
      </c>
      <c r="DA243" s="34">
        <f t="shared" si="362"/>
        <v>1.22505293739988</v>
      </c>
      <c r="DB243" s="32">
        <f t="shared" si="320"/>
        <v>0.0615639628957306</v>
      </c>
      <c r="DC243" s="32">
        <f t="shared" si="321"/>
        <v>0.225052937399878</v>
      </c>
      <c r="DD243" s="32">
        <f>(DC243-$DE$1)^2</f>
        <v>0.000323003098721931</v>
      </c>
      <c r="DE243" s="73"/>
      <c r="DF243" s="30">
        <f t="shared" si="322"/>
        <v>1.35062086348337</v>
      </c>
      <c r="DG243" s="30">
        <f t="shared" si="323"/>
        <v>1.18548651856714</v>
      </c>
      <c r="DH243" s="30">
        <f t="shared" si="324"/>
        <v>0.929997922989928</v>
      </c>
      <c r="DI243" s="34">
        <f t="shared" si="325"/>
        <v>1.075271218655</v>
      </c>
      <c r="DJ243" s="32">
        <f t="shared" si="326"/>
        <v>0.00688676226389411</v>
      </c>
      <c r="DK243" s="32">
        <f t="shared" si="327"/>
        <v>0.0752712186550013</v>
      </c>
      <c r="DL243" s="32">
        <f t="shared" si="328"/>
        <v>0.02389416655629</v>
      </c>
      <c r="DM243" s="36"/>
      <c r="DN243" s="30">
        <f t="shared" si="329"/>
        <v>1.16278103034685</v>
      </c>
      <c r="DO243" s="30">
        <f t="shared" si="330"/>
        <v>0.948157882891447</v>
      </c>
      <c r="DP243" s="34">
        <f t="shared" si="331"/>
        <v>1.05467667151641</v>
      </c>
      <c r="DQ243" s="32">
        <f t="shared" si="332"/>
        <v>0.00363380261967731</v>
      </c>
      <c r="DR243" s="32">
        <f t="shared" si="333"/>
        <v>0.0546766715164131</v>
      </c>
      <c r="DS243" s="32">
        <f t="shared" si="334"/>
        <v>0.0298007602002359</v>
      </c>
      <c r="DT243" s="36"/>
      <c r="DU243" s="30">
        <f t="shared" si="335"/>
        <v>1.1130639442676</v>
      </c>
      <c r="DV243" s="30">
        <f t="shared" si="336"/>
        <v>0.990509130834749</v>
      </c>
      <c r="DW243" s="34">
        <f t="shared" si="337"/>
        <v>1.0095818088595</v>
      </c>
      <c r="DX243" s="32">
        <f t="shared" si="338"/>
        <v>0.000111596918488992</v>
      </c>
      <c r="DY243" s="32">
        <f t="shared" si="339"/>
        <v>0.00958180885950255</v>
      </c>
      <c r="DZ243" s="32">
        <f t="shared" si="340"/>
        <v>0.0464537691437031</v>
      </c>
      <c r="EA243" s="36"/>
      <c r="EC243" s="25">
        <v>-0.178665498686147</v>
      </c>
      <c r="ED243" s="22">
        <v>0.0998453349697161</v>
      </c>
      <c r="EE243" s="25">
        <v>4.71849887129509</v>
      </c>
      <c r="EF243" s="25">
        <v>-0.154150679827258</v>
      </c>
      <c r="EG243" s="26">
        <f t="shared" si="341"/>
        <v>1.32611798761042</v>
      </c>
      <c r="EH243" s="26">
        <f t="shared" si="342"/>
        <v>0.831373988061679</v>
      </c>
      <c r="EI243" s="26">
        <f t="shared" si="363"/>
        <v>1.20282810667611</v>
      </c>
      <c r="EJ243" s="16">
        <f t="shared" si="343"/>
        <v>0.0500050043829325</v>
      </c>
      <c r="EK243" s="16">
        <f t="shared" si="344"/>
        <v>0.202828106676115</v>
      </c>
      <c r="EL243" s="16">
        <f t="shared" si="345"/>
        <v>0.000190342596415495</v>
      </c>
      <c r="EO243" s="25">
        <v>-0.178665498686147</v>
      </c>
      <c r="EP243" s="25">
        <v>4.71849887129509</v>
      </c>
      <c r="EQ243" s="22">
        <v>-0.154150679827258</v>
      </c>
      <c r="ER243" s="26">
        <f t="shared" si="346"/>
        <v>1.12874635841369</v>
      </c>
      <c r="ES243" s="26">
        <f t="shared" si="347"/>
        <v>0.976747337240076</v>
      </c>
      <c r="ET243" s="26">
        <f t="shared" si="364"/>
        <v>1.02380622078339</v>
      </c>
      <c r="EU243" s="16">
        <f t="shared" si="348"/>
        <v>0.00068887132997968</v>
      </c>
      <c r="EV243" s="16">
        <f t="shared" si="349"/>
        <v>0.0238062207833889</v>
      </c>
      <c r="EW243" s="16">
        <f t="shared" si="350"/>
        <v>0.0453347314016187</v>
      </c>
      <c r="EZ243" s="25">
        <v>-0.178665498686147</v>
      </c>
      <c r="FA243" s="25">
        <v>4.71849887129509</v>
      </c>
      <c r="FB243" s="26">
        <f t="shared" si="351"/>
        <v>1.17205099948822</v>
      </c>
      <c r="FC243" s="26">
        <f t="shared" si="352"/>
        <v>0.940658726012274</v>
      </c>
      <c r="FD243" s="26">
        <f t="shared" si="353"/>
        <v>1.06308480679204</v>
      </c>
      <c r="FE243" s="16">
        <f t="shared" si="354"/>
        <v>0.00483734152981022</v>
      </c>
      <c r="FF243" s="16">
        <f t="shared" si="355"/>
        <v>0.0630848067920353</v>
      </c>
      <c r="FG243" s="16">
        <f t="shared" si="356"/>
        <v>0.0439309551713166</v>
      </c>
    </row>
    <row r="244" s="1" customFormat="1" spans="1:163">
      <c r="A244" s="13" t="s">
        <v>33</v>
      </c>
      <c r="B244" s="13">
        <v>2.7266012528735</v>
      </c>
      <c r="C244" s="14">
        <v>0.0025</v>
      </c>
      <c r="D244" s="14">
        <v>0.0774</v>
      </c>
      <c r="E244" s="13">
        <v>112</v>
      </c>
      <c r="F244" s="13">
        <v>0.491071428571429</v>
      </c>
      <c r="G244" s="13">
        <v>0.491071428571429</v>
      </c>
      <c r="H244" s="13">
        <v>0.857142857142857</v>
      </c>
      <c r="I244" s="13">
        <v>6.60714285714286</v>
      </c>
      <c r="J244" s="13">
        <v>1.5886</v>
      </c>
      <c r="K244" s="17">
        <f t="shared" si="283"/>
        <v>1.35264413789835</v>
      </c>
      <c r="L244" s="17">
        <f t="shared" si="279"/>
        <v>1.17444045739056</v>
      </c>
      <c r="M244" s="17">
        <f t="shared" si="280"/>
        <v>0.851469304984485</v>
      </c>
      <c r="N244" s="16">
        <f t="shared" si="284"/>
        <v>0.0556751688601315</v>
      </c>
      <c r="O244" s="16">
        <f t="shared" si="281"/>
        <v>0.148530695015515</v>
      </c>
      <c r="P244" s="16">
        <f>(O244-$Q$1)^2</f>
        <v>0.0248868123223283</v>
      </c>
      <c r="R244" s="21">
        <f t="shared" si="285"/>
        <v>0.160791827697689</v>
      </c>
      <c r="S244" s="21">
        <f t="shared" si="369"/>
        <v>1</v>
      </c>
      <c r="T244" s="21">
        <f t="shared" si="286"/>
        <v>1.00305587127008</v>
      </c>
      <c r="U244" s="22">
        <f t="shared" si="287"/>
        <v>0.00249688019858715</v>
      </c>
      <c r="V244" s="21">
        <f t="shared" si="288"/>
        <v>0.0745507312642962</v>
      </c>
      <c r="W244" s="25">
        <f t="shared" si="289"/>
        <v>4.71849887129509</v>
      </c>
      <c r="X244" s="21">
        <f t="shared" si="290"/>
        <v>-0.711165686062623</v>
      </c>
      <c r="Y244" s="21">
        <f t="shared" si="291"/>
        <v>-0.711165686062623</v>
      </c>
      <c r="Z244" s="25">
        <f t="shared" si="292"/>
        <v>-0.154150679827258</v>
      </c>
      <c r="AA244" s="21">
        <f t="shared" si="293"/>
        <v>1.88815131490312</v>
      </c>
      <c r="AB244" s="26">
        <f t="shared" si="294"/>
        <v>1.31461864966033</v>
      </c>
      <c r="AC244" s="26">
        <f t="shared" si="295"/>
        <v>1.2084112760841</v>
      </c>
      <c r="AD244" s="26">
        <f t="shared" si="357"/>
        <v>0.82753282743317</v>
      </c>
      <c r="AE244" s="16">
        <f t="shared" si="296"/>
        <v>0.075065780333947</v>
      </c>
      <c r="AF244" s="16">
        <f t="shared" si="297"/>
        <v>0.17246717256683</v>
      </c>
      <c r="AG244" s="16">
        <f t="shared" si="298"/>
        <v>0.00102078720212659</v>
      </c>
      <c r="AJ244" s="25">
        <v>0.160791827697689</v>
      </c>
      <c r="AK244" s="22">
        <v>1</v>
      </c>
      <c r="AL244" s="25">
        <v>1.00305587127008</v>
      </c>
      <c r="AM244" s="25">
        <v>0.0745507312642962</v>
      </c>
      <c r="AN244" s="25">
        <v>4.71849887129509</v>
      </c>
      <c r="AO244" s="25">
        <v>-0.711165686062623</v>
      </c>
      <c r="AP244" s="25">
        <v>-0.711165686062623</v>
      </c>
      <c r="AQ244" s="25">
        <v>-0.154150679827258</v>
      </c>
      <c r="AR244" s="25">
        <v>1.88815131490312</v>
      </c>
      <c r="AS244" s="26">
        <f t="shared" si="299"/>
        <v>1.31417191060926</v>
      </c>
      <c r="AT244" s="26">
        <f t="shared" si="300"/>
        <v>1.2088220629092</v>
      </c>
      <c r="AU244" s="26">
        <f t="shared" si="358"/>
        <v>0.827251611865325</v>
      </c>
      <c r="AV244" s="16">
        <f t="shared" si="301"/>
        <v>0.0753107762466547</v>
      </c>
      <c r="AW244" s="16">
        <f t="shared" si="302"/>
        <v>0.172748388134675</v>
      </c>
      <c r="AX244" s="16">
        <f t="shared" si="303"/>
        <v>0.00101388213945226</v>
      </c>
      <c r="BA244" s="25">
        <v>0.160791827697689</v>
      </c>
      <c r="BB244" s="25">
        <v>1.00305587127008</v>
      </c>
      <c r="BC244" s="25">
        <v>0.0745507312642962</v>
      </c>
      <c r="BD244" s="25">
        <v>4.71849887129509</v>
      </c>
      <c r="BE244" s="22">
        <v>-0.711165686062623</v>
      </c>
      <c r="BF244" s="25">
        <v>-0.711165686062623</v>
      </c>
      <c r="BG244" s="25">
        <v>-0.154150679827258</v>
      </c>
      <c r="BH244" s="25">
        <v>1.88815131490312</v>
      </c>
      <c r="BI244" s="26">
        <f t="shared" si="304"/>
        <v>1.3178961720469</v>
      </c>
      <c r="BJ244" s="26">
        <f t="shared" si="305"/>
        <v>1.2054060355397</v>
      </c>
      <c r="BK244" s="26">
        <f t="shared" si="359"/>
        <v>0.829595978878824</v>
      </c>
      <c r="BL244" s="16">
        <f t="shared" si="306"/>
        <v>0.0732805624684614</v>
      </c>
      <c r="BM244" s="16">
        <f t="shared" si="307"/>
        <v>0.170404021121176</v>
      </c>
      <c r="BN244" s="16">
        <f t="shared" si="308"/>
        <v>0.00118738977693172</v>
      </c>
      <c r="BQ244" s="25">
        <v>0.160791827697689</v>
      </c>
      <c r="BR244" s="25">
        <v>1.00305587127008</v>
      </c>
      <c r="BS244" s="25">
        <v>0.0745507312642962</v>
      </c>
      <c r="BT244" s="25">
        <v>4.71849887129509</v>
      </c>
      <c r="BU244" s="22">
        <v>-0.711165686062623</v>
      </c>
      <c r="BV244" s="25">
        <v>-0.154150679827258</v>
      </c>
      <c r="BW244" s="25">
        <v>1.88815131490312</v>
      </c>
      <c r="BX244" s="26">
        <f t="shared" si="309"/>
        <v>1.32122848213881</v>
      </c>
      <c r="BY244" s="26">
        <f t="shared" si="310"/>
        <v>1.20236584472382</v>
      </c>
      <c r="BZ244" s="26">
        <f t="shared" si="360"/>
        <v>0.831693618367626</v>
      </c>
      <c r="CA244" s="16">
        <f t="shared" si="311"/>
        <v>0.0714875285633963</v>
      </c>
      <c r="CB244" s="16">
        <f t="shared" si="312"/>
        <v>0.168306381632374</v>
      </c>
      <c r="CC244" s="16">
        <f t="shared" si="313"/>
        <v>0.00147108099511105</v>
      </c>
      <c r="CF244" s="25">
        <v>0.160791827697689</v>
      </c>
      <c r="CG244" s="25">
        <v>1.00305587127008</v>
      </c>
      <c r="CH244" s="25">
        <v>0.0745507312642962</v>
      </c>
      <c r="CI244" s="25">
        <v>4.71849887129509</v>
      </c>
      <c r="CJ244" s="25">
        <v>-0.154150679827258</v>
      </c>
      <c r="CK244" s="22">
        <v>1.88815131490312</v>
      </c>
      <c r="CL244" s="29">
        <f t="shared" si="314"/>
        <v>1.32241314332318</v>
      </c>
      <c r="CM244" s="29">
        <f t="shared" si="315"/>
        <v>1.20128872585757</v>
      </c>
      <c r="CN244" s="29">
        <f t="shared" si="361"/>
        <v>0.832439344909464</v>
      </c>
      <c r="CO244" s="27">
        <f t="shared" si="316"/>
        <v>0.0708554426674885</v>
      </c>
      <c r="CP244" s="27">
        <f t="shared" si="317"/>
        <v>0.167560655090536</v>
      </c>
      <c r="CQ244" s="27">
        <f t="shared" si="318"/>
        <v>0.00160143184610497</v>
      </c>
      <c r="CT244" s="31">
        <v>0.160791827697689</v>
      </c>
      <c r="CU244" s="31">
        <v>1.00305587127008</v>
      </c>
      <c r="CV244" s="31">
        <v>0.0745507312642962</v>
      </c>
      <c r="CW244" s="31">
        <v>4.71849887129509</v>
      </c>
      <c r="CX244" s="31">
        <v>-0.154150679827258</v>
      </c>
      <c r="CY244" s="34">
        <f t="shared" si="319"/>
        <v>1.2992504952371</v>
      </c>
      <c r="CZ244" s="34">
        <f t="shared" si="282"/>
        <v>1.22270494090526</v>
      </c>
      <c r="DA244" s="34">
        <f t="shared" si="362"/>
        <v>0.81785880349811</v>
      </c>
      <c r="DB244" s="32">
        <f t="shared" si="320"/>
        <v>0.0837231359065364</v>
      </c>
      <c r="DC244" s="32">
        <f t="shared" si="321"/>
        <v>0.182141196501889</v>
      </c>
      <c r="DD244" s="32">
        <f>(DC244-$DE$1)^2</f>
        <v>0.00062197636251779</v>
      </c>
      <c r="DE244" s="73"/>
      <c r="DF244" s="30">
        <f t="shared" si="322"/>
        <v>1.2992504952371</v>
      </c>
      <c r="DG244" s="30">
        <f t="shared" si="323"/>
        <v>1.21648166077406</v>
      </c>
      <c r="DH244" s="30">
        <f t="shared" si="324"/>
        <v>1.30589720439283</v>
      </c>
      <c r="DI244" s="34">
        <f t="shared" si="325"/>
        <v>0.765757057015022</v>
      </c>
      <c r="DJ244" s="32">
        <f t="shared" si="326"/>
        <v>0.138472058388269</v>
      </c>
      <c r="DK244" s="32">
        <f t="shared" si="327"/>
        <v>0.234242942984978</v>
      </c>
      <c r="DL244" s="32">
        <f t="shared" si="328"/>
        <v>1.93102578652559e-5</v>
      </c>
      <c r="DM244" s="36"/>
      <c r="DN244" s="30">
        <f t="shared" si="329"/>
        <v>1.24200198832695</v>
      </c>
      <c r="DO244" s="30">
        <f t="shared" si="330"/>
        <v>1.27906397488134</v>
      </c>
      <c r="DP244" s="34">
        <f t="shared" si="331"/>
        <v>0.781821722476993</v>
      </c>
      <c r="DQ244" s="32">
        <f t="shared" si="332"/>
        <v>0.120130181695711</v>
      </c>
      <c r="DR244" s="32">
        <f t="shared" si="333"/>
        <v>0.218178277523007</v>
      </c>
      <c r="DS244" s="32">
        <f t="shared" si="334"/>
        <v>8.33087162056517e-5</v>
      </c>
      <c r="DT244" s="36"/>
      <c r="DU244" s="30">
        <f t="shared" si="335"/>
        <v>1.17688920501594</v>
      </c>
      <c r="DV244" s="30">
        <f t="shared" si="336"/>
        <v>1.34982969784185</v>
      </c>
      <c r="DW244" s="34">
        <f t="shared" si="337"/>
        <v>0.740834196787068</v>
      </c>
      <c r="DX244" s="32">
        <f t="shared" si="338"/>
        <v>0.16950577870641</v>
      </c>
      <c r="DY244" s="32">
        <f t="shared" si="339"/>
        <v>0.259165803212932</v>
      </c>
      <c r="DZ244" s="32">
        <f t="shared" si="340"/>
        <v>0.00115958159038061</v>
      </c>
      <c r="EA244" s="36"/>
      <c r="EC244" s="25">
        <v>0.160791827697689</v>
      </c>
      <c r="ED244" s="22">
        <v>0.0745507312642962</v>
      </c>
      <c r="EE244" s="25">
        <v>4.71849887129509</v>
      </c>
      <c r="EF244" s="25">
        <v>-0.154150679827258</v>
      </c>
      <c r="EG244" s="26">
        <f t="shared" si="341"/>
        <v>1.26888599663977</v>
      </c>
      <c r="EH244" s="26">
        <f t="shared" si="342"/>
        <v>1.25196432477534</v>
      </c>
      <c r="EI244" s="26">
        <f t="shared" si="363"/>
        <v>0.798744804632865</v>
      </c>
      <c r="EJ244" s="16">
        <f t="shared" si="343"/>
        <v>0.102217043944625</v>
      </c>
      <c r="EK244" s="16">
        <f t="shared" si="344"/>
        <v>0.201255195367135</v>
      </c>
      <c r="EL244" s="16">
        <f t="shared" si="345"/>
        <v>0.000236217895138351</v>
      </c>
      <c r="EO244" s="25">
        <v>0.160791827697689</v>
      </c>
      <c r="EP244" s="25">
        <v>4.71849887129509</v>
      </c>
      <c r="EQ244" s="22">
        <v>-0.154150679827258</v>
      </c>
      <c r="ER244" s="26">
        <f t="shared" si="346"/>
        <v>1.15826485431775</v>
      </c>
      <c r="ES244" s="26">
        <f t="shared" si="347"/>
        <v>1.37153432056412</v>
      </c>
      <c r="ET244" s="26">
        <f t="shared" si="364"/>
        <v>0.729110445875459</v>
      </c>
      <c r="EU244" s="16">
        <f t="shared" si="348"/>
        <v>0.185188337609359</v>
      </c>
      <c r="EV244" s="16">
        <f t="shared" si="349"/>
        <v>0.270889554124541</v>
      </c>
      <c r="EW244" s="16">
        <f t="shared" si="350"/>
        <v>0.00116716463300473</v>
      </c>
      <c r="EZ244" s="25">
        <v>0.160791827697689</v>
      </c>
      <c r="FA244" s="25">
        <v>4.71849887129509</v>
      </c>
      <c r="FB244" s="26">
        <f t="shared" si="351"/>
        <v>1.20270197999404</v>
      </c>
      <c r="FC244" s="26">
        <f t="shared" si="352"/>
        <v>1.32085922067566</v>
      </c>
      <c r="FD244" s="26">
        <f t="shared" si="353"/>
        <v>0.757082953540248</v>
      </c>
      <c r="FE244" s="16">
        <f t="shared" si="354"/>
        <v>0.148917281844522</v>
      </c>
      <c r="FF244" s="16">
        <f t="shared" si="355"/>
        <v>0.242917046459752</v>
      </c>
      <c r="FG244" s="16">
        <f t="shared" si="356"/>
        <v>0.000885948450400845</v>
      </c>
    </row>
    <row r="245" s="1" customFormat="1" spans="1:163">
      <c r="A245" s="13" t="s">
        <v>33</v>
      </c>
      <c r="B245" s="13">
        <v>2.7266012528735</v>
      </c>
      <c r="C245" s="14">
        <v>0.003</v>
      </c>
      <c r="D245" s="14">
        <v>0.0595</v>
      </c>
      <c r="E245" s="13">
        <v>112</v>
      </c>
      <c r="F245" s="13">
        <v>0.625</v>
      </c>
      <c r="G245" s="13">
        <v>0.758928571428572</v>
      </c>
      <c r="H245" s="13">
        <v>0.857142857142857</v>
      </c>
      <c r="I245" s="13">
        <v>8.39285714285714</v>
      </c>
      <c r="J245" s="13">
        <v>1.7236</v>
      </c>
      <c r="K245" s="17">
        <f t="shared" si="283"/>
        <v>1.38711640932692</v>
      </c>
      <c r="L245" s="17">
        <f t="shared" si="279"/>
        <v>1.2425777594516</v>
      </c>
      <c r="M245" s="17">
        <f t="shared" si="280"/>
        <v>0.804778608335417</v>
      </c>
      <c r="N245" s="16">
        <f t="shared" si="284"/>
        <v>0.113221206792246</v>
      </c>
      <c r="O245" s="16">
        <f t="shared" si="281"/>
        <v>0.195221391664583</v>
      </c>
      <c r="P245" s="16">
        <f>(O245-$Q$1)^2</f>
        <v>0.0123354007814595</v>
      </c>
      <c r="R245" s="21">
        <f t="shared" si="285"/>
        <v>0.217188060090048</v>
      </c>
      <c r="S245" s="21">
        <f t="shared" si="369"/>
        <v>1</v>
      </c>
      <c r="T245" s="21">
        <f t="shared" si="286"/>
        <v>1.00305587127008</v>
      </c>
      <c r="U245" s="22">
        <f t="shared" si="287"/>
        <v>0.00299550897979837</v>
      </c>
      <c r="V245" s="21">
        <f t="shared" si="288"/>
        <v>0.0577970987262166</v>
      </c>
      <c r="W245" s="25">
        <f t="shared" si="289"/>
        <v>4.71849887129509</v>
      </c>
      <c r="X245" s="21">
        <f t="shared" si="290"/>
        <v>-0.470003629245736</v>
      </c>
      <c r="Y245" s="21">
        <f t="shared" si="291"/>
        <v>-0.275847614804777</v>
      </c>
      <c r="Z245" s="25">
        <f t="shared" si="292"/>
        <v>-0.154150679827258</v>
      </c>
      <c r="AA245" s="21">
        <f t="shared" si="293"/>
        <v>2.12738100396895</v>
      </c>
      <c r="AB245" s="26">
        <f t="shared" si="294"/>
        <v>1.34772120496111</v>
      </c>
      <c r="AC245" s="26">
        <f t="shared" si="295"/>
        <v>1.27889951842802</v>
      </c>
      <c r="AD245" s="26">
        <f t="shared" si="357"/>
        <v>0.781922258622137</v>
      </c>
      <c r="AE245" s="16">
        <f t="shared" si="296"/>
        <v>0.141284868559884</v>
      </c>
      <c r="AF245" s="16">
        <f t="shared" si="297"/>
        <v>0.218077741377863</v>
      </c>
      <c r="AG245" s="16">
        <f t="shared" si="298"/>
        <v>0.000186617681094382</v>
      </c>
      <c r="AJ245" s="25">
        <v>0.217188060090048</v>
      </c>
      <c r="AK245" s="22">
        <v>1</v>
      </c>
      <c r="AL245" s="25">
        <v>1.00305587127008</v>
      </c>
      <c r="AM245" s="25">
        <v>0.0577970987262166</v>
      </c>
      <c r="AN245" s="25">
        <v>4.71849887129509</v>
      </c>
      <c r="AO245" s="25">
        <v>-0.470003629245736</v>
      </c>
      <c r="AP245" s="25">
        <v>-0.275847614804777</v>
      </c>
      <c r="AQ245" s="25">
        <v>-0.154150679827258</v>
      </c>
      <c r="AR245" s="25">
        <v>2.12738100396895</v>
      </c>
      <c r="AS245" s="26">
        <f t="shared" si="299"/>
        <v>1.34675781784504</v>
      </c>
      <c r="AT245" s="26">
        <f t="shared" si="300"/>
        <v>1.27981436392027</v>
      </c>
      <c r="AU245" s="26">
        <f t="shared" si="358"/>
        <v>0.781363319705871</v>
      </c>
      <c r="AV245" s="16">
        <f t="shared" si="301"/>
        <v>0.142010030251312</v>
      </c>
      <c r="AW245" s="16">
        <f t="shared" si="302"/>
        <v>0.218636680294129</v>
      </c>
      <c r="AX245" s="16">
        <f t="shared" si="303"/>
        <v>0.000197311921235213</v>
      </c>
      <c r="BA245" s="25">
        <v>0.217188060090048</v>
      </c>
      <c r="BB245" s="25">
        <v>1.00305587127008</v>
      </c>
      <c r="BC245" s="25">
        <v>0.0577970987262166</v>
      </c>
      <c r="BD245" s="25">
        <v>4.71849887129509</v>
      </c>
      <c r="BE245" s="22">
        <v>-0.470003629245736</v>
      </c>
      <c r="BF245" s="25">
        <v>-0.275847614804777</v>
      </c>
      <c r="BG245" s="25">
        <v>-0.154150679827258</v>
      </c>
      <c r="BH245" s="25">
        <v>2.12738100396895</v>
      </c>
      <c r="BI245" s="26">
        <f t="shared" si="304"/>
        <v>1.36334238883672</v>
      </c>
      <c r="BJ245" s="26">
        <f t="shared" si="305"/>
        <v>1.26424588138177</v>
      </c>
      <c r="BK245" s="26">
        <f t="shared" si="359"/>
        <v>0.790985372961659</v>
      </c>
      <c r="BL245" s="16">
        <f t="shared" si="306"/>
        <v>0.129785546401077</v>
      </c>
      <c r="BM245" s="16">
        <f t="shared" si="307"/>
        <v>0.209014627038341</v>
      </c>
      <c r="BN245" s="16">
        <f t="shared" si="308"/>
        <v>1.72397962152505e-5</v>
      </c>
      <c r="BQ245" s="25">
        <v>0.217188060090048</v>
      </c>
      <c r="BR245" s="25">
        <v>1.00305587127008</v>
      </c>
      <c r="BS245" s="25">
        <v>0.0577970987262166</v>
      </c>
      <c r="BT245" s="25">
        <v>4.71849887129509</v>
      </c>
      <c r="BU245" s="22">
        <v>-0.275847614804777</v>
      </c>
      <c r="BV245" s="25">
        <v>-0.154150679827258</v>
      </c>
      <c r="BW245" s="25">
        <v>2.12738100396895</v>
      </c>
      <c r="BX245" s="26">
        <f t="shared" si="309"/>
        <v>1.34909433918447</v>
      </c>
      <c r="BY245" s="26">
        <f t="shared" si="310"/>
        <v>1.2775978298463</v>
      </c>
      <c r="BZ245" s="26">
        <f t="shared" si="360"/>
        <v>0.7827189250316</v>
      </c>
      <c r="CA245" s="16">
        <f t="shared" si="311"/>
        <v>0.14025448998288</v>
      </c>
      <c r="CB245" s="16">
        <f t="shared" si="312"/>
        <v>0.2172810749684</v>
      </c>
      <c r="CC245" s="16">
        <f t="shared" si="313"/>
        <v>0.000112784816937348</v>
      </c>
      <c r="CF245" s="25">
        <v>0.217188060090048</v>
      </c>
      <c r="CG245" s="25">
        <v>1.00305587127008</v>
      </c>
      <c r="CH245" s="25">
        <v>0.0577970987262166</v>
      </c>
      <c r="CI245" s="25">
        <v>4.71849887129509</v>
      </c>
      <c r="CJ245" s="25">
        <v>-0.154150679827258</v>
      </c>
      <c r="CK245" s="22">
        <v>2.12738100396895</v>
      </c>
      <c r="CL245" s="29">
        <f t="shared" si="314"/>
        <v>1.32497418113747</v>
      </c>
      <c r="CM245" s="29">
        <f t="shared" si="315"/>
        <v>1.30085553706437</v>
      </c>
      <c r="CN245" s="29">
        <f t="shared" si="361"/>
        <v>0.768724867218303</v>
      </c>
      <c r="CO245" s="27">
        <f t="shared" si="316"/>
        <v>0.158902543463825</v>
      </c>
      <c r="CP245" s="27">
        <f t="shared" si="317"/>
        <v>0.231275132781697</v>
      </c>
      <c r="CQ245" s="27">
        <f t="shared" si="318"/>
        <v>0.000561528075132778</v>
      </c>
      <c r="CT245" s="31">
        <v>0.217188060090048</v>
      </c>
      <c r="CU245" s="31">
        <v>1.00305587127008</v>
      </c>
      <c r="CV245" s="31">
        <v>0.0577970987262166</v>
      </c>
      <c r="CW245" s="31">
        <v>4.71849887129509</v>
      </c>
      <c r="CX245" s="31">
        <v>-0.154150679827258</v>
      </c>
      <c r="CY245" s="34">
        <f t="shared" si="319"/>
        <v>1.27656292212435</v>
      </c>
      <c r="CZ245" s="34">
        <f t="shared" si="282"/>
        <v>1.35018804802174</v>
      </c>
      <c r="DA245" s="34">
        <f t="shared" si="362"/>
        <v>0.740637573755133</v>
      </c>
      <c r="DB245" s="32">
        <f t="shared" si="320"/>
        <v>0.199842148995603</v>
      </c>
      <c r="DC245" s="32">
        <f t="shared" si="321"/>
        <v>0.259362426244867</v>
      </c>
      <c r="DD245" s="32">
        <f>(DC245-$DE$1)^2</f>
        <v>0.00273338408175767</v>
      </c>
      <c r="DE245" s="73"/>
      <c r="DF245" s="30">
        <f t="shared" si="322"/>
        <v>1.27656292212435</v>
      </c>
      <c r="DG245" s="30">
        <f t="shared" si="323"/>
        <v>1.24747680298099</v>
      </c>
      <c r="DH245" s="30">
        <f t="shared" si="324"/>
        <v>1.38166897843813</v>
      </c>
      <c r="DI245" s="34">
        <f t="shared" si="325"/>
        <v>0.723762359585163</v>
      </c>
      <c r="DJ245" s="32">
        <f t="shared" si="326"/>
        <v>0.226693298739606</v>
      </c>
      <c r="DK245" s="32">
        <f t="shared" si="327"/>
        <v>0.276237640414837</v>
      </c>
      <c r="DL245" s="32">
        <f t="shared" si="328"/>
        <v>0.00215194315079289</v>
      </c>
      <c r="DM245" s="36"/>
      <c r="DN245" s="30">
        <f t="shared" si="329"/>
        <v>1.33171396218438</v>
      </c>
      <c r="DO245" s="30">
        <f t="shared" si="330"/>
        <v>1.29427192996671</v>
      </c>
      <c r="DP245" s="34">
        <f t="shared" si="331"/>
        <v>0.772635160236936</v>
      </c>
      <c r="DQ245" s="32">
        <f t="shared" si="332"/>
        <v>0.153574666634824</v>
      </c>
      <c r="DR245" s="32">
        <f t="shared" si="333"/>
        <v>0.227364839763064</v>
      </c>
      <c r="DS245" s="32">
        <f t="shared" si="334"/>
        <v>3.504803809358e-9</v>
      </c>
      <c r="DT245" s="36"/>
      <c r="DU245" s="30">
        <f t="shared" si="335"/>
        <v>1.25333663598312</v>
      </c>
      <c r="DV245" s="30">
        <f t="shared" si="336"/>
        <v>1.37520914215358</v>
      </c>
      <c r="DW245" s="34">
        <f t="shared" si="337"/>
        <v>0.727162123452728</v>
      </c>
      <c r="DX245" s="32">
        <f t="shared" si="338"/>
        <v>0.22114763153647</v>
      </c>
      <c r="DY245" s="32">
        <f t="shared" si="339"/>
        <v>0.272837876547272</v>
      </c>
      <c r="DZ245" s="32">
        <f t="shared" si="340"/>
        <v>0.00227764728097063</v>
      </c>
      <c r="EA245" s="36"/>
      <c r="EC245" s="25">
        <v>0.217188060090048</v>
      </c>
      <c r="ED245" s="22">
        <v>0.0577970987262166</v>
      </c>
      <c r="EE245" s="25">
        <v>4.71849887129509</v>
      </c>
      <c r="EF245" s="25">
        <v>-0.154150679827258</v>
      </c>
      <c r="EG245" s="26">
        <f t="shared" si="341"/>
        <v>1.24232714277269</v>
      </c>
      <c r="EH245" s="26">
        <f t="shared" si="342"/>
        <v>1.38739623458052</v>
      </c>
      <c r="EI245" s="26">
        <f t="shared" si="363"/>
        <v>0.720774624490999</v>
      </c>
      <c r="EJ245" s="16">
        <f t="shared" si="343"/>
        <v>0.231623563103742</v>
      </c>
      <c r="EK245" s="16">
        <f t="shared" si="344"/>
        <v>0.279225375509001</v>
      </c>
      <c r="EL245" s="16">
        <f t="shared" si="345"/>
        <v>0.00391885996027204</v>
      </c>
      <c r="EO245" s="25">
        <v>0.217188060090048</v>
      </c>
      <c r="EP245" s="25">
        <v>4.71849887129509</v>
      </c>
      <c r="EQ245" s="22">
        <v>-0.154150679827258</v>
      </c>
      <c r="ER245" s="26">
        <f t="shared" si="346"/>
        <v>1.18778335022182</v>
      </c>
      <c r="ES245" s="26">
        <f t="shared" si="347"/>
        <v>1.45110638205032</v>
      </c>
      <c r="ET245" s="26">
        <f t="shared" si="364"/>
        <v>0.689129351486321</v>
      </c>
      <c r="EU245" s="16">
        <f t="shared" si="348"/>
        <v>0.287099482179509</v>
      </c>
      <c r="EV245" s="16">
        <f t="shared" si="349"/>
        <v>0.310870648513679</v>
      </c>
      <c r="EW245" s="16">
        <f t="shared" si="350"/>
        <v>0.00549746406737658</v>
      </c>
      <c r="EZ245" s="25">
        <v>0.217188060090048</v>
      </c>
      <c r="FA245" s="25">
        <v>4.71849887129509</v>
      </c>
      <c r="FB245" s="26">
        <f t="shared" si="351"/>
        <v>1.23335296049986</v>
      </c>
      <c r="FC245" s="26">
        <f t="shared" si="352"/>
        <v>1.39749127395085</v>
      </c>
      <c r="FD245" s="26">
        <f t="shared" si="353"/>
        <v>0.715567974297898</v>
      </c>
      <c r="FE245" s="16">
        <f t="shared" si="354"/>
        <v>0.240342159738654</v>
      </c>
      <c r="FF245" s="16">
        <f t="shared" si="355"/>
        <v>0.284432025702102</v>
      </c>
      <c r="FG245" s="16">
        <f t="shared" si="356"/>
        <v>0.000138064686542609</v>
      </c>
    </row>
    <row r="246" s="1" customFormat="1" spans="1:163">
      <c r="A246" s="13" t="s">
        <v>33</v>
      </c>
      <c r="B246" s="13">
        <v>2.7266012528735</v>
      </c>
      <c r="C246" s="14">
        <v>0.0035</v>
      </c>
      <c r="D246" s="14">
        <v>0.0471</v>
      </c>
      <c r="E246" s="13">
        <v>112</v>
      </c>
      <c r="F246" s="13">
        <v>0.758928571428571</v>
      </c>
      <c r="G246" s="13">
        <v>0.758928571428572</v>
      </c>
      <c r="H246" s="13">
        <v>0.857142857142857</v>
      </c>
      <c r="I246" s="13">
        <v>10.1785714285714</v>
      </c>
      <c r="J246" s="13">
        <v>1.983</v>
      </c>
      <c r="K246" s="17">
        <f t="shared" si="283"/>
        <v>1.4215886807555</v>
      </c>
      <c r="L246" s="17">
        <f t="shared" si="279"/>
        <v>1.39491825367246</v>
      </c>
      <c r="M246" s="17">
        <f t="shared" si="280"/>
        <v>0.716887887420825</v>
      </c>
      <c r="N246" s="16">
        <f t="shared" si="284"/>
        <v>0.315182669375854</v>
      </c>
      <c r="O246" s="16">
        <f t="shared" si="281"/>
        <v>0.283112112579175</v>
      </c>
      <c r="P246" s="16">
        <f>(O246-$Q$1)^2</f>
        <v>0.000537040232980925</v>
      </c>
      <c r="R246" s="21">
        <f t="shared" si="285"/>
        <v>0.332835814038363</v>
      </c>
      <c r="S246" s="21">
        <f t="shared" si="369"/>
        <v>1</v>
      </c>
      <c r="T246" s="21">
        <f t="shared" si="286"/>
        <v>1.00305587127008</v>
      </c>
      <c r="U246" s="22">
        <f t="shared" si="287"/>
        <v>0.00349388925425584</v>
      </c>
      <c r="V246" s="21">
        <f t="shared" si="288"/>
        <v>0.0460244383112793</v>
      </c>
      <c r="W246" s="25">
        <f t="shared" si="289"/>
        <v>4.71849887129509</v>
      </c>
      <c r="X246" s="21">
        <f t="shared" si="290"/>
        <v>-0.275847614804779</v>
      </c>
      <c r="Y246" s="21">
        <f t="shared" si="291"/>
        <v>-0.275847614804777</v>
      </c>
      <c r="Z246" s="25">
        <f t="shared" si="292"/>
        <v>-0.154150679827258</v>
      </c>
      <c r="AA246" s="21">
        <f t="shared" si="293"/>
        <v>2.32028467009344</v>
      </c>
      <c r="AB246" s="26">
        <f t="shared" si="294"/>
        <v>1.33033035193873</v>
      </c>
      <c r="AC246" s="26">
        <f t="shared" si="295"/>
        <v>1.49060719926454</v>
      </c>
      <c r="AD246" s="26">
        <f t="shared" si="357"/>
        <v>0.670867550145604</v>
      </c>
      <c r="AE246" s="16">
        <f t="shared" si="296"/>
        <v>0.425977669500418</v>
      </c>
      <c r="AF246" s="16">
        <f t="shared" si="297"/>
        <v>0.329132449854396</v>
      </c>
      <c r="AG246" s="16">
        <f t="shared" si="298"/>
        <v>0.0155539601037032</v>
      </c>
      <c r="AJ246" s="25">
        <v>0.332835814038363</v>
      </c>
      <c r="AK246" s="22">
        <v>1</v>
      </c>
      <c r="AL246" s="25">
        <v>1.00305587127008</v>
      </c>
      <c r="AM246" s="25">
        <v>0.0460244383112793</v>
      </c>
      <c r="AN246" s="25">
        <v>4.71849887129509</v>
      </c>
      <c r="AO246" s="25">
        <v>-0.275847614804779</v>
      </c>
      <c r="AP246" s="25">
        <v>-0.275847614804777</v>
      </c>
      <c r="AQ246" s="25">
        <v>-0.154150679827258</v>
      </c>
      <c r="AR246" s="25">
        <v>2.32028467009344</v>
      </c>
      <c r="AS246" s="26">
        <f t="shared" si="299"/>
        <v>1.33018121543161</v>
      </c>
      <c r="AT246" s="26">
        <f t="shared" si="300"/>
        <v>1.49077432232162</v>
      </c>
      <c r="AU246" s="26">
        <f t="shared" si="358"/>
        <v>0.670792342628142</v>
      </c>
      <c r="AV246" s="16">
        <f t="shared" si="301"/>
        <v>0.426172365485357</v>
      </c>
      <c r="AW246" s="16">
        <f t="shared" si="302"/>
        <v>0.329207657371858</v>
      </c>
      <c r="AX246" s="16">
        <f t="shared" si="303"/>
        <v>0.0155295844286385</v>
      </c>
      <c r="BA246" s="25">
        <v>0.332835814038363</v>
      </c>
      <c r="BB246" s="25">
        <v>1.00305587127008</v>
      </c>
      <c r="BC246" s="25">
        <v>0.0460244383112793</v>
      </c>
      <c r="BD246" s="25">
        <v>4.71849887129509</v>
      </c>
      <c r="BE246" s="22">
        <v>-0.275847614804779</v>
      </c>
      <c r="BF246" s="25">
        <v>-0.275847614804777</v>
      </c>
      <c r="BG246" s="25">
        <v>-0.154150679827258</v>
      </c>
      <c r="BH246" s="25">
        <v>2.32028467009344</v>
      </c>
      <c r="BI246" s="26">
        <f t="shared" si="304"/>
        <v>1.34710271314998</v>
      </c>
      <c r="BJ246" s="26">
        <f t="shared" si="305"/>
        <v>1.47204810787076</v>
      </c>
      <c r="BK246" s="26">
        <f t="shared" si="359"/>
        <v>0.67932562438224</v>
      </c>
      <c r="BL246" s="16">
        <f t="shared" si="306"/>
        <v>0.404365359423215</v>
      </c>
      <c r="BM246" s="16">
        <f t="shared" si="307"/>
        <v>0.32067437561776</v>
      </c>
      <c r="BN246" s="16">
        <f t="shared" si="308"/>
        <v>0.0134123804167978</v>
      </c>
      <c r="BQ246" s="25">
        <v>0.332835814038363</v>
      </c>
      <c r="BR246" s="25">
        <v>1.00305587127008</v>
      </c>
      <c r="BS246" s="25">
        <v>0.0460244383112793</v>
      </c>
      <c r="BT246" s="25">
        <v>4.71849887129509</v>
      </c>
      <c r="BU246" s="22">
        <v>-0.275847614804777</v>
      </c>
      <c r="BV246" s="25">
        <v>-0.154150679827258</v>
      </c>
      <c r="BW246" s="25">
        <v>2.32028467009344</v>
      </c>
      <c r="BX246" s="26">
        <f t="shared" si="309"/>
        <v>1.35982990544238</v>
      </c>
      <c r="BY246" s="26">
        <f t="shared" si="310"/>
        <v>1.45827062051183</v>
      </c>
      <c r="BZ246" s="26">
        <f t="shared" si="360"/>
        <v>0.685743774807048</v>
      </c>
      <c r="CA246" s="16">
        <f t="shared" si="311"/>
        <v>0.388340966750958</v>
      </c>
      <c r="CB246" s="16">
        <f t="shared" si="312"/>
        <v>0.314256225192952</v>
      </c>
      <c r="CC246" s="16">
        <f t="shared" si="313"/>
        <v>0.0115767205759869</v>
      </c>
      <c r="CF246" s="25">
        <v>0.332835814038363</v>
      </c>
      <c r="CG246" s="25">
        <v>1.00305587127008</v>
      </c>
      <c r="CH246" s="25">
        <v>0.0460244383112793</v>
      </c>
      <c r="CI246" s="25">
        <v>4.71849887129509</v>
      </c>
      <c r="CJ246" s="25">
        <v>-0.154150679827258</v>
      </c>
      <c r="CK246" s="22">
        <v>2.32028467009344</v>
      </c>
      <c r="CL246" s="29">
        <f t="shared" si="314"/>
        <v>1.3383226288383</v>
      </c>
      <c r="CM246" s="29">
        <f t="shared" si="315"/>
        <v>1.48170550005666</v>
      </c>
      <c r="CN246" s="29">
        <f t="shared" si="361"/>
        <v>0.674897946968381</v>
      </c>
      <c r="CO246" s="27">
        <f t="shared" si="316"/>
        <v>0.415608912887961</v>
      </c>
      <c r="CP246" s="27">
        <f t="shared" si="317"/>
        <v>0.325102053031619</v>
      </c>
      <c r="CQ246" s="27">
        <f t="shared" si="318"/>
        <v>0.0138117739612343</v>
      </c>
      <c r="CT246" s="31">
        <v>0.332835814038363</v>
      </c>
      <c r="CU246" s="31">
        <v>1.00305587127008</v>
      </c>
      <c r="CV246" s="31">
        <v>0.0460244383112793</v>
      </c>
      <c r="CW246" s="31">
        <v>4.71849887129509</v>
      </c>
      <c r="CX246" s="31">
        <v>-0.154150679827258</v>
      </c>
      <c r="CY246" s="34">
        <f t="shared" si="319"/>
        <v>1.26954244036167</v>
      </c>
      <c r="CZ246" s="34">
        <f t="shared" si="282"/>
        <v>1.56198007798391</v>
      </c>
      <c r="DA246" s="34">
        <f t="shared" si="362"/>
        <v>0.640213030943856</v>
      </c>
      <c r="DB246" s="32">
        <f t="shared" si="320"/>
        <v>0.509021689405086</v>
      </c>
      <c r="DC246" s="32">
        <f t="shared" si="321"/>
        <v>0.359786969056144</v>
      </c>
      <c r="DD246" s="32">
        <f>(DC246-$DE$1)^2</f>
        <v>0.0233192197466016</v>
      </c>
      <c r="DE246" s="73"/>
      <c r="DF246" s="30">
        <f t="shared" si="322"/>
        <v>1.26954244036166</v>
      </c>
      <c r="DG246" s="30">
        <f t="shared" si="323"/>
        <v>1.27847194518791</v>
      </c>
      <c r="DH246" s="30">
        <f t="shared" si="324"/>
        <v>1.55107040671787</v>
      </c>
      <c r="DI246" s="34">
        <f t="shared" si="325"/>
        <v>0.644716059096274</v>
      </c>
      <c r="DJ246" s="32">
        <f t="shared" si="326"/>
        <v>0.496359780017306</v>
      </c>
      <c r="DK246" s="32">
        <f t="shared" si="327"/>
        <v>0.355283940903726</v>
      </c>
      <c r="DL246" s="32">
        <f t="shared" si="328"/>
        <v>0.0157340249644491</v>
      </c>
      <c r="DM246" s="36"/>
      <c r="DN246" s="30">
        <f t="shared" si="329"/>
        <v>1.42639536461528</v>
      </c>
      <c r="DO246" s="30">
        <f t="shared" si="330"/>
        <v>1.39021764175099</v>
      </c>
      <c r="DP246" s="34">
        <f t="shared" si="331"/>
        <v>0.719311832887183</v>
      </c>
      <c r="DQ246" s="32">
        <f t="shared" si="332"/>
        <v>0.309808720131753</v>
      </c>
      <c r="DR246" s="32">
        <f t="shared" si="333"/>
        <v>0.280688167112817</v>
      </c>
      <c r="DS246" s="32">
        <f t="shared" si="334"/>
        <v>0.00284969437395751</v>
      </c>
      <c r="DT246" s="36"/>
      <c r="DU246" s="30">
        <f t="shared" si="335"/>
        <v>1.33576298968556</v>
      </c>
      <c r="DV246" s="30">
        <f t="shared" si="336"/>
        <v>1.4845447997229</v>
      </c>
      <c r="DW246" s="34">
        <f t="shared" si="337"/>
        <v>0.673607155665939</v>
      </c>
      <c r="DX246" s="32">
        <f t="shared" si="338"/>
        <v>0.418915747520779</v>
      </c>
      <c r="DY246" s="32">
        <f t="shared" si="339"/>
        <v>0.326392844334061</v>
      </c>
      <c r="DZ246" s="32">
        <f t="shared" si="340"/>
        <v>0.010257571724299</v>
      </c>
      <c r="EA246" s="36"/>
      <c r="EC246" s="25">
        <v>0.332835814038363</v>
      </c>
      <c r="ED246" s="22">
        <v>0.0460244383112793</v>
      </c>
      <c r="EE246" s="25">
        <v>4.71849887129509</v>
      </c>
      <c r="EF246" s="25">
        <v>-0.154150679827258</v>
      </c>
      <c r="EG246" s="26">
        <f t="shared" si="341"/>
        <v>1.23242829086268</v>
      </c>
      <c r="EH246" s="26">
        <f t="shared" si="342"/>
        <v>1.60901856497625</v>
      </c>
      <c r="EI246" s="26">
        <f t="shared" si="363"/>
        <v>0.621496868816276</v>
      </c>
      <c r="EJ246" s="16">
        <f t="shared" si="343"/>
        <v>0.563357890557324</v>
      </c>
      <c r="EK246" s="16">
        <f t="shared" si="344"/>
        <v>0.378503131183724</v>
      </c>
      <c r="EL246" s="16">
        <f t="shared" si="345"/>
        <v>0.0262046662692057</v>
      </c>
      <c r="EO246" s="25">
        <v>0.332835814038363</v>
      </c>
      <c r="EP246" s="25">
        <v>4.71849887129509</v>
      </c>
      <c r="EQ246" s="22">
        <v>-0.154150679827258</v>
      </c>
      <c r="ER246" s="26">
        <f t="shared" si="346"/>
        <v>1.2173018461259</v>
      </c>
      <c r="ES246" s="26">
        <f t="shared" si="347"/>
        <v>1.62901256275176</v>
      </c>
      <c r="ET246" s="26">
        <f t="shared" si="364"/>
        <v>0.613868807930358</v>
      </c>
      <c r="EU246" s="16">
        <f t="shared" si="348"/>
        <v>0.586293662846204</v>
      </c>
      <c r="EV246" s="16">
        <f t="shared" si="349"/>
        <v>0.386131192069642</v>
      </c>
      <c r="EW246" s="16">
        <f t="shared" si="350"/>
        <v>0.0223219822748579</v>
      </c>
      <c r="EZ246" s="25">
        <v>0.332835814038363</v>
      </c>
      <c r="FA246" s="25">
        <v>4.71849887129509</v>
      </c>
      <c r="FB246" s="26">
        <f t="shared" si="351"/>
        <v>1.26400394100569</v>
      </c>
      <c r="FC246" s="26">
        <f t="shared" si="352"/>
        <v>1.56882422251172</v>
      </c>
      <c r="FD246" s="26">
        <f t="shared" si="353"/>
        <v>0.637420040850068</v>
      </c>
      <c r="FE246" s="16">
        <f t="shared" si="354"/>
        <v>0.516955332849356</v>
      </c>
      <c r="FF246" s="16">
        <f t="shared" si="355"/>
        <v>0.362579959149932</v>
      </c>
      <c r="FG246" s="16">
        <f t="shared" si="356"/>
        <v>0.00808165516712538</v>
      </c>
    </row>
    <row r="247" s="1" customFormat="1" spans="1:163">
      <c r="A247" s="13" t="s">
        <v>33</v>
      </c>
      <c r="B247" s="13">
        <v>2.94262822039124</v>
      </c>
      <c r="C247" s="14">
        <v>0.0035</v>
      </c>
      <c r="D247" s="14">
        <v>0.105</v>
      </c>
      <c r="E247" s="13">
        <v>112</v>
      </c>
      <c r="F247" s="13">
        <v>0.357142857142857</v>
      </c>
      <c r="G247" s="13">
        <v>0.357142857142857</v>
      </c>
      <c r="H247" s="13">
        <v>0.857142857142857</v>
      </c>
      <c r="I247" s="13">
        <v>6.60714285714286</v>
      </c>
      <c r="J247" s="13">
        <v>1.3238</v>
      </c>
      <c r="K247" s="17">
        <f t="shared" si="283"/>
        <v>1.25509696811207</v>
      </c>
      <c r="L247" s="17">
        <f t="shared" si="279"/>
        <v>1.0547392222541</v>
      </c>
      <c r="M247" s="17">
        <f t="shared" si="280"/>
        <v>0.948101652902304</v>
      </c>
      <c r="N247" s="16">
        <f t="shared" si="284"/>
        <v>0.00472010659059399</v>
      </c>
      <c r="O247" s="16">
        <f t="shared" si="281"/>
        <v>0.0518983470976964</v>
      </c>
      <c r="P247" s="16">
        <f>(O247-$Q$1)^2</f>
        <v>0.064713200618014</v>
      </c>
      <c r="R247" s="21">
        <f t="shared" si="285"/>
        <v>0.0532935536758137</v>
      </c>
      <c r="S247" s="21">
        <f t="shared" si="369"/>
        <v>1</v>
      </c>
      <c r="T247" s="21">
        <f t="shared" si="286"/>
        <v>1.07930313452704</v>
      </c>
      <c r="U247" s="22">
        <f t="shared" si="287"/>
        <v>0.00349388925425584</v>
      </c>
      <c r="V247" s="21">
        <f t="shared" si="288"/>
        <v>0.0998453349697161</v>
      </c>
      <c r="W247" s="25">
        <f t="shared" si="289"/>
        <v>4.71849887129509</v>
      </c>
      <c r="X247" s="21">
        <f t="shared" si="290"/>
        <v>-1.02961941718116</v>
      </c>
      <c r="Y247" s="21">
        <f t="shared" si="291"/>
        <v>-1.02961941718116</v>
      </c>
      <c r="Z247" s="25">
        <f t="shared" si="292"/>
        <v>-0.154150679827258</v>
      </c>
      <c r="AA247" s="21">
        <f t="shared" si="293"/>
        <v>1.88815131490312</v>
      </c>
      <c r="AB247" s="26">
        <f t="shared" si="294"/>
        <v>1.30783534439219</v>
      </c>
      <c r="AC247" s="26">
        <f t="shared" si="295"/>
        <v>1.01220693084666</v>
      </c>
      <c r="AD247" s="26">
        <f t="shared" si="357"/>
        <v>0.987940281305476</v>
      </c>
      <c r="AE247" s="16">
        <f t="shared" si="296"/>
        <v>0.000254870228676019</v>
      </c>
      <c r="AF247" s="16">
        <f t="shared" si="297"/>
        <v>0.0120597186945243</v>
      </c>
      <c r="AG247" s="16">
        <f t="shared" si="298"/>
        <v>0.0370012979579148</v>
      </c>
      <c r="AJ247" s="25">
        <v>0.0532935536758137</v>
      </c>
      <c r="AK247" s="22">
        <v>1</v>
      </c>
      <c r="AL247" s="25">
        <v>1.07930313452704</v>
      </c>
      <c r="AM247" s="25">
        <v>0.0998453349697161</v>
      </c>
      <c r="AN247" s="25">
        <v>4.71849887129509</v>
      </c>
      <c r="AO247" s="25">
        <v>-1.02961941718116</v>
      </c>
      <c r="AP247" s="25">
        <v>-1.02961941718116</v>
      </c>
      <c r="AQ247" s="25">
        <v>-0.154150679827258</v>
      </c>
      <c r="AR247" s="25">
        <v>1.88815131490312</v>
      </c>
      <c r="AS247" s="26">
        <f t="shared" si="299"/>
        <v>1.30805060592672</v>
      </c>
      <c r="AT247" s="26">
        <f t="shared" si="300"/>
        <v>1.01204035532105</v>
      </c>
      <c r="AU247" s="26">
        <f t="shared" si="358"/>
        <v>0.988102890109325</v>
      </c>
      <c r="AV247" s="16">
        <f t="shared" si="301"/>
        <v>0.000248043413675349</v>
      </c>
      <c r="AW247" s="16">
        <f t="shared" si="302"/>
        <v>0.0118971098906755</v>
      </c>
      <c r="AX247" s="16">
        <f t="shared" si="303"/>
        <v>0.0371305129431153</v>
      </c>
      <c r="BA247" s="25">
        <v>0.0532935536758137</v>
      </c>
      <c r="BB247" s="25">
        <v>1.07930313452704</v>
      </c>
      <c r="BC247" s="25">
        <v>0.0998453349697161</v>
      </c>
      <c r="BD247" s="25">
        <v>4.71849887129509</v>
      </c>
      <c r="BE247" s="22">
        <v>-1.02961941718116</v>
      </c>
      <c r="BF247" s="25">
        <v>-1.02961941718116</v>
      </c>
      <c r="BG247" s="25">
        <v>-0.154150679827258</v>
      </c>
      <c r="BH247" s="25">
        <v>1.88815131490312</v>
      </c>
      <c r="BI247" s="26">
        <f t="shared" si="304"/>
        <v>1.30935951741721</v>
      </c>
      <c r="BJ247" s="26">
        <f t="shared" si="305"/>
        <v>1.0110286612582</v>
      </c>
      <c r="BK247" s="26">
        <f t="shared" si="359"/>
        <v>0.989091643312591</v>
      </c>
      <c r="BL247" s="16">
        <f t="shared" si="306"/>
        <v>0.000208527537223899</v>
      </c>
      <c r="BM247" s="16">
        <f t="shared" si="307"/>
        <v>0.0109083566874084</v>
      </c>
      <c r="BN247" s="16">
        <f t="shared" si="308"/>
        <v>0.0376182266519274</v>
      </c>
      <c r="BQ247" s="25">
        <v>0.0532935536758137</v>
      </c>
      <c r="BR247" s="25">
        <v>1.07930313452704</v>
      </c>
      <c r="BS247" s="25">
        <v>0.0998453349697161</v>
      </c>
      <c r="BT247" s="25">
        <v>4.71849887129509</v>
      </c>
      <c r="BU247" s="22">
        <v>-1.02961941718116</v>
      </c>
      <c r="BV247" s="25">
        <v>-0.154150679827258</v>
      </c>
      <c r="BW247" s="25">
        <v>1.88815131490312</v>
      </c>
      <c r="BX247" s="26">
        <f t="shared" si="309"/>
        <v>1.3076583205816</v>
      </c>
      <c r="BY247" s="26">
        <f t="shared" si="310"/>
        <v>1.01234395802355</v>
      </c>
      <c r="BZ247" s="26">
        <f t="shared" si="360"/>
        <v>0.987806557321043</v>
      </c>
      <c r="CA247" s="16">
        <f t="shared" si="311"/>
        <v>0.000260553814446504</v>
      </c>
      <c r="CB247" s="16">
        <f t="shared" si="312"/>
        <v>0.0121934426789569</v>
      </c>
      <c r="CC247" s="16">
        <f t="shared" si="313"/>
        <v>0.0378176523735409</v>
      </c>
      <c r="CF247" s="25">
        <v>0.0532935536758137</v>
      </c>
      <c r="CG247" s="25">
        <v>1.07930313452704</v>
      </c>
      <c r="CH247" s="25">
        <v>0.0998453349697161</v>
      </c>
      <c r="CI247" s="25">
        <v>4.71849887129509</v>
      </c>
      <c r="CJ247" s="25">
        <v>-0.154150679827258</v>
      </c>
      <c r="CK247" s="22">
        <v>1.88815131490312</v>
      </c>
      <c r="CL247" s="29">
        <f t="shared" si="314"/>
        <v>1.32243954361686</v>
      </c>
      <c r="CM247" s="29">
        <f t="shared" si="315"/>
        <v>1.00102874750661</v>
      </c>
      <c r="CN247" s="29">
        <f t="shared" si="361"/>
        <v>0.998972309727194</v>
      </c>
      <c r="CO247" s="27">
        <f t="shared" si="316"/>
        <v>1.85084157042872e-6</v>
      </c>
      <c r="CP247" s="27">
        <f t="shared" si="317"/>
        <v>0.00102769027280625</v>
      </c>
      <c r="CQ247" s="27">
        <f t="shared" si="318"/>
        <v>0.0426632573088444</v>
      </c>
      <c r="CT247" s="31">
        <v>0.0532935536758137</v>
      </c>
      <c r="CU247" s="31">
        <v>1.07930313452704</v>
      </c>
      <c r="CV247" s="31">
        <v>0.0998453349697161</v>
      </c>
      <c r="CW247" s="31">
        <v>4.71849887129509</v>
      </c>
      <c r="CX247" s="31">
        <v>-0.154150679827258</v>
      </c>
      <c r="CY247" s="34">
        <f t="shared" si="319"/>
        <v>1.30542574675125</v>
      </c>
      <c r="CZ247" s="34">
        <f t="shared" si="282"/>
        <v>1.0140752955842</v>
      </c>
      <c r="DA247" s="34">
        <f t="shared" si="362"/>
        <v>0.986120068553595</v>
      </c>
      <c r="DB247" s="32">
        <f t="shared" si="320"/>
        <v>0.000337613182449227</v>
      </c>
      <c r="DC247" s="32">
        <f t="shared" si="321"/>
        <v>0.0138799314464049</v>
      </c>
      <c r="DD247" s="32">
        <f>(DC247-$DE$1)^2</f>
        <v>0.0373265178179893</v>
      </c>
      <c r="DE247" s="73"/>
      <c r="DF247" s="30">
        <f t="shared" si="322"/>
        <v>1.30542574675125</v>
      </c>
      <c r="DG247" s="30">
        <f t="shared" si="323"/>
        <v>1.14573447608659</v>
      </c>
      <c r="DH247" s="30">
        <f t="shared" si="324"/>
        <v>1.15541604763576</v>
      </c>
      <c r="DI247" s="34">
        <f t="shared" si="325"/>
        <v>0.865489104159685</v>
      </c>
      <c r="DJ247" s="32">
        <f t="shared" si="326"/>
        <v>0.0317073308065568</v>
      </c>
      <c r="DK247" s="32">
        <f t="shared" si="327"/>
        <v>0.134510895840315</v>
      </c>
      <c r="DL247" s="32">
        <f t="shared" si="328"/>
        <v>0.00908927766964831</v>
      </c>
      <c r="DM247" s="36"/>
      <c r="DN247" s="30">
        <f t="shared" si="329"/>
        <v>1.17164043795592</v>
      </c>
      <c r="DO247" s="30">
        <f t="shared" si="330"/>
        <v>1.12986882077025</v>
      </c>
      <c r="DP247" s="34">
        <f t="shared" si="331"/>
        <v>0.885058496718479</v>
      </c>
      <c r="DQ247" s="32">
        <f t="shared" si="332"/>
        <v>0.0231525323214457</v>
      </c>
      <c r="DR247" s="32">
        <f t="shared" si="333"/>
        <v>0.114941503281521</v>
      </c>
      <c r="DS247" s="32">
        <f t="shared" si="334"/>
        <v>0.0126256988563293</v>
      </c>
      <c r="DT247" s="36"/>
      <c r="DU247" s="30">
        <f t="shared" si="335"/>
        <v>1.10543358977817</v>
      </c>
      <c r="DV247" s="30">
        <f t="shared" si="336"/>
        <v>1.19753914865718</v>
      </c>
      <c r="DW247" s="34">
        <f t="shared" si="337"/>
        <v>0.835045769586171</v>
      </c>
      <c r="DX247" s="32">
        <f t="shared" si="338"/>
        <v>0.0476838891131672</v>
      </c>
      <c r="DY247" s="32">
        <f t="shared" si="339"/>
        <v>0.164954230413829</v>
      </c>
      <c r="DZ247" s="32">
        <f t="shared" si="340"/>
        <v>0.00361909843321948</v>
      </c>
      <c r="EA247" s="36"/>
      <c r="EC247" s="25">
        <v>0.0532935536758137</v>
      </c>
      <c r="ED247" s="22">
        <v>0.0998453349697161</v>
      </c>
      <c r="EE247" s="25">
        <v>4.71849887129509</v>
      </c>
      <c r="EF247" s="25">
        <v>-0.154150679827258</v>
      </c>
      <c r="EG247" s="26">
        <f t="shared" si="341"/>
        <v>1.26266286509831</v>
      </c>
      <c r="EH247" s="26">
        <f t="shared" si="342"/>
        <v>1.0484192072101</v>
      </c>
      <c r="EI247" s="26">
        <f t="shared" si="363"/>
        <v>0.953816939944331</v>
      </c>
      <c r="EJ247" s="16">
        <f t="shared" si="343"/>
        <v>0.00373774926398796</v>
      </c>
      <c r="EK247" s="16">
        <f t="shared" si="344"/>
        <v>0.0461830600556687</v>
      </c>
      <c r="EL247" s="16">
        <f t="shared" si="345"/>
        <v>0.0290503107355648</v>
      </c>
      <c r="EO247" s="25">
        <v>0.0532935536758137</v>
      </c>
      <c r="EP247" s="25">
        <v>4.71849887129509</v>
      </c>
      <c r="EQ247" s="22">
        <v>-0.154150679827258</v>
      </c>
      <c r="ER247" s="26">
        <f t="shared" si="346"/>
        <v>1.07473552444008</v>
      </c>
      <c r="ES247" s="26">
        <f t="shared" si="347"/>
        <v>1.23174489899706</v>
      </c>
      <c r="ET247" s="26">
        <f t="shared" si="364"/>
        <v>0.811856416709533</v>
      </c>
      <c r="EU247" s="16">
        <f t="shared" si="348"/>
        <v>0.0620331129859382</v>
      </c>
      <c r="EV247" s="16">
        <f t="shared" si="349"/>
        <v>0.188143583290467</v>
      </c>
      <c r="EW247" s="16">
        <f t="shared" si="350"/>
        <v>0.00236022817252605</v>
      </c>
      <c r="EZ247" s="25">
        <v>0.0532935536758137</v>
      </c>
      <c r="FA247" s="25">
        <v>4.71849887129509</v>
      </c>
      <c r="FB247" s="26">
        <f t="shared" si="351"/>
        <v>1.11596802613456</v>
      </c>
      <c r="FC247" s="26">
        <f t="shared" si="352"/>
        <v>1.18623470296485</v>
      </c>
      <c r="FD247" s="26">
        <f t="shared" si="353"/>
        <v>0.843003494587216</v>
      </c>
      <c r="FE247" s="16">
        <f t="shared" si="354"/>
        <v>0.0431941293608063</v>
      </c>
      <c r="FF247" s="16">
        <f t="shared" si="355"/>
        <v>0.156996505412784</v>
      </c>
      <c r="FG247" s="16">
        <f t="shared" si="356"/>
        <v>0.0133831180769322</v>
      </c>
    </row>
    <row r="248" s="1" customFormat="1" spans="1:163">
      <c r="A248" s="13" t="s">
        <v>33</v>
      </c>
      <c r="B248" s="13">
        <v>2.94262822039124</v>
      </c>
      <c r="C248" s="14">
        <v>0.003</v>
      </c>
      <c r="D248" s="14">
        <v>0.0774</v>
      </c>
      <c r="E248" s="13">
        <v>112</v>
      </c>
      <c r="F248" s="13">
        <v>0.491071428571429</v>
      </c>
      <c r="G248" s="13">
        <v>0.491071428571429</v>
      </c>
      <c r="H248" s="13">
        <v>0.857142857142857</v>
      </c>
      <c r="I248" s="13">
        <v>4.82142857142857</v>
      </c>
      <c r="J248" s="13">
        <v>2.13</v>
      </c>
      <c r="K248" s="17">
        <f t="shared" si="283"/>
        <v>1.4516246966835</v>
      </c>
      <c r="L248" s="17">
        <f t="shared" si="279"/>
        <v>1.46732141225371</v>
      </c>
      <c r="M248" s="17">
        <f t="shared" si="280"/>
        <v>0.681513942104929</v>
      </c>
      <c r="N248" s="16">
        <f t="shared" si="284"/>
        <v>0.460193052149754</v>
      </c>
      <c r="O248" s="16">
        <f t="shared" si="281"/>
        <v>0.318486057895071</v>
      </c>
      <c r="P248" s="16">
        <f>(O248-$Q$1)^2</f>
        <v>0.000148835529685259</v>
      </c>
      <c r="R248" s="21">
        <f t="shared" si="285"/>
        <v>0.383438570087197</v>
      </c>
      <c r="S248" s="21">
        <f t="shared" si="369"/>
        <v>1</v>
      </c>
      <c r="T248" s="21">
        <f t="shared" si="286"/>
        <v>1.07930313452704</v>
      </c>
      <c r="U248" s="22">
        <f t="shared" si="287"/>
        <v>0.00299550897979837</v>
      </c>
      <c r="V248" s="21">
        <f t="shared" si="288"/>
        <v>0.0745507312642962</v>
      </c>
      <c r="W248" s="25">
        <f t="shared" si="289"/>
        <v>4.71849887129509</v>
      </c>
      <c r="X248" s="21">
        <f t="shared" si="290"/>
        <v>-0.711165686062623</v>
      </c>
      <c r="Y248" s="21">
        <f t="shared" si="291"/>
        <v>-0.711165686062623</v>
      </c>
      <c r="Z248" s="25">
        <f t="shared" si="292"/>
        <v>-0.154150679827258</v>
      </c>
      <c r="AA248" s="21">
        <f t="shared" si="293"/>
        <v>1.57307026826323</v>
      </c>
      <c r="AB248" s="26">
        <f t="shared" si="294"/>
        <v>1.40347095254091</v>
      </c>
      <c r="AC248" s="26">
        <f t="shared" si="295"/>
        <v>1.51766589550268</v>
      </c>
      <c r="AD248" s="26">
        <f t="shared" si="357"/>
        <v>0.658906550488688</v>
      </c>
      <c r="AE248" s="16">
        <f t="shared" si="296"/>
        <v>0.527844456801818</v>
      </c>
      <c r="AF248" s="16">
        <f t="shared" si="297"/>
        <v>0.341093449511312</v>
      </c>
      <c r="AG248" s="16">
        <f t="shared" si="298"/>
        <v>0.0186804701212214</v>
      </c>
      <c r="AJ248" s="25">
        <v>0.383438570087197</v>
      </c>
      <c r="AK248" s="22">
        <v>1</v>
      </c>
      <c r="AL248" s="25">
        <v>1.07930313452704</v>
      </c>
      <c r="AM248" s="25">
        <v>0.0745507312642962</v>
      </c>
      <c r="AN248" s="25">
        <v>4.71849887129509</v>
      </c>
      <c r="AO248" s="25">
        <v>-0.711165686062623</v>
      </c>
      <c r="AP248" s="25">
        <v>-0.711165686062623</v>
      </c>
      <c r="AQ248" s="25">
        <v>-0.154150679827258</v>
      </c>
      <c r="AR248" s="25">
        <v>1.57307026826323</v>
      </c>
      <c r="AS248" s="26">
        <f t="shared" si="299"/>
        <v>1.40308265129074</v>
      </c>
      <c r="AT248" s="26">
        <f t="shared" si="300"/>
        <v>1.51808590751268</v>
      </c>
      <c r="AU248" s="26">
        <f t="shared" si="358"/>
        <v>0.658724249432272</v>
      </c>
      <c r="AV248" s="16">
        <f t="shared" si="301"/>
        <v>0.528408831854501</v>
      </c>
      <c r="AW248" s="16">
        <f t="shared" si="302"/>
        <v>0.341275750567728</v>
      </c>
      <c r="AX248" s="16">
        <f t="shared" si="303"/>
        <v>0.0186830206225293</v>
      </c>
      <c r="BA248" s="25">
        <v>0.383438570087197</v>
      </c>
      <c r="BB248" s="25">
        <v>1.07930313452704</v>
      </c>
      <c r="BC248" s="25">
        <v>0.0745507312642962</v>
      </c>
      <c r="BD248" s="25">
        <v>4.71849887129509</v>
      </c>
      <c r="BE248" s="22">
        <v>-0.711165686062623</v>
      </c>
      <c r="BF248" s="25">
        <v>-0.711165686062623</v>
      </c>
      <c r="BG248" s="25">
        <v>-0.154150679827258</v>
      </c>
      <c r="BH248" s="25">
        <v>1.57307026826323</v>
      </c>
      <c r="BI248" s="26">
        <f t="shared" si="304"/>
        <v>1.40239831508894</v>
      </c>
      <c r="BJ248" s="26">
        <f t="shared" si="305"/>
        <v>1.51882669644032</v>
      </c>
      <c r="BK248" s="26">
        <f t="shared" si="359"/>
        <v>0.658402964830486</v>
      </c>
      <c r="BL248" s="16">
        <f t="shared" si="306"/>
        <v>0.52940421188542</v>
      </c>
      <c r="BM248" s="16">
        <f t="shared" si="307"/>
        <v>0.341597035169514</v>
      </c>
      <c r="BN248" s="16">
        <f t="shared" si="308"/>
        <v>0.0186963211629169</v>
      </c>
      <c r="BQ248" s="25">
        <v>0.383438570087197</v>
      </c>
      <c r="BR248" s="25">
        <v>1.07930313452704</v>
      </c>
      <c r="BS248" s="25">
        <v>0.0745507312642962</v>
      </c>
      <c r="BT248" s="25">
        <v>4.71849887129509</v>
      </c>
      <c r="BU248" s="22">
        <v>-0.711165686062623</v>
      </c>
      <c r="BV248" s="25">
        <v>-0.154150679827258</v>
      </c>
      <c r="BW248" s="25">
        <v>1.57307026826323</v>
      </c>
      <c r="BX248" s="26">
        <f t="shared" si="309"/>
        <v>1.40595232838336</v>
      </c>
      <c r="BY248" s="26">
        <f t="shared" si="310"/>
        <v>1.51498735554511</v>
      </c>
      <c r="BZ248" s="26">
        <f t="shared" si="360"/>
        <v>0.660071515672939</v>
      </c>
      <c r="CA248" s="16">
        <f t="shared" si="311"/>
        <v>0.524245030773476</v>
      </c>
      <c r="CB248" s="16">
        <f t="shared" si="312"/>
        <v>0.33992848432706</v>
      </c>
      <c r="CC248" s="16">
        <f t="shared" si="313"/>
        <v>0.0177602076291944</v>
      </c>
      <c r="CF248" s="25">
        <v>0.383438570087197</v>
      </c>
      <c r="CG248" s="25">
        <v>1.07930313452704</v>
      </c>
      <c r="CH248" s="25">
        <v>0.0745507312642962</v>
      </c>
      <c r="CI248" s="25">
        <v>4.71849887129509</v>
      </c>
      <c r="CJ248" s="25">
        <v>-0.154150679827258</v>
      </c>
      <c r="CK248" s="22">
        <v>1.57307026826323</v>
      </c>
      <c r="CL248" s="29">
        <f t="shared" si="314"/>
        <v>1.40604028819618</v>
      </c>
      <c r="CM248" s="29">
        <f t="shared" si="315"/>
        <v>1.51489258016397</v>
      </c>
      <c r="CN248" s="29">
        <f t="shared" si="361"/>
        <v>0.660112811359708</v>
      </c>
      <c r="CO248" s="27">
        <f t="shared" si="316"/>
        <v>0.524117664315072</v>
      </c>
      <c r="CP248" s="27">
        <f t="shared" si="317"/>
        <v>0.339887188640292</v>
      </c>
      <c r="CQ248" s="27">
        <f t="shared" si="318"/>
        <v>0.0175055760799683</v>
      </c>
      <c r="CT248" s="31">
        <v>0.383438570087197</v>
      </c>
      <c r="CU248" s="31">
        <v>1.07930313452704</v>
      </c>
      <c r="CV248" s="31">
        <v>0.0745507312642962</v>
      </c>
      <c r="CW248" s="31">
        <v>4.71849887129509</v>
      </c>
      <c r="CX248" s="31">
        <v>-0.154150679827258</v>
      </c>
      <c r="CY248" s="34">
        <f t="shared" si="319"/>
        <v>1.41539338757222</v>
      </c>
      <c r="CZ248" s="34">
        <f t="shared" si="282"/>
        <v>1.50488197747873</v>
      </c>
      <c r="DA248" s="34">
        <f t="shared" si="362"/>
        <v>0.664503937827334</v>
      </c>
      <c r="DB248" s="32">
        <f t="shared" si="320"/>
        <v>0.510662610525505</v>
      </c>
      <c r="DC248" s="32">
        <f t="shared" si="321"/>
        <v>0.335496062172666</v>
      </c>
      <c r="DD248" s="32">
        <f>(DC248-$DE$1)^2</f>
        <v>0.0164905179715686</v>
      </c>
      <c r="DE248" s="73"/>
      <c r="DF248" s="30">
        <f t="shared" si="322"/>
        <v>1.41539338757222</v>
      </c>
      <c r="DG248" s="30">
        <f t="shared" si="323"/>
        <v>1.32515993921941</v>
      </c>
      <c r="DH248" s="30">
        <f t="shared" si="324"/>
        <v>1.60735314806957</v>
      </c>
      <c r="DI248" s="34">
        <f t="shared" si="325"/>
        <v>0.622140816534936</v>
      </c>
      <c r="DJ248" s="32">
        <f t="shared" si="326"/>
        <v>0.647767523437298</v>
      </c>
      <c r="DK248" s="32">
        <f t="shared" si="327"/>
        <v>0.377859183465064</v>
      </c>
      <c r="DL248" s="32">
        <f t="shared" si="328"/>
        <v>0.0219071330735051</v>
      </c>
      <c r="DM248" s="36"/>
      <c r="DN248" s="30">
        <f t="shared" si="329"/>
        <v>1.30211135134998</v>
      </c>
      <c r="DO248" s="30">
        <f t="shared" si="330"/>
        <v>1.63580480101928</v>
      </c>
      <c r="DP248" s="34">
        <f t="shared" si="331"/>
        <v>0.611319883262901</v>
      </c>
      <c r="DQ248" s="32">
        <f t="shared" si="332"/>
        <v>0.685399614563558</v>
      </c>
      <c r="DR248" s="32">
        <f t="shared" si="333"/>
        <v>0.388680116737099</v>
      </c>
      <c r="DS248" s="32">
        <f t="shared" si="334"/>
        <v>0.0260417222651693</v>
      </c>
      <c r="DT248" s="36"/>
      <c r="DU248" s="30">
        <f t="shared" si="335"/>
        <v>1.25635883086821</v>
      </c>
      <c r="DV248" s="30">
        <f t="shared" si="336"/>
        <v>1.69537551507323</v>
      </c>
      <c r="DW248" s="34">
        <f t="shared" si="337"/>
        <v>0.589839826698691</v>
      </c>
      <c r="DX248" s="32">
        <f t="shared" si="338"/>
        <v>0.763248892401959</v>
      </c>
      <c r="DY248" s="32">
        <f t="shared" si="339"/>
        <v>0.410160173301309</v>
      </c>
      <c r="DZ248" s="32">
        <f t="shared" si="340"/>
        <v>0.0342423921355447</v>
      </c>
      <c r="EA248" s="36"/>
      <c r="EC248" s="25">
        <v>0.383438570087197</v>
      </c>
      <c r="ED248" s="22">
        <v>0.0745507312642962</v>
      </c>
      <c r="EE248" s="25">
        <v>4.71849887129509</v>
      </c>
      <c r="EF248" s="25">
        <v>-0.154150679827258</v>
      </c>
      <c r="EG248" s="26">
        <f t="shared" si="341"/>
        <v>1.36173750241512</v>
      </c>
      <c r="EH248" s="26">
        <f t="shared" si="342"/>
        <v>1.5641781152552</v>
      </c>
      <c r="EI248" s="26">
        <f t="shared" si="363"/>
        <v>0.639313381415547</v>
      </c>
      <c r="EJ248" s="16">
        <f t="shared" si="343"/>
        <v>0.590227265195364</v>
      </c>
      <c r="EK248" s="16">
        <f t="shared" si="344"/>
        <v>0.360686618584453</v>
      </c>
      <c r="EL248" s="16">
        <f t="shared" si="345"/>
        <v>0.0207538717939704</v>
      </c>
      <c r="EO248" s="25">
        <v>0.383438570087197</v>
      </c>
      <c r="EP248" s="25">
        <v>4.71849887129509</v>
      </c>
      <c r="EQ248" s="22">
        <v>-0.154150679827258</v>
      </c>
      <c r="ER248" s="26">
        <f t="shared" si="346"/>
        <v>1.24302159061626</v>
      </c>
      <c r="ES248" s="26">
        <f t="shared" si="347"/>
        <v>1.71356637413192</v>
      </c>
      <c r="ET248" s="26">
        <f t="shared" si="364"/>
        <v>0.58357821155693</v>
      </c>
      <c r="EU248" s="16">
        <f t="shared" si="348"/>
        <v>0.786730698712906</v>
      </c>
      <c r="EV248" s="16">
        <f t="shared" si="349"/>
        <v>0.41642178844307</v>
      </c>
      <c r="EW248" s="16">
        <f t="shared" si="350"/>
        <v>0.0322906616073932</v>
      </c>
      <c r="EZ248" s="25">
        <v>0.383438570087197</v>
      </c>
      <c r="FA248" s="25">
        <v>4.71849887129509</v>
      </c>
      <c r="FB248" s="26">
        <f t="shared" si="351"/>
        <v>1.29071043003381</v>
      </c>
      <c r="FC248" s="26">
        <f t="shared" si="352"/>
        <v>1.65025396125776</v>
      </c>
      <c r="FD248" s="26">
        <f t="shared" si="353"/>
        <v>0.605967338044042</v>
      </c>
      <c r="FE248" s="16">
        <f t="shared" si="354"/>
        <v>0.704406982254033</v>
      </c>
      <c r="FF248" s="16">
        <f t="shared" si="355"/>
        <v>0.394032661955958</v>
      </c>
      <c r="FG248" s="16">
        <f t="shared" si="356"/>
        <v>0.0147259995011211</v>
      </c>
    </row>
    <row r="249" s="1" customFormat="1" spans="1:163">
      <c r="A249" s="13" t="s">
        <v>33</v>
      </c>
      <c r="B249" s="13">
        <v>2.94262822039124</v>
      </c>
      <c r="C249" s="14">
        <v>0.0025</v>
      </c>
      <c r="D249" s="14">
        <v>0.0595</v>
      </c>
      <c r="E249" s="13">
        <v>112</v>
      </c>
      <c r="F249" s="13">
        <v>0.625</v>
      </c>
      <c r="G249" s="13">
        <v>0.758928571428572</v>
      </c>
      <c r="H249" s="13">
        <v>0.857142857142857</v>
      </c>
      <c r="I249" s="13">
        <v>10.1785714285714</v>
      </c>
      <c r="J249" s="13">
        <v>1.5204</v>
      </c>
      <c r="K249" s="17">
        <f t="shared" si="283"/>
        <v>1.32386671096921</v>
      </c>
      <c r="L249" s="17">
        <f t="shared" si="279"/>
        <v>1.14845398513488</v>
      </c>
      <c r="M249" s="17">
        <f t="shared" si="280"/>
        <v>0.870735800427002</v>
      </c>
      <c r="N249" s="16">
        <f t="shared" si="284"/>
        <v>0.0386253336972585</v>
      </c>
      <c r="O249" s="16">
        <f t="shared" si="281"/>
        <v>0.129264199572998</v>
      </c>
      <c r="P249" s="16">
        <f>(O249-$Q$1)^2</f>
        <v>0.0313368031885356</v>
      </c>
      <c r="R249" s="21">
        <f t="shared" si="285"/>
        <v>0.138416677159256</v>
      </c>
      <c r="S249" s="21">
        <f t="shared" si="369"/>
        <v>1</v>
      </c>
      <c r="T249" s="21">
        <f t="shared" si="286"/>
        <v>1.07930313452704</v>
      </c>
      <c r="U249" s="22">
        <f t="shared" si="287"/>
        <v>0.00249688019858715</v>
      </c>
      <c r="V249" s="21">
        <f t="shared" si="288"/>
        <v>0.0577970987262166</v>
      </c>
      <c r="W249" s="25">
        <f t="shared" si="289"/>
        <v>4.71849887129509</v>
      </c>
      <c r="X249" s="21">
        <f t="shared" si="290"/>
        <v>-0.470003629245736</v>
      </c>
      <c r="Y249" s="21">
        <f t="shared" si="291"/>
        <v>-0.275847614804777</v>
      </c>
      <c r="Z249" s="25">
        <f t="shared" si="292"/>
        <v>-0.154150679827258</v>
      </c>
      <c r="AA249" s="21">
        <f t="shared" si="293"/>
        <v>2.32028467009344</v>
      </c>
      <c r="AB249" s="26">
        <f t="shared" si="294"/>
        <v>1.31774112785741</v>
      </c>
      <c r="AC249" s="26">
        <f t="shared" si="295"/>
        <v>1.15379262880874</v>
      </c>
      <c r="AD249" s="26">
        <f t="shared" si="357"/>
        <v>0.866706871782039</v>
      </c>
      <c r="AE249" s="16">
        <f t="shared" si="296"/>
        <v>0.0410706184581061</v>
      </c>
      <c r="AF249" s="16">
        <f t="shared" si="297"/>
        <v>0.133293128217961</v>
      </c>
      <c r="AG249" s="16">
        <f t="shared" si="298"/>
        <v>0.00505859562980207</v>
      </c>
      <c r="AJ249" s="25">
        <v>0.138416677159256</v>
      </c>
      <c r="AK249" s="22">
        <v>1</v>
      </c>
      <c r="AL249" s="25">
        <v>1.07930313452704</v>
      </c>
      <c r="AM249" s="25">
        <v>0.0577970987262166</v>
      </c>
      <c r="AN249" s="25">
        <v>4.71849887129509</v>
      </c>
      <c r="AO249" s="25">
        <v>-0.470003629245736</v>
      </c>
      <c r="AP249" s="25">
        <v>-0.275847614804777</v>
      </c>
      <c r="AQ249" s="25">
        <v>-0.154150679827258</v>
      </c>
      <c r="AR249" s="25">
        <v>2.32028467009344</v>
      </c>
      <c r="AS249" s="26">
        <f t="shared" si="299"/>
        <v>1.3167721170501</v>
      </c>
      <c r="AT249" s="26">
        <f t="shared" si="300"/>
        <v>1.15464170323266</v>
      </c>
      <c r="AU249" s="26">
        <f t="shared" si="358"/>
        <v>0.866069532392858</v>
      </c>
      <c r="AV249" s="16">
        <f t="shared" si="301"/>
        <v>0.0414643147146573</v>
      </c>
      <c r="AW249" s="16">
        <f t="shared" si="302"/>
        <v>0.133930467607141</v>
      </c>
      <c r="AX249" s="16">
        <f t="shared" si="303"/>
        <v>0.00499275596655842</v>
      </c>
      <c r="BA249" s="25">
        <v>0.138416677159256</v>
      </c>
      <c r="BB249" s="25">
        <v>1.07930313452704</v>
      </c>
      <c r="BC249" s="25">
        <v>0.0577970987262166</v>
      </c>
      <c r="BD249" s="25">
        <v>4.71849887129509</v>
      </c>
      <c r="BE249" s="22">
        <v>-0.470003629245736</v>
      </c>
      <c r="BF249" s="25">
        <v>-0.275847614804777</v>
      </c>
      <c r="BG249" s="25">
        <v>-0.154150679827258</v>
      </c>
      <c r="BH249" s="25">
        <v>2.32028467009344</v>
      </c>
      <c r="BI249" s="26">
        <f t="shared" si="304"/>
        <v>1.33785051309677</v>
      </c>
      <c r="BJ249" s="26">
        <f t="shared" si="305"/>
        <v>1.13644983883938</v>
      </c>
      <c r="BK249" s="26">
        <f t="shared" si="359"/>
        <v>0.879933249866331</v>
      </c>
      <c r="BL249" s="16">
        <f t="shared" si="306"/>
        <v>0.0333243151686324</v>
      </c>
      <c r="BM249" s="16">
        <f t="shared" si="307"/>
        <v>0.120066750133669</v>
      </c>
      <c r="BN249" s="16">
        <f t="shared" si="308"/>
        <v>0.00719032660313907</v>
      </c>
      <c r="BQ249" s="25">
        <v>0.138416677159256</v>
      </c>
      <c r="BR249" s="25">
        <v>1.07930313452704</v>
      </c>
      <c r="BS249" s="25">
        <v>0.0577970987262166</v>
      </c>
      <c r="BT249" s="25">
        <v>4.71849887129509</v>
      </c>
      <c r="BU249" s="22">
        <v>-0.275847614804777</v>
      </c>
      <c r="BV249" s="25">
        <v>-0.154150679827258</v>
      </c>
      <c r="BW249" s="25">
        <v>2.32028467009344</v>
      </c>
      <c r="BX249" s="26">
        <f t="shared" si="309"/>
        <v>1.32502020322615</v>
      </c>
      <c r="BY249" s="26">
        <f t="shared" si="310"/>
        <v>1.14745420205529</v>
      </c>
      <c r="BZ249" s="26">
        <f t="shared" si="360"/>
        <v>0.871494477260032</v>
      </c>
      <c r="CA249" s="16">
        <f t="shared" si="311"/>
        <v>0.0381732649873896</v>
      </c>
      <c r="CB249" s="16">
        <f t="shared" si="312"/>
        <v>0.128505522739968</v>
      </c>
      <c r="CC249" s="16">
        <f t="shared" si="313"/>
        <v>0.00610828727577588</v>
      </c>
      <c r="CF249" s="25">
        <v>0.138416677159256</v>
      </c>
      <c r="CG249" s="25">
        <v>1.07930313452704</v>
      </c>
      <c r="CH249" s="25">
        <v>0.0577970987262166</v>
      </c>
      <c r="CI249" s="25">
        <v>4.71849887129509</v>
      </c>
      <c r="CJ249" s="25">
        <v>-0.154150679827258</v>
      </c>
      <c r="CK249" s="22">
        <v>2.32028467009344</v>
      </c>
      <c r="CL249" s="29">
        <f t="shared" si="314"/>
        <v>1.29991581754863</v>
      </c>
      <c r="CM249" s="29">
        <f t="shared" si="315"/>
        <v>1.16961420076198</v>
      </c>
      <c r="CN249" s="29">
        <f t="shared" si="361"/>
        <v>0.854982779234826</v>
      </c>
      <c r="CO249" s="27">
        <f t="shared" si="316"/>
        <v>0.0486132747112495</v>
      </c>
      <c r="CP249" s="27">
        <f t="shared" si="317"/>
        <v>0.145017220765174</v>
      </c>
      <c r="CQ249" s="27">
        <f t="shared" si="318"/>
        <v>0.00391391981107254</v>
      </c>
      <c r="CT249" s="31">
        <v>0.138416677159256</v>
      </c>
      <c r="CU249" s="31">
        <v>1.07930313452704</v>
      </c>
      <c r="CV249" s="31">
        <v>0.0577970987262166</v>
      </c>
      <c r="CW249" s="31">
        <v>4.71849887129509</v>
      </c>
      <c r="CX249" s="31">
        <v>-0.154150679827258</v>
      </c>
      <c r="CY249" s="34">
        <f t="shared" si="319"/>
        <v>1.23676462965185</v>
      </c>
      <c r="CZ249" s="34">
        <f t="shared" si="282"/>
        <v>1.22933657993437</v>
      </c>
      <c r="DA249" s="34">
        <f t="shared" si="362"/>
        <v>0.813446875593163</v>
      </c>
      <c r="DB249" s="32">
        <f t="shared" si="320"/>
        <v>0.0804490233125349</v>
      </c>
      <c r="DC249" s="32">
        <f t="shared" si="321"/>
        <v>0.186553124406837</v>
      </c>
      <c r="DD249" s="32">
        <f>(DC249-$DE$1)^2</f>
        <v>0.000421379324866586</v>
      </c>
      <c r="DE249" s="73"/>
      <c r="DF249" s="30">
        <f t="shared" si="322"/>
        <v>1.23676462965185</v>
      </c>
      <c r="DG249" s="30">
        <f t="shared" si="323"/>
        <v>1.20866148754309</v>
      </c>
      <c r="DH249" s="30">
        <f t="shared" si="324"/>
        <v>1.25792044809055</v>
      </c>
      <c r="DI249" s="34">
        <f t="shared" si="325"/>
        <v>0.794962830533471</v>
      </c>
      <c r="DJ249" s="32">
        <f t="shared" si="326"/>
        <v>0.0971809001488471</v>
      </c>
      <c r="DK249" s="32">
        <f t="shared" si="327"/>
        <v>0.205037169466529</v>
      </c>
      <c r="DL249" s="32">
        <f t="shared" si="328"/>
        <v>0.000615607042230699</v>
      </c>
      <c r="DM249" s="36"/>
      <c r="DN249" s="30">
        <f t="shared" si="329"/>
        <v>1.35882015832524</v>
      </c>
      <c r="DO249" s="30">
        <f t="shared" si="330"/>
        <v>1.11891186680209</v>
      </c>
      <c r="DP249" s="34">
        <f t="shared" si="331"/>
        <v>0.893725439571978</v>
      </c>
      <c r="DQ249" s="32">
        <f t="shared" si="332"/>
        <v>0.0261080452356417</v>
      </c>
      <c r="DR249" s="32">
        <f t="shared" si="333"/>
        <v>0.106274560428021</v>
      </c>
      <c r="DS249" s="32">
        <f t="shared" si="334"/>
        <v>0.0146485218301103</v>
      </c>
      <c r="DT249" s="36"/>
      <c r="DU249" s="30">
        <f t="shared" si="335"/>
        <v>1.26987408904384</v>
      </c>
      <c r="DV249" s="30">
        <f t="shared" si="336"/>
        <v>1.19728405604747</v>
      </c>
      <c r="DW249" s="34">
        <f t="shared" si="337"/>
        <v>0.835223683927808</v>
      </c>
      <c r="DX249" s="32">
        <f t="shared" si="338"/>
        <v>0.0627632320604139</v>
      </c>
      <c r="DY249" s="32">
        <f t="shared" si="339"/>
        <v>0.164776316072192</v>
      </c>
      <c r="DZ249" s="32">
        <f t="shared" si="340"/>
        <v>0.00364053636423793</v>
      </c>
      <c r="EA249" s="36"/>
      <c r="EC249" s="25">
        <v>0.138416677159256</v>
      </c>
      <c r="ED249" s="22">
        <v>0.0577970987262166</v>
      </c>
      <c r="EE249" s="25">
        <v>4.71849887129509</v>
      </c>
      <c r="EF249" s="25">
        <v>-0.154150679827258</v>
      </c>
      <c r="EG249" s="26">
        <f t="shared" si="341"/>
        <v>1.18567954166753</v>
      </c>
      <c r="EH249" s="26">
        <f t="shared" si="342"/>
        <v>1.28230263453962</v>
      </c>
      <c r="EI249" s="26">
        <f t="shared" si="363"/>
        <v>0.779847107121501</v>
      </c>
      <c r="EJ249" s="16">
        <f t="shared" si="343"/>
        <v>0.112037785226299</v>
      </c>
      <c r="EK249" s="16">
        <f t="shared" si="344"/>
        <v>0.220152892878499</v>
      </c>
      <c r="EL249" s="16">
        <f t="shared" si="345"/>
        <v>1.24490121667313e-5</v>
      </c>
      <c r="EO249" s="25">
        <v>0.138416677159256</v>
      </c>
      <c r="EP249" s="25">
        <v>4.71849887129509</v>
      </c>
      <c r="EQ249" s="22">
        <v>-0.154150679827258</v>
      </c>
      <c r="ER249" s="26">
        <f t="shared" si="346"/>
        <v>1.13362283556661</v>
      </c>
      <c r="ES249" s="26">
        <f t="shared" si="347"/>
        <v>1.34118681478401</v>
      </c>
      <c r="ET249" s="26">
        <f t="shared" si="364"/>
        <v>0.74560828437688</v>
      </c>
      <c r="EU249" s="16">
        <f t="shared" si="348"/>
        <v>0.149596574927135</v>
      </c>
      <c r="EV249" s="16">
        <f t="shared" si="349"/>
        <v>0.25439171562312</v>
      </c>
      <c r="EW249" s="16">
        <f t="shared" si="350"/>
        <v>0.000312085886738001</v>
      </c>
      <c r="EZ249" s="25">
        <v>0.138416677159256</v>
      </c>
      <c r="FA249" s="25">
        <v>4.71849887129509</v>
      </c>
      <c r="FB249" s="26">
        <f t="shared" si="351"/>
        <v>1.17711456392717</v>
      </c>
      <c r="FC249" s="26">
        <f t="shared" si="352"/>
        <v>1.29163298679063</v>
      </c>
      <c r="FD249" s="26">
        <f t="shared" si="353"/>
        <v>0.774213735811085</v>
      </c>
      <c r="FE249" s="16">
        <f t="shared" si="354"/>
        <v>0.117844890619711</v>
      </c>
      <c r="FF249" s="16">
        <f t="shared" si="355"/>
        <v>0.225786264188915</v>
      </c>
      <c r="FG249" s="16">
        <f t="shared" si="356"/>
        <v>0.00219920372117207</v>
      </c>
    </row>
    <row r="250" s="1" customFormat="1" spans="1:163">
      <c r="A250" s="13" t="s">
        <v>33</v>
      </c>
      <c r="B250" s="13">
        <v>2.94262822039124</v>
      </c>
      <c r="C250" s="14">
        <v>0.002</v>
      </c>
      <c r="D250" s="14">
        <v>0.0471</v>
      </c>
      <c r="E250" s="13">
        <v>112</v>
      </c>
      <c r="F250" s="13">
        <v>0.758928571428571</v>
      </c>
      <c r="G250" s="13">
        <v>0.758928571428572</v>
      </c>
      <c r="H250" s="13">
        <v>0.857142857142857</v>
      </c>
      <c r="I250" s="13">
        <v>8.39285714285714</v>
      </c>
      <c r="J250" s="13">
        <v>1.7637</v>
      </c>
      <c r="K250" s="17">
        <f t="shared" si="283"/>
        <v>1.52039443954064</v>
      </c>
      <c r="L250" s="17">
        <f t="shared" si="279"/>
        <v>1.16002792047363</v>
      </c>
      <c r="M250" s="17">
        <f t="shared" si="280"/>
        <v>0.862048216556467</v>
      </c>
      <c r="N250" s="16">
        <f t="shared" si="284"/>
        <v>0.0591975957504428</v>
      </c>
      <c r="O250" s="16">
        <f t="shared" si="281"/>
        <v>0.137951783443533</v>
      </c>
      <c r="P250" s="16">
        <f>(O250-$Q$1)^2</f>
        <v>0.0283364896365395</v>
      </c>
      <c r="R250" s="21">
        <f t="shared" si="285"/>
        <v>0.14844407420243</v>
      </c>
      <c r="S250" s="21">
        <f t="shared" si="369"/>
        <v>1</v>
      </c>
      <c r="T250" s="21">
        <f t="shared" si="286"/>
        <v>1.07930313452704</v>
      </c>
      <c r="U250" s="22">
        <f t="shared" si="287"/>
        <v>0.00199800266267306</v>
      </c>
      <c r="V250" s="21">
        <f t="shared" si="288"/>
        <v>0.0460244383112793</v>
      </c>
      <c r="W250" s="25">
        <f t="shared" si="289"/>
        <v>4.71849887129509</v>
      </c>
      <c r="X250" s="21">
        <f t="shared" si="290"/>
        <v>-0.275847614804779</v>
      </c>
      <c r="Y250" s="21">
        <f t="shared" si="291"/>
        <v>-0.275847614804777</v>
      </c>
      <c r="Z250" s="25">
        <f t="shared" si="292"/>
        <v>-0.154150679827258</v>
      </c>
      <c r="AA250" s="21">
        <f t="shared" si="293"/>
        <v>2.12738100396895</v>
      </c>
      <c r="AB250" s="26">
        <f t="shared" si="294"/>
        <v>1.42614690042169</v>
      </c>
      <c r="AC250" s="26">
        <f t="shared" si="295"/>
        <v>1.23668887088596</v>
      </c>
      <c r="AD250" s="26">
        <f t="shared" si="357"/>
        <v>0.808610818405446</v>
      </c>
      <c r="AE250" s="16">
        <f t="shared" si="296"/>
        <v>0.113942095034927</v>
      </c>
      <c r="AF250" s="16">
        <f t="shared" si="297"/>
        <v>0.191389181594554</v>
      </c>
      <c r="AG250" s="16">
        <f t="shared" si="298"/>
        <v>0.000169722310918562</v>
      </c>
      <c r="AJ250" s="25">
        <v>0.14844407420243</v>
      </c>
      <c r="AK250" s="22">
        <v>1</v>
      </c>
      <c r="AL250" s="25">
        <v>1.07930313452704</v>
      </c>
      <c r="AM250" s="25">
        <v>0.0460244383112793</v>
      </c>
      <c r="AN250" s="25">
        <v>4.71849887129509</v>
      </c>
      <c r="AO250" s="25">
        <v>-0.275847614804779</v>
      </c>
      <c r="AP250" s="25">
        <v>-0.275847614804777</v>
      </c>
      <c r="AQ250" s="25">
        <v>-0.154150679827258</v>
      </c>
      <c r="AR250" s="25">
        <v>2.12738100396895</v>
      </c>
      <c r="AS250" s="26">
        <f t="shared" si="299"/>
        <v>1.42532868259664</v>
      </c>
      <c r="AT250" s="26">
        <f t="shared" si="300"/>
        <v>1.23739879898222</v>
      </c>
      <c r="AU250" s="26">
        <f t="shared" si="358"/>
        <v>0.808146897202836</v>
      </c>
      <c r="AV250" s="16">
        <f t="shared" si="301"/>
        <v>0.114495148441285</v>
      </c>
      <c r="AW250" s="16">
        <f t="shared" si="302"/>
        <v>0.191853102797164</v>
      </c>
      <c r="AX250" s="16">
        <f t="shared" si="303"/>
        <v>0.000162226107620811</v>
      </c>
      <c r="BA250" s="25">
        <v>0.14844407420243</v>
      </c>
      <c r="BB250" s="25">
        <v>1.07930313452704</v>
      </c>
      <c r="BC250" s="25">
        <v>0.0460244383112793</v>
      </c>
      <c r="BD250" s="25">
        <v>4.71849887129509</v>
      </c>
      <c r="BE250" s="22">
        <v>-0.275847614804779</v>
      </c>
      <c r="BF250" s="25">
        <v>-0.275847614804777</v>
      </c>
      <c r="BG250" s="25">
        <v>-0.154150679827258</v>
      </c>
      <c r="BH250" s="25">
        <v>2.12738100396895</v>
      </c>
      <c r="BI250" s="26">
        <f t="shared" si="304"/>
        <v>1.44108955533349</v>
      </c>
      <c r="BJ250" s="26">
        <f t="shared" si="305"/>
        <v>1.22386564629001</v>
      </c>
      <c r="BK250" s="26">
        <f t="shared" si="359"/>
        <v>0.817083152085664</v>
      </c>
      <c r="BL250" s="16">
        <f t="shared" si="306"/>
        <v>0.104077499007927</v>
      </c>
      <c r="BM250" s="16">
        <f t="shared" si="307"/>
        <v>0.182916847914336</v>
      </c>
      <c r="BN250" s="16">
        <f t="shared" si="308"/>
        <v>0.000481613562635701</v>
      </c>
      <c r="BQ250" s="25">
        <v>0.14844407420243</v>
      </c>
      <c r="BR250" s="25">
        <v>1.07930313452704</v>
      </c>
      <c r="BS250" s="25">
        <v>0.0460244383112793</v>
      </c>
      <c r="BT250" s="25">
        <v>4.71849887129509</v>
      </c>
      <c r="BU250" s="22">
        <v>-0.275847614804777</v>
      </c>
      <c r="BV250" s="25">
        <v>-0.154150679827258</v>
      </c>
      <c r="BW250" s="25">
        <v>2.12738100396895</v>
      </c>
      <c r="BX250" s="26">
        <f t="shared" si="309"/>
        <v>1.45501521422277</v>
      </c>
      <c r="BY250" s="26">
        <f t="shared" si="310"/>
        <v>1.21215227357064</v>
      </c>
      <c r="BZ250" s="26">
        <f t="shared" si="360"/>
        <v>0.82497885934273</v>
      </c>
      <c r="CA250" s="16">
        <f t="shared" si="311"/>
        <v>0.0952862969703325</v>
      </c>
      <c r="CB250" s="16">
        <f t="shared" si="312"/>
        <v>0.17502114065727</v>
      </c>
      <c r="CC250" s="16">
        <f t="shared" si="313"/>
        <v>0.00100108420104184</v>
      </c>
      <c r="CF250" s="25">
        <v>0.14844407420243</v>
      </c>
      <c r="CG250" s="25">
        <v>1.07930313452704</v>
      </c>
      <c r="CH250" s="25">
        <v>0.0460244383112793</v>
      </c>
      <c r="CI250" s="25">
        <v>4.71849887129509</v>
      </c>
      <c r="CJ250" s="25">
        <v>-0.154150679827258</v>
      </c>
      <c r="CK250" s="22">
        <v>2.12738100396895</v>
      </c>
      <c r="CL250" s="29">
        <f t="shared" si="314"/>
        <v>1.43072174311784</v>
      </c>
      <c r="CM250" s="29">
        <f t="shared" si="315"/>
        <v>1.23273446320634</v>
      </c>
      <c r="CN250" s="29">
        <f t="shared" si="361"/>
        <v>0.811204707783544</v>
      </c>
      <c r="CO250" s="27">
        <f t="shared" si="316"/>
        <v>0.110874519556285</v>
      </c>
      <c r="CP250" s="27">
        <f t="shared" si="317"/>
        <v>0.188795292216456</v>
      </c>
      <c r="CQ250" s="27">
        <f t="shared" si="318"/>
        <v>0.000352810741571504</v>
      </c>
      <c r="CT250" s="31">
        <v>0.14844407420243</v>
      </c>
      <c r="CU250" s="31">
        <v>1.07930313452704</v>
      </c>
      <c r="CV250" s="31">
        <v>0.0460244383112793</v>
      </c>
      <c r="CW250" s="31">
        <v>4.71849887129509</v>
      </c>
      <c r="CX250" s="31">
        <v>-0.154150679827258</v>
      </c>
      <c r="CY250" s="34">
        <f t="shared" si="319"/>
        <v>1.37829765514152</v>
      </c>
      <c r="CZ250" s="34">
        <f t="shared" si="282"/>
        <v>1.27962199849996</v>
      </c>
      <c r="DA250" s="34">
        <f t="shared" si="362"/>
        <v>0.781480781959244</v>
      </c>
      <c r="DB250" s="32">
        <f t="shared" si="320"/>
        <v>0.148534967422416</v>
      </c>
      <c r="DC250" s="32">
        <f t="shared" si="321"/>
        <v>0.218519218040756</v>
      </c>
      <c r="DD250" s="32">
        <f>(DC250-$DE$1)^2</f>
        <v>0.000130840828854919</v>
      </c>
      <c r="DE250" s="73"/>
      <c r="DF250" s="30">
        <f t="shared" si="322"/>
        <v>1.37829765514152</v>
      </c>
      <c r="DG250" s="30">
        <f t="shared" si="323"/>
        <v>1.38808695067591</v>
      </c>
      <c r="DH250" s="30">
        <f t="shared" si="324"/>
        <v>1.27059763737509</v>
      </c>
      <c r="DI250" s="34">
        <f t="shared" si="325"/>
        <v>0.787031213174525</v>
      </c>
      <c r="DJ250" s="32">
        <f t="shared" si="326"/>
        <v>0.141085162822541</v>
      </c>
      <c r="DK250" s="32">
        <f t="shared" si="327"/>
        <v>0.212968786825475</v>
      </c>
      <c r="DL250" s="32">
        <f t="shared" si="328"/>
        <v>0.000284928063630107</v>
      </c>
      <c r="DM250" s="36"/>
      <c r="DN250" s="30">
        <f t="shared" si="329"/>
        <v>1.4735970065238</v>
      </c>
      <c r="DO250" s="30">
        <f t="shared" si="330"/>
        <v>1.19686725216723</v>
      </c>
      <c r="DP250" s="34">
        <f t="shared" si="331"/>
        <v>0.835514546988605</v>
      </c>
      <c r="DQ250" s="32">
        <f t="shared" si="332"/>
        <v>0.0841597468238505</v>
      </c>
      <c r="DR250" s="32">
        <f t="shared" si="333"/>
        <v>0.164485453011395</v>
      </c>
      <c r="DS250" s="32">
        <f t="shared" si="334"/>
        <v>0.00394637568969007</v>
      </c>
      <c r="DT250" s="36"/>
      <c r="DU250" s="30">
        <f t="shared" si="335"/>
        <v>1.39156316355634</v>
      </c>
      <c r="DV250" s="30">
        <f t="shared" si="336"/>
        <v>1.26742360403721</v>
      </c>
      <c r="DW250" s="34">
        <f t="shared" si="337"/>
        <v>0.789002190597235</v>
      </c>
      <c r="DX250" s="32">
        <f t="shared" si="338"/>
        <v>0.138485825038293</v>
      </c>
      <c r="DY250" s="32">
        <f t="shared" si="339"/>
        <v>0.210997809402765</v>
      </c>
      <c r="DZ250" s="32">
        <f t="shared" si="340"/>
        <v>0.000199243503591483</v>
      </c>
      <c r="EA250" s="36"/>
      <c r="EC250" s="25">
        <v>0.14844407420243</v>
      </c>
      <c r="ED250" s="22">
        <v>0.0460244383112793</v>
      </c>
      <c r="EE250" s="25">
        <v>4.71849887129509</v>
      </c>
      <c r="EF250" s="25">
        <v>-0.154150679827258</v>
      </c>
      <c r="EG250" s="26">
        <f t="shared" si="341"/>
        <v>1.31808669126739</v>
      </c>
      <c r="EH250" s="26">
        <f t="shared" si="342"/>
        <v>1.3380758729186</v>
      </c>
      <c r="EI250" s="26">
        <f t="shared" si="363"/>
        <v>0.747341776530808</v>
      </c>
      <c r="EJ250" s="16">
        <f t="shared" si="343"/>
        <v>0.198571220919627</v>
      </c>
      <c r="EK250" s="16">
        <f t="shared" si="344"/>
        <v>0.252658223469192</v>
      </c>
      <c r="EL250" s="16">
        <f t="shared" si="345"/>
        <v>0.00129842366998517</v>
      </c>
      <c r="EO250" s="25">
        <v>0.14844407420243</v>
      </c>
      <c r="EP250" s="25">
        <v>4.71849887129509</v>
      </c>
      <c r="EQ250" s="22">
        <v>-0.154150679827258</v>
      </c>
      <c r="ER250" s="26">
        <f t="shared" si="346"/>
        <v>1.30190890174279</v>
      </c>
      <c r="ES250" s="26">
        <f t="shared" si="347"/>
        <v>1.35470308071405</v>
      </c>
      <c r="ET250" s="26">
        <f t="shared" si="364"/>
        <v>0.738169134060662</v>
      </c>
      <c r="EU250" s="16">
        <f t="shared" si="348"/>
        <v>0.2132510184296</v>
      </c>
      <c r="EV250" s="16">
        <f t="shared" si="349"/>
        <v>0.261830865939338</v>
      </c>
      <c r="EW250" s="16">
        <f t="shared" si="350"/>
        <v>0.000630266200210921</v>
      </c>
      <c r="EZ250" s="25">
        <v>0.14844407420243</v>
      </c>
      <c r="FA250" s="25">
        <v>4.71849887129509</v>
      </c>
      <c r="FB250" s="26">
        <f t="shared" si="351"/>
        <v>1.35185696782643</v>
      </c>
      <c r="FC250" s="26">
        <f t="shared" si="352"/>
        <v>1.30464985717813</v>
      </c>
      <c r="FD250" s="26">
        <f t="shared" si="353"/>
        <v>0.766489180601251</v>
      </c>
      <c r="FE250" s="16">
        <f t="shared" si="354"/>
        <v>0.169614683149924</v>
      </c>
      <c r="FF250" s="16">
        <f t="shared" si="355"/>
        <v>0.233510819398749</v>
      </c>
      <c r="FG250" s="16">
        <f t="shared" si="356"/>
        <v>0.00153437611397719</v>
      </c>
    </row>
    <row r="251" s="1" customFormat="1" spans="1:163">
      <c r="A251" s="13" t="s">
        <v>33</v>
      </c>
      <c r="B251" s="13">
        <v>2.33826564450375</v>
      </c>
      <c r="C251" s="14">
        <v>0.0025</v>
      </c>
      <c r="D251" s="14">
        <v>0.105</v>
      </c>
      <c r="E251" s="13">
        <v>112</v>
      </c>
      <c r="F251" s="13">
        <v>0.357142857142857</v>
      </c>
      <c r="G251" s="13">
        <v>0.357142857142857</v>
      </c>
      <c r="H251" s="13">
        <v>0.857142857142857</v>
      </c>
      <c r="I251" s="13">
        <v>8.39285714285714</v>
      </c>
      <c r="J251" s="13">
        <v>1.0863</v>
      </c>
      <c r="K251" s="17">
        <f t="shared" si="283"/>
        <v>1.12395735451475</v>
      </c>
      <c r="L251" s="17">
        <f t="shared" si="279"/>
        <v>0.966495744377238</v>
      </c>
      <c r="M251" s="17">
        <f t="shared" si="280"/>
        <v>1.03466570423893</v>
      </c>
      <c r="N251" s="16">
        <f t="shared" si="284"/>
        <v>0.00141807634904925</v>
      </c>
      <c r="O251" s="16">
        <f t="shared" si="281"/>
        <v>0.0346657042389265</v>
      </c>
      <c r="P251" s="16">
        <f>(O251-$Q$1)^2</f>
        <v>0.0737777160479937</v>
      </c>
      <c r="R251" s="21">
        <f t="shared" si="285"/>
        <v>-0.0340783834709801</v>
      </c>
      <c r="S251" s="21">
        <f t="shared" si="369"/>
        <v>1</v>
      </c>
      <c r="T251" s="21">
        <f t="shared" si="286"/>
        <v>0.849409476999225</v>
      </c>
      <c r="U251" s="22">
        <f t="shared" si="287"/>
        <v>0.00249688019858715</v>
      </c>
      <c r="V251" s="21">
        <f t="shared" si="288"/>
        <v>0.0998453349697161</v>
      </c>
      <c r="W251" s="25">
        <f t="shared" si="289"/>
        <v>4.71849887129509</v>
      </c>
      <c r="X251" s="21">
        <f t="shared" si="290"/>
        <v>-1.02961941718116</v>
      </c>
      <c r="Y251" s="21">
        <f t="shared" si="291"/>
        <v>-1.02961941718116</v>
      </c>
      <c r="Z251" s="25">
        <f t="shared" si="292"/>
        <v>-0.154150679827258</v>
      </c>
      <c r="AA251" s="21">
        <f t="shared" si="293"/>
        <v>2.12738100396895</v>
      </c>
      <c r="AB251" s="26">
        <f t="shared" si="294"/>
        <v>1.14211651902399</v>
      </c>
      <c r="AC251" s="26">
        <f t="shared" si="295"/>
        <v>0.951128875124151</v>
      </c>
      <c r="AD251" s="26">
        <f t="shared" si="357"/>
        <v>1.05138223237042</v>
      </c>
      <c r="AE251" s="16">
        <f t="shared" si="296"/>
        <v>0.00311548379595555</v>
      </c>
      <c r="AF251" s="16">
        <f t="shared" si="297"/>
        <v>0.0513822323704234</v>
      </c>
      <c r="AG251" s="16">
        <f t="shared" si="298"/>
        <v>0.023419619646549</v>
      </c>
      <c r="AJ251" s="25">
        <v>-0.0340783834709801</v>
      </c>
      <c r="AK251" s="22">
        <v>1</v>
      </c>
      <c r="AL251" s="25">
        <v>0.849409476999225</v>
      </c>
      <c r="AM251" s="25">
        <v>0.0998453349697161</v>
      </c>
      <c r="AN251" s="25">
        <v>4.71849887129509</v>
      </c>
      <c r="AO251" s="25">
        <v>-1.02961941718116</v>
      </c>
      <c r="AP251" s="25">
        <v>-1.02961941718116</v>
      </c>
      <c r="AQ251" s="25">
        <v>-0.154150679827258</v>
      </c>
      <c r="AR251" s="25">
        <v>2.12738100396895</v>
      </c>
      <c r="AS251" s="26">
        <f t="shared" si="299"/>
        <v>1.14192865218638</v>
      </c>
      <c r="AT251" s="26">
        <f t="shared" si="300"/>
        <v>0.951285352127848</v>
      </c>
      <c r="AU251" s="26">
        <f t="shared" si="358"/>
        <v>1.05120929042289</v>
      </c>
      <c r="AV251" s="16">
        <f t="shared" si="301"/>
        <v>0.00309454694407337</v>
      </c>
      <c r="AW251" s="16">
        <f t="shared" si="302"/>
        <v>0.051209290422886</v>
      </c>
      <c r="AX251" s="16">
        <f t="shared" si="303"/>
        <v>0.023525612654291</v>
      </c>
      <c r="BA251" s="25">
        <v>-0.0340783834709801</v>
      </c>
      <c r="BB251" s="25">
        <v>0.849409476999225</v>
      </c>
      <c r="BC251" s="25">
        <v>0.0998453349697161</v>
      </c>
      <c r="BD251" s="25">
        <v>4.71849887129509</v>
      </c>
      <c r="BE251" s="22">
        <v>-1.02961941718116</v>
      </c>
      <c r="BF251" s="25">
        <v>-1.02961941718116</v>
      </c>
      <c r="BG251" s="25">
        <v>-0.154150679827258</v>
      </c>
      <c r="BH251" s="25">
        <v>2.12738100396895</v>
      </c>
      <c r="BI251" s="26">
        <f t="shared" si="304"/>
        <v>1.14337524667035</v>
      </c>
      <c r="BJ251" s="26">
        <f t="shared" si="305"/>
        <v>0.950081789126922</v>
      </c>
      <c r="BK251" s="26">
        <f t="shared" si="359"/>
        <v>1.05254096167757</v>
      </c>
      <c r="BL251" s="16">
        <f t="shared" si="306"/>
        <v>0.00325758378248103</v>
      </c>
      <c r="BM251" s="16">
        <f t="shared" si="307"/>
        <v>0.0525409616775732</v>
      </c>
      <c r="BN251" s="16">
        <f t="shared" si="308"/>
        <v>0.0232018643436987</v>
      </c>
      <c r="BQ251" s="25">
        <v>-0.0340783834709801</v>
      </c>
      <c r="BR251" s="25">
        <v>0.849409476999225</v>
      </c>
      <c r="BS251" s="25">
        <v>0.0998453349697161</v>
      </c>
      <c r="BT251" s="25">
        <v>4.71849887129509</v>
      </c>
      <c r="BU251" s="22">
        <v>-1.02961941718116</v>
      </c>
      <c r="BV251" s="25">
        <v>-0.154150679827258</v>
      </c>
      <c r="BW251" s="25">
        <v>2.12738100396895</v>
      </c>
      <c r="BX251" s="26">
        <f t="shared" si="309"/>
        <v>1.1404911154891</v>
      </c>
      <c r="BY251" s="26">
        <f t="shared" si="310"/>
        <v>0.952484403645826</v>
      </c>
      <c r="BZ251" s="26">
        <f t="shared" si="360"/>
        <v>1.04988595736822</v>
      </c>
      <c r="CA251" s="16">
        <f t="shared" si="311"/>
        <v>0.00293667699795318</v>
      </c>
      <c r="CB251" s="16">
        <f t="shared" si="312"/>
        <v>0.0498859573682242</v>
      </c>
      <c r="CC251" s="16">
        <f t="shared" si="313"/>
        <v>0.0245784313436209</v>
      </c>
      <c r="CF251" s="25">
        <v>-0.0340783834709801</v>
      </c>
      <c r="CG251" s="25">
        <v>0.849409476999225</v>
      </c>
      <c r="CH251" s="25">
        <v>0.0998453349697161</v>
      </c>
      <c r="CI251" s="25">
        <v>4.71849887129509</v>
      </c>
      <c r="CJ251" s="25">
        <v>-0.154150679827258</v>
      </c>
      <c r="CK251" s="22">
        <v>2.12738100396895</v>
      </c>
      <c r="CL251" s="29">
        <f t="shared" si="314"/>
        <v>1.15669655993634</v>
      </c>
      <c r="CM251" s="29">
        <f t="shared" si="315"/>
        <v>0.939139993690125</v>
      </c>
      <c r="CN251" s="29">
        <f t="shared" si="361"/>
        <v>1.06480397674338</v>
      </c>
      <c r="CO251" s="27">
        <f t="shared" si="316"/>
        <v>0.00495567565087013</v>
      </c>
      <c r="CP251" s="27">
        <f t="shared" si="317"/>
        <v>0.0648039767433819</v>
      </c>
      <c r="CQ251" s="27">
        <f t="shared" si="318"/>
        <v>0.0203845785299972</v>
      </c>
      <c r="CT251" s="31">
        <v>-0.0340783834709801</v>
      </c>
      <c r="CU251" s="31">
        <v>0.849409476999225</v>
      </c>
      <c r="CV251" s="31">
        <v>0.0998453349697161</v>
      </c>
      <c r="CW251" s="31">
        <v>4.71849887129509</v>
      </c>
      <c r="CX251" s="31">
        <v>-0.154150679827258</v>
      </c>
      <c r="CY251" s="34">
        <f t="shared" si="319"/>
        <v>1.11734141034683</v>
      </c>
      <c r="CZ251" s="34">
        <f t="shared" si="282"/>
        <v>0.972218508989841</v>
      </c>
      <c r="DA251" s="34">
        <f t="shared" si="362"/>
        <v>1.02857535703473</v>
      </c>
      <c r="DB251" s="32">
        <f t="shared" si="320"/>
        <v>0.00096356915632024</v>
      </c>
      <c r="DC251" s="32">
        <f t="shared" si="321"/>
        <v>0.028575357034732</v>
      </c>
      <c r="DD251" s="32">
        <f>(DC251-$DE$1)^2</f>
        <v>0.0318641397721738</v>
      </c>
      <c r="DE251" s="73"/>
      <c r="DF251" s="30">
        <f t="shared" si="322"/>
        <v>1.11734141034682</v>
      </c>
      <c r="DG251" s="30">
        <f t="shared" si="323"/>
        <v>0.980742384588228</v>
      </c>
      <c r="DH251" s="30">
        <f t="shared" si="324"/>
        <v>1.10763031869586</v>
      </c>
      <c r="DI251" s="34">
        <f t="shared" si="325"/>
        <v>0.902828302115647</v>
      </c>
      <c r="DJ251" s="32">
        <f t="shared" si="326"/>
        <v>0.0111424101714197</v>
      </c>
      <c r="DK251" s="32">
        <f t="shared" si="327"/>
        <v>0.0971716978843528</v>
      </c>
      <c r="DL251" s="32">
        <f t="shared" si="328"/>
        <v>0.0176031601256729</v>
      </c>
      <c r="DM251" s="36"/>
      <c r="DN251" s="30">
        <f t="shared" si="329"/>
        <v>1.06247179346337</v>
      </c>
      <c r="DO251" s="30">
        <f t="shared" si="330"/>
        <v>1.02242714270932</v>
      </c>
      <c r="DP251" s="34">
        <f t="shared" si="331"/>
        <v>0.978064801126177</v>
      </c>
      <c r="DQ251" s="32">
        <f t="shared" si="332"/>
        <v>0.000567783426752476</v>
      </c>
      <c r="DR251" s="32">
        <f t="shared" si="333"/>
        <v>0.0219351988738229</v>
      </c>
      <c r="DS251" s="32">
        <f t="shared" si="334"/>
        <v>0.0421770174227778</v>
      </c>
      <c r="DT251" s="36"/>
      <c r="DU251" s="30">
        <f t="shared" si="335"/>
        <v>0.991089426639889</v>
      </c>
      <c r="DV251" s="30">
        <f t="shared" si="336"/>
        <v>1.09606658168366</v>
      </c>
      <c r="DW251" s="34">
        <f t="shared" si="337"/>
        <v>0.912353333922387</v>
      </c>
      <c r="DX251" s="32">
        <f t="shared" si="338"/>
        <v>0.00906505327956101</v>
      </c>
      <c r="DY251" s="32">
        <f t="shared" si="339"/>
        <v>0.0876466660776126</v>
      </c>
      <c r="DZ251" s="32">
        <f t="shared" si="340"/>
        <v>0.0188970406628507</v>
      </c>
      <c r="EA251" s="36"/>
      <c r="EC251" s="25">
        <v>-0.0340783834709801</v>
      </c>
      <c r="ED251" s="22">
        <v>0.0998453349697161</v>
      </c>
      <c r="EE251" s="25">
        <v>4.71849887129509</v>
      </c>
      <c r="EF251" s="25">
        <v>-0.154150679827258</v>
      </c>
      <c r="EG251" s="26">
        <f t="shared" si="341"/>
        <v>1.13073272389037</v>
      </c>
      <c r="EH251" s="26">
        <f t="shared" si="342"/>
        <v>0.960704485727187</v>
      </c>
      <c r="EI251" s="26">
        <f t="shared" si="363"/>
        <v>1.04090281127715</v>
      </c>
      <c r="EJ251" s="16">
        <f t="shared" si="343"/>
        <v>0.00197426695231793</v>
      </c>
      <c r="EK251" s="16">
        <f t="shared" si="344"/>
        <v>0.0409028112771526</v>
      </c>
      <c r="EL251" s="16">
        <f t="shared" si="345"/>
        <v>0.0308781389871903</v>
      </c>
      <c r="EO251" s="25">
        <v>-0.0340783834709801</v>
      </c>
      <c r="EP251" s="25">
        <v>4.71849887129509</v>
      </c>
      <c r="EQ251" s="22">
        <v>-0.154150679827258</v>
      </c>
      <c r="ER251" s="26">
        <f t="shared" si="346"/>
        <v>0.962441092236655</v>
      </c>
      <c r="ES251" s="26">
        <f t="shared" si="347"/>
        <v>1.12869245584216</v>
      </c>
      <c r="ET251" s="26">
        <f t="shared" si="364"/>
        <v>0.885980937343878</v>
      </c>
      <c r="EU251" s="16">
        <f t="shared" si="348"/>
        <v>0.0153410290323289</v>
      </c>
      <c r="EV251" s="16">
        <f t="shared" si="349"/>
        <v>0.114019062656122</v>
      </c>
      <c r="EW251" s="16">
        <f t="shared" si="350"/>
        <v>0.0150569342769443</v>
      </c>
      <c r="EZ251" s="25">
        <v>-0.0340783834709801</v>
      </c>
      <c r="FA251" s="25">
        <v>4.71849887129509</v>
      </c>
      <c r="FB251" s="26">
        <f t="shared" si="351"/>
        <v>0.999365389483791</v>
      </c>
      <c r="FC251" s="26">
        <f t="shared" si="352"/>
        <v>1.08698981516772</v>
      </c>
      <c r="FD251" s="26">
        <f t="shared" si="353"/>
        <v>0.919971821305156</v>
      </c>
      <c r="FE251" s="16">
        <f t="shared" si="354"/>
        <v>0.00755762650560499</v>
      </c>
      <c r="FF251" s="16">
        <f t="shared" si="355"/>
        <v>0.0800281786948441</v>
      </c>
      <c r="FG251" s="16">
        <f t="shared" si="356"/>
        <v>0.0371154689161362</v>
      </c>
    </row>
    <row r="252" s="1" customFormat="1" spans="1:163">
      <c r="A252" s="13" t="s">
        <v>33</v>
      </c>
      <c r="B252" s="13">
        <v>2.33826564450375</v>
      </c>
      <c r="C252" s="14">
        <v>0.002</v>
      </c>
      <c r="D252" s="14">
        <v>0.0774</v>
      </c>
      <c r="E252" s="13">
        <v>112</v>
      </c>
      <c r="F252" s="13">
        <v>0.491071428571429</v>
      </c>
      <c r="G252" s="13">
        <v>0.491071428571429</v>
      </c>
      <c r="H252" s="13">
        <v>0.857142857142857</v>
      </c>
      <c r="I252" s="13">
        <v>10.1785714285714</v>
      </c>
      <c r="J252" s="13">
        <v>1.2725</v>
      </c>
      <c r="K252" s="17">
        <f t="shared" si="283"/>
        <v>1.15834222594332</v>
      </c>
      <c r="L252" s="17">
        <f t="shared" si="279"/>
        <v>1.09855271740933</v>
      </c>
      <c r="M252" s="17">
        <f t="shared" si="280"/>
        <v>0.910288586203001</v>
      </c>
      <c r="N252" s="16">
        <f t="shared" si="284"/>
        <v>0.0130319973775762</v>
      </c>
      <c r="O252" s="16">
        <f t="shared" si="281"/>
        <v>0.0897114137969989</v>
      </c>
      <c r="P252" s="16">
        <f>(O252-$Q$1)^2</f>
        <v>0.0469046558239527</v>
      </c>
      <c r="R252" s="21">
        <f t="shared" si="285"/>
        <v>0.0939936020499946</v>
      </c>
      <c r="S252" s="21">
        <f t="shared" si="369"/>
        <v>1</v>
      </c>
      <c r="T252" s="21">
        <f t="shared" si="286"/>
        <v>0.849409476999225</v>
      </c>
      <c r="U252" s="22">
        <f t="shared" si="287"/>
        <v>0.00199800266267306</v>
      </c>
      <c r="V252" s="21">
        <f t="shared" si="288"/>
        <v>0.0745507312642962</v>
      </c>
      <c r="W252" s="25">
        <f t="shared" si="289"/>
        <v>4.71849887129509</v>
      </c>
      <c r="X252" s="21">
        <f t="shared" si="290"/>
        <v>-0.711165686062623</v>
      </c>
      <c r="Y252" s="21">
        <f t="shared" si="291"/>
        <v>-0.711165686062623</v>
      </c>
      <c r="Z252" s="25">
        <f t="shared" si="292"/>
        <v>-0.154150679827258</v>
      </c>
      <c r="AA252" s="21">
        <f t="shared" si="293"/>
        <v>2.32028467009344</v>
      </c>
      <c r="AB252" s="26">
        <f t="shared" si="294"/>
        <v>1.12437727065342</v>
      </c>
      <c r="AC252" s="26">
        <f t="shared" si="295"/>
        <v>1.13173756995328</v>
      </c>
      <c r="AD252" s="26">
        <f t="shared" si="357"/>
        <v>0.883597069275773</v>
      </c>
      <c r="AE252" s="16">
        <f t="shared" si="296"/>
        <v>0.02194034294908</v>
      </c>
      <c r="AF252" s="16">
        <f t="shared" si="297"/>
        <v>0.116402930724227</v>
      </c>
      <c r="AG252" s="16">
        <f t="shared" si="298"/>
        <v>0.0077464646252207</v>
      </c>
      <c r="AJ252" s="25">
        <v>0.0939936020499946</v>
      </c>
      <c r="AK252" s="22">
        <v>1</v>
      </c>
      <c r="AL252" s="25">
        <v>0.849409476999225</v>
      </c>
      <c r="AM252" s="25">
        <v>0.0745507312642962</v>
      </c>
      <c r="AN252" s="25">
        <v>4.71849887129509</v>
      </c>
      <c r="AO252" s="25">
        <v>-0.711165686062623</v>
      </c>
      <c r="AP252" s="25">
        <v>-0.711165686062623</v>
      </c>
      <c r="AQ252" s="25">
        <v>-0.154150679827258</v>
      </c>
      <c r="AR252" s="25">
        <v>2.32028467009344</v>
      </c>
      <c r="AS252" s="26">
        <f t="shared" si="299"/>
        <v>1.12392452632925</v>
      </c>
      <c r="AT252" s="26">
        <f t="shared" si="300"/>
        <v>1.13219346156276</v>
      </c>
      <c r="AU252" s="26">
        <f t="shared" si="358"/>
        <v>0.88324127805835</v>
      </c>
      <c r="AV252" s="16">
        <f t="shared" si="301"/>
        <v>0.0220746713764876</v>
      </c>
      <c r="AW252" s="16">
        <f t="shared" si="302"/>
        <v>0.11675872194165</v>
      </c>
      <c r="AX252" s="16">
        <f t="shared" si="303"/>
        <v>0.00771431656066341</v>
      </c>
      <c r="BA252" s="25">
        <v>0.0939936020499946</v>
      </c>
      <c r="BB252" s="25">
        <v>0.849409476999225</v>
      </c>
      <c r="BC252" s="25">
        <v>0.0745507312642962</v>
      </c>
      <c r="BD252" s="25">
        <v>4.71849887129509</v>
      </c>
      <c r="BE252" s="22">
        <v>-0.711165686062623</v>
      </c>
      <c r="BF252" s="25">
        <v>-0.711165686062623</v>
      </c>
      <c r="BG252" s="25">
        <v>-0.154150679827258</v>
      </c>
      <c r="BH252" s="25">
        <v>2.32028467009344</v>
      </c>
      <c r="BI252" s="26">
        <f t="shared" si="304"/>
        <v>1.13152239205683</v>
      </c>
      <c r="BJ252" s="26">
        <f t="shared" si="305"/>
        <v>1.1245910897856</v>
      </c>
      <c r="BK252" s="26">
        <f t="shared" si="359"/>
        <v>0.889212095918922</v>
      </c>
      <c r="BL252" s="16">
        <f t="shared" si="306"/>
        <v>0.0198746859413786</v>
      </c>
      <c r="BM252" s="16">
        <f t="shared" si="307"/>
        <v>0.110787904081078</v>
      </c>
      <c r="BN252" s="16">
        <f t="shared" si="308"/>
        <v>0.00885003781565264</v>
      </c>
      <c r="BQ252" s="25">
        <v>0.0939936020499946</v>
      </c>
      <c r="BR252" s="25">
        <v>0.849409476999225</v>
      </c>
      <c r="BS252" s="25">
        <v>0.0745507312642962</v>
      </c>
      <c r="BT252" s="25">
        <v>4.71849887129509</v>
      </c>
      <c r="BU252" s="22">
        <v>-0.711165686062623</v>
      </c>
      <c r="BV252" s="25">
        <v>-0.154150679827258</v>
      </c>
      <c r="BW252" s="25">
        <v>2.32028467009344</v>
      </c>
      <c r="BX252" s="26">
        <f t="shared" si="309"/>
        <v>1.13397938815936</v>
      </c>
      <c r="BY252" s="26">
        <f t="shared" si="310"/>
        <v>1.12215443533368</v>
      </c>
      <c r="BZ252" s="26">
        <f t="shared" si="360"/>
        <v>0.891142937649794</v>
      </c>
      <c r="CA252" s="16">
        <f t="shared" si="311"/>
        <v>0.0191879599047044</v>
      </c>
      <c r="CB252" s="16">
        <f t="shared" si="312"/>
        <v>0.108857062350206</v>
      </c>
      <c r="CC252" s="16">
        <f t="shared" si="313"/>
        <v>0.00956562104447381</v>
      </c>
      <c r="CF252" s="25">
        <v>0.0939936020499946</v>
      </c>
      <c r="CG252" s="25">
        <v>0.849409476999225</v>
      </c>
      <c r="CH252" s="25">
        <v>0.0745507312642962</v>
      </c>
      <c r="CI252" s="25">
        <v>4.71849887129509</v>
      </c>
      <c r="CJ252" s="25">
        <v>-0.154150679827258</v>
      </c>
      <c r="CK252" s="22">
        <v>2.32028467009344</v>
      </c>
      <c r="CL252" s="29">
        <f t="shared" si="314"/>
        <v>1.13701976689289</v>
      </c>
      <c r="CM252" s="29">
        <f t="shared" si="315"/>
        <v>1.11915380633824</v>
      </c>
      <c r="CN252" s="29">
        <f t="shared" si="361"/>
        <v>0.893532233314649</v>
      </c>
      <c r="CO252" s="27">
        <f t="shared" si="316"/>
        <v>0.0183548935627566</v>
      </c>
      <c r="CP252" s="27">
        <f t="shared" si="317"/>
        <v>0.106467766685351</v>
      </c>
      <c r="CQ252" s="27">
        <f t="shared" si="318"/>
        <v>0.0102233903335204</v>
      </c>
      <c r="CT252" s="31">
        <v>0.0939936020499946</v>
      </c>
      <c r="CU252" s="31">
        <v>0.849409476999225</v>
      </c>
      <c r="CV252" s="31">
        <v>0.0745507312642962</v>
      </c>
      <c r="CW252" s="31">
        <v>4.71849887129509</v>
      </c>
      <c r="CX252" s="31">
        <v>-0.154150679827258</v>
      </c>
      <c r="CY252" s="34">
        <f t="shared" si="319"/>
        <v>1.07949558401786</v>
      </c>
      <c r="CZ252" s="34">
        <f t="shared" si="282"/>
        <v>1.17879129737964</v>
      </c>
      <c r="DA252" s="34">
        <f t="shared" si="362"/>
        <v>0.84832658861914</v>
      </c>
      <c r="DB252" s="32">
        <f t="shared" si="320"/>
        <v>0.0372507045886087</v>
      </c>
      <c r="DC252" s="32">
        <f t="shared" si="321"/>
        <v>0.15167341138086</v>
      </c>
      <c r="DD252" s="32">
        <f>(DC252-$DE$1)^2</f>
        <v>0.00306996213968267</v>
      </c>
      <c r="DE252" s="73"/>
      <c r="DF252" s="30">
        <f t="shared" si="322"/>
        <v>1.07949558401785</v>
      </c>
      <c r="DG252" s="30">
        <f t="shared" si="323"/>
        <v>1.0108147976958</v>
      </c>
      <c r="DH252" s="30">
        <f t="shared" si="324"/>
        <v>1.25888540897969</v>
      </c>
      <c r="DI252" s="34">
        <f t="shared" si="325"/>
        <v>0.794353475595914</v>
      </c>
      <c r="DJ252" s="32">
        <f t="shared" si="326"/>
        <v>0.0684791451049901</v>
      </c>
      <c r="DK252" s="32">
        <f t="shared" si="327"/>
        <v>0.205646524404086</v>
      </c>
      <c r="DL252" s="32">
        <f t="shared" si="328"/>
        <v>0.000585740421317006</v>
      </c>
      <c r="DM252" s="36"/>
      <c r="DN252" s="30">
        <f t="shared" si="329"/>
        <v>1.15433451919302</v>
      </c>
      <c r="DO252" s="30">
        <f t="shared" si="330"/>
        <v>1.10236675663965</v>
      </c>
      <c r="DP252" s="34">
        <f t="shared" si="331"/>
        <v>0.907139111350114</v>
      </c>
      <c r="DQ252" s="32">
        <f t="shared" si="332"/>
        <v>0.0139630808543446</v>
      </c>
      <c r="DR252" s="32">
        <f t="shared" si="333"/>
        <v>0.0928608886498856</v>
      </c>
      <c r="DS252" s="32">
        <f t="shared" si="334"/>
        <v>0.0180753907298736</v>
      </c>
      <c r="DT252" s="36"/>
      <c r="DU252" s="30">
        <f t="shared" si="335"/>
        <v>1.07427211886898</v>
      </c>
      <c r="DV252" s="30">
        <f t="shared" si="336"/>
        <v>1.18452296922657</v>
      </c>
      <c r="DW252" s="34">
        <f t="shared" si="337"/>
        <v>0.844221704415698</v>
      </c>
      <c r="DX252" s="32">
        <f t="shared" si="338"/>
        <v>0.0392942928576957</v>
      </c>
      <c r="DY252" s="32">
        <f t="shared" si="339"/>
        <v>0.155778295584302</v>
      </c>
      <c r="DZ252" s="32">
        <f t="shared" si="340"/>
        <v>0.00480732529555513</v>
      </c>
      <c r="EA252" s="36"/>
      <c r="EC252" s="25">
        <v>0.0939936020499946</v>
      </c>
      <c r="ED252" s="22">
        <v>0.0745507312642962</v>
      </c>
      <c r="EE252" s="25">
        <v>4.71849887129509</v>
      </c>
      <c r="EF252" s="25">
        <v>-0.154150679827258</v>
      </c>
      <c r="EG252" s="26">
        <f t="shared" si="341"/>
        <v>1.08661560615618</v>
      </c>
      <c r="EH252" s="26">
        <f t="shared" si="342"/>
        <v>1.17106729628279</v>
      </c>
      <c r="EI252" s="26">
        <f t="shared" si="363"/>
        <v>0.853921890888943</v>
      </c>
      <c r="EJ252" s="16">
        <f t="shared" si="343"/>
        <v>0.0345530078746842</v>
      </c>
      <c r="EK252" s="16">
        <f t="shared" si="344"/>
        <v>0.146078109111057</v>
      </c>
      <c r="EL252" s="16">
        <f t="shared" si="345"/>
        <v>0.0049768041470361</v>
      </c>
      <c r="EO252" s="25">
        <v>0.0939936020499946</v>
      </c>
      <c r="EP252" s="25">
        <v>4.71849887129509</v>
      </c>
      <c r="EQ252" s="22">
        <v>-0.154150679827258</v>
      </c>
      <c r="ER252" s="26">
        <f t="shared" si="346"/>
        <v>0.991884747799919</v>
      </c>
      <c r="ES252" s="26">
        <f t="shared" si="347"/>
        <v>1.28291114751236</v>
      </c>
      <c r="ET252" s="26">
        <f t="shared" si="364"/>
        <v>0.779477208487166</v>
      </c>
      <c r="EU252" s="16">
        <f t="shared" si="348"/>
        <v>0.0787449197673152</v>
      </c>
      <c r="EV252" s="16">
        <f t="shared" si="349"/>
        <v>0.220522791512834</v>
      </c>
      <c r="EW252" s="16">
        <f t="shared" si="350"/>
        <v>0.000262536280743805</v>
      </c>
      <c r="EZ252" s="25">
        <v>0.0939936020499946</v>
      </c>
      <c r="FA252" s="25">
        <v>4.71849887129509</v>
      </c>
      <c r="FB252" s="26">
        <f t="shared" si="351"/>
        <v>1.0299386583801</v>
      </c>
      <c r="FC252" s="26">
        <f t="shared" si="352"/>
        <v>1.23551047399406</v>
      </c>
      <c r="FD252" s="26">
        <f t="shared" si="353"/>
        <v>0.809382049807544</v>
      </c>
      <c r="FE252" s="16">
        <f t="shared" si="354"/>
        <v>0.0588360044484461</v>
      </c>
      <c r="FF252" s="16">
        <f t="shared" si="355"/>
        <v>0.190617950192456</v>
      </c>
      <c r="FG252" s="16">
        <f t="shared" si="356"/>
        <v>0.00673449721812211</v>
      </c>
    </row>
    <row r="253" s="1" customFormat="1" spans="1:163">
      <c r="A253" s="13" t="s">
        <v>33</v>
      </c>
      <c r="B253" s="13">
        <v>2.33826564450375</v>
      </c>
      <c r="C253" s="14">
        <v>0.0035</v>
      </c>
      <c r="D253" s="14">
        <v>0.0595</v>
      </c>
      <c r="E253" s="13">
        <v>112</v>
      </c>
      <c r="F253" s="13">
        <v>0.625</v>
      </c>
      <c r="G253" s="13">
        <v>0.758928571428572</v>
      </c>
      <c r="H253" s="13">
        <v>0.857142857142857</v>
      </c>
      <c r="I253" s="13">
        <v>4.82142857142857</v>
      </c>
      <c r="J253" s="13">
        <v>1.4304</v>
      </c>
      <c r="K253" s="17">
        <f t="shared" si="283"/>
        <v>1.5171876116576</v>
      </c>
      <c r="L253" s="17">
        <f t="shared" si="279"/>
        <v>0.942797046989605</v>
      </c>
      <c r="M253" s="17">
        <f t="shared" si="280"/>
        <v>1.06067366586801</v>
      </c>
      <c r="N253" s="16">
        <f t="shared" si="284"/>
        <v>0.00753208953723102</v>
      </c>
      <c r="O253" s="16">
        <f t="shared" si="281"/>
        <v>0.0606736658680116</v>
      </c>
      <c r="P253" s="16">
        <f>(O253-$Q$1)^2</f>
        <v>0.0603255371150694</v>
      </c>
      <c r="R253" s="21">
        <f t="shared" si="285"/>
        <v>-0.058904240095617</v>
      </c>
      <c r="S253" s="21">
        <f t="shared" ref="S253:S262" si="370">1</f>
        <v>1</v>
      </c>
      <c r="T253" s="21">
        <f t="shared" si="286"/>
        <v>0.849409476999225</v>
      </c>
      <c r="U253" s="22">
        <f t="shared" si="287"/>
        <v>0.00349388925425584</v>
      </c>
      <c r="V253" s="21">
        <f t="shared" si="288"/>
        <v>0.0577970987262166</v>
      </c>
      <c r="W253" s="25">
        <f t="shared" si="289"/>
        <v>4.71849887129509</v>
      </c>
      <c r="X253" s="21">
        <f t="shared" si="290"/>
        <v>-0.470003629245736</v>
      </c>
      <c r="Y253" s="21">
        <f t="shared" si="291"/>
        <v>-0.275847614804777</v>
      </c>
      <c r="Z253" s="25">
        <f t="shared" si="292"/>
        <v>-0.154150679827258</v>
      </c>
      <c r="AA253" s="21">
        <f t="shared" si="293"/>
        <v>1.57307026826323</v>
      </c>
      <c r="AB253" s="26">
        <f t="shared" si="294"/>
        <v>1.39095486321399</v>
      </c>
      <c r="AC253" s="26">
        <f t="shared" si="295"/>
        <v>1.02835831544876</v>
      </c>
      <c r="AD253" s="26">
        <f t="shared" si="357"/>
        <v>0.972423701911347</v>
      </c>
      <c r="AE253" s="16">
        <f t="shared" si="296"/>
        <v>0.00155591881606695</v>
      </c>
      <c r="AF253" s="16">
        <f t="shared" si="297"/>
        <v>0.0275762980886528</v>
      </c>
      <c r="AG253" s="16">
        <f t="shared" si="298"/>
        <v>0.0312726102133547</v>
      </c>
      <c r="AJ253" s="25">
        <v>-0.058904240095617</v>
      </c>
      <c r="AK253" s="22">
        <v>1</v>
      </c>
      <c r="AL253" s="25">
        <v>0.849409476999225</v>
      </c>
      <c r="AM253" s="25">
        <v>0.0577970987262166</v>
      </c>
      <c r="AN253" s="25">
        <v>4.71849887129509</v>
      </c>
      <c r="AO253" s="25">
        <v>-0.470003629245736</v>
      </c>
      <c r="AP253" s="25">
        <v>-0.275847614804777</v>
      </c>
      <c r="AQ253" s="25">
        <v>-0.154150679827258</v>
      </c>
      <c r="AR253" s="25">
        <v>1.57307026826323</v>
      </c>
      <c r="AS253" s="26">
        <f t="shared" si="299"/>
        <v>1.38972356436164</v>
      </c>
      <c r="AT253" s="26">
        <f t="shared" si="300"/>
        <v>1.02926944370915</v>
      </c>
      <c r="AU253" s="26">
        <f t="shared" si="358"/>
        <v>0.971562894548128</v>
      </c>
      <c r="AV253" s="16">
        <f t="shared" si="301"/>
        <v>0.00165457241624139</v>
      </c>
      <c r="AW253" s="16">
        <f t="shared" si="302"/>
        <v>0.0284371054518714</v>
      </c>
      <c r="AX253" s="16">
        <f t="shared" si="303"/>
        <v>0.0310298084742359</v>
      </c>
      <c r="BA253" s="25">
        <v>-0.058904240095617</v>
      </c>
      <c r="BB253" s="25">
        <v>0.849409476999225</v>
      </c>
      <c r="BC253" s="25">
        <v>0.0577970987262166</v>
      </c>
      <c r="BD253" s="25">
        <v>4.71849887129509</v>
      </c>
      <c r="BE253" s="22">
        <v>-0.470003629245736</v>
      </c>
      <c r="BF253" s="25">
        <v>-0.275847614804777</v>
      </c>
      <c r="BG253" s="25">
        <v>-0.154150679827258</v>
      </c>
      <c r="BH253" s="25">
        <v>1.57307026826323</v>
      </c>
      <c r="BI253" s="26">
        <f t="shared" si="304"/>
        <v>1.39338670752431</v>
      </c>
      <c r="BJ253" s="26">
        <f t="shared" si="305"/>
        <v>1.02656354641236</v>
      </c>
      <c r="BK253" s="26">
        <f t="shared" si="359"/>
        <v>0.974123816781535</v>
      </c>
      <c r="BL253" s="16">
        <f t="shared" si="306"/>
        <v>0.00136998381989112</v>
      </c>
      <c r="BM253" s="16">
        <f t="shared" si="307"/>
        <v>0.0258761832184649</v>
      </c>
      <c r="BN253" s="16">
        <f t="shared" si="308"/>
        <v>0.0320361172312391</v>
      </c>
      <c r="BQ253" s="25">
        <v>-0.058904240095617</v>
      </c>
      <c r="BR253" s="25">
        <v>0.849409476999225</v>
      </c>
      <c r="BS253" s="25">
        <v>0.0577970987262166</v>
      </c>
      <c r="BT253" s="25">
        <v>4.71849887129509</v>
      </c>
      <c r="BU253" s="22">
        <v>-0.275847614804777</v>
      </c>
      <c r="BV253" s="25">
        <v>-0.154150679827258</v>
      </c>
      <c r="BW253" s="25">
        <v>1.57307026826323</v>
      </c>
      <c r="BX253" s="26">
        <f t="shared" si="309"/>
        <v>1.37602406744955</v>
      </c>
      <c r="BY253" s="26">
        <f t="shared" si="310"/>
        <v>1.03951670166005</v>
      </c>
      <c r="BZ253" s="26">
        <f t="shared" si="360"/>
        <v>0.961985505767301</v>
      </c>
      <c r="CA253" s="16">
        <f t="shared" si="311"/>
        <v>0.00295674204073133</v>
      </c>
      <c r="CB253" s="16">
        <f t="shared" si="312"/>
        <v>0.0380144942326988</v>
      </c>
      <c r="CC253" s="16">
        <f t="shared" si="313"/>
        <v>0.0284416625728464</v>
      </c>
      <c r="CF253" s="25">
        <v>-0.058904240095617</v>
      </c>
      <c r="CG253" s="25">
        <v>0.849409476999225</v>
      </c>
      <c r="CH253" s="25">
        <v>0.0577970987262166</v>
      </c>
      <c r="CI253" s="25">
        <v>4.71849887129509</v>
      </c>
      <c r="CJ253" s="25">
        <v>-0.154150679827258</v>
      </c>
      <c r="CK253" s="22">
        <v>1.57307026826323</v>
      </c>
      <c r="CL253" s="29">
        <f t="shared" si="314"/>
        <v>1.35449982668106</v>
      </c>
      <c r="CM253" s="29">
        <f t="shared" si="315"/>
        <v>1.05603557255885</v>
      </c>
      <c r="CN253" s="29">
        <f t="shared" si="361"/>
        <v>0.946937798294923</v>
      </c>
      <c r="CO253" s="27">
        <f t="shared" si="316"/>
        <v>0.00576083630984536</v>
      </c>
      <c r="CP253" s="27">
        <f t="shared" si="317"/>
        <v>0.0530622017050766</v>
      </c>
      <c r="CQ253" s="27">
        <f t="shared" si="318"/>
        <v>0.0238753016321624</v>
      </c>
      <c r="CT253" s="31">
        <v>-0.058904240095617</v>
      </c>
      <c r="CU253" s="31">
        <v>0.849409476999225</v>
      </c>
      <c r="CV253" s="31">
        <v>0.0577970987262166</v>
      </c>
      <c r="CW253" s="31">
        <v>4.71849887129509</v>
      </c>
      <c r="CX253" s="31">
        <v>-0.154150679827258</v>
      </c>
      <c r="CY253" s="34">
        <f t="shared" si="319"/>
        <v>1.35470037211516</v>
      </c>
      <c r="CZ253" s="34">
        <f t="shared" si="282"/>
        <v>1.05587924048965</v>
      </c>
      <c r="DA253" s="34">
        <f t="shared" si="362"/>
        <v>0.947078000639795</v>
      </c>
      <c r="DB253" s="32">
        <f t="shared" si="320"/>
        <v>0.00573043366190275</v>
      </c>
      <c r="DC253" s="32">
        <f t="shared" si="321"/>
        <v>0.0529219993602047</v>
      </c>
      <c r="DD253" s="32">
        <f>(DC253-$DE$1)^2</f>
        <v>0.0237648897014233</v>
      </c>
      <c r="DE253" s="73"/>
      <c r="DF253" s="30">
        <f t="shared" si="322"/>
        <v>1.35470037211517</v>
      </c>
      <c r="DG253" s="30">
        <f t="shared" si="323"/>
        <v>1.32372747315088</v>
      </c>
      <c r="DH253" s="30">
        <f t="shared" si="324"/>
        <v>1.08058496103825</v>
      </c>
      <c r="DI253" s="34">
        <f t="shared" si="325"/>
        <v>0.925424687605482</v>
      </c>
      <c r="DJ253" s="32">
        <f t="shared" si="326"/>
        <v>0.011379027984376</v>
      </c>
      <c r="DK253" s="32">
        <f t="shared" si="327"/>
        <v>0.0745753123945182</v>
      </c>
      <c r="DL253" s="32">
        <f t="shared" si="328"/>
        <v>0.0241097935754247</v>
      </c>
      <c r="DM253" s="36"/>
      <c r="DN253" s="30">
        <f t="shared" si="329"/>
        <v>1.30169793003695</v>
      </c>
      <c r="DO253" s="30">
        <f t="shared" si="330"/>
        <v>1.09887245496303</v>
      </c>
      <c r="DP253" s="34">
        <f t="shared" si="331"/>
        <v>0.910023720663418</v>
      </c>
      <c r="DQ253" s="32">
        <f t="shared" si="332"/>
        <v>0.0165642228127731</v>
      </c>
      <c r="DR253" s="32">
        <f t="shared" si="333"/>
        <v>0.0899762793365823</v>
      </c>
      <c r="DS253" s="32">
        <f t="shared" si="334"/>
        <v>0.0188593528551539</v>
      </c>
      <c r="DT253" s="36"/>
      <c r="DU253" s="30">
        <f t="shared" si="335"/>
        <v>1.26018197752529</v>
      </c>
      <c r="DV253" s="30">
        <f t="shared" si="336"/>
        <v>1.135074160328</v>
      </c>
      <c r="DW253" s="34">
        <f t="shared" si="337"/>
        <v>0.880999704645755</v>
      </c>
      <c r="DX253" s="32">
        <f t="shared" si="338"/>
        <v>0.0289741751752017</v>
      </c>
      <c r="DY253" s="32">
        <f t="shared" si="339"/>
        <v>0.119000295354245</v>
      </c>
      <c r="DZ253" s="32">
        <f t="shared" si="340"/>
        <v>0.0112599429083305</v>
      </c>
      <c r="EA253" s="36"/>
      <c r="EC253" s="25">
        <v>-0.058904240095617</v>
      </c>
      <c r="ED253" s="22">
        <v>0.0577970987262166</v>
      </c>
      <c r="EE253" s="25">
        <v>4.71849887129509</v>
      </c>
      <c r="EF253" s="25">
        <v>-0.154150679827258</v>
      </c>
      <c r="EG253" s="26">
        <f t="shared" si="341"/>
        <v>1.35882132023461</v>
      </c>
      <c r="EH253" s="26">
        <f t="shared" si="342"/>
        <v>1.05267703611909</v>
      </c>
      <c r="EI253" s="26">
        <f t="shared" si="363"/>
        <v>0.949958976674087</v>
      </c>
      <c r="EJ253" s="16">
        <f t="shared" si="343"/>
        <v>0.00512350739695566</v>
      </c>
      <c r="EK253" s="16">
        <f t="shared" si="344"/>
        <v>0.050041023325913</v>
      </c>
      <c r="EL253" s="16">
        <f t="shared" si="345"/>
        <v>0.0277500803911236</v>
      </c>
      <c r="EO253" s="25">
        <v>-0.058904240095617</v>
      </c>
      <c r="EP253" s="25">
        <v>4.71849887129509</v>
      </c>
      <c r="EQ253" s="22">
        <v>-0.154150679827258</v>
      </c>
      <c r="ER253" s="26">
        <f t="shared" si="346"/>
        <v>1.29916290527062</v>
      </c>
      <c r="ES253" s="26">
        <f t="shared" si="347"/>
        <v>1.1010166578779</v>
      </c>
      <c r="ET253" s="26">
        <f t="shared" si="364"/>
        <v>0.908251471805522</v>
      </c>
      <c r="EU253" s="16">
        <f t="shared" si="348"/>
        <v>0.0172231750330085</v>
      </c>
      <c r="EV253" s="16">
        <f t="shared" si="349"/>
        <v>0.0917485281944777</v>
      </c>
      <c r="EW253" s="16">
        <f t="shared" si="350"/>
        <v>0.0210183985736484</v>
      </c>
      <c r="EZ253" s="25">
        <v>-0.058904240095617</v>
      </c>
      <c r="FA253" s="25">
        <v>4.71849887129509</v>
      </c>
      <c r="FB253" s="26">
        <f t="shared" si="351"/>
        <v>1.34900562050131</v>
      </c>
      <c r="FC253" s="26">
        <f t="shared" si="352"/>
        <v>1.0603365755203</v>
      </c>
      <c r="FD253" s="26">
        <f t="shared" si="353"/>
        <v>0.943096770484696</v>
      </c>
      <c r="FE253" s="16">
        <f t="shared" si="354"/>
        <v>0.00662504501397698</v>
      </c>
      <c r="FF253" s="16">
        <f t="shared" si="355"/>
        <v>0.0569032295153044</v>
      </c>
      <c r="FG253" s="16">
        <f t="shared" si="356"/>
        <v>0.0465604487299884</v>
      </c>
    </row>
    <row r="254" s="1" customFormat="1" spans="1:163">
      <c r="A254" s="13" t="s">
        <v>33</v>
      </c>
      <c r="B254" s="13">
        <v>2.33826564450375</v>
      </c>
      <c r="C254" s="14">
        <v>0.003</v>
      </c>
      <c r="D254" s="14">
        <v>0.0471</v>
      </c>
      <c r="E254" s="13">
        <v>112</v>
      </c>
      <c r="F254" s="13">
        <v>0.758928571428571</v>
      </c>
      <c r="G254" s="13">
        <v>0.758928571428572</v>
      </c>
      <c r="H254" s="13">
        <v>0.857142857142857</v>
      </c>
      <c r="I254" s="13">
        <v>6.60714285714286</v>
      </c>
      <c r="J254" s="13">
        <v>1.7414</v>
      </c>
      <c r="K254" s="17">
        <f t="shared" si="283"/>
        <v>1.55157248308617</v>
      </c>
      <c r="L254" s="17">
        <f t="shared" si="279"/>
        <v>1.12234524586067</v>
      </c>
      <c r="M254" s="17">
        <f t="shared" si="280"/>
        <v>0.890991433953241</v>
      </c>
      <c r="N254" s="16">
        <f t="shared" si="284"/>
        <v>0.0360344861776689</v>
      </c>
      <c r="O254" s="16">
        <f t="shared" si="281"/>
        <v>0.109008566046759</v>
      </c>
      <c r="P254" s="16">
        <f>(O254-$Q$1)^2</f>
        <v>0.038918481076806</v>
      </c>
      <c r="R254" s="21">
        <f t="shared" si="285"/>
        <v>0.115420465526969</v>
      </c>
      <c r="S254" s="21">
        <f t="shared" si="370"/>
        <v>1</v>
      </c>
      <c r="T254" s="21">
        <f t="shared" si="286"/>
        <v>0.849409476999225</v>
      </c>
      <c r="U254" s="22">
        <f t="shared" si="287"/>
        <v>0.00299550897979837</v>
      </c>
      <c r="V254" s="21">
        <f t="shared" si="288"/>
        <v>0.0460244383112793</v>
      </c>
      <c r="W254" s="25">
        <f t="shared" si="289"/>
        <v>4.71849887129509</v>
      </c>
      <c r="X254" s="21">
        <f t="shared" si="290"/>
        <v>-0.275847614804779</v>
      </c>
      <c r="Y254" s="21">
        <f t="shared" si="291"/>
        <v>-0.275847614804777</v>
      </c>
      <c r="Z254" s="25">
        <f t="shared" si="292"/>
        <v>-0.154150679827258</v>
      </c>
      <c r="AA254" s="21">
        <f t="shared" si="293"/>
        <v>1.88815131490312</v>
      </c>
      <c r="AB254" s="26">
        <f t="shared" si="294"/>
        <v>1.38009551306687</v>
      </c>
      <c r="AC254" s="26">
        <f t="shared" si="295"/>
        <v>1.26179672603256</v>
      </c>
      <c r="AD254" s="26">
        <f t="shared" si="357"/>
        <v>0.792520680525363</v>
      </c>
      <c r="AE254" s="16">
        <f t="shared" si="296"/>
        <v>0.130540932278014</v>
      </c>
      <c r="AF254" s="16">
        <f t="shared" si="297"/>
        <v>0.207479319474637</v>
      </c>
      <c r="AG254" s="16">
        <f t="shared" si="298"/>
        <v>9.37820992419157e-6</v>
      </c>
      <c r="AJ254" s="25">
        <v>0.115420465526969</v>
      </c>
      <c r="AK254" s="22">
        <v>1</v>
      </c>
      <c r="AL254" s="25">
        <v>0.849409476999225</v>
      </c>
      <c r="AM254" s="25">
        <v>0.0460244383112793</v>
      </c>
      <c r="AN254" s="25">
        <v>4.71849887129509</v>
      </c>
      <c r="AO254" s="25">
        <v>-0.275847614804779</v>
      </c>
      <c r="AP254" s="25">
        <v>-0.275847614804777</v>
      </c>
      <c r="AQ254" s="25">
        <v>-0.154150679827258</v>
      </c>
      <c r="AR254" s="25">
        <v>1.88815131490312</v>
      </c>
      <c r="AS254" s="26">
        <f t="shared" si="299"/>
        <v>1.37937731014841</v>
      </c>
      <c r="AT254" s="26">
        <f t="shared" si="300"/>
        <v>1.26245370805225</v>
      </c>
      <c r="AU254" s="26">
        <f t="shared" si="358"/>
        <v>0.792108252066389</v>
      </c>
      <c r="AV254" s="16">
        <f t="shared" si="301"/>
        <v>0.13106042796738</v>
      </c>
      <c r="AW254" s="16">
        <f t="shared" si="302"/>
        <v>0.207891747933611</v>
      </c>
      <c r="AX254" s="16">
        <f t="shared" si="303"/>
        <v>1.09021726515492e-5</v>
      </c>
      <c r="BA254" s="25">
        <v>0.115420465526969</v>
      </c>
      <c r="BB254" s="25">
        <v>0.849409476999225</v>
      </c>
      <c r="BC254" s="25">
        <v>0.0460244383112793</v>
      </c>
      <c r="BD254" s="25">
        <v>4.71849887129509</v>
      </c>
      <c r="BE254" s="22">
        <v>-0.275847614804779</v>
      </c>
      <c r="BF254" s="25">
        <v>-0.275847614804777</v>
      </c>
      <c r="BG254" s="25">
        <v>-0.154150679827258</v>
      </c>
      <c r="BH254" s="25">
        <v>1.88815131490312</v>
      </c>
      <c r="BI254" s="26">
        <f t="shared" si="304"/>
        <v>1.38588668518783</v>
      </c>
      <c r="BJ254" s="26">
        <f t="shared" si="305"/>
        <v>1.25652408570762</v>
      </c>
      <c r="BK254" s="26">
        <f t="shared" si="359"/>
        <v>0.795846264607687</v>
      </c>
      <c r="BL254" s="16">
        <f t="shared" si="306"/>
        <v>0.12638971700874</v>
      </c>
      <c r="BM254" s="16">
        <f t="shared" si="307"/>
        <v>0.204153735392313</v>
      </c>
      <c r="BN254" s="16">
        <f t="shared" si="308"/>
        <v>5.02409188585285e-7</v>
      </c>
      <c r="BQ254" s="25">
        <v>0.115420465526969</v>
      </c>
      <c r="BR254" s="25">
        <v>0.849409476999225</v>
      </c>
      <c r="BS254" s="25">
        <v>0.0460244383112793</v>
      </c>
      <c r="BT254" s="25">
        <v>4.71849887129509</v>
      </c>
      <c r="BU254" s="22">
        <v>-0.275847614804777</v>
      </c>
      <c r="BV254" s="25">
        <v>-0.154150679827258</v>
      </c>
      <c r="BW254" s="25">
        <v>1.88815131490312</v>
      </c>
      <c r="BX254" s="26">
        <f t="shared" si="309"/>
        <v>1.39642877027764</v>
      </c>
      <c r="BY254" s="26">
        <f t="shared" si="310"/>
        <v>1.24703818559523</v>
      </c>
      <c r="BZ254" s="26">
        <f t="shared" si="360"/>
        <v>0.801900063326999</v>
      </c>
      <c r="CA254" s="16">
        <f t="shared" si="311"/>
        <v>0.11900514933616</v>
      </c>
      <c r="CB254" s="16">
        <f t="shared" si="312"/>
        <v>0.198099936673001</v>
      </c>
      <c r="CC254" s="16">
        <f t="shared" si="313"/>
        <v>7.3292752806469e-5</v>
      </c>
      <c r="CF254" s="25">
        <v>0.115420465526969</v>
      </c>
      <c r="CG254" s="25">
        <v>0.849409476999225</v>
      </c>
      <c r="CH254" s="25">
        <v>0.0460244383112793</v>
      </c>
      <c r="CI254" s="25">
        <v>4.71849887129509</v>
      </c>
      <c r="CJ254" s="25">
        <v>-0.154150679827258</v>
      </c>
      <c r="CK254" s="22">
        <v>1.88815131490312</v>
      </c>
      <c r="CL254" s="29">
        <f t="shared" si="314"/>
        <v>1.37738807564071</v>
      </c>
      <c r="CM254" s="29">
        <f t="shared" si="315"/>
        <v>1.2642769534577</v>
      </c>
      <c r="CN254" s="29">
        <f t="shared" si="361"/>
        <v>0.790965932950906</v>
      </c>
      <c r="CO254" s="27">
        <f t="shared" si="316"/>
        <v>0.132504681075755</v>
      </c>
      <c r="CP254" s="27">
        <f t="shared" si="317"/>
        <v>0.209034067049094</v>
      </c>
      <c r="CQ254" s="27">
        <f t="shared" si="318"/>
        <v>2.11853231273803e-6</v>
      </c>
      <c r="CT254" s="31">
        <v>0.115420465526969</v>
      </c>
      <c r="CU254" s="31">
        <v>0.849409476999225</v>
      </c>
      <c r="CV254" s="31">
        <v>0.0460244383112793</v>
      </c>
      <c r="CW254" s="31">
        <v>4.71849887129509</v>
      </c>
      <c r="CX254" s="31">
        <v>-0.154150679827258</v>
      </c>
      <c r="CY254" s="34">
        <f t="shared" si="319"/>
        <v>1.34437361793791</v>
      </c>
      <c r="CZ254" s="34">
        <f t="shared" si="282"/>
        <v>1.29532443716879</v>
      </c>
      <c r="DA254" s="34">
        <f t="shared" si="362"/>
        <v>0.772007360708576</v>
      </c>
      <c r="DB254" s="32">
        <f t="shared" si="320"/>
        <v>0.15762994805331</v>
      </c>
      <c r="DC254" s="32">
        <f t="shared" si="321"/>
        <v>0.227992639291424</v>
      </c>
      <c r="DD254" s="32">
        <f>(DC254-$DE$1)^2</f>
        <v>0.000437311277900991</v>
      </c>
      <c r="DE254" s="73"/>
      <c r="DF254" s="30">
        <f t="shared" si="322"/>
        <v>1.34437361793792</v>
      </c>
      <c r="DG254" s="30">
        <f t="shared" si="323"/>
        <v>1.35379988625845</v>
      </c>
      <c r="DH254" s="30">
        <f t="shared" si="324"/>
        <v>1.28630532302139</v>
      </c>
      <c r="DI254" s="34">
        <f t="shared" si="325"/>
        <v>0.777420400975337</v>
      </c>
      <c r="DJ254" s="32">
        <f t="shared" si="326"/>
        <v>0.150233848172462</v>
      </c>
      <c r="DK254" s="32">
        <f t="shared" si="327"/>
        <v>0.222579599024663</v>
      </c>
      <c r="DL254" s="32">
        <f t="shared" si="328"/>
        <v>5.28383626149711e-5</v>
      </c>
      <c r="DM254" s="36"/>
      <c r="DN254" s="30">
        <f t="shared" si="329"/>
        <v>1.37856047060059</v>
      </c>
      <c r="DO254" s="30">
        <f t="shared" si="330"/>
        <v>1.26320175076639</v>
      </c>
      <c r="DP254" s="34">
        <f t="shared" si="331"/>
        <v>0.791639181463527</v>
      </c>
      <c r="DQ254" s="32">
        <f t="shared" si="332"/>
        <v>0.131652524094789</v>
      </c>
      <c r="DR254" s="32">
        <f t="shared" si="333"/>
        <v>0.208360818536473</v>
      </c>
      <c r="DS254" s="32">
        <f t="shared" si="334"/>
        <v>0.000358906198886834</v>
      </c>
      <c r="DT254" s="36"/>
      <c r="DU254" s="30">
        <f t="shared" si="335"/>
        <v>1.31560057071999</v>
      </c>
      <c r="DV254" s="30">
        <f t="shared" si="336"/>
        <v>1.3236540320494</v>
      </c>
      <c r="DW254" s="34">
        <f t="shared" si="337"/>
        <v>0.755484420994594</v>
      </c>
      <c r="DX254" s="32">
        <f t="shared" si="338"/>
        <v>0.181305153975185</v>
      </c>
      <c r="DY254" s="32">
        <f t="shared" si="339"/>
        <v>0.244515579005406</v>
      </c>
      <c r="DZ254" s="32">
        <f t="shared" si="340"/>
        <v>0.000376453339404471</v>
      </c>
      <c r="EA254" s="36"/>
      <c r="EC254" s="25">
        <v>0.115420465526969</v>
      </c>
      <c r="ED254" s="22">
        <v>0.0460244383112793</v>
      </c>
      <c r="EE254" s="25">
        <v>4.71849887129509</v>
      </c>
      <c r="EF254" s="25">
        <v>-0.154150679827258</v>
      </c>
      <c r="EG254" s="26">
        <f t="shared" si="341"/>
        <v>1.3451161009971</v>
      </c>
      <c r="EH254" s="26">
        <f t="shared" si="342"/>
        <v>1.29460943832963</v>
      </c>
      <c r="EI254" s="26">
        <f t="shared" si="363"/>
        <v>0.772433732053002</v>
      </c>
      <c r="EJ254" s="16">
        <f t="shared" si="343"/>
        <v>0.157040928608942</v>
      </c>
      <c r="EK254" s="16">
        <f t="shared" si="344"/>
        <v>0.227566267946998</v>
      </c>
      <c r="EL254" s="16">
        <f t="shared" si="345"/>
        <v>0.000119720598386379</v>
      </c>
      <c r="EO254" s="25">
        <v>0.115420465526969</v>
      </c>
      <c r="EP254" s="25">
        <v>4.71849887129509</v>
      </c>
      <c r="EQ254" s="22">
        <v>-0.154150679827258</v>
      </c>
      <c r="ER254" s="26">
        <f t="shared" si="346"/>
        <v>1.32860656083388</v>
      </c>
      <c r="ES254" s="26">
        <f t="shared" si="347"/>
        <v>1.31069652321078</v>
      </c>
      <c r="ET254" s="26">
        <f t="shared" si="364"/>
        <v>0.762953118659632</v>
      </c>
      <c r="EU254" s="16">
        <f t="shared" si="348"/>
        <v>0.170398423418591</v>
      </c>
      <c r="EV254" s="16">
        <f t="shared" si="349"/>
        <v>0.237046881340368</v>
      </c>
      <c r="EW254" s="16">
        <f t="shared" si="350"/>
        <v>1.03117073147925e-7</v>
      </c>
      <c r="EZ254" s="25">
        <v>0.115420465526969</v>
      </c>
      <c r="FA254" s="25">
        <v>4.71849887129509</v>
      </c>
      <c r="FB254" s="26">
        <f t="shared" si="351"/>
        <v>1.37957888939762</v>
      </c>
      <c r="FC254" s="26">
        <f t="shared" si="352"/>
        <v>1.26226924272549</v>
      </c>
      <c r="FD254" s="26">
        <f t="shared" si="353"/>
        <v>0.792224009071791</v>
      </c>
      <c r="FE254" s="16">
        <f t="shared" si="354"/>
        <v>0.130914516077542</v>
      </c>
      <c r="FF254" s="16">
        <f t="shared" si="355"/>
        <v>0.207775990928209</v>
      </c>
      <c r="FG254" s="16">
        <f t="shared" si="356"/>
        <v>0.00421278127184452</v>
      </c>
    </row>
    <row r="255" s="1" customFormat="1" spans="1:163">
      <c r="A255" s="13" t="s">
        <v>33</v>
      </c>
      <c r="B255" s="13">
        <v>2.29218956245815</v>
      </c>
      <c r="C255" s="14">
        <v>0.003</v>
      </c>
      <c r="D255" s="14">
        <v>0.105</v>
      </c>
      <c r="E255" s="13">
        <v>112</v>
      </c>
      <c r="F255" s="13">
        <v>0.357142857142857</v>
      </c>
      <c r="G255" s="13">
        <v>0.357142857142857</v>
      </c>
      <c r="H255" s="13">
        <v>0.857142857142857</v>
      </c>
      <c r="I255" s="13">
        <v>10.1785714285714</v>
      </c>
      <c r="J255" s="13">
        <v>1.0908</v>
      </c>
      <c r="K255" s="17">
        <f t="shared" si="283"/>
        <v>1.03911913395815</v>
      </c>
      <c r="L255" s="17">
        <f t="shared" si="279"/>
        <v>1.04973526552725</v>
      </c>
      <c r="M255" s="17">
        <f t="shared" si="280"/>
        <v>0.952621134908459</v>
      </c>
      <c r="N255" s="16">
        <f t="shared" si="284"/>
        <v>0.00267091191483589</v>
      </c>
      <c r="O255" s="16">
        <f t="shared" si="281"/>
        <v>0.0473788650915405</v>
      </c>
      <c r="P255" s="16">
        <f>(O255-$Q$1)^2</f>
        <v>0.0670330293547274</v>
      </c>
      <c r="R255" s="21">
        <f t="shared" si="285"/>
        <v>0.0485380043105193</v>
      </c>
      <c r="S255" s="21">
        <f t="shared" si="370"/>
        <v>1</v>
      </c>
      <c r="T255" s="21">
        <f t="shared" si="286"/>
        <v>0.829507501566103</v>
      </c>
      <c r="U255" s="22">
        <f t="shared" si="287"/>
        <v>0.00299550897979837</v>
      </c>
      <c r="V255" s="21">
        <f t="shared" si="288"/>
        <v>0.0998453349697161</v>
      </c>
      <c r="W255" s="25">
        <f t="shared" si="289"/>
        <v>4.71849887129509</v>
      </c>
      <c r="X255" s="21">
        <f t="shared" si="290"/>
        <v>-1.02961941718116</v>
      </c>
      <c r="Y255" s="21">
        <f t="shared" si="291"/>
        <v>-1.02961941718116</v>
      </c>
      <c r="Z255" s="25">
        <f t="shared" si="292"/>
        <v>-0.154150679827258</v>
      </c>
      <c r="AA255" s="21">
        <f t="shared" si="293"/>
        <v>2.32028467009344</v>
      </c>
      <c r="AB255" s="26">
        <f t="shared" si="294"/>
        <v>1.06388074492257</v>
      </c>
      <c r="AC255" s="26">
        <f t="shared" si="295"/>
        <v>1.02530288775871</v>
      </c>
      <c r="AD255" s="26">
        <f t="shared" si="357"/>
        <v>0.975321548333859</v>
      </c>
      <c r="AE255" s="16">
        <f t="shared" si="296"/>
        <v>0.000724646293923584</v>
      </c>
      <c r="AF255" s="16">
        <f t="shared" si="297"/>
        <v>0.0246784516661415</v>
      </c>
      <c r="AG255" s="16">
        <f t="shared" si="298"/>
        <v>0.0323059217306504</v>
      </c>
      <c r="AJ255" s="25">
        <v>0.0485380043105193</v>
      </c>
      <c r="AK255" s="22">
        <v>1</v>
      </c>
      <c r="AL255" s="25">
        <v>0.829507501566103</v>
      </c>
      <c r="AM255" s="25">
        <v>0.0998453349697161</v>
      </c>
      <c r="AN255" s="25">
        <v>4.71849887129509</v>
      </c>
      <c r="AO255" s="25">
        <v>-1.02961941718116</v>
      </c>
      <c r="AP255" s="25">
        <v>-1.02961941718116</v>
      </c>
      <c r="AQ255" s="25">
        <v>-0.154150679827258</v>
      </c>
      <c r="AR255" s="25">
        <v>2.32028467009344</v>
      </c>
      <c r="AS255" s="26">
        <f t="shared" si="299"/>
        <v>1.06392773988327</v>
      </c>
      <c r="AT255" s="26">
        <f t="shared" si="300"/>
        <v>1.02525759890393</v>
      </c>
      <c r="AU255" s="26">
        <f t="shared" si="358"/>
        <v>0.975364631356131</v>
      </c>
      <c r="AV255" s="16">
        <f t="shared" si="301"/>
        <v>0.000722118363781326</v>
      </c>
      <c r="AW255" s="16">
        <f t="shared" si="302"/>
        <v>0.0246353686438691</v>
      </c>
      <c r="AX255" s="16">
        <f t="shared" si="303"/>
        <v>0.0323836348339572</v>
      </c>
      <c r="BA255" s="25">
        <v>0.0485380043105193</v>
      </c>
      <c r="BB255" s="25">
        <v>0.829507501566103</v>
      </c>
      <c r="BC255" s="25">
        <v>0.0998453349697161</v>
      </c>
      <c r="BD255" s="25">
        <v>4.71849887129509</v>
      </c>
      <c r="BE255" s="22">
        <v>-1.02961941718116</v>
      </c>
      <c r="BF255" s="25">
        <v>-1.02961941718116</v>
      </c>
      <c r="BG255" s="25">
        <v>-0.154150679827258</v>
      </c>
      <c r="BH255" s="25">
        <v>2.32028467009344</v>
      </c>
      <c r="BI255" s="26">
        <f t="shared" si="304"/>
        <v>1.06781610241576</v>
      </c>
      <c r="BJ255" s="26">
        <f t="shared" si="305"/>
        <v>1.02152420958276</v>
      </c>
      <c r="BK255" s="26">
        <f t="shared" si="359"/>
        <v>0.978929320146462</v>
      </c>
      <c r="BL255" s="16">
        <f t="shared" si="306"/>
        <v>0.000528259548162804</v>
      </c>
      <c r="BM255" s="16">
        <f t="shared" si="307"/>
        <v>0.0210706798535381</v>
      </c>
      <c r="BN255" s="16">
        <f t="shared" si="308"/>
        <v>0.0337794492087765</v>
      </c>
      <c r="BQ255" s="25">
        <v>0.0485380043105193</v>
      </c>
      <c r="BR255" s="25">
        <v>0.829507501566103</v>
      </c>
      <c r="BS255" s="25">
        <v>0.0998453349697161</v>
      </c>
      <c r="BT255" s="25">
        <v>4.71849887129509</v>
      </c>
      <c r="BU255" s="22">
        <v>-1.02961941718116</v>
      </c>
      <c r="BV255" s="25">
        <v>-0.154150679827258</v>
      </c>
      <c r="BW255" s="25">
        <v>2.32028467009344</v>
      </c>
      <c r="BX255" s="26">
        <f t="shared" si="309"/>
        <v>1.06532137172948</v>
      </c>
      <c r="BY255" s="26">
        <f t="shared" si="310"/>
        <v>1.02391637767405</v>
      </c>
      <c r="BZ255" s="26">
        <f t="shared" si="360"/>
        <v>0.976642254977524</v>
      </c>
      <c r="CA255" s="16">
        <f t="shared" si="311"/>
        <v>0.000649160498547191</v>
      </c>
      <c r="CB255" s="16">
        <f t="shared" si="312"/>
        <v>0.0233577450224762</v>
      </c>
      <c r="CC255" s="16">
        <f t="shared" si="313"/>
        <v>0.0336001035728491</v>
      </c>
      <c r="CF255" s="25">
        <v>0.0485380043105193</v>
      </c>
      <c r="CG255" s="25">
        <v>0.829507501566103</v>
      </c>
      <c r="CH255" s="25">
        <v>0.0998453349697161</v>
      </c>
      <c r="CI255" s="25">
        <v>4.71849887129509</v>
      </c>
      <c r="CJ255" s="25">
        <v>-0.154150679827258</v>
      </c>
      <c r="CK255" s="22">
        <v>2.32028467009344</v>
      </c>
      <c r="CL255" s="29">
        <f t="shared" si="314"/>
        <v>1.0806340601173</v>
      </c>
      <c r="CM255" s="29">
        <f t="shared" si="315"/>
        <v>1.00940738429214</v>
      </c>
      <c r="CN255" s="29">
        <f t="shared" si="361"/>
        <v>0.990680289803168</v>
      </c>
      <c r="CO255" s="27">
        <f t="shared" si="316"/>
        <v>0.000103346333698749</v>
      </c>
      <c r="CP255" s="27">
        <f t="shared" si="317"/>
        <v>0.00931971019683153</v>
      </c>
      <c r="CQ255" s="27">
        <f t="shared" si="318"/>
        <v>0.039306567228758</v>
      </c>
      <c r="CT255" s="31">
        <v>0.0485380043105193</v>
      </c>
      <c r="CU255" s="31">
        <v>0.829507501566103</v>
      </c>
      <c r="CV255" s="31">
        <v>0.0998453349697161</v>
      </c>
      <c r="CW255" s="31">
        <v>4.71849887129509</v>
      </c>
      <c r="CX255" s="31">
        <v>-0.154150679827258</v>
      </c>
      <c r="CY255" s="34">
        <f t="shared" si="319"/>
        <v>1.0289665632777</v>
      </c>
      <c r="CZ255" s="34">
        <f t="shared" si="282"/>
        <v>1.06009275610019</v>
      </c>
      <c r="DA255" s="34">
        <f t="shared" si="362"/>
        <v>0.943313681039328</v>
      </c>
      <c r="DB255" s="32">
        <f t="shared" si="320"/>
        <v>0.00382337389689083</v>
      </c>
      <c r="DC255" s="32">
        <f t="shared" si="321"/>
        <v>0.0566863189606722</v>
      </c>
      <c r="DD255" s="32">
        <f>(DC255-$DE$1)^2</f>
        <v>0.0226184549398273</v>
      </c>
      <c r="DE255" s="73"/>
      <c r="DF255" s="30">
        <f t="shared" si="322"/>
        <v>1.0289665632777</v>
      </c>
      <c r="DG255" s="30">
        <f t="shared" si="323"/>
        <v>0.903163764874695</v>
      </c>
      <c r="DH255" s="30">
        <f t="shared" si="324"/>
        <v>1.20775438787819</v>
      </c>
      <c r="DI255" s="34">
        <f t="shared" si="325"/>
        <v>0.827982916093413</v>
      </c>
      <c r="DJ255" s="32">
        <f t="shared" si="326"/>
        <v>0.0352073567319988</v>
      </c>
      <c r="DK255" s="32">
        <f t="shared" si="327"/>
        <v>0.172017083906587</v>
      </c>
      <c r="DL255" s="32">
        <f t="shared" si="328"/>
        <v>0.00334448415370085</v>
      </c>
      <c r="DM255" s="36"/>
      <c r="DN255" s="30">
        <f t="shared" si="329"/>
        <v>1.04612274534112</v>
      </c>
      <c r="DO255" s="30">
        <f t="shared" si="330"/>
        <v>1.04270746894459</v>
      </c>
      <c r="DP255" s="34">
        <f t="shared" si="331"/>
        <v>0.95904175407143</v>
      </c>
      <c r="DQ255" s="32">
        <f t="shared" si="332"/>
        <v>0.00199605708385476</v>
      </c>
      <c r="DR255" s="32">
        <f t="shared" si="333"/>
        <v>0.0409582459285697</v>
      </c>
      <c r="DS255" s="32">
        <f t="shared" si="334"/>
        <v>0.0347253506732817</v>
      </c>
      <c r="DT255" s="36"/>
      <c r="DU255" s="30">
        <f t="shared" si="335"/>
        <v>0.96992861644288</v>
      </c>
      <c r="DV255" s="30">
        <f t="shared" si="336"/>
        <v>1.12461884463251</v>
      </c>
      <c r="DW255" s="34">
        <f t="shared" si="337"/>
        <v>0.889190150754382</v>
      </c>
      <c r="DX255" s="32">
        <f t="shared" si="338"/>
        <v>0.0146098913630124</v>
      </c>
      <c r="DY255" s="32">
        <f t="shared" si="339"/>
        <v>0.110809849245618</v>
      </c>
      <c r="DZ255" s="32">
        <f t="shared" si="340"/>
        <v>0.0130652499355536</v>
      </c>
      <c r="EA255" s="36"/>
      <c r="EC255" s="25">
        <v>0.0485380043105193</v>
      </c>
      <c r="ED255" s="22">
        <v>0.0998453349697161</v>
      </c>
      <c r="EE255" s="25">
        <v>4.71849887129509</v>
      </c>
      <c r="EF255" s="25">
        <v>-0.154150679827258</v>
      </c>
      <c r="EG255" s="26">
        <f t="shared" si="341"/>
        <v>1.04538308688266</v>
      </c>
      <c r="EH255" s="26">
        <f t="shared" si="342"/>
        <v>1.04344523427557</v>
      </c>
      <c r="EI255" s="26">
        <f t="shared" si="363"/>
        <v>0.958363666009043</v>
      </c>
      <c r="EJ255" s="16">
        <f t="shared" si="343"/>
        <v>0.00206269599710767</v>
      </c>
      <c r="EK255" s="16">
        <f t="shared" si="344"/>
        <v>0.0416363339909573</v>
      </c>
      <c r="EL255" s="16">
        <f t="shared" si="345"/>
        <v>0.0306208852296663</v>
      </c>
      <c r="EO255" s="25">
        <v>0.0485380043105193</v>
      </c>
      <c r="EP255" s="25">
        <v>4.71849887129509</v>
      </c>
      <c r="EQ255" s="22">
        <v>-0.154150679827258</v>
      </c>
      <c r="ER255" s="26">
        <f t="shared" si="346"/>
        <v>0.889794394986153</v>
      </c>
      <c r="ES255" s="26">
        <f t="shared" si="347"/>
        <v>1.22590118138132</v>
      </c>
      <c r="ET255" s="26">
        <f t="shared" si="364"/>
        <v>0.815726434714111</v>
      </c>
      <c r="EU255" s="16">
        <f t="shared" si="348"/>
        <v>0.0404032532469829</v>
      </c>
      <c r="EV255" s="16">
        <f t="shared" si="349"/>
        <v>0.184273565285889</v>
      </c>
      <c r="EW255" s="16">
        <f t="shared" si="350"/>
        <v>0.00275123303121703</v>
      </c>
      <c r="EZ255" s="25">
        <v>0.0485380043105193</v>
      </c>
      <c r="FA255" s="25">
        <v>4.71849887129509</v>
      </c>
      <c r="FB255" s="26">
        <f t="shared" si="351"/>
        <v>0.923931583219618</v>
      </c>
      <c r="FC255" s="26">
        <f t="shared" si="352"/>
        <v>1.18060689753553</v>
      </c>
      <c r="FD255" s="26">
        <f t="shared" si="353"/>
        <v>0.847021986816665</v>
      </c>
      <c r="FE255" s="16">
        <f t="shared" si="354"/>
        <v>0.0278450685187914</v>
      </c>
      <c r="FF255" s="16">
        <f t="shared" si="355"/>
        <v>0.152978013183336</v>
      </c>
      <c r="FG255" s="16">
        <f t="shared" si="356"/>
        <v>0.0143290283376218</v>
      </c>
    </row>
    <row r="256" s="1" customFormat="1" spans="1:163">
      <c r="A256" s="13" t="s">
        <v>33</v>
      </c>
      <c r="B256" s="13">
        <v>2.29218956245815</v>
      </c>
      <c r="C256" s="14">
        <v>0.0035</v>
      </c>
      <c r="D256" s="14">
        <v>0.0774</v>
      </c>
      <c r="E256" s="13">
        <v>112</v>
      </c>
      <c r="F256" s="13">
        <v>0.491071428571429</v>
      </c>
      <c r="G256" s="13">
        <v>0.491071428571429</v>
      </c>
      <c r="H256" s="13">
        <v>0.857142857142857</v>
      </c>
      <c r="I256" s="13">
        <v>8.39285714285714</v>
      </c>
      <c r="J256" s="13">
        <v>1.3027</v>
      </c>
      <c r="K256" s="17">
        <f t="shared" si="283"/>
        <v>1.23573426252958</v>
      </c>
      <c r="L256" s="17">
        <f t="shared" si="279"/>
        <v>1.05419105021281</v>
      </c>
      <c r="M256" s="17">
        <f t="shared" si="280"/>
        <v>0.948594659192121</v>
      </c>
      <c r="N256" s="16">
        <f t="shared" si="284"/>
        <v>0.00448440999495781</v>
      </c>
      <c r="O256" s="16">
        <f t="shared" si="281"/>
        <v>0.0514053408078794</v>
      </c>
      <c r="P256" s="16">
        <f>(O256-$Q$1)^2</f>
        <v>0.0649642733368146</v>
      </c>
      <c r="R256" s="21">
        <f t="shared" si="285"/>
        <v>0.0527736957546734</v>
      </c>
      <c r="S256" s="21">
        <f t="shared" si="370"/>
        <v>1</v>
      </c>
      <c r="T256" s="21">
        <f t="shared" si="286"/>
        <v>0.829507501566103</v>
      </c>
      <c r="U256" s="22">
        <f t="shared" si="287"/>
        <v>0.00349388925425584</v>
      </c>
      <c r="V256" s="21">
        <f t="shared" si="288"/>
        <v>0.0745507312642962</v>
      </c>
      <c r="W256" s="25">
        <f t="shared" si="289"/>
        <v>4.71849887129509</v>
      </c>
      <c r="X256" s="21">
        <f t="shared" si="290"/>
        <v>-0.711165686062623</v>
      </c>
      <c r="Y256" s="21">
        <f t="shared" si="291"/>
        <v>-0.711165686062623</v>
      </c>
      <c r="Z256" s="25">
        <f t="shared" si="292"/>
        <v>-0.154150679827258</v>
      </c>
      <c r="AA256" s="21">
        <f t="shared" si="293"/>
        <v>2.12738100396895</v>
      </c>
      <c r="AB256" s="26">
        <f t="shared" si="294"/>
        <v>1.18179415363311</v>
      </c>
      <c r="AC256" s="26">
        <f t="shared" si="295"/>
        <v>1.10230702698536</v>
      </c>
      <c r="AD256" s="26">
        <f t="shared" si="357"/>
        <v>0.907188265627631</v>
      </c>
      <c r="AE256" s="16">
        <f t="shared" si="296"/>
        <v>0.014618223685693</v>
      </c>
      <c r="AF256" s="16">
        <f t="shared" si="297"/>
        <v>0.0928117343723694</v>
      </c>
      <c r="AG256" s="16">
        <f t="shared" si="298"/>
        <v>0.0124557203970054</v>
      </c>
      <c r="AJ256" s="25">
        <v>0.0527736957546734</v>
      </c>
      <c r="AK256" s="22">
        <v>1</v>
      </c>
      <c r="AL256" s="25">
        <v>0.829507501566103</v>
      </c>
      <c r="AM256" s="25">
        <v>0.0745507312642962</v>
      </c>
      <c r="AN256" s="25">
        <v>4.71849887129509</v>
      </c>
      <c r="AO256" s="25">
        <v>-0.711165686062623</v>
      </c>
      <c r="AP256" s="25">
        <v>-0.711165686062623</v>
      </c>
      <c r="AQ256" s="25">
        <v>-0.154150679827258</v>
      </c>
      <c r="AR256" s="25">
        <v>2.12738100396895</v>
      </c>
      <c r="AS256" s="26">
        <f t="shared" si="299"/>
        <v>1.18172149980322</v>
      </c>
      <c r="AT256" s="26">
        <f t="shared" si="300"/>
        <v>1.10237479830647</v>
      </c>
      <c r="AU256" s="26">
        <f t="shared" si="358"/>
        <v>0.907132493899766</v>
      </c>
      <c r="AV256" s="16">
        <f t="shared" si="301"/>
        <v>0.0146357975098611</v>
      </c>
      <c r="AW256" s="16">
        <f t="shared" si="302"/>
        <v>0.0928675061002342</v>
      </c>
      <c r="AX256" s="16">
        <f t="shared" si="303"/>
        <v>0.0124818942165101</v>
      </c>
      <c r="BA256" s="25">
        <v>0.0527736957546734</v>
      </c>
      <c r="BB256" s="25">
        <v>0.829507501566103</v>
      </c>
      <c r="BC256" s="25">
        <v>0.0745507312642962</v>
      </c>
      <c r="BD256" s="25">
        <v>4.71849887129509</v>
      </c>
      <c r="BE256" s="22">
        <v>-0.711165686062623</v>
      </c>
      <c r="BF256" s="25">
        <v>-0.711165686062623</v>
      </c>
      <c r="BG256" s="25">
        <v>-0.154150679827258</v>
      </c>
      <c r="BH256" s="25">
        <v>2.12738100396895</v>
      </c>
      <c r="BI256" s="26">
        <f t="shared" si="304"/>
        <v>1.18626077142943</v>
      </c>
      <c r="BJ256" s="26">
        <f t="shared" si="305"/>
        <v>1.09815651952333</v>
      </c>
      <c r="BK256" s="26">
        <f t="shared" si="359"/>
        <v>0.910617004244593</v>
      </c>
      <c r="BL256" s="16">
        <f t="shared" si="306"/>
        <v>0.0135580939501092</v>
      </c>
      <c r="BM256" s="16">
        <f t="shared" si="307"/>
        <v>0.0893829957554073</v>
      </c>
      <c r="BN256" s="16">
        <f t="shared" si="308"/>
        <v>0.0133355259888506</v>
      </c>
      <c r="BQ256" s="25">
        <v>0.0527736957546734</v>
      </c>
      <c r="BR256" s="25">
        <v>0.829507501566103</v>
      </c>
      <c r="BS256" s="25">
        <v>0.0745507312642962</v>
      </c>
      <c r="BT256" s="25">
        <v>4.71849887129509</v>
      </c>
      <c r="BU256" s="22">
        <v>-0.711165686062623</v>
      </c>
      <c r="BV256" s="25">
        <v>-0.154150679827258</v>
      </c>
      <c r="BW256" s="25">
        <v>2.12738100396895</v>
      </c>
      <c r="BX256" s="26">
        <f t="shared" si="309"/>
        <v>1.18827890771123</v>
      </c>
      <c r="BY256" s="26">
        <f t="shared" si="310"/>
        <v>1.09629144432864</v>
      </c>
      <c r="BZ256" s="26">
        <f t="shared" si="360"/>
        <v>0.912166199210276</v>
      </c>
      <c r="CA256" s="16">
        <f t="shared" si="311"/>
        <v>0.013092186360556</v>
      </c>
      <c r="CB256" s="16">
        <f t="shared" si="312"/>
        <v>0.0878338007897239</v>
      </c>
      <c r="CC256" s="16">
        <f t="shared" si="313"/>
        <v>0.0141199164236234</v>
      </c>
      <c r="CF256" s="25">
        <v>0.0527736957546734</v>
      </c>
      <c r="CG256" s="25">
        <v>0.829507501566103</v>
      </c>
      <c r="CH256" s="25">
        <v>0.0745507312642962</v>
      </c>
      <c r="CI256" s="25">
        <v>4.71849887129509</v>
      </c>
      <c r="CJ256" s="25">
        <v>-0.154150679827258</v>
      </c>
      <c r="CK256" s="22">
        <v>2.12738100396895</v>
      </c>
      <c r="CL256" s="29">
        <f t="shared" si="314"/>
        <v>1.1918881287676</v>
      </c>
      <c r="CM256" s="29">
        <f t="shared" si="315"/>
        <v>1.09297170477482</v>
      </c>
      <c r="CN256" s="29">
        <f t="shared" si="361"/>
        <v>0.914936768839798</v>
      </c>
      <c r="CO256" s="27">
        <f t="shared" si="316"/>
        <v>0.0122792708060249</v>
      </c>
      <c r="CP256" s="27">
        <f t="shared" si="317"/>
        <v>0.085063231160202</v>
      </c>
      <c r="CQ256" s="27">
        <f t="shared" si="318"/>
        <v>0.0150100031456635</v>
      </c>
      <c r="CT256" s="31">
        <v>0.0527736957546734</v>
      </c>
      <c r="CU256" s="31">
        <v>0.829507501566103</v>
      </c>
      <c r="CV256" s="31">
        <v>0.0745507312642962</v>
      </c>
      <c r="CW256" s="31">
        <v>4.71849887129509</v>
      </c>
      <c r="CX256" s="31">
        <v>-0.154150679827258</v>
      </c>
      <c r="CY256" s="34">
        <f t="shared" si="319"/>
        <v>1.14712020508208</v>
      </c>
      <c r="CZ256" s="34">
        <f t="shared" si="282"/>
        <v>1.13562640970725</v>
      </c>
      <c r="DA256" s="34">
        <f t="shared" si="362"/>
        <v>0.880571278945326</v>
      </c>
      <c r="DB256" s="32">
        <f t="shared" si="320"/>
        <v>0.0242050725867033</v>
      </c>
      <c r="DC256" s="32">
        <f t="shared" si="321"/>
        <v>0.119428721054674</v>
      </c>
      <c r="DD256" s="32">
        <f>(DC256-$DE$1)^2</f>
        <v>0.00768286072422031</v>
      </c>
      <c r="DE256" s="73"/>
      <c r="DF256" s="30">
        <f t="shared" si="322"/>
        <v>1.14712020508207</v>
      </c>
      <c r="DG256" s="30">
        <f t="shared" si="323"/>
        <v>1.07398627645911</v>
      </c>
      <c r="DH256" s="30">
        <f t="shared" si="324"/>
        <v>1.21295777102008</v>
      </c>
      <c r="DI256" s="34">
        <f t="shared" si="325"/>
        <v>0.824431009794358</v>
      </c>
      <c r="DJ256" s="32">
        <f t="shared" si="326"/>
        <v>0.0523099673359388</v>
      </c>
      <c r="DK256" s="32">
        <f t="shared" si="327"/>
        <v>0.175568990205642</v>
      </c>
      <c r="DL256" s="32">
        <f t="shared" si="328"/>
        <v>0.00294627594560538</v>
      </c>
      <c r="DM256" s="36"/>
      <c r="DN256" s="30">
        <f t="shared" si="329"/>
        <v>1.15539636313587</v>
      </c>
      <c r="DO256" s="30">
        <f t="shared" si="330"/>
        <v>1.12749186475223</v>
      </c>
      <c r="DP256" s="34">
        <f t="shared" si="331"/>
        <v>0.886924359511683</v>
      </c>
      <c r="DQ256" s="32">
        <f t="shared" si="332"/>
        <v>0.0216983614333998</v>
      </c>
      <c r="DR256" s="32">
        <f t="shared" si="333"/>
        <v>0.113075640488317</v>
      </c>
      <c r="DS256" s="32">
        <f t="shared" si="334"/>
        <v>0.0130484924182323</v>
      </c>
      <c r="DT256" s="36"/>
      <c r="DU256" s="30">
        <f t="shared" si="335"/>
        <v>1.0823218996203</v>
      </c>
      <c r="DV256" s="30">
        <f t="shared" si="336"/>
        <v>1.20361604108446</v>
      </c>
      <c r="DW256" s="34">
        <f t="shared" si="337"/>
        <v>0.830829737944503</v>
      </c>
      <c r="DX256" s="32">
        <f t="shared" si="338"/>
        <v>0.0485665071269636</v>
      </c>
      <c r="DY256" s="32">
        <f t="shared" si="339"/>
        <v>0.169170262055497</v>
      </c>
      <c r="DZ256" s="32">
        <f t="shared" si="340"/>
        <v>0.00312960934086359</v>
      </c>
      <c r="EA256" s="36"/>
      <c r="EC256" s="25">
        <v>0.0527736957546734</v>
      </c>
      <c r="ED256" s="22">
        <v>0.0745507312642962</v>
      </c>
      <c r="EE256" s="25">
        <v>4.71849887129509</v>
      </c>
      <c r="EF256" s="25">
        <v>-0.154150679827258</v>
      </c>
      <c r="EG256" s="26">
        <f t="shared" si="341"/>
        <v>1.15921538959096</v>
      </c>
      <c r="EH256" s="26">
        <f t="shared" si="342"/>
        <v>1.12377735121311</v>
      </c>
      <c r="EI256" s="26">
        <f t="shared" si="363"/>
        <v>0.88985598341211</v>
      </c>
      <c r="EJ256" s="16">
        <f t="shared" si="343"/>
        <v>0.0205878334242353</v>
      </c>
      <c r="EK256" s="16">
        <f t="shared" si="344"/>
        <v>0.11014401658789</v>
      </c>
      <c r="EL256" s="16">
        <f t="shared" si="345"/>
        <v>0.0113381097689671</v>
      </c>
      <c r="EO256" s="25">
        <v>0.0527736957546734</v>
      </c>
      <c r="EP256" s="25">
        <v>4.71849887129509</v>
      </c>
      <c r="EQ256" s="22">
        <v>-0.154150679827258</v>
      </c>
      <c r="ER256" s="26">
        <f t="shared" si="346"/>
        <v>1.05815530150314</v>
      </c>
      <c r="ES256" s="26">
        <f t="shared" si="347"/>
        <v>1.23110473306657</v>
      </c>
      <c r="ET256" s="26">
        <f t="shared" si="364"/>
        <v>0.812278576420618</v>
      </c>
      <c r="EU256" s="16">
        <f t="shared" si="348"/>
        <v>0.0598021095629206</v>
      </c>
      <c r="EV256" s="16">
        <f t="shared" si="349"/>
        <v>0.187721423579382</v>
      </c>
      <c r="EW256" s="16">
        <f t="shared" si="350"/>
        <v>0.0024014252691366</v>
      </c>
      <c r="EZ256" s="25">
        <v>0.0527736957546734</v>
      </c>
      <c r="FA256" s="25">
        <v>4.71849887129509</v>
      </c>
      <c r="FB256" s="26">
        <f t="shared" si="351"/>
        <v>1.09875169872838</v>
      </c>
      <c r="FC256" s="26">
        <f t="shared" si="352"/>
        <v>1.18561818972171</v>
      </c>
      <c r="FD256" s="26">
        <f t="shared" si="353"/>
        <v>0.84344185056297</v>
      </c>
      <c r="FE256" s="16">
        <f t="shared" si="354"/>
        <v>0.0415949095915791</v>
      </c>
      <c r="FF256" s="16">
        <f t="shared" si="355"/>
        <v>0.15655814943703</v>
      </c>
      <c r="FG256" s="16">
        <f t="shared" si="356"/>
        <v>0.0134847330295749</v>
      </c>
    </row>
    <row r="257" s="1" customFormat="1" spans="1:163">
      <c r="A257" s="13" t="s">
        <v>33</v>
      </c>
      <c r="B257" s="13">
        <v>2.29218956245815</v>
      </c>
      <c r="C257" s="14">
        <v>0.002</v>
      </c>
      <c r="D257" s="14">
        <v>0.0595</v>
      </c>
      <c r="E257" s="13">
        <v>112</v>
      </c>
      <c r="F257" s="13">
        <v>0.625</v>
      </c>
      <c r="G257" s="13">
        <v>0.758928571428572</v>
      </c>
      <c r="H257" s="13">
        <v>0.857142857142857</v>
      </c>
      <c r="I257" s="13">
        <v>6.60714285714286</v>
      </c>
      <c r="J257" s="13">
        <v>1.5362</v>
      </c>
      <c r="K257" s="17">
        <f t="shared" si="283"/>
        <v>1.432174591101</v>
      </c>
      <c r="L257" s="17">
        <f t="shared" si="279"/>
        <v>1.07263458627556</v>
      </c>
      <c r="M257" s="17">
        <f t="shared" si="280"/>
        <v>0.932283941609819</v>
      </c>
      <c r="N257" s="16">
        <f t="shared" si="284"/>
        <v>0.0108212856966035</v>
      </c>
      <c r="O257" s="16">
        <f t="shared" si="281"/>
        <v>0.0677160583901815</v>
      </c>
      <c r="P257" s="16">
        <f>(O257-$Q$1)^2</f>
        <v>0.056915732081091</v>
      </c>
      <c r="R257" s="21">
        <f t="shared" si="285"/>
        <v>0.0701178523158527</v>
      </c>
      <c r="S257" s="21">
        <f t="shared" si="370"/>
        <v>1</v>
      </c>
      <c r="T257" s="21">
        <f t="shared" si="286"/>
        <v>0.829507501566103</v>
      </c>
      <c r="U257" s="22">
        <f t="shared" si="287"/>
        <v>0.00199800266267306</v>
      </c>
      <c r="V257" s="21">
        <f t="shared" si="288"/>
        <v>0.0577970987262166</v>
      </c>
      <c r="W257" s="25">
        <f t="shared" si="289"/>
        <v>4.71849887129509</v>
      </c>
      <c r="X257" s="21">
        <f t="shared" si="290"/>
        <v>-0.470003629245736</v>
      </c>
      <c r="Y257" s="21">
        <f t="shared" si="291"/>
        <v>-0.275847614804777</v>
      </c>
      <c r="Z257" s="25">
        <f t="shared" si="292"/>
        <v>-0.154150679827258</v>
      </c>
      <c r="AA257" s="21">
        <f t="shared" si="293"/>
        <v>1.88815131490312</v>
      </c>
      <c r="AB257" s="26">
        <f t="shared" si="294"/>
        <v>1.3329883137936</v>
      </c>
      <c r="AC257" s="26">
        <f t="shared" si="295"/>
        <v>1.15244821286398</v>
      </c>
      <c r="AD257" s="26">
        <f t="shared" si="357"/>
        <v>0.867717949351386</v>
      </c>
      <c r="AE257" s="16">
        <f t="shared" si="296"/>
        <v>0.0412949894108486</v>
      </c>
      <c r="AF257" s="16">
        <f t="shared" si="297"/>
        <v>0.132282050648614</v>
      </c>
      <c r="AG257" s="16">
        <f t="shared" si="298"/>
        <v>0.00520344127530565</v>
      </c>
      <c r="AJ257" s="25">
        <v>0.0701178523158527</v>
      </c>
      <c r="AK257" s="22">
        <v>1</v>
      </c>
      <c r="AL257" s="25">
        <v>0.829507501566103</v>
      </c>
      <c r="AM257" s="25">
        <v>0.0577970987262166</v>
      </c>
      <c r="AN257" s="25">
        <v>4.71849887129509</v>
      </c>
      <c r="AO257" s="25">
        <v>-0.470003629245736</v>
      </c>
      <c r="AP257" s="25">
        <v>-0.275847614804777</v>
      </c>
      <c r="AQ257" s="25">
        <v>-0.154150679827258</v>
      </c>
      <c r="AR257" s="25">
        <v>1.88815131490312</v>
      </c>
      <c r="AS257" s="26">
        <f t="shared" si="299"/>
        <v>1.33138717647097</v>
      </c>
      <c r="AT257" s="26">
        <f t="shared" si="300"/>
        <v>1.15383415669656</v>
      </c>
      <c r="AU257" s="26">
        <f t="shared" si="358"/>
        <v>0.86667567795272</v>
      </c>
      <c r="AV257" s="16">
        <f t="shared" si="301"/>
        <v>0.041948292681934</v>
      </c>
      <c r="AW257" s="16">
        <f t="shared" si="302"/>
        <v>0.13332432204728</v>
      </c>
      <c r="AX257" s="16">
        <f t="shared" si="303"/>
        <v>0.00507878318639231</v>
      </c>
      <c r="BA257" s="25">
        <v>0.0701178523158527</v>
      </c>
      <c r="BB257" s="25">
        <v>0.829507501566103</v>
      </c>
      <c r="BC257" s="25">
        <v>0.0577970987262166</v>
      </c>
      <c r="BD257" s="25">
        <v>4.71849887129509</v>
      </c>
      <c r="BE257" s="22">
        <v>-0.470003629245736</v>
      </c>
      <c r="BF257" s="25">
        <v>-0.275847614804777</v>
      </c>
      <c r="BG257" s="25">
        <v>-0.154150679827258</v>
      </c>
      <c r="BH257" s="25">
        <v>1.88815131490312</v>
      </c>
      <c r="BI257" s="26">
        <f t="shared" si="304"/>
        <v>1.34032174607478</v>
      </c>
      <c r="BJ257" s="26">
        <f t="shared" si="305"/>
        <v>1.14614271125486</v>
      </c>
      <c r="BK257" s="26">
        <f t="shared" si="359"/>
        <v>0.872491697744291</v>
      </c>
      <c r="BL257" s="16">
        <f t="shared" si="306"/>
        <v>0.0383682903607932</v>
      </c>
      <c r="BM257" s="16">
        <f t="shared" si="307"/>
        <v>0.127508302255709</v>
      </c>
      <c r="BN257" s="16">
        <f t="shared" si="308"/>
        <v>0.00598367866631559</v>
      </c>
      <c r="BQ257" s="25">
        <v>0.0701178523158527</v>
      </c>
      <c r="BR257" s="25">
        <v>0.829507501566103</v>
      </c>
      <c r="BS257" s="25">
        <v>0.0577970987262166</v>
      </c>
      <c r="BT257" s="25">
        <v>4.71849887129509</v>
      </c>
      <c r="BU257" s="22">
        <v>-0.275847614804777</v>
      </c>
      <c r="BV257" s="25">
        <v>-0.154150679827258</v>
      </c>
      <c r="BW257" s="25">
        <v>1.88815131490312</v>
      </c>
      <c r="BX257" s="26">
        <f t="shared" si="309"/>
        <v>1.32414238619081</v>
      </c>
      <c r="BY257" s="26">
        <f t="shared" si="310"/>
        <v>1.16014713826903</v>
      </c>
      <c r="BZ257" s="26">
        <f t="shared" si="360"/>
        <v>0.8619596316826</v>
      </c>
      <c r="CA257" s="16">
        <f t="shared" si="311"/>
        <v>0.0449684315744474</v>
      </c>
      <c r="CB257" s="16">
        <f t="shared" si="312"/>
        <v>0.1380403683174</v>
      </c>
      <c r="CC257" s="16">
        <f t="shared" si="313"/>
        <v>0.00470879868726148</v>
      </c>
      <c r="CF257" s="25">
        <v>0.0701178523158527</v>
      </c>
      <c r="CG257" s="25">
        <v>0.829507501566103</v>
      </c>
      <c r="CH257" s="25">
        <v>0.0577970987262166</v>
      </c>
      <c r="CI257" s="25">
        <v>4.71849887129509</v>
      </c>
      <c r="CJ257" s="25">
        <v>-0.154150679827258</v>
      </c>
      <c r="CK257" s="22">
        <v>1.88815131490312</v>
      </c>
      <c r="CL257" s="29">
        <f t="shared" si="314"/>
        <v>1.30356159090005</v>
      </c>
      <c r="CM257" s="29">
        <f t="shared" si="315"/>
        <v>1.17846368804049</v>
      </c>
      <c r="CN257" s="29">
        <f t="shared" si="361"/>
        <v>0.848562420843671</v>
      </c>
      <c r="CO257" s="27">
        <f t="shared" si="316"/>
        <v>0.0541206293885572</v>
      </c>
      <c r="CP257" s="27">
        <f t="shared" si="317"/>
        <v>0.151437579156329</v>
      </c>
      <c r="CQ257" s="27">
        <f t="shared" si="318"/>
        <v>0.0031518085134442</v>
      </c>
      <c r="CT257" s="31">
        <v>0.0701178523158527</v>
      </c>
      <c r="CU257" s="31">
        <v>0.829507501566103</v>
      </c>
      <c r="CV257" s="31">
        <v>0.0577970987262166</v>
      </c>
      <c r="CW257" s="31">
        <v>4.71849887129509</v>
      </c>
      <c r="CX257" s="31">
        <v>-0.154150679827258</v>
      </c>
      <c r="CY257" s="34">
        <f t="shared" si="319"/>
        <v>1.27379572195002</v>
      </c>
      <c r="CZ257" s="34">
        <f t="shared" si="282"/>
        <v>1.20600185220301</v>
      </c>
      <c r="DA257" s="34">
        <f t="shared" si="362"/>
        <v>0.829186122868129</v>
      </c>
      <c r="DB257" s="32">
        <f t="shared" si="320"/>
        <v>0.068856005138931</v>
      </c>
      <c r="DC257" s="32">
        <f t="shared" si="321"/>
        <v>0.170813877131871</v>
      </c>
      <c r="DD257" s="32">
        <f>(DC257-$DE$1)^2</f>
        <v>0.001315278845873</v>
      </c>
      <c r="DE257" s="73"/>
      <c r="DF257" s="30">
        <f t="shared" si="322"/>
        <v>1.27379572195002</v>
      </c>
      <c r="DG257" s="30">
        <f t="shared" si="323"/>
        <v>1.24480878804353</v>
      </c>
      <c r="DH257" s="30">
        <f t="shared" si="324"/>
        <v>1.23408511793563</v>
      </c>
      <c r="DI257" s="34">
        <f t="shared" si="325"/>
        <v>0.810316878039009</v>
      </c>
      <c r="DJ257" s="32">
        <f t="shared" si="326"/>
        <v>0.0849088384054633</v>
      </c>
      <c r="DK257" s="32">
        <f t="shared" si="327"/>
        <v>0.189683121960991</v>
      </c>
      <c r="DL257" s="32">
        <f t="shared" si="328"/>
        <v>0.00161326555667603</v>
      </c>
      <c r="DM257" s="36"/>
      <c r="DN257" s="30">
        <f t="shared" si="329"/>
        <v>1.2694726311473</v>
      </c>
      <c r="DO257" s="30">
        <f t="shared" si="330"/>
        <v>1.21010879817996</v>
      </c>
      <c r="DP257" s="34">
        <f t="shared" si="331"/>
        <v>0.826371977052008</v>
      </c>
      <c r="DQ257" s="32">
        <f t="shared" si="332"/>
        <v>0.0711434892950868</v>
      </c>
      <c r="DR257" s="32">
        <f t="shared" si="333"/>
        <v>0.173628022947992</v>
      </c>
      <c r="DS257" s="32">
        <f t="shared" si="334"/>
        <v>0.00288128639841886</v>
      </c>
      <c r="DT257" s="36"/>
      <c r="DU257" s="30">
        <f t="shared" si="335"/>
        <v>1.20663055564795</v>
      </c>
      <c r="DV257" s="30">
        <f t="shared" si="336"/>
        <v>1.27313202273009</v>
      </c>
      <c r="DW257" s="34">
        <f t="shared" si="337"/>
        <v>0.785464493977313</v>
      </c>
      <c r="DX257" s="32">
        <f t="shared" si="338"/>
        <v>0.108616018650521</v>
      </c>
      <c r="DY257" s="32">
        <f t="shared" si="339"/>
        <v>0.214535506022687</v>
      </c>
      <c r="DZ257" s="32">
        <f t="shared" si="340"/>
        <v>0.000111887049256084</v>
      </c>
      <c r="EA257" s="36"/>
      <c r="EC257" s="25">
        <v>0.0701178523158527</v>
      </c>
      <c r="ED257" s="22">
        <v>0.0577970987262166</v>
      </c>
      <c r="EE257" s="25">
        <v>4.71849887129509</v>
      </c>
      <c r="EF257" s="25">
        <v>-0.154150679827258</v>
      </c>
      <c r="EG257" s="26">
        <f t="shared" si="341"/>
        <v>1.28268208475559</v>
      </c>
      <c r="EH257" s="26">
        <f t="shared" si="342"/>
        <v>1.19764672654075</v>
      </c>
      <c r="EI257" s="26">
        <f t="shared" si="363"/>
        <v>0.834970762111439</v>
      </c>
      <c r="EJ257" s="16">
        <f t="shared" si="343"/>
        <v>0.0642713333498704</v>
      </c>
      <c r="EK257" s="16">
        <f t="shared" si="344"/>
        <v>0.165029237888561</v>
      </c>
      <c r="EL257" s="16">
        <f t="shared" si="345"/>
        <v>0.00266207902930966</v>
      </c>
      <c r="EO257" s="25">
        <v>0.0701178523158527</v>
      </c>
      <c r="EP257" s="25">
        <v>4.71849887129509</v>
      </c>
      <c r="EQ257" s="22">
        <v>-0.154150679827258</v>
      </c>
      <c r="ER257" s="26">
        <f t="shared" si="346"/>
        <v>1.22636652733851</v>
      </c>
      <c r="ES257" s="26">
        <f t="shared" si="347"/>
        <v>1.25264345181852</v>
      </c>
      <c r="ET257" s="26">
        <f t="shared" si="364"/>
        <v>0.798311761058787</v>
      </c>
      <c r="EU257" s="16">
        <f t="shared" si="348"/>
        <v>0.0959967807814794</v>
      </c>
      <c r="EV257" s="16">
        <f t="shared" si="349"/>
        <v>0.201688238941213</v>
      </c>
      <c r="EW257" s="16">
        <f t="shared" si="350"/>
        <v>0.00122762808293631</v>
      </c>
      <c r="EZ257" s="25">
        <v>0.0701178523158527</v>
      </c>
      <c r="FA257" s="25">
        <v>4.71849887129509</v>
      </c>
      <c r="FB257" s="26">
        <f t="shared" si="351"/>
        <v>1.27341639101811</v>
      </c>
      <c r="FC257" s="26">
        <f t="shared" si="352"/>
        <v>1.2063611013926</v>
      </c>
      <c r="FD257" s="26">
        <f t="shared" si="353"/>
        <v>0.828939194778098</v>
      </c>
      <c r="FE257" s="16">
        <f t="shared" si="354"/>
        <v>0.0690552251495449</v>
      </c>
      <c r="FF257" s="16">
        <f t="shared" si="355"/>
        <v>0.171060805221902</v>
      </c>
      <c r="FG257" s="16">
        <f t="shared" si="356"/>
        <v>0.0103268535414047</v>
      </c>
    </row>
    <row r="258" s="1" customFormat="1" spans="1:163">
      <c r="A258" s="13" t="s">
        <v>33</v>
      </c>
      <c r="B258" s="13">
        <v>2.29218956245815</v>
      </c>
      <c r="C258" s="14">
        <v>0.0025</v>
      </c>
      <c r="D258" s="14">
        <v>0.0471</v>
      </c>
      <c r="E258" s="13">
        <v>112</v>
      </c>
      <c r="F258" s="13">
        <v>0.758928571428571</v>
      </c>
      <c r="G258" s="13">
        <v>0.758928571428572</v>
      </c>
      <c r="H258" s="13">
        <v>0.857142857142857</v>
      </c>
      <c r="I258" s="13">
        <v>4.82142857142857</v>
      </c>
      <c r="J258" s="13">
        <v>1.622</v>
      </c>
      <c r="K258" s="17">
        <f t="shared" si="283"/>
        <v>1.62878971967243</v>
      </c>
      <c r="L258" s="17">
        <f t="shared" ref="L258:L270" si="371">J258/K258</f>
        <v>0.99583143263343</v>
      </c>
      <c r="M258" s="17">
        <f t="shared" ref="M258:M270" si="372">1/L258</f>
        <v>1.00418601706069</v>
      </c>
      <c r="N258" s="16">
        <f t="shared" si="284"/>
        <v>4.61002932302044e-5</v>
      </c>
      <c r="O258" s="16">
        <f t="shared" ref="O258:O270" si="373">ABS(K258/J258-1)</f>
        <v>0.00418601706068533</v>
      </c>
      <c r="P258" s="16">
        <f>(O258-$Q$1)^2</f>
        <v>0.0912645453682698</v>
      </c>
      <c r="R258" s="21">
        <f t="shared" si="285"/>
        <v>-0.00417728006492494</v>
      </c>
      <c r="S258" s="21">
        <f t="shared" si="370"/>
        <v>1</v>
      </c>
      <c r="T258" s="21">
        <f t="shared" si="286"/>
        <v>0.829507501566103</v>
      </c>
      <c r="U258" s="22">
        <f t="shared" si="287"/>
        <v>0.00249688019858715</v>
      </c>
      <c r="V258" s="21">
        <f t="shared" si="288"/>
        <v>0.0460244383112793</v>
      </c>
      <c r="W258" s="25">
        <f t="shared" si="289"/>
        <v>4.71849887129509</v>
      </c>
      <c r="X258" s="21">
        <f t="shared" si="290"/>
        <v>-0.275847614804779</v>
      </c>
      <c r="Y258" s="21">
        <f t="shared" si="291"/>
        <v>-0.275847614804777</v>
      </c>
      <c r="Z258" s="25">
        <f t="shared" si="292"/>
        <v>-0.154150679827258</v>
      </c>
      <c r="AA258" s="21">
        <f t="shared" si="293"/>
        <v>1.57307026826323</v>
      </c>
      <c r="AB258" s="26">
        <f t="shared" si="294"/>
        <v>1.4182490087836</v>
      </c>
      <c r="AC258" s="26">
        <f t="shared" si="295"/>
        <v>1.14366376422936</v>
      </c>
      <c r="AD258" s="26">
        <f t="shared" si="357"/>
        <v>0.874382866081132</v>
      </c>
      <c r="AE258" s="16">
        <f t="shared" si="296"/>
        <v>0.0415144664216672</v>
      </c>
      <c r="AF258" s="16">
        <f t="shared" si="297"/>
        <v>0.125617133918868</v>
      </c>
      <c r="AG258" s="16">
        <f t="shared" si="298"/>
        <v>0.00620940836085141</v>
      </c>
      <c r="AJ258" s="25">
        <v>-0.00417728006492494</v>
      </c>
      <c r="AK258" s="22">
        <v>1</v>
      </c>
      <c r="AL258" s="25">
        <v>0.829507501566103</v>
      </c>
      <c r="AM258" s="25">
        <v>0.0460244383112793</v>
      </c>
      <c r="AN258" s="25">
        <v>4.71849887129509</v>
      </c>
      <c r="AO258" s="25">
        <v>-0.275847614804779</v>
      </c>
      <c r="AP258" s="25">
        <v>-0.275847614804777</v>
      </c>
      <c r="AQ258" s="25">
        <v>-0.154150679827258</v>
      </c>
      <c r="AR258" s="25">
        <v>1.57307026826323</v>
      </c>
      <c r="AS258" s="26">
        <f t="shared" si="299"/>
        <v>1.41711207804509</v>
      </c>
      <c r="AT258" s="26">
        <f t="shared" si="300"/>
        <v>1.14458131091336</v>
      </c>
      <c r="AU258" s="26">
        <f t="shared" si="358"/>
        <v>0.873681922345922</v>
      </c>
      <c r="AV258" s="16">
        <f t="shared" si="301"/>
        <v>0.0419790605630032</v>
      </c>
      <c r="AW258" s="16">
        <f t="shared" si="302"/>
        <v>0.126318077654078</v>
      </c>
      <c r="AX258" s="16">
        <f t="shared" si="303"/>
        <v>0.00612647881636591</v>
      </c>
      <c r="BA258" s="25">
        <v>-0.00417728006492494</v>
      </c>
      <c r="BB258" s="25">
        <v>0.829507501566103</v>
      </c>
      <c r="BC258" s="25">
        <v>0.0460244383112793</v>
      </c>
      <c r="BD258" s="25">
        <v>4.71849887129509</v>
      </c>
      <c r="BE258" s="22">
        <v>-0.275847614804779</v>
      </c>
      <c r="BF258" s="25">
        <v>-0.275847614804777</v>
      </c>
      <c r="BG258" s="25">
        <v>-0.154150679827258</v>
      </c>
      <c r="BH258" s="25">
        <v>1.57307026826323</v>
      </c>
      <c r="BI258" s="26">
        <f t="shared" si="304"/>
        <v>1.41729722404561</v>
      </c>
      <c r="BJ258" s="26">
        <f t="shared" si="305"/>
        <v>1.14443179065156</v>
      </c>
      <c r="BK258" s="26">
        <f t="shared" si="359"/>
        <v>0.873796069078675</v>
      </c>
      <c r="BL258" s="16">
        <f t="shared" si="306"/>
        <v>0.0419032264834329</v>
      </c>
      <c r="BM258" s="16">
        <f t="shared" si="307"/>
        <v>0.126203930921325</v>
      </c>
      <c r="BN258" s="16">
        <f t="shared" si="308"/>
        <v>0.00618717736110711</v>
      </c>
      <c r="BQ258" s="25">
        <v>-0.00417728006492494</v>
      </c>
      <c r="BR258" s="25">
        <v>0.829507501566103</v>
      </c>
      <c r="BS258" s="25">
        <v>0.0460244383112793</v>
      </c>
      <c r="BT258" s="25">
        <v>4.71849887129509</v>
      </c>
      <c r="BU258" s="22">
        <v>-0.275847614804777</v>
      </c>
      <c r="BV258" s="25">
        <v>-0.154150679827258</v>
      </c>
      <c r="BW258" s="25">
        <v>1.57307026826323</v>
      </c>
      <c r="BX258" s="26">
        <f t="shared" si="309"/>
        <v>1.42711184233306</v>
      </c>
      <c r="BY258" s="26">
        <f t="shared" si="310"/>
        <v>1.13656123639779</v>
      </c>
      <c r="BZ258" s="26">
        <f t="shared" si="360"/>
        <v>0.879847005137524</v>
      </c>
      <c r="CA258" s="16">
        <f t="shared" si="311"/>
        <v>0.0379813939988124</v>
      </c>
      <c r="CB258" s="16">
        <f t="shared" si="312"/>
        <v>0.120152994862476</v>
      </c>
      <c r="CC258" s="16">
        <f t="shared" si="313"/>
        <v>0.00748364452734074</v>
      </c>
      <c r="CF258" s="25">
        <v>-0.00417728006492494</v>
      </c>
      <c r="CG258" s="25">
        <v>0.829507501566103</v>
      </c>
      <c r="CH258" s="25">
        <v>0.0460244383112793</v>
      </c>
      <c r="CI258" s="25">
        <v>4.71849887129509</v>
      </c>
      <c r="CJ258" s="25">
        <v>-0.154150679827258</v>
      </c>
      <c r="CK258" s="22">
        <v>1.57307026826323</v>
      </c>
      <c r="CL258" s="29">
        <f t="shared" si="314"/>
        <v>1.4082388557271</v>
      </c>
      <c r="CM258" s="29">
        <f t="shared" si="315"/>
        <v>1.15179324402502</v>
      </c>
      <c r="CN258" s="29">
        <f t="shared" si="361"/>
        <v>0.868211378376758</v>
      </c>
      <c r="CO258" s="27">
        <f t="shared" si="316"/>
        <v>0.0456938268008588</v>
      </c>
      <c r="CP258" s="27">
        <f t="shared" si="317"/>
        <v>0.131788621623242</v>
      </c>
      <c r="CQ258" s="27">
        <f t="shared" si="318"/>
        <v>0.00574411311669011</v>
      </c>
      <c r="CT258" s="31">
        <v>-0.00417728006492494</v>
      </c>
      <c r="CU258" s="31">
        <v>0.829507501566103</v>
      </c>
      <c r="CV258" s="31">
        <v>0.0460244383112793</v>
      </c>
      <c r="CW258" s="31">
        <v>4.71849887129509</v>
      </c>
      <c r="CX258" s="31">
        <v>-0.154150679827258</v>
      </c>
      <c r="CY258" s="34">
        <f t="shared" si="319"/>
        <v>1.40576521046743</v>
      </c>
      <c r="CZ258" s="34">
        <f t="shared" ref="CZ258:CZ270" si="374">J258/CY258</f>
        <v>1.15381998922898</v>
      </c>
      <c r="DA258" s="34">
        <f t="shared" si="362"/>
        <v>0.866686319646998</v>
      </c>
      <c r="DB258" s="32">
        <f t="shared" si="320"/>
        <v>0.0467574842041942</v>
      </c>
      <c r="DC258" s="32">
        <f t="shared" si="321"/>
        <v>0.133313680353002</v>
      </c>
      <c r="DD258" s="32">
        <f>(DC258-$DE$1)^2</f>
        <v>0.00544156587518508</v>
      </c>
      <c r="DE258" s="73"/>
      <c r="DF258" s="30">
        <f t="shared" si="322"/>
        <v>1.40576521046743</v>
      </c>
      <c r="DG258" s="30">
        <f t="shared" si="323"/>
        <v>1.41563129962794</v>
      </c>
      <c r="DH258" s="30">
        <f t="shared" si="324"/>
        <v>1.14577856566628</v>
      </c>
      <c r="DI258" s="34">
        <f t="shared" si="325"/>
        <v>0.872768988673206</v>
      </c>
      <c r="DJ258" s="32">
        <f t="shared" si="326"/>
        <v>0.042588040493253</v>
      </c>
      <c r="DK258" s="32">
        <f t="shared" si="327"/>
        <v>0.127231011326794</v>
      </c>
      <c r="DL258" s="32">
        <f t="shared" si="328"/>
        <v>0.0105303693277287</v>
      </c>
      <c r="DM258" s="36"/>
      <c r="DN258" s="30">
        <f t="shared" si="329"/>
        <v>1.39368782739392</v>
      </c>
      <c r="DO258" s="30">
        <f t="shared" si="330"/>
        <v>1.16381873194157</v>
      </c>
      <c r="DP258" s="34">
        <f t="shared" si="331"/>
        <v>0.85924033748084</v>
      </c>
      <c r="DQ258" s="32">
        <f t="shared" si="332"/>
        <v>0.0521264481601075</v>
      </c>
      <c r="DR258" s="32">
        <f t="shared" si="333"/>
        <v>0.14075966251916</v>
      </c>
      <c r="DS258" s="32">
        <f t="shared" si="334"/>
        <v>0.00749020593762811</v>
      </c>
      <c r="DT258" s="36"/>
      <c r="DU258" s="30">
        <f t="shared" si="335"/>
        <v>1.35609388769272</v>
      </c>
      <c r="DV258" s="30">
        <f t="shared" si="336"/>
        <v>1.19608237653788</v>
      </c>
      <c r="DW258" s="34">
        <f t="shared" si="337"/>
        <v>0.83606281608676</v>
      </c>
      <c r="DX258" s="32">
        <f t="shared" si="338"/>
        <v>0.0707060605623697</v>
      </c>
      <c r="DY258" s="32">
        <f t="shared" si="339"/>
        <v>0.163937183913241</v>
      </c>
      <c r="DZ258" s="32">
        <f t="shared" si="340"/>
        <v>0.00374250170189321</v>
      </c>
      <c r="EA258" s="36"/>
      <c r="EC258" s="25">
        <v>-0.00417728006492494</v>
      </c>
      <c r="ED258" s="22">
        <v>0.0460244383112793</v>
      </c>
      <c r="EE258" s="25">
        <v>4.71849887129509</v>
      </c>
      <c r="EF258" s="25">
        <v>-0.154150679827258</v>
      </c>
      <c r="EG258" s="26">
        <f t="shared" si="341"/>
        <v>1.41205860567473</v>
      </c>
      <c r="EH258" s="26">
        <f t="shared" si="342"/>
        <v>1.14867753610336</v>
      </c>
      <c r="EI258" s="26">
        <f t="shared" si="363"/>
        <v>0.870566341353101</v>
      </c>
      <c r="EJ258" s="16">
        <f t="shared" si="343"/>
        <v>0.0440753890512387</v>
      </c>
      <c r="EK258" s="16">
        <f t="shared" si="344"/>
        <v>0.129433658646899</v>
      </c>
      <c r="EL258" s="16">
        <f t="shared" si="345"/>
        <v>0.00760225626232805</v>
      </c>
      <c r="EO258" s="25">
        <v>-0.00417728006492494</v>
      </c>
      <c r="EP258" s="25">
        <v>4.71849887129509</v>
      </c>
      <c r="EQ258" s="22">
        <v>-0.154150679827258</v>
      </c>
      <c r="ER258" s="26">
        <f t="shared" si="346"/>
        <v>1.39472743385549</v>
      </c>
      <c r="ES258" s="26">
        <f t="shared" si="347"/>
        <v>1.1629512409577</v>
      </c>
      <c r="ET258" s="26">
        <f t="shared" si="364"/>
        <v>0.85988127857922</v>
      </c>
      <c r="EU258" s="16">
        <f t="shared" si="348"/>
        <v>0.0516528193219086</v>
      </c>
      <c r="EV258" s="16">
        <f t="shared" si="349"/>
        <v>0.14011872142078</v>
      </c>
      <c r="EW258" s="16">
        <f t="shared" si="350"/>
        <v>0.0093329204572294</v>
      </c>
      <c r="EZ258" s="25">
        <v>-0.00417728006492494</v>
      </c>
      <c r="FA258" s="25">
        <v>4.71849887129509</v>
      </c>
      <c r="FB258" s="26">
        <f t="shared" si="351"/>
        <v>1.44823650652688</v>
      </c>
      <c r="FC258" s="26">
        <f t="shared" si="352"/>
        <v>1.11998281543795</v>
      </c>
      <c r="FD258" s="26">
        <f t="shared" si="353"/>
        <v>0.892870842494992</v>
      </c>
      <c r="FE258" s="16">
        <f t="shared" si="354"/>
        <v>0.030193751663984</v>
      </c>
      <c r="FF258" s="16">
        <f t="shared" si="355"/>
        <v>0.107129157505008</v>
      </c>
      <c r="FG258" s="16">
        <f t="shared" si="356"/>
        <v>0.0274077213608915</v>
      </c>
    </row>
    <row r="259" s="1" customFormat="1" spans="1:163">
      <c r="A259" s="13" t="s">
        <v>34</v>
      </c>
      <c r="B259" s="13">
        <v>2.15107427834744</v>
      </c>
      <c r="C259" s="14">
        <v>0.0094993006993007</v>
      </c>
      <c r="D259" s="14">
        <v>0.05296875</v>
      </c>
      <c r="E259" s="13">
        <v>160</v>
      </c>
      <c r="F259" s="13">
        <v>0.625</v>
      </c>
      <c r="G259" s="13">
        <v>0.625</v>
      </c>
      <c r="H259" s="13">
        <v>0.75</v>
      </c>
      <c r="I259" s="13">
        <v>0.9375</v>
      </c>
      <c r="J259" s="13">
        <v>1.51</v>
      </c>
      <c r="K259" s="17">
        <f t="shared" ref="K259:K270" si="375">1.0034+0.0827*B259+0.0874*C259+0.8624*F259-0.0454*I259</f>
        <v>1.67856158170045</v>
      </c>
      <c r="L259" s="17">
        <f t="shared" si="371"/>
        <v>0.899579745218705</v>
      </c>
      <c r="M259" s="17">
        <f t="shared" si="372"/>
        <v>1.11163018655659</v>
      </c>
      <c r="N259" s="16">
        <f t="shared" ref="N259:N270" si="376">(K259-J259)^2</f>
        <v>0.0284130068253582</v>
      </c>
      <c r="O259" s="16">
        <f t="shared" si="373"/>
        <v>0.111630186556591</v>
      </c>
      <c r="P259" s="16">
        <f>(O259-$Q$1)^2</f>
        <v>0.0378909795727686</v>
      </c>
      <c r="R259" s="21">
        <f t="shared" ref="R259:R270" si="377">LN(L259)</f>
        <v>-0.105827574469808</v>
      </c>
      <c r="S259" s="21">
        <f t="shared" si="370"/>
        <v>1</v>
      </c>
      <c r="T259" s="21">
        <f t="shared" ref="T259:T270" si="378">LN(B259)</f>
        <v>0.765967381696555</v>
      </c>
      <c r="U259" s="22">
        <f t="shared" ref="U259:U270" si="379">LN(1+C259)</f>
        <v>0.0094544660506546</v>
      </c>
      <c r="V259" s="21">
        <f t="shared" ref="V259:V270" si="380">LN(1+D259)</f>
        <v>0.0516135555984538</v>
      </c>
      <c r="W259" s="25">
        <f t="shared" ref="W259:W270" si="381">LN(E259)</f>
        <v>5.07517381523383</v>
      </c>
      <c r="X259" s="21">
        <f t="shared" ref="X259:X270" si="382">LN(F259)</f>
        <v>-0.470003629245736</v>
      </c>
      <c r="Y259" s="21">
        <f t="shared" ref="Y259:Y270" si="383">LN(G259)</f>
        <v>-0.470003629245736</v>
      </c>
      <c r="Z259" s="25">
        <f t="shared" ref="Z259:Z270" si="384">LN(H259)</f>
        <v>-0.287682072451781</v>
      </c>
      <c r="AA259" s="21">
        <f t="shared" ref="AA259:AA270" si="385">LN(I259)</f>
        <v>-0.0645385211375712</v>
      </c>
      <c r="AB259" s="26">
        <f t="shared" ref="AB259:AB270" si="386">K259*EXP($S$273)*POWER(EXP(T259),$T$273)*POWER(EXP(U259),$U$273)*POWER(EXP(V259),$V$273)*POWER(EXP(W259),$W$273)*POWER(EXP(X259),$X$273)*POWER(EXP(Y259),$Y$273)*POWER(EXP(Z259),$Z$273)*POWER(EXP(AA259),$AA$273)</f>
        <v>1.3544048696306</v>
      </c>
      <c r="AC259" s="26">
        <f t="shared" ref="AC259:AC270" si="387">J259/AB259</f>
        <v>1.11488081138681</v>
      </c>
      <c r="AD259" s="26">
        <f t="shared" si="357"/>
        <v>0.89695686730503</v>
      </c>
      <c r="AE259" s="16">
        <f t="shared" ref="AE259:AE270" si="388">(AB259-J259)^2</f>
        <v>0.0242098445946719</v>
      </c>
      <c r="AF259" s="16">
        <f t="shared" ref="AF259:AF270" si="389">ABS(AB259/J259-1)</f>
        <v>0.10304313269497</v>
      </c>
      <c r="AG259" s="16">
        <f>(AF259-$AH$1)^2</f>
        <v>0.0102766474212496</v>
      </c>
      <c r="AJ259" s="25">
        <v>-0.105827574469808</v>
      </c>
      <c r="AK259" s="22">
        <v>1</v>
      </c>
      <c r="AL259" s="25">
        <v>0.765967381696555</v>
      </c>
      <c r="AM259" s="25">
        <v>0.0516135555984538</v>
      </c>
      <c r="AN259" s="25">
        <v>5.07517381523383</v>
      </c>
      <c r="AO259" s="25">
        <v>-0.470003629245736</v>
      </c>
      <c r="AP259" s="25">
        <v>-0.470003629245736</v>
      </c>
      <c r="AQ259" s="25">
        <v>-0.287682072451781</v>
      </c>
      <c r="AR259" s="25">
        <v>-0.0645385211375712</v>
      </c>
      <c r="AS259" s="26">
        <f t="shared" ref="AS259:AS270" si="390">K259*EXP($AK$273)*POWER(EXP(AL259),$AL$273)*POWER(EXP(AM259),$AM$273)*POWER(EXP(AN259),$AN$273)*POWER(EXP(AO259),$AO$273)*POWER(EXP(AP259),$AP$273)*POWER(EXP(AQ259),$AQ$273)*POWER(EXP(AR259),$AR$273)</f>
        <v>1.35686427172407</v>
      </c>
      <c r="AT259" s="26">
        <f t="shared" ref="AT259:AT270" si="391">J259/AS259</f>
        <v>1.11286001958129</v>
      </c>
      <c r="AU259" s="26">
        <f t="shared" si="358"/>
        <v>0.89858561041329</v>
      </c>
      <c r="AV259" s="16">
        <f t="shared" ref="AV259:AV270" si="392">(AS259-J259)^2</f>
        <v>0.0234505512746003</v>
      </c>
      <c r="AW259" s="16">
        <f t="shared" ref="AW259:AW270" si="393">ABS(AS259/J259-1)</f>
        <v>0.10141438958671</v>
      </c>
      <c r="AX259" s="16">
        <f>(AW259-$AY$1)^2</f>
        <v>0.0106451867966446</v>
      </c>
      <c r="BA259" s="25">
        <v>-0.105827574469808</v>
      </c>
      <c r="BB259" s="25">
        <v>0.765967381696555</v>
      </c>
      <c r="BC259" s="25">
        <v>0.0516135555984538</v>
      </c>
      <c r="BD259" s="25">
        <v>5.07517381523383</v>
      </c>
      <c r="BE259" s="22">
        <v>-0.470003629245736</v>
      </c>
      <c r="BF259" s="25">
        <v>-0.470003629245736</v>
      </c>
      <c r="BG259" s="25">
        <v>-0.287682072451781</v>
      </c>
      <c r="BH259" s="25">
        <v>-0.0645385211375712</v>
      </c>
      <c r="BI259" s="26">
        <f t="shared" ref="BI259:BI270" si="394">K259*POWER(EXP(BB259),$BB$273)*POWER(EXP(BC259),$BC$273)*POWER(EXP(BD259),$BD$273)*POWER(EXP(BE259),$BE$273)*POWER(EXP(BF259),$BF$273)*POWER(EXP(BG259),$BG$273)*POWER(EXP(BH259),$BH$273)</f>
        <v>1.34968973975848</v>
      </c>
      <c r="BJ259" s="26">
        <f t="shared" ref="BJ259:BJ270" si="395">J259/BI259</f>
        <v>1.11877563822202</v>
      </c>
      <c r="BK259" s="26">
        <f t="shared" si="359"/>
        <v>0.893834264740715</v>
      </c>
      <c r="BL259" s="16">
        <f t="shared" ref="BL259:BL270" si="396">(BI259-J259)^2</f>
        <v>0.0256993795387037</v>
      </c>
      <c r="BM259" s="16">
        <f t="shared" ref="BM259:BM270" si="397">ABS(BI259/J259-1)</f>
        <v>0.106165735259285</v>
      </c>
      <c r="BN259" s="16">
        <f>(BM259-$BO$1)^2</f>
        <v>0.00974105999242028</v>
      </c>
      <c r="BQ259" s="25">
        <v>-0.105827574469808</v>
      </c>
      <c r="BR259" s="25">
        <v>0.765967381696555</v>
      </c>
      <c r="BS259" s="25">
        <v>0.0516135555984538</v>
      </c>
      <c r="BT259" s="25">
        <v>5.07517381523383</v>
      </c>
      <c r="BU259" s="22">
        <v>-0.470003629245736</v>
      </c>
      <c r="BV259" s="25">
        <v>-0.287682072451781</v>
      </c>
      <c r="BW259" s="25">
        <v>-0.0645385211375712</v>
      </c>
      <c r="BX259" s="26">
        <f t="shared" ref="BX259:BX270" si="398">K259*POWER(EXP(BR259),$BR$273)*POWER(EXP(BS259),$BS$273)*POWER(EXP(BT259),$BT$273)*POWER(EXP(BU259),$BU$273)*POWER(EXP(BV259),$BV$273)*POWER(EXP(BW259),$BW$273)</f>
        <v>1.35941274524552</v>
      </c>
      <c r="BY259" s="26">
        <f t="shared" ref="BY259:BY270" si="399">J259/BX259</f>
        <v>1.11077375527127</v>
      </c>
      <c r="BZ259" s="26">
        <f t="shared" si="360"/>
        <v>0.900273341222201</v>
      </c>
      <c r="CA259" s="16">
        <f t="shared" ref="CA259:CA270" si="400">(BX259-J259)^2</f>
        <v>0.0226765212944895</v>
      </c>
      <c r="CB259" s="16">
        <f t="shared" ref="CB259:CB270" si="401">ABS(BX259/J259-1)</f>
        <v>0.0997266587777988</v>
      </c>
      <c r="CC259" s="16">
        <f>(CB259-$CD$1)^2</f>
        <v>0.0114349651678226</v>
      </c>
      <c r="CF259" s="25">
        <v>-0.105827574469808</v>
      </c>
      <c r="CG259" s="25">
        <v>0.765967381696555</v>
      </c>
      <c r="CH259" s="25">
        <v>0.0516135555984538</v>
      </c>
      <c r="CI259" s="25">
        <v>5.07517381523383</v>
      </c>
      <c r="CJ259" s="25">
        <v>-0.287682072451781</v>
      </c>
      <c r="CK259" s="22">
        <v>-0.0645385211375712</v>
      </c>
      <c r="CL259" s="29">
        <f t="shared" ref="CL259:CL270" si="402">K259*POWER(EXP(CG259),$CG$273)*POWER(EXP(CH259),$CH$273)*POWER(EXP(CI259),$CI$273)*POWER(EXP(CJ259),$CJ$273)*POWER(EXP(CK259),$CK$273)</f>
        <v>1.35827388733238</v>
      </c>
      <c r="CM259" s="29">
        <f t="shared" ref="CM259:CM270" si="403">J259/CL259</f>
        <v>1.11170509429847</v>
      </c>
      <c r="CN259" s="29">
        <f t="shared" si="361"/>
        <v>0.899519130683698</v>
      </c>
      <c r="CO259" s="27">
        <f t="shared" ref="CO259:CO270" si="404">(CL259-J259)^2</f>
        <v>0.0230208132652259</v>
      </c>
      <c r="CP259" s="27">
        <f t="shared" ref="CP259:CP270" si="405">ABS(CL259/J259-1)</f>
        <v>0.100480869316302</v>
      </c>
      <c r="CQ259" s="27">
        <f>(CP259-$CR$1)^2</f>
        <v>0.0114699130288403</v>
      </c>
      <c r="CT259" s="31">
        <v>-0.105827574469808</v>
      </c>
      <c r="CU259" s="31">
        <v>0.765967381696555</v>
      </c>
      <c r="CV259" s="31">
        <v>0.0516135555984538</v>
      </c>
      <c r="CW259" s="31">
        <v>5.07517381523383</v>
      </c>
      <c r="CX259" s="31">
        <v>-0.287682072451781</v>
      </c>
      <c r="CY259" s="34">
        <f t="shared" ref="CY259:CY270" si="406">K259*POWER(EXP(CU259),$CU$273)*POWER(EXP(CV259),$CV$273)*POWER(EXP(CW259),$CW$273)*POWER(EXP(CX259),$CX$273)</f>
        <v>1.52303570867835</v>
      </c>
      <c r="CZ259" s="34">
        <f t="shared" si="374"/>
        <v>0.991440969765795</v>
      </c>
      <c r="DA259" s="34">
        <f t="shared" si="362"/>
        <v>1.00863291965454</v>
      </c>
      <c r="DB259" s="32">
        <f t="shared" ref="DB259:DB270" si="407">(CY259-J259)^2</f>
        <v>0.000169929700746848</v>
      </c>
      <c r="DC259" s="32">
        <f t="shared" ref="DC259:DC270" si="408">ABS(CY259/J259-1)</f>
        <v>0.00863291965453739</v>
      </c>
      <c r="DD259" s="32">
        <f>(DC259-$DE$1)^2</f>
        <v>0.0393815018522018</v>
      </c>
      <c r="DE259" s="73"/>
      <c r="DF259" s="30">
        <f t="shared" ref="DF259:DF270" si="409">(1.0034+0.0827*B259+0.0874*C259+0.8624*F259-0.0454*I259)*B259^0.1967*E259^-0.1123*(1+D259)^2.5536*H259^-0.6613</f>
        <v>1.52303570867835</v>
      </c>
      <c r="DG259" s="30">
        <f t="shared" ref="DG259:DG270" si="410">(1.1365+0.0937*B259+0.9768*F259-0.0514*I259)*B259^0.1967*E259^-0.1123*(H259)^-0.6613</f>
        <v>1.51136853478878</v>
      </c>
      <c r="DH259" s="30">
        <f t="shared" ref="DH259:DH270" si="411">J259/DG259</f>
        <v>0.99909450623241</v>
      </c>
      <c r="DI259" s="34">
        <f t="shared" ref="DI259:DI270" si="412">1/DH259</f>
        <v>1.00090631442966</v>
      </c>
      <c r="DJ259" s="32">
        <f t="shared" ref="DJ259:DJ270" si="413">(DG259-J259)^2</f>
        <v>1.87288746811074e-6</v>
      </c>
      <c r="DK259" s="32">
        <f t="shared" ref="DK259:DK270" si="414">ABS(DG259/J259-1)</f>
        <v>0.00090631442965794</v>
      </c>
      <c r="DL259" s="32">
        <f>(DK259-$DM$1)^2</f>
        <v>0.0524145697264451</v>
      </c>
      <c r="DM259" s="36"/>
      <c r="DN259" s="30">
        <f t="shared" ref="DN259:DN270" si="415">(0.7452+0.0937*B259+0.9768*F259+0.5539/I259)*B259^0.1967*E259^-0.1123*(H259)^-0.6613</f>
        <v>1.70837635939096</v>
      </c>
      <c r="DO259" s="30">
        <f t="shared" ref="DO259:DO270" si="416">J259/DN259</f>
        <v>0.883880177631538</v>
      </c>
      <c r="DP259" s="34">
        <f t="shared" ref="DP259:DP270" si="417">1/DO259</f>
        <v>1.13137507244434</v>
      </c>
      <c r="DQ259" s="32">
        <f t="shared" ref="DQ259:DQ270" si="418">(DN259-J259)^2</f>
        <v>0.0393531799652106</v>
      </c>
      <c r="DR259" s="32">
        <f t="shared" ref="DR259:DR270" si="419">ABS(DN259/J259-1)</f>
        <v>0.131375072444343</v>
      </c>
      <c r="DS259" s="32">
        <f>(DR259-$DT$1)^2</f>
        <v>0.00920267348065011</v>
      </c>
      <c r="DT259" s="36"/>
      <c r="DU259" s="30">
        <f t="shared" ref="DU259:DU270" si="420">0.9*(0.7452+0.0937*B259+0.9768*F259)*(1+0.7432/I259)*B259^0.1967*E259^-0.1123*(H259)^-0.6613</f>
        <v>1.99826914328463</v>
      </c>
      <c r="DV259" s="30">
        <f t="shared" ref="DV259:DV270" si="421">J259/DU259</f>
        <v>0.755653964369364</v>
      </c>
      <c r="DW259" s="34">
        <f t="shared" ref="DW259:DW270" si="422">1/DV259</f>
        <v>1.32335704853287</v>
      </c>
      <c r="DX259" s="32">
        <f t="shared" ref="DX259:DX270" si="423">(DU259-J259)^2</f>
        <v>0.238406756283903</v>
      </c>
      <c r="DY259" s="32">
        <f t="shared" ref="DY259:DY270" si="424">ABS(DU259/J259-1)</f>
        <v>0.323357048532865</v>
      </c>
      <c r="DZ259" s="32">
        <f>(DY259-$EA$1)^2</f>
        <v>0.00965185898151509</v>
      </c>
      <c r="EA259" s="36"/>
      <c r="EC259" s="25">
        <v>-0.105827574469808</v>
      </c>
      <c r="ED259" s="22">
        <v>0.0516135555984538</v>
      </c>
      <c r="EE259" s="25">
        <v>5.07517381523383</v>
      </c>
      <c r="EF259" s="25">
        <v>-0.287682072451781</v>
      </c>
      <c r="EG259" s="26">
        <f t="shared" ref="EG259:EG270" si="425">K259*POWER(EXP(ED259),$ED$273)*POWER(EXP(EE259),$EE$273)*POWER(EXP(EF259),$EF$273)</f>
        <v>1.58287991102942</v>
      </c>
      <c r="EH259" s="26">
        <f t="shared" ref="EH259:EH270" si="426">J259/EG259</f>
        <v>0.953957397196338</v>
      </c>
      <c r="EI259" s="26">
        <f t="shared" si="363"/>
        <v>1.04826484174134</v>
      </c>
      <c r="EJ259" s="16">
        <f t="shared" ref="EJ259:EJ270" si="427">(EG259-J259)^2</f>
        <v>0.00531148143165673</v>
      </c>
      <c r="EK259" s="16">
        <f t="shared" ref="EK259:EK270" si="428">ABS(EG259/J259-1)</f>
        <v>0.0482648417413403</v>
      </c>
      <c r="EL259" s="16">
        <f>(EK259-$EM$1)^2</f>
        <v>0.0283450004931907</v>
      </c>
      <c r="EO259" s="25">
        <v>-0.105827574469808</v>
      </c>
      <c r="EP259" s="25">
        <v>5.07517381523383</v>
      </c>
      <c r="EQ259" s="22">
        <v>-0.287682072451781</v>
      </c>
      <c r="ER259" s="26">
        <f t="shared" ref="ER259:ER270" si="429">K259*POWER(EXP(EP259),$EP$273)*POWER(EXP(EQ259),$EQ$273)</f>
        <v>1.5520371218017</v>
      </c>
      <c r="ES259" s="26">
        <f t="shared" ref="ES259:ES270" si="430">J259/ER259</f>
        <v>0.972914873483888</v>
      </c>
      <c r="ET259" s="26">
        <f t="shared" si="364"/>
        <v>1.02783915351106</v>
      </c>
      <c r="EU259" s="16">
        <f t="shared" ref="EU259:EU270" si="431">(ER259-J259)^2</f>
        <v>0.00176711960937111</v>
      </c>
      <c r="EV259" s="16">
        <f t="shared" ref="EV259:EV270" si="432">ABS(ER259/J259-1)</f>
        <v>0.0278391535110607</v>
      </c>
      <c r="EW259" s="16">
        <f>(EV259-$EX$1)^2</f>
        <v>0.0436336155687349</v>
      </c>
      <c r="EZ259" s="25">
        <v>-0.105827574469808</v>
      </c>
      <c r="FA259" s="25">
        <v>5.07517381523383</v>
      </c>
      <c r="FB259" s="26">
        <f t="shared" ref="FB259:FB270" si="433">K259*POWER(EXP(FA259),$FA$273)</f>
        <v>1.47929466621782</v>
      </c>
      <c r="FC259" s="26">
        <f t="shared" ref="FC259:FC270" si="434">J259/FB259</f>
        <v>1.02075673933219</v>
      </c>
      <c r="FD259" s="26">
        <f t="shared" ref="FD259:FD270" si="435">1/FC259</f>
        <v>0.979665341866106</v>
      </c>
      <c r="FE259" s="16">
        <f t="shared" ref="FE259:FE270" si="436">(FB259-J259)^2</f>
        <v>0.000942817522675077</v>
      </c>
      <c r="FF259" s="16">
        <f t="shared" ref="FF259:FF270" si="437">ABS(FB259/J259-1)</f>
        <v>0.020334658133894</v>
      </c>
      <c r="FG259" s="16">
        <f>(FF259-$FH$1)^2</f>
        <v>0.0636791469597969</v>
      </c>
    </row>
    <row r="260" s="1" customFormat="1" spans="1:163">
      <c r="A260" s="13" t="s">
        <v>34</v>
      </c>
      <c r="B260" s="13">
        <v>2.15107427834744</v>
      </c>
      <c r="C260" s="14">
        <v>0</v>
      </c>
      <c r="D260" s="14">
        <v>0.05296875</v>
      </c>
      <c r="E260" s="13">
        <v>160</v>
      </c>
      <c r="F260" s="13">
        <v>0.625</v>
      </c>
      <c r="G260" s="13">
        <v>0.625</v>
      </c>
      <c r="H260" s="13">
        <v>0.75</v>
      </c>
      <c r="I260" s="13">
        <v>0.9375</v>
      </c>
      <c r="J260" s="13">
        <v>1.96</v>
      </c>
      <c r="K260" s="17">
        <f t="shared" si="375"/>
        <v>1.67773134281933</v>
      </c>
      <c r="L260" s="17">
        <f t="shared" si="371"/>
        <v>1.16824425340134</v>
      </c>
      <c r="M260" s="17">
        <f t="shared" si="372"/>
        <v>0.855985378989456</v>
      </c>
      <c r="N260" s="16">
        <f t="shared" si="376"/>
        <v>0.0796755948265768</v>
      </c>
      <c r="O260" s="16">
        <f t="shared" si="373"/>
        <v>0.144014621010544</v>
      </c>
      <c r="P260" s="16">
        <f>(O260-$Q$1)^2</f>
        <v>0.0263320786884256</v>
      </c>
      <c r="R260" s="21">
        <f t="shared" si="377"/>
        <v>0.155501983606065</v>
      </c>
      <c r="S260" s="21">
        <f t="shared" si="370"/>
        <v>1</v>
      </c>
      <c r="T260" s="21">
        <f t="shared" si="378"/>
        <v>0.765967381696555</v>
      </c>
      <c r="U260" s="22">
        <f t="shared" si="379"/>
        <v>0</v>
      </c>
      <c r="V260" s="21">
        <f t="shared" si="380"/>
        <v>0.0516135555984538</v>
      </c>
      <c r="W260" s="25">
        <f t="shared" si="381"/>
        <v>5.07517381523383</v>
      </c>
      <c r="X260" s="21">
        <f t="shared" si="382"/>
        <v>-0.470003629245736</v>
      </c>
      <c r="Y260" s="21">
        <f t="shared" si="383"/>
        <v>-0.470003629245736</v>
      </c>
      <c r="Z260" s="25">
        <f t="shared" si="384"/>
        <v>-0.287682072451781</v>
      </c>
      <c r="AA260" s="21">
        <f t="shared" si="385"/>
        <v>-0.0645385211375712</v>
      </c>
      <c r="AB260" s="26">
        <f t="shared" si="386"/>
        <v>1.35742220206123</v>
      </c>
      <c r="AC260" s="26">
        <f t="shared" si="387"/>
        <v>1.44391332116402</v>
      </c>
      <c r="AD260" s="26">
        <f t="shared" si="357"/>
        <v>0.692562347990421</v>
      </c>
      <c r="AE260" s="16">
        <f t="shared" si="388"/>
        <v>0.363100002568743</v>
      </c>
      <c r="AF260" s="16">
        <f t="shared" si="389"/>
        <v>0.307437652009579</v>
      </c>
      <c r="AG260" s="16">
        <f>(AF260-$AH$1)^2</f>
        <v>0.0106132685117496</v>
      </c>
      <c r="AJ260" s="25">
        <v>0.155501983606065</v>
      </c>
      <c r="AK260" s="22">
        <v>1</v>
      </c>
      <c r="AL260" s="25">
        <v>0.765967381696555</v>
      </c>
      <c r="AM260" s="25">
        <v>0.0516135555984538</v>
      </c>
      <c r="AN260" s="25">
        <v>5.07517381523383</v>
      </c>
      <c r="AO260" s="25">
        <v>-0.470003629245736</v>
      </c>
      <c r="AP260" s="25">
        <v>-0.470003629245736</v>
      </c>
      <c r="AQ260" s="25">
        <v>-0.287682072451781</v>
      </c>
      <c r="AR260" s="25">
        <v>-0.0645385211375712</v>
      </c>
      <c r="AS260" s="26">
        <f t="shared" si="390"/>
        <v>1.35619314861064</v>
      </c>
      <c r="AT260" s="26">
        <f t="shared" si="391"/>
        <v>1.44522187124152</v>
      </c>
      <c r="AU260" s="26">
        <f t="shared" si="358"/>
        <v>0.691935279903388</v>
      </c>
      <c r="AV260" s="16">
        <f t="shared" si="392"/>
        <v>0.364582713784731</v>
      </c>
      <c r="AW260" s="16">
        <f t="shared" si="393"/>
        <v>0.308064720096612</v>
      </c>
      <c r="AX260" s="16">
        <f>(AW260-$AY$1)^2</f>
        <v>0.0107070375439656</v>
      </c>
      <c r="BA260" s="25">
        <v>0.155501983606065</v>
      </c>
      <c r="BB260" s="25">
        <v>0.765967381696555</v>
      </c>
      <c r="BC260" s="25">
        <v>0.0516135555984538</v>
      </c>
      <c r="BD260" s="25">
        <v>5.07517381523383</v>
      </c>
      <c r="BE260" s="22">
        <v>-0.470003629245736</v>
      </c>
      <c r="BF260" s="25">
        <v>-0.470003629245736</v>
      </c>
      <c r="BG260" s="25">
        <v>-0.287682072451781</v>
      </c>
      <c r="BH260" s="25">
        <v>-0.0645385211375712</v>
      </c>
      <c r="BI260" s="26">
        <f t="shared" si="394"/>
        <v>1.34902216526398</v>
      </c>
      <c r="BJ260" s="26">
        <f t="shared" si="395"/>
        <v>1.45290422238279</v>
      </c>
      <c r="BK260" s="26">
        <f t="shared" si="359"/>
        <v>0.688276614930601</v>
      </c>
      <c r="BL260" s="16">
        <f t="shared" si="396"/>
        <v>0.373293914538719</v>
      </c>
      <c r="BM260" s="16">
        <f t="shared" si="397"/>
        <v>0.311723385069399</v>
      </c>
      <c r="BN260" s="16">
        <f>(BM260-$BO$1)^2</f>
        <v>0.0114192394224668</v>
      </c>
      <c r="BQ260" s="25">
        <v>0.155501983606065</v>
      </c>
      <c r="BR260" s="25">
        <v>0.765967381696555</v>
      </c>
      <c r="BS260" s="25">
        <v>0.0516135555984538</v>
      </c>
      <c r="BT260" s="25">
        <v>5.07517381523383</v>
      </c>
      <c r="BU260" s="22">
        <v>-0.470003629245736</v>
      </c>
      <c r="BV260" s="25">
        <v>-0.287682072451781</v>
      </c>
      <c r="BW260" s="25">
        <v>-0.0645385211375712</v>
      </c>
      <c r="BX260" s="26">
        <f t="shared" si="398"/>
        <v>1.3587403616232</v>
      </c>
      <c r="BY260" s="26">
        <f t="shared" si="399"/>
        <v>1.44251253245948</v>
      </c>
      <c r="BZ260" s="26">
        <f t="shared" si="360"/>
        <v>0.693234878379185</v>
      </c>
      <c r="CA260" s="16">
        <f t="shared" si="400"/>
        <v>0.361513152740997</v>
      </c>
      <c r="CB260" s="16">
        <f t="shared" si="401"/>
        <v>0.306765121620815</v>
      </c>
      <c r="CC260" s="16">
        <f>(CB260-$CD$1)^2</f>
        <v>0.0100208240862342</v>
      </c>
      <c r="CF260" s="25">
        <v>0.155501983606065</v>
      </c>
      <c r="CG260" s="25">
        <v>0.765967381696555</v>
      </c>
      <c r="CH260" s="25">
        <v>0.0516135555984538</v>
      </c>
      <c r="CI260" s="25">
        <v>5.07517381523383</v>
      </c>
      <c r="CJ260" s="25">
        <v>-0.287682072451781</v>
      </c>
      <c r="CK260" s="22">
        <v>-0.0645385211375712</v>
      </c>
      <c r="CL260" s="29">
        <f t="shared" si="402"/>
        <v>1.35760206700433</v>
      </c>
      <c r="CM260" s="29">
        <f t="shared" si="403"/>
        <v>1.44372202108156</v>
      </c>
      <c r="CN260" s="29">
        <f t="shared" si="361"/>
        <v>0.692654115818537</v>
      </c>
      <c r="CO260" s="27">
        <f t="shared" si="404"/>
        <v>0.362883269677453</v>
      </c>
      <c r="CP260" s="27">
        <f t="shared" si="405"/>
        <v>0.307345884181463</v>
      </c>
      <c r="CQ260" s="27">
        <f>(CP260-$CR$1)^2</f>
        <v>0.00995352113641203</v>
      </c>
      <c r="CT260" s="31">
        <v>0.155501983606065</v>
      </c>
      <c r="CU260" s="31">
        <v>0.765967381696555</v>
      </c>
      <c r="CV260" s="31">
        <v>0.0516135555984538</v>
      </c>
      <c r="CW260" s="31">
        <v>5.07517381523383</v>
      </c>
      <c r="CX260" s="31">
        <v>-0.287682072451781</v>
      </c>
      <c r="CY260" s="34">
        <f t="shared" si="406"/>
        <v>1.52228239496233</v>
      </c>
      <c r="CZ260" s="34">
        <f t="shared" si="374"/>
        <v>1.28754034500182</v>
      </c>
      <c r="DA260" s="34">
        <f t="shared" si="362"/>
        <v>0.776674691307312</v>
      </c>
      <c r="DB260" s="32">
        <f t="shared" si="407"/>
        <v>0.191596701759912</v>
      </c>
      <c r="DC260" s="32">
        <f t="shared" si="408"/>
        <v>0.223325308692688</v>
      </c>
      <c r="DD260" s="32">
        <f>(DC260-$DE$1)^2</f>
        <v>0.000263888921885595</v>
      </c>
      <c r="DE260" s="73"/>
      <c r="DF260" s="30">
        <f t="shared" si="409"/>
        <v>1.52228239496233</v>
      </c>
      <c r="DG260" s="30">
        <f t="shared" si="410"/>
        <v>1.51136853478878</v>
      </c>
      <c r="DH260" s="30">
        <f t="shared" si="411"/>
        <v>1.29683790212949</v>
      </c>
      <c r="DI260" s="34">
        <f t="shared" si="412"/>
        <v>0.7711063953004</v>
      </c>
      <c r="DJ260" s="32">
        <f t="shared" si="413"/>
        <v>0.201270191577563</v>
      </c>
      <c r="DK260" s="32">
        <f t="shared" si="414"/>
        <v>0.2288936046996</v>
      </c>
      <c r="DL260" s="32">
        <f>(DK260-$DM$1)^2</f>
        <v>9.12014373076327e-7</v>
      </c>
      <c r="DM260" s="36"/>
      <c r="DN260" s="30">
        <f t="shared" si="415"/>
        <v>1.70837635939096</v>
      </c>
      <c r="DO260" s="30">
        <f t="shared" si="416"/>
        <v>1.14728817758796</v>
      </c>
      <c r="DP260" s="34">
        <f t="shared" si="417"/>
        <v>0.871620591525999</v>
      </c>
      <c r="DQ260" s="32">
        <f t="shared" si="418"/>
        <v>0.0633144565133482</v>
      </c>
      <c r="DR260" s="32">
        <f t="shared" si="419"/>
        <v>0.128379408474001</v>
      </c>
      <c r="DS260" s="32">
        <f>(DR260-$DT$1)^2</f>
        <v>0.00978639896332665</v>
      </c>
      <c r="DT260" s="36"/>
      <c r="DU260" s="30">
        <f t="shared" si="420"/>
        <v>1.99826914328463</v>
      </c>
      <c r="DV260" s="30">
        <f t="shared" si="421"/>
        <v>0.980848854413214</v>
      </c>
      <c r="DW260" s="34">
        <f t="shared" si="422"/>
        <v>1.0195250731044</v>
      </c>
      <c r="DX260" s="32">
        <f t="shared" si="423"/>
        <v>0.00146452732773926</v>
      </c>
      <c r="DY260" s="32">
        <f t="shared" si="424"/>
        <v>0.0195250731044012</v>
      </c>
      <c r="DZ260" s="32">
        <f>(DY260-$EA$1)^2</f>
        <v>0.0422664670241831</v>
      </c>
      <c r="EA260" s="36"/>
      <c r="EC260" s="25">
        <v>0.155501983606065</v>
      </c>
      <c r="ED260" s="22">
        <v>0.0516135555984538</v>
      </c>
      <c r="EE260" s="25">
        <v>5.07517381523383</v>
      </c>
      <c r="EF260" s="25">
        <v>-0.287682072451781</v>
      </c>
      <c r="EG260" s="26">
        <f t="shared" si="425"/>
        <v>1.58209699757507</v>
      </c>
      <c r="EH260" s="26">
        <f t="shared" si="426"/>
        <v>1.23886209442541</v>
      </c>
      <c r="EI260" s="26">
        <f t="shared" si="363"/>
        <v>0.807192345701565</v>
      </c>
      <c r="EJ260" s="16">
        <f t="shared" si="427"/>
        <v>0.142810679241779</v>
      </c>
      <c r="EK260" s="16">
        <f t="shared" si="428"/>
        <v>0.192807654298435</v>
      </c>
      <c r="EL260" s="16">
        <f>(EK260-$EM$1)^2</f>
        <v>0.000567245812181687</v>
      </c>
      <c r="EO260" s="25">
        <v>0.155501983606065</v>
      </c>
      <c r="EP260" s="25">
        <v>5.07517381523383</v>
      </c>
      <c r="EQ260" s="22">
        <v>-0.287682072451781</v>
      </c>
      <c r="ER260" s="26">
        <f t="shared" si="429"/>
        <v>1.55126946360107</v>
      </c>
      <c r="ES260" s="26">
        <f t="shared" si="430"/>
        <v>1.26348132673876</v>
      </c>
      <c r="ET260" s="26">
        <f t="shared" si="364"/>
        <v>0.791464012041361</v>
      </c>
      <c r="EU260" s="16">
        <f t="shared" si="431"/>
        <v>0.167060651384959</v>
      </c>
      <c r="EV260" s="16">
        <f t="shared" si="432"/>
        <v>0.208535987958639</v>
      </c>
      <c r="EW260" s="16">
        <f>(EV260-$EX$1)^2</f>
        <v>0.000794663409453445</v>
      </c>
      <c r="EZ260" s="25">
        <v>0.155501983606065</v>
      </c>
      <c r="FA260" s="25">
        <v>5.07517381523383</v>
      </c>
      <c r="FB260" s="26">
        <f t="shared" si="433"/>
        <v>1.4785629874031</v>
      </c>
      <c r="FC260" s="26">
        <f t="shared" si="434"/>
        <v>1.32561143265359</v>
      </c>
      <c r="FD260" s="26">
        <f t="shared" si="435"/>
        <v>0.754368871124032</v>
      </c>
      <c r="FE260" s="16">
        <f t="shared" si="436"/>
        <v>0.231781597098224</v>
      </c>
      <c r="FF260" s="16">
        <f t="shared" si="437"/>
        <v>0.245631128875968</v>
      </c>
      <c r="FG260" s="16">
        <f>(FF260-$FH$1)^2</f>
        <v>0.000731745985259637</v>
      </c>
    </row>
    <row r="261" s="1" customFormat="1" spans="1:163">
      <c r="A261" s="13" t="s">
        <v>34</v>
      </c>
      <c r="B261" s="13">
        <v>2.15107427834744</v>
      </c>
      <c r="C261" s="14">
        <v>0.00712447552447553</v>
      </c>
      <c r="D261" s="14">
        <v>0.05296875</v>
      </c>
      <c r="E261" s="13">
        <v>160</v>
      </c>
      <c r="F261" s="13">
        <v>0.625</v>
      </c>
      <c r="G261" s="13">
        <v>0.625</v>
      </c>
      <c r="H261" s="13">
        <v>0.75</v>
      </c>
      <c r="I261" s="13">
        <v>1.25</v>
      </c>
      <c r="J261" s="13">
        <v>1.91</v>
      </c>
      <c r="K261" s="17">
        <f t="shared" si="375"/>
        <v>1.66416652198017</v>
      </c>
      <c r="L261" s="17">
        <f t="shared" si="371"/>
        <v>1.14772168215913</v>
      </c>
      <c r="M261" s="17">
        <f t="shared" si="372"/>
        <v>0.871291372764488</v>
      </c>
      <c r="N261" s="16">
        <f t="shared" si="376"/>
        <v>0.0604340989153249</v>
      </c>
      <c r="O261" s="16">
        <f t="shared" si="373"/>
        <v>0.128708627235512</v>
      </c>
      <c r="P261" s="16">
        <f>(O261-$Q$1)^2</f>
        <v>0.03153380894796</v>
      </c>
      <c r="R261" s="21">
        <f t="shared" si="377"/>
        <v>0.137778831361129</v>
      </c>
      <c r="S261" s="21">
        <f t="shared" si="370"/>
        <v>1</v>
      </c>
      <c r="T261" s="21">
        <f t="shared" si="378"/>
        <v>0.765967381696555</v>
      </c>
      <c r="U261" s="22">
        <f t="shared" si="379"/>
        <v>0.007099216350014</v>
      </c>
      <c r="V261" s="21">
        <f t="shared" si="380"/>
        <v>0.0516135555984538</v>
      </c>
      <c r="W261" s="25">
        <f t="shared" si="381"/>
        <v>5.07517381523383</v>
      </c>
      <c r="X261" s="21">
        <f t="shared" si="382"/>
        <v>-0.470003629245736</v>
      </c>
      <c r="Y261" s="21">
        <f t="shared" si="383"/>
        <v>-0.470003629245736</v>
      </c>
      <c r="Z261" s="25">
        <f t="shared" si="384"/>
        <v>-0.287682072451781</v>
      </c>
      <c r="AA261" s="21">
        <f t="shared" si="385"/>
        <v>0.22314355131421</v>
      </c>
      <c r="AB261" s="26">
        <f t="shared" si="386"/>
        <v>1.36603327560282</v>
      </c>
      <c r="AC261" s="26">
        <f t="shared" si="387"/>
        <v>1.398208985178</v>
      </c>
      <c r="AD261" s="26">
        <f t="shared" ref="AD261:AD270" si="438">1/AC261</f>
        <v>0.715200667854882</v>
      </c>
      <c r="AE261" s="16">
        <f t="shared" si="388"/>
        <v>0.295899797251392</v>
      </c>
      <c r="AF261" s="16">
        <f t="shared" si="389"/>
        <v>0.284799332145118</v>
      </c>
      <c r="AG261" s="16">
        <f>(AF261-$AH$1)^2</f>
        <v>0.00646133006618573</v>
      </c>
      <c r="AJ261" s="25">
        <v>0.137778831361129</v>
      </c>
      <c r="AK261" s="22">
        <v>1</v>
      </c>
      <c r="AL261" s="25">
        <v>0.765967381696555</v>
      </c>
      <c r="AM261" s="25">
        <v>0.0516135555984538</v>
      </c>
      <c r="AN261" s="25">
        <v>5.07517381523383</v>
      </c>
      <c r="AO261" s="25">
        <v>-0.470003629245736</v>
      </c>
      <c r="AP261" s="25">
        <v>-0.470003629245736</v>
      </c>
      <c r="AQ261" s="25">
        <v>-0.287682072451781</v>
      </c>
      <c r="AR261" s="25">
        <v>0.22314355131421</v>
      </c>
      <c r="AS261" s="26">
        <f t="shared" si="390"/>
        <v>1.36774417617757</v>
      </c>
      <c r="AT261" s="26">
        <f t="shared" si="391"/>
        <v>1.39645997641011</v>
      </c>
      <c r="AU261" s="26">
        <f t="shared" ref="AU261:AU270" si="439">1/AT261</f>
        <v>0.7160964273181</v>
      </c>
      <c r="AV261" s="16">
        <f t="shared" si="392"/>
        <v>0.294041378469341</v>
      </c>
      <c r="AW261" s="16">
        <f t="shared" si="393"/>
        <v>0.2839035726819</v>
      </c>
      <c r="AX261" s="16">
        <f>(AW261-$AY$1)^2</f>
        <v>0.00629065802271827</v>
      </c>
      <c r="BA261" s="25">
        <v>0.137778831361129</v>
      </c>
      <c r="BB261" s="25">
        <v>0.765967381696555</v>
      </c>
      <c r="BC261" s="25">
        <v>0.0516135555984538</v>
      </c>
      <c r="BD261" s="25">
        <v>5.07517381523383</v>
      </c>
      <c r="BE261" s="22">
        <v>-0.470003629245736</v>
      </c>
      <c r="BF261" s="25">
        <v>-0.470003629245736</v>
      </c>
      <c r="BG261" s="25">
        <v>-0.287682072451781</v>
      </c>
      <c r="BH261" s="25">
        <v>0.22314355131421</v>
      </c>
      <c r="BI261" s="26">
        <f t="shared" si="394"/>
        <v>1.36588480715573</v>
      </c>
      <c r="BJ261" s="26">
        <f t="shared" si="395"/>
        <v>1.39836096718677</v>
      </c>
      <c r="BK261" s="26">
        <f t="shared" ref="BK261:BK270" si="440">1/BJ261</f>
        <v>0.715122935683629</v>
      </c>
      <c r="BL261" s="16">
        <f t="shared" si="396"/>
        <v>0.296061343083956</v>
      </c>
      <c r="BM261" s="16">
        <f t="shared" si="397"/>
        <v>0.284877064316371</v>
      </c>
      <c r="BN261" s="16">
        <f>(BM261-$BO$1)^2</f>
        <v>0.00640232351268054</v>
      </c>
      <c r="BQ261" s="25">
        <v>0.137778831361129</v>
      </c>
      <c r="BR261" s="25">
        <v>0.765967381696555</v>
      </c>
      <c r="BS261" s="25">
        <v>0.0516135555984538</v>
      </c>
      <c r="BT261" s="25">
        <v>5.07517381523383</v>
      </c>
      <c r="BU261" s="22">
        <v>-0.470003629245736</v>
      </c>
      <c r="BV261" s="25">
        <v>-0.287682072451781</v>
      </c>
      <c r="BW261" s="25">
        <v>0.22314355131421</v>
      </c>
      <c r="BX261" s="26">
        <f t="shared" si="398"/>
        <v>1.37639745570304</v>
      </c>
      <c r="BY261" s="26">
        <f t="shared" si="399"/>
        <v>1.38768056573049</v>
      </c>
      <c r="BZ261" s="26">
        <f t="shared" ref="BZ261:BZ270" si="441">1/BY261</f>
        <v>0.720626940158661</v>
      </c>
      <c r="CA261" s="16">
        <f t="shared" si="400"/>
        <v>0.284731675280187</v>
      </c>
      <c r="CB261" s="16">
        <f t="shared" si="401"/>
        <v>0.279373059841339</v>
      </c>
      <c r="CC261" s="16">
        <f>(CB261-$CD$1)^2</f>
        <v>0.00528703559880641</v>
      </c>
      <c r="CF261" s="25">
        <v>0.137778831361129</v>
      </c>
      <c r="CG261" s="25">
        <v>0.765967381696555</v>
      </c>
      <c r="CH261" s="25">
        <v>0.0516135555984538</v>
      </c>
      <c r="CI261" s="25">
        <v>5.07517381523383</v>
      </c>
      <c r="CJ261" s="25">
        <v>-0.287682072451781</v>
      </c>
      <c r="CK261" s="22">
        <v>0.22314355131421</v>
      </c>
      <c r="CL261" s="29">
        <f t="shared" si="402"/>
        <v>1.37504656637653</v>
      </c>
      <c r="CM261" s="29">
        <f t="shared" si="403"/>
        <v>1.38904386709838</v>
      </c>
      <c r="CN261" s="29">
        <f t="shared" ref="CN261:CN270" si="442">1/CM261</f>
        <v>0.719919668259963</v>
      </c>
      <c r="CO261" s="27">
        <f t="shared" si="404"/>
        <v>0.286175176145541</v>
      </c>
      <c r="CP261" s="27">
        <f t="shared" si="405"/>
        <v>0.280080331740037</v>
      </c>
      <c r="CQ261" s="27">
        <f>(CP261-$CR$1)^2</f>
        <v>0.00525650847664867</v>
      </c>
      <c r="CT261" s="31">
        <v>0.137778831361129</v>
      </c>
      <c r="CU261" s="31">
        <v>0.765967381696555</v>
      </c>
      <c r="CV261" s="31">
        <v>0.0516135555984538</v>
      </c>
      <c r="CW261" s="31">
        <v>5.07517381523383</v>
      </c>
      <c r="CX261" s="31">
        <v>-0.287682072451781</v>
      </c>
      <c r="CY261" s="34">
        <f t="shared" si="406"/>
        <v>1.50997441249383</v>
      </c>
      <c r="CZ261" s="34">
        <f t="shared" si="374"/>
        <v>1.26492209682249</v>
      </c>
      <c r="DA261" s="34">
        <f t="shared" ref="DA261:DA270" si="443">1/CZ261</f>
        <v>0.790562519630279</v>
      </c>
      <c r="DB261" s="32">
        <f t="shared" si="407"/>
        <v>0.160020470659654</v>
      </c>
      <c r="DC261" s="32">
        <f t="shared" si="408"/>
        <v>0.209437480369721</v>
      </c>
      <c r="DD261" s="32">
        <f>(DC261-$DE$1)^2</f>
        <v>5.55464733779109e-6</v>
      </c>
      <c r="DE261" s="73"/>
      <c r="DF261" s="30">
        <f t="shared" si="409"/>
        <v>1.50997441249384</v>
      </c>
      <c r="DG261" s="30">
        <f t="shared" si="410"/>
        <v>1.49859398004589</v>
      </c>
      <c r="DH261" s="30">
        <f t="shared" si="411"/>
        <v>1.27452800787409</v>
      </c>
      <c r="DI261" s="34">
        <f t="shared" si="412"/>
        <v>0.7846041780345</v>
      </c>
      <c r="DJ261" s="32">
        <f t="shared" si="413"/>
        <v>0.169254913254478</v>
      </c>
      <c r="DK261" s="32">
        <f t="shared" si="414"/>
        <v>0.2153958219655</v>
      </c>
      <c r="DL261" s="32">
        <f>(DK261-$DM$1)^2</f>
        <v>0.000208882767932881</v>
      </c>
      <c r="DM261" s="36"/>
      <c r="DN261" s="30">
        <f t="shared" si="415"/>
        <v>1.59090480146268</v>
      </c>
      <c r="DO261" s="30">
        <f t="shared" si="416"/>
        <v>1.20057466558901</v>
      </c>
      <c r="DP261" s="34">
        <f t="shared" si="417"/>
        <v>0.832934451027581</v>
      </c>
      <c r="DQ261" s="32">
        <f t="shared" si="418"/>
        <v>0.101821745729572</v>
      </c>
      <c r="DR261" s="32">
        <f t="shared" si="419"/>
        <v>0.167065548972419</v>
      </c>
      <c r="DS261" s="32">
        <f>(DR261-$DT$1)^2</f>
        <v>0.0036288683717798</v>
      </c>
      <c r="DT261" s="36"/>
      <c r="DU261" s="30">
        <f t="shared" si="420"/>
        <v>1.77736213619099</v>
      </c>
      <c r="DV261" s="30">
        <f t="shared" si="421"/>
        <v>1.0746262458889</v>
      </c>
      <c r="DW261" s="34">
        <f t="shared" si="422"/>
        <v>0.930556092246589</v>
      </c>
      <c r="DX261" s="32">
        <f t="shared" si="423"/>
        <v>0.0175928029158187</v>
      </c>
      <c r="DY261" s="32">
        <f t="shared" si="424"/>
        <v>0.0694439077534108</v>
      </c>
      <c r="DZ261" s="32">
        <f>(DY261-$EA$1)^2</f>
        <v>0.0242329202980158</v>
      </c>
      <c r="EA261" s="36"/>
      <c r="EC261" s="25">
        <v>0.137778831361129</v>
      </c>
      <c r="ED261" s="22">
        <v>0.0516135555984538</v>
      </c>
      <c r="EE261" s="25">
        <v>5.07517381523383</v>
      </c>
      <c r="EF261" s="25">
        <v>-0.287682072451781</v>
      </c>
      <c r="EG261" s="26">
        <f t="shared" si="425"/>
        <v>1.56930540110515</v>
      </c>
      <c r="EH261" s="26">
        <f t="shared" si="426"/>
        <v>1.21709897809243</v>
      </c>
      <c r="EI261" s="26">
        <f t="shared" ref="EI261:EI270" si="444">1/EH261</f>
        <v>0.821625864452957</v>
      </c>
      <c r="EJ261" s="16">
        <f t="shared" si="427"/>
        <v>0.116072809716124</v>
      </c>
      <c r="EK261" s="16">
        <f t="shared" si="428"/>
        <v>0.178374135547043</v>
      </c>
      <c r="EL261" s="16">
        <f>(EK261-$EM$1)^2</f>
        <v>0.00146309627971248</v>
      </c>
      <c r="EO261" s="25">
        <v>0.137778831361129</v>
      </c>
      <c r="EP261" s="25">
        <v>5.07517381523383</v>
      </c>
      <c r="EQ261" s="22">
        <v>-0.287682072451781</v>
      </c>
      <c r="ER261" s="26">
        <f t="shared" si="429"/>
        <v>1.53872711441204</v>
      </c>
      <c r="ES261" s="26">
        <f t="shared" si="430"/>
        <v>1.24128572383663</v>
      </c>
      <c r="ET261" s="26">
        <f t="shared" ref="ET261:ET270" si="445">1/ES261</f>
        <v>0.805616290268086</v>
      </c>
      <c r="EU261" s="16">
        <f t="shared" si="431"/>
        <v>0.137843555572807</v>
      </c>
      <c r="EV261" s="16">
        <f t="shared" si="432"/>
        <v>0.194383709731914</v>
      </c>
      <c r="EW261" s="16">
        <f>(EV261-$EX$1)^2</f>
        <v>0.00179284946379869</v>
      </c>
      <c r="EZ261" s="25">
        <v>0.137778831361129</v>
      </c>
      <c r="FA261" s="25">
        <v>5.07517381523383</v>
      </c>
      <c r="FB261" s="26">
        <f t="shared" si="433"/>
        <v>1.46660848580225</v>
      </c>
      <c r="FC261" s="26">
        <f t="shared" si="434"/>
        <v>1.30232438888093</v>
      </c>
      <c r="FD261" s="26">
        <f t="shared" si="435"/>
        <v>0.767857845969764</v>
      </c>
      <c r="FE261" s="16">
        <f t="shared" si="436"/>
        <v>0.196596034862574</v>
      </c>
      <c r="FF261" s="16">
        <f t="shared" si="437"/>
        <v>0.232142154030236</v>
      </c>
      <c r="FG261" s="16">
        <f>(FF261-$FH$1)^2</f>
        <v>0.00164347365119655</v>
      </c>
    </row>
    <row r="262" s="1" customFormat="1" spans="1:163">
      <c r="A262" s="13" t="s">
        <v>34</v>
      </c>
      <c r="B262" s="13">
        <v>2.15107427834744</v>
      </c>
      <c r="C262" s="14">
        <v>0</v>
      </c>
      <c r="D262" s="14">
        <v>0.05296875</v>
      </c>
      <c r="E262" s="13">
        <v>160</v>
      </c>
      <c r="F262" s="13">
        <v>0.625</v>
      </c>
      <c r="G262" s="13">
        <v>0.625</v>
      </c>
      <c r="H262" s="13">
        <v>0.75</v>
      </c>
      <c r="I262" s="13">
        <v>1.25</v>
      </c>
      <c r="J262" s="13">
        <v>1.86</v>
      </c>
      <c r="K262" s="17">
        <f t="shared" si="375"/>
        <v>1.66354384281933</v>
      </c>
      <c r="L262" s="17">
        <f t="shared" si="371"/>
        <v>1.11809496817813</v>
      </c>
      <c r="M262" s="17">
        <f t="shared" si="372"/>
        <v>0.894378410117921</v>
      </c>
      <c r="N262" s="16">
        <f t="shared" si="376"/>
        <v>0.0385950216941949</v>
      </c>
      <c r="O262" s="16">
        <f t="shared" si="373"/>
        <v>0.105621589882079</v>
      </c>
      <c r="P262" s="16">
        <f>(O262-$Q$1)^2</f>
        <v>0.0402663022508448</v>
      </c>
      <c r="R262" s="21">
        <f t="shared" si="377"/>
        <v>0.111626315828464</v>
      </c>
      <c r="S262" s="21">
        <f t="shared" si="370"/>
        <v>1</v>
      </c>
      <c r="T262" s="21">
        <f t="shared" si="378"/>
        <v>0.765967381696555</v>
      </c>
      <c r="U262" s="22">
        <f t="shared" si="379"/>
        <v>0</v>
      </c>
      <c r="V262" s="21">
        <f t="shared" si="380"/>
        <v>0.0516135555984538</v>
      </c>
      <c r="W262" s="25">
        <f t="shared" si="381"/>
        <v>5.07517381523383</v>
      </c>
      <c r="X262" s="21">
        <f t="shared" si="382"/>
        <v>-0.470003629245736</v>
      </c>
      <c r="Y262" s="21">
        <f t="shared" si="383"/>
        <v>-0.470003629245736</v>
      </c>
      <c r="Z262" s="25">
        <f t="shared" si="384"/>
        <v>-0.287682072451781</v>
      </c>
      <c r="AA262" s="21">
        <f t="shared" si="385"/>
        <v>0.22314355131421</v>
      </c>
      <c r="AB262" s="26">
        <f t="shared" si="386"/>
        <v>1.36831400199001</v>
      </c>
      <c r="AC262" s="26">
        <f t="shared" si="387"/>
        <v>1.35933710924167</v>
      </c>
      <c r="AD262" s="26">
        <f t="shared" si="438"/>
        <v>0.735652689241938</v>
      </c>
      <c r="AE262" s="16">
        <f t="shared" si="388"/>
        <v>0.241755120639084</v>
      </c>
      <c r="AF262" s="16">
        <f t="shared" si="389"/>
        <v>0.264347310758062</v>
      </c>
      <c r="AG262" s="16">
        <f>(AF262-$AH$1)^2</f>
        <v>0.00359165015873537</v>
      </c>
      <c r="AJ262" s="25">
        <v>0.111626315828464</v>
      </c>
      <c r="AK262" s="22">
        <v>1</v>
      </c>
      <c r="AL262" s="25">
        <v>0.765967381696555</v>
      </c>
      <c r="AM262" s="25">
        <v>0.0516135555984538</v>
      </c>
      <c r="AN262" s="25">
        <v>5.07517381523383</v>
      </c>
      <c r="AO262" s="25">
        <v>-0.470003629245736</v>
      </c>
      <c r="AP262" s="25">
        <v>-0.470003629245736</v>
      </c>
      <c r="AQ262" s="25">
        <v>-0.287682072451781</v>
      </c>
      <c r="AR262" s="25">
        <v>0.22314355131421</v>
      </c>
      <c r="AS262" s="26">
        <f t="shared" si="390"/>
        <v>1.36723240900487</v>
      </c>
      <c r="AT262" s="26">
        <f t="shared" si="391"/>
        <v>1.36041245639708</v>
      </c>
      <c r="AU262" s="26">
        <f t="shared" si="439"/>
        <v>0.735071187637024</v>
      </c>
      <c r="AV262" s="16">
        <f t="shared" si="392"/>
        <v>0.242819898735148</v>
      </c>
      <c r="AW262" s="16">
        <f t="shared" si="393"/>
        <v>0.264928812362976</v>
      </c>
      <c r="AX262" s="16">
        <f>(AW262-$AY$1)^2</f>
        <v>0.00364078384945399</v>
      </c>
      <c r="BA262" s="25">
        <v>0.111626315828464</v>
      </c>
      <c r="BB262" s="25">
        <v>0.765967381696555</v>
      </c>
      <c r="BC262" s="25">
        <v>0.0516135555984538</v>
      </c>
      <c r="BD262" s="25">
        <v>5.07517381523383</v>
      </c>
      <c r="BE262" s="22">
        <v>-0.470003629245736</v>
      </c>
      <c r="BF262" s="25">
        <v>-0.470003629245736</v>
      </c>
      <c r="BG262" s="25">
        <v>-0.287682072451781</v>
      </c>
      <c r="BH262" s="25">
        <v>0.22314355131421</v>
      </c>
      <c r="BI262" s="26">
        <f t="shared" si="394"/>
        <v>1.36537373570087</v>
      </c>
      <c r="BJ262" s="26">
        <f t="shared" si="395"/>
        <v>1.36226437594776</v>
      </c>
      <c r="BK262" s="26">
        <f t="shared" si="440"/>
        <v>0.734071900914445</v>
      </c>
      <c r="BL262" s="16">
        <f t="shared" si="396"/>
        <v>0.244655141334515</v>
      </c>
      <c r="BM262" s="16">
        <f t="shared" si="397"/>
        <v>0.265928099085555</v>
      </c>
      <c r="BN262" s="16">
        <f>(BM262-$BO$1)^2</f>
        <v>0.00372900205699829</v>
      </c>
      <c r="BQ262" s="25">
        <v>0.111626315828464</v>
      </c>
      <c r="BR262" s="25">
        <v>0.765967381696555</v>
      </c>
      <c r="BS262" s="25">
        <v>0.0516135555984538</v>
      </c>
      <c r="BT262" s="25">
        <v>5.07517381523383</v>
      </c>
      <c r="BU262" s="22">
        <v>-0.470003629245736</v>
      </c>
      <c r="BV262" s="25">
        <v>-0.287682072451781</v>
      </c>
      <c r="BW262" s="25">
        <v>0.22314355131421</v>
      </c>
      <c r="BX262" s="26">
        <f t="shared" si="398"/>
        <v>1.37588245074327</v>
      </c>
      <c r="BY262" s="26">
        <f t="shared" si="399"/>
        <v>1.35185967303762</v>
      </c>
      <c r="BZ262" s="26">
        <f t="shared" si="441"/>
        <v>0.739721747711438</v>
      </c>
      <c r="CA262" s="16">
        <f t="shared" si="400"/>
        <v>0.234369801498339</v>
      </c>
      <c r="CB262" s="16">
        <f t="shared" si="401"/>
        <v>0.260278252288562</v>
      </c>
      <c r="CC262" s="16">
        <f>(CB262-$CD$1)^2</f>
        <v>0.00287480380877109</v>
      </c>
      <c r="CF262" s="25">
        <v>0.111626315828464</v>
      </c>
      <c r="CG262" s="25">
        <v>0.765967381696555</v>
      </c>
      <c r="CH262" s="25">
        <v>0.0516135555984538</v>
      </c>
      <c r="CI262" s="25">
        <v>5.07517381523383</v>
      </c>
      <c r="CJ262" s="25">
        <v>-0.287682072451781</v>
      </c>
      <c r="CK262" s="22">
        <v>0.22314355131421</v>
      </c>
      <c r="CL262" s="29">
        <f t="shared" si="402"/>
        <v>1.37453206687738</v>
      </c>
      <c r="CM262" s="29">
        <f t="shared" si="403"/>
        <v>1.35318778282525</v>
      </c>
      <c r="CN262" s="29">
        <f t="shared" si="442"/>
        <v>0.738995734880309</v>
      </c>
      <c r="CO262" s="27">
        <f t="shared" si="404"/>
        <v>0.235679114090353</v>
      </c>
      <c r="CP262" s="27">
        <f t="shared" si="405"/>
        <v>0.261004265119691</v>
      </c>
      <c r="CQ262" s="27">
        <f>(CP262-$CR$1)^2</f>
        <v>0.00285430712533816</v>
      </c>
      <c r="CT262" s="31">
        <v>0.111626315828464</v>
      </c>
      <c r="CU262" s="31">
        <v>0.765967381696555</v>
      </c>
      <c r="CV262" s="31">
        <v>0.0516135555984538</v>
      </c>
      <c r="CW262" s="31">
        <v>5.07517381523383</v>
      </c>
      <c r="CX262" s="31">
        <v>-0.287682072451781</v>
      </c>
      <c r="CY262" s="34">
        <f t="shared" si="406"/>
        <v>1.50940942720682</v>
      </c>
      <c r="CZ262" s="34">
        <f t="shared" si="374"/>
        <v>1.23227002990299</v>
      </c>
      <c r="DA262" s="34">
        <f t="shared" si="443"/>
        <v>0.811510444734848</v>
      </c>
      <c r="DB262" s="32">
        <f t="shared" si="407"/>
        <v>0.122913749731452</v>
      </c>
      <c r="DC262" s="32">
        <f t="shared" si="408"/>
        <v>0.188489555265152</v>
      </c>
      <c r="DD262" s="32">
        <f>(DC262-$DE$1)^2</f>
        <v>0.000345628819641228</v>
      </c>
      <c r="DE262" s="73"/>
      <c r="DF262" s="30">
        <f t="shared" si="409"/>
        <v>1.50940942720682</v>
      </c>
      <c r="DG262" s="30">
        <f t="shared" si="410"/>
        <v>1.49859398004589</v>
      </c>
      <c r="DH262" s="30">
        <f t="shared" si="411"/>
        <v>1.24116340033812</v>
      </c>
      <c r="DI262" s="34">
        <f t="shared" si="412"/>
        <v>0.805695688196717</v>
      </c>
      <c r="DJ262" s="32">
        <f t="shared" si="413"/>
        <v>0.130614311259067</v>
      </c>
      <c r="DK262" s="32">
        <f t="shared" si="414"/>
        <v>0.194304311803283</v>
      </c>
      <c r="DL262" s="32">
        <f>(DK262-$DM$1)^2</f>
        <v>0.00126339636197298</v>
      </c>
      <c r="DM262" s="36"/>
      <c r="DN262" s="30">
        <f t="shared" si="415"/>
        <v>1.59090480146268</v>
      </c>
      <c r="DO262" s="30">
        <f t="shared" si="416"/>
        <v>1.16914600942175</v>
      </c>
      <c r="DP262" s="34">
        <f t="shared" si="417"/>
        <v>0.855325162076709</v>
      </c>
      <c r="DQ262" s="32">
        <f t="shared" si="418"/>
        <v>0.0724122258758399</v>
      </c>
      <c r="DR262" s="32">
        <f t="shared" si="419"/>
        <v>0.144674837923291</v>
      </c>
      <c r="DS262" s="32">
        <f>(DR262-$DT$1)^2</f>
        <v>0.00682784918404308</v>
      </c>
      <c r="DT262" s="36"/>
      <c r="DU262" s="30">
        <f t="shared" si="420"/>
        <v>1.77736213619099</v>
      </c>
      <c r="DV262" s="30">
        <f t="shared" si="421"/>
        <v>1.04649466877139</v>
      </c>
      <c r="DW262" s="34">
        <f t="shared" si="422"/>
        <v>0.955571040962895</v>
      </c>
      <c r="DX262" s="32">
        <f t="shared" si="423"/>
        <v>0.00682901653491728</v>
      </c>
      <c r="DY262" s="32">
        <f t="shared" si="424"/>
        <v>0.0444289590371048</v>
      </c>
      <c r="DZ262" s="32">
        <f>(DY262-$EA$1)^2</f>
        <v>0.0326467853559965</v>
      </c>
      <c r="EA262" s="36"/>
      <c r="EC262" s="25">
        <v>0.111626315828464</v>
      </c>
      <c r="ED262" s="22">
        <v>0.0516135555984538</v>
      </c>
      <c r="EE262" s="25">
        <v>5.07517381523383</v>
      </c>
      <c r="EF262" s="25">
        <v>-0.287682072451781</v>
      </c>
      <c r="EG262" s="26">
        <f t="shared" si="425"/>
        <v>1.56871821601438</v>
      </c>
      <c r="EH262" s="26">
        <f t="shared" si="426"/>
        <v>1.18568139326238</v>
      </c>
      <c r="EI262" s="26">
        <f t="shared" si="444"/>
        <v>0.843396890330312</v>
      </c>
      <c r="EJ262" s="16">
        <f t="shared" si="427"/>
        <v>0.0848450776818451</v>
      </c>
      <c r="EK262" s="16">
        <f t="shared" si="428"/>
        <v>0.156603109669688</v>
      </c>
      <c r="EL262" s="16">
        <f>(EK262-$EM$1)^2</f>
        <v>0.00360257655361201</v>
      </c>
      <c r="EO262" s="25">
        <v>0.111626315828464</v>
      </c>
      <c r="EP262" s="25">
        <v>5.07517381523383</v>
      </c>
      <c r="EQ262" s="22">
        <v>-0.287682072451781</v>
      </c>
      <c r="ER262" s="26">
        <f t="shared" si="429"/>
        <v>1.53815137076157</v>
      </c>
      <c r="ES262" s="26">
        <f t="shared" si="430"/>
        <v>1.20924379443817</v>
      </c>
      <c r="ET262" s="26">
        <f t="shared" si="445"/>
        <v>0.826963102559984</v>
      </c>
      <c r="EU262" s="16">
        <f t="shared" si="431"/>
        <v>0.103586540142657</v>
      </c>
      <c r="EV262" s="16">
        <f t="shared" si="432"/>
        <v>0.173036897440016</v>
      </c>
      <c r="EW262" s="16">
        <f>(EV262-$EX$1)^2</f>
        <v>0.00405627157953318</v>
      </c>
      <c r="EZ262" s="25">
        <v>0.111626315828464</v>
      </c>
      <c r="FA262" s="25">
        <v>5.07517381523383</v>
      </c>
      <c r="FB262" s="26">
        <f t="shared" si="433"/>
        <v>1.46605972669121</v>
      </c>
      <c r="FC262" s="26">
        <f t="shared" si="434"/>
        <v>1.26870683788435</v>
      </c>
      <c r="FD262" s="26">
        <f t="shared" si="435"/>
        <v>0.78820415413506</v>
      </c>
      <c r="FE262" s="16">
        <f t="shared" si="436"/>
        <v>0.155188938934602</v>
      </c>
      <c r="FF262" s="16">
        <f t="shared" si="437"/>
        <v>0.21179584586494</v>
      </c>
      <c r="FG262" s="16">
        <f>(FF262-$FH$1)^2</f>
        <v>0.00370711556498473</v>
      </c>
    </row>
    <row r="263" s="1" customFormat="1" spans="1:163">
      <c r="A263" s="13" t="s">
        <v>34</v>
      </c>
      <c r="B263" s="13">
        <v>2.15107427834744</v>
      </c>
      <c r="C263" s="14">
        <v>0.00569958041958042</v>
      </c>
      <c r="D263" s="14">
        <v>0.05296875</v>
      </c>
      <c r="E263" s="13">
        <v>160</v>
      </c>
      <c r="F263" s="13">
        <v>0.625</v>
      </c>
      <c r="G263" s="13">
        <v>0.625</v>
      </c>
      <c r="H263" s="13">
        <v>0.75</v>
      </c>
      <c r="I263" s="13">
        <v>1.5625</v>
      </c>
      <c r="J263" s="13">
        <v>1.92</v>
      </c>
      <c r="K263" s="17">
        <f t="shared" si="375"/>
        <v>1.649854486148</v>
      </c>
      <c r="L263" s="17">
        <f t="shared" si="371"/>
        <v>1.16373899402651</v>
      </c>
      <c r="M263" s="17">
        <f t="shared" si="372"/>
        <v>0.859299211535419</v>
      </c>
      <c r="N263" s="16">
        <f t="shared" si="376"/>
        <v>0.0729785986543586</v>
      </c>
      <c r="O263" s="16">
        <f t="shared" si="373"/>
        <v>0.140700788464581</v>
      </c>
      <c r="P263" s="16">
        <f>(O263-$Q$1)^2</f>
        <v>0.0274185421264858</v>
      </c>
      <c r="R263" s="21">
        <f t="shared" si="377"/>
        <v>0.151638092229517</v>
      </c>
      <c r="S263" s="21">
        <f t="shared" ref="S263:S270" si="446">1</f>
        <v>1</v>
      </c>
      <c r="T263" s="21">
        <f t="shared" si="378"/>
        <v>0.765967381696555</v>
      </c>
      <c r="U263" s="22">
        <f t="shared" si="379"/>
        <v>0.00568339926584465</v>
      </c>
      <c r="V263" s="21">
        <f t="shared" si="380"/>
        <v>0.0516135555984538</v>
      </c>
      <c r="W263" s="25">
        <f t="shared" si="381"/>
        <v>5.07517381523383</v>
      </c>
      <c r="X263" s="21">
        <f t="shared" si="382"/>
        <v>-0.470003629245736</v>
      </c>
      <c r="Y263" s="21">
        <f t="shared" si="383"/>
        <v>-0.470003629245736</v>
      </c>
      <c r="Z263" s="25">
        <f t="shared" si="384"/>
        <v>-0.287682072451781</v>
      </c>
      <c r="AA263" s="21">
        <f t="shared" si="385"/>
        <v>0.44628710262842</v>
      </c>
      <c r="AB263" s="26">
        <f t="shared" si="386"/>
        <v>1.37227131322132</v>
      </c>
      <c r="AC263" s="26">
        <f t="shared" si="387"/>
        <v>1.39914022941493</v>
      </c>
      <c r="AD263" s="26">
        <f t="shared" si="438"/>
        <v>0.714724642302772</v>
      </c>
      <c r="AE263" s="16">
        <f t="shared" si="388"/>
        <v>0.300006714320296</v>
      </c>
      <c r="AF263" s="16">
        <f t="shared" si="389"/>
        <v>0.285275357697229</v>
      </c>
      <c r="AG263" s="16">
        <f>(AF263-$AH$1)^2</f>
        <v>0.00653808481822327</v>
      </c>
      <c r="AJ263" s="25">
        <v>0.151638092229517</v>
      </c>
      <c r="AK263" s="22">
        <v>1</v>
      </c>
      <c r="AL263" s="25">
        <v>0.765967381696555</v>
      </c>
      <c r="AM263" s="25">
        <v>0.0516135555984538</v>
      </c>
      <c r="AN263" s="25">
        <v>5.07517381523383</v>
      </c>
      <c r="AO263" s="25">
        <v>-0.470003629245736</v>
      </c>
      <c r="AP263" s="25">
        <v>-0.470003629245736</v>
      </c>
      <c r="AQ263" s="25">
        <v>-0.287682072451781</v>
      </c>
      <c r="AR263" s="25">
        <v>0.44628710262842</v>
      </c>
      <c r="AS263" s="26">
        <f t="shared" si="390"/>
        <v>1.37355306683611</v>
      </c>
      <c r="AT263" s="26">
        <f t="shared" si="391"/>
        <v>1.39783459871892</v>
      </c>
      <c r="AU263" s="26">
        <f t="shared" si="439"/>
        <v>0.715392222310474</v>
      </c>
      <c r="AV263" s="16">
        <f t="shared" si="392"/>
        <v>0.298604250764221</v>
      </c>
      <c r="AW263" s="16">
        <f t="shared" si="393"/>
        <v>0.284607777689526</v>
      </c>
      <c r="AX263" s="16">
        <f>(AW263-$AY$1)^2</f>
        <v>0.00640286009257755</v>
      </c>
      <c r="BA263" s="25">
        <v>0.151638092229517</v>
      </c>
      <c r="BB263" s="25">
        <v>0.765967381696555</v>
      </c>
      <c r="BC263" s="25">
        <v>0.0516135555984538</v>
      </c>
      <c r="BD263" s="25">
        <v>5.07517381523383</v>
      </c>
      <c r="BE263" s="22">
        <v>-0.470003629245736</v>
      </c>
      <c r="BF263" s="25">
        <v>-0.470003629245736</v>
      </c>
      <c r="BG263" s="25">
        <v>-0.287682072451781</v>
      </c>
      <c r="BH263" s="25">
        <v>0.44628710262842</v>
      </c>
      <c r="BI263" s="26">
        <f t="shared" si="394"/>
        <v>1.375885552073</v>
      </c>
      <c r="BJ263" s="26">
        <f t="shared" si="395"/>
        <v>1.39546490411735</v>
      </c>
      <c r="BK263" s="26">
        <f t="shared" si="440"/>
        <v>0.716607058371354</v>
      </c>
      <c r="BL263" s="16">
        <f t="shared" si="396"/>
        <v>0.296060532442904</v>
      </c>
      <c r="BM263" s="16">
        <f t="shared" si="397"/>
        <v>0.283392941628646</v>
      </c>
      <c r="BN263" s="16">
        <f>(BM263-$BO$1)^2</f>
        <v>0.00616702340198472</v>
      </c>
      <c r="BQ263" s="25">
        <v>0.151638092229517</v>
      </c>
      <c r="BR263" s="25">
        <v>0.765967381696555</v>
      </c>
      <c r="BS263" s="25">
        <v>0.0516135555984538</v>
      </c>
      <c r="BT263" s="25">
        <v>5.07517381523383</v>
      </c>
      <c r="BU263" s="22">
        <v>-0.470003629245736</v>
      </c>
      <c r="BV263" s="25">
        <v>-0.287682072451781</v>
      </c>
      <c r="BW263" s="25">
        <v>0.44628710262842</v>
      </c>
      <c r="BX263" s="26">
        <f t="shared" si="398"/>
        <v>1.38700122306401</v>
      </c>
      <c r="BY263" s="26">
        <f t="shared" si="399"/>
        <v>1.38428140370241</v>
      </c>
      <c r="BZ263" s="26">
        <f t="shared" si="441"/>
        <v>0.722396470345838</v>
      </c>
      <c r="CA263" s="16">
        <f t="shared" si="400"/>
        <v>0.284087696215262</v>
      </c>
      <c r="CB263" s="16">
        <f t="shared" si="401"/>
        <v>0.277603529654162</v>
      </c>
      <c r="CC263" s="16">
        <f>(CB263-$CD$1)^2</f>
        <v>0.00503283466201415</v>
      </c>
      <c r="CF263" s="25">
        <v>0.151638092229517</v>
      </c>
      <c r="CG263" s="25">
        <v>0.765967381696555</v>
      </c>
      <c r="CH263" s="25">
        <v>0.0516135555984538</v>
      </c>
      <c r="CI263" s="25">
        <v>5.07517381523383</v>
      </c>
      <c r="CJ263" s="25">
        <v>-0.287682072451781</v>
      </c>
      <c r="CK263" s="22">
        <v>0.44628710262842</v>
      </c>
      <c r="CL263" s="29">
        <f t="shared" si="402"/>
        <v>1.38548533680185</v>
      </c>
      <c r="CM263" s="29">
        <f t="shared" si="403"/>
        <v>1.38579597271811</v>
      </c>
      <c r="CN263" s="29">
        <f t="shared" si="442"/>
        <v>0.721606946250965</v>
      </c>
      <c r="CO263" s="27">
        <f t="shared" si="404"/>
        <v>0.285705925173829</v>
      </c>
      <c r="CP263" s="27">
        <f t="shared" si="405"/>
        <v>0.278393053749035</v>
      </c>
      <c r="CQ263" s="27">
        <f>(CP263-$CR$1)^2</f>
        <v>0.00501469405957095</v>
      </c>
      <c r="CT263" s="31">
        <v>0.151638092229517</v>
      </c>
      <c r="CU263" s="31">
        <v>0.765967381696555</v>
      </c>
      <c r="CV263" s="31">
        <v>0.0516135555984538</v>
      </c>
      <c r="CW263" s="31">
        <v>5.07517381523383</v>
      </c>
      <c r="CX263" s="31">
        <v>-0.287682072451781</v>
      </c>
      <c r="CY263" s="34">
        <f t="shared" si="406"/>
        <v>1.49698844768091</v>
      </c>
      <c r="CZ263" s="34">
        <f t="shared" si="374"/>
        <v>1.28257502786638</v>
      </c>
      <c r="DA263" s="34">
        <f t="shared" si="443"/>
        <v>0.779681483167143</v>
      </c>
      <c r="DB263" s="32">
        <f t="shared" si="407"/>
        <v>0.178938773395403</v>
      </c>
      <c r="DC263" s="32">
        <f t="shared" si="408"/>
        <v>0.220318516832857</v>
      </c>
      <c r="DD263" s="32">
        <f>(DC263-$DE$1)^2</f>
        <v>0.000175241106748384</v>
      </c>
      <c r="DE263" s="73"/>
      <c r="DF263" s="30">
        <f t="shared" si="409"/>
        <v>1.49698844768092</v>
      </c>
      <c r="DG263" s="30">
        <f t="shared" si="410"/>
        <v>1.48581942530301</v>
      </c>
      <c r="DH263" s="30">
        <f t="shared" si="411"/>
        <v>1.29221624600072</v>
      </c>
      <c r="DI263" s="34">
        <f t="shared" si="412"/>
        <v>0.773864284011982</v>
      </c>
      <c r="DJ263" s="32">
        <f t="shared" si="413"/>
        <v>0.188512771444212</v>
      </c>
      <c r="DK263" s="32">
        <f t="shared" si="414"/>
        <v>0.226135715988018</v>
      </c>
      <c r="DL263" s="32">
        <f>(DK263-$DM$1)^2</f>
        <v>1.37855012687104e-5</v>
      </c>
      <c r="DM263" s="36"/>
      <c r="DN263" s="30">
        <f t="shared" si="415"/>
        <v>1.52042186670571</v>
      </c>
      <c r="DO263" s="30">
        <f t="shared" si="416"/>
        <v>1.26280741026177</v>
      </c>
      <c r="DP263" s="34">
        <f t="shared" si="417"/>
        <v>0.791886388909225</v>
      </c>
      <c r="DQ263" s="32">
        <f t="shared" si="418"/>
        <v>0.159662684606947</v>
      </c>
      <c r="DR263" s="32">
        <f t="shared" si="419"/>
        <v>0.208113611090775</v>
      </c>
      <c r="DS263" s="32">
        <f>(DR263-$DT$1)^2</f>
        <v>0.000368333911453309</v>
      </c>
      <c r="DT263" s="36"/>
      <c r="DU263" s="30">
        <f t="shared" si="420"/>
        <v>1.6448179319348</v>
      </c>
      <c r="DV263" s="30">
        <f t="shared" si="421"/>
        <v>1.16730244893519</v>
      </c>
      <c r="DW263" s="34">
        <f t="shared" si="422"/>
        <v>0.856676006216042</v>
      </c>
      <c r="DX263" s="32">
        <f t="shared" si="423"/>
        <v>0.0757251705846405</v>
      </c>
      <c r="DY263" s="32">
        <f t="shared" si="424"/>
        <v>0.143323993783958</v>
      </c>
      <c r="DZ263" s="32">
        <f>(DY263-$EA$1)^2</f>
        <v>0.00668946991858806</v>
      </c>
      <c r="EA263" s="36"/>
      <c r="EC263" s="25">
        <v>0.151638092229517</v>
      </c>
      <c r="ED263" s="22">
        <v>0.0516135555984538</v>
      </c>
      <c r="EE263" s="25">
        <v>5.07517381523383</v>
      </c>
      <c r="EF263" s="25">
        <v>-0.287682072451781</v>
      </c>
      <c r="EG263" s="26">
        <f t="shared" si="425"/>
        <v>1.55580918252631</v>
      </c>
      <c r="EH263" s="26">
        <f t="shared" si="426"/>
        <v>1.23408450185538</v>
      </c>
      <c r="EI263" s="26">
        <f t="shared" si="444"/>
        <v>0.810317282565785</v>
      </c>
      <c r="EJ263" s="16">
        <f t="shared" si="427"/>
        <v>0.132634951532157</v>
      </c>
      <c r="EK263" s="16">
        <f t="shared" si="428"/>
        <v>0.189682717434215</v>
      </c>
      <c r="EL263" s="16">
        <f>(EK263-$EM$1)^2</f>
        <v>0.000725863802755366</v>
      </c>
      <c r="EO263" s="25">
        <v>0.151638092229517</v>
      </c>
      <c r="EP263" s="25">
        <v>5.07517381523383</v>
      </c>
      <c r="EQ263" s="22">
        <v>-0.287682072451781</v>
      </c>
      <c r="ER263" s="26">
        <f t="shared" si="429"/>
        <v>1.52549387284245</v>
      </c>
      <c r="ES263" s="26">
        <f t="shared" si="430"/>
        <v>1.25860879167116</v>
      </c>
      <c r="ET263" s="26">
        <f t="shared" si="445"/>
        <v>0.794528058772109</v>
      </c>
      <c r="EU263" s="16">
        <f t="shared" si="431"/>
        <v>0.155635084364849</v>
      </c>
      <c r="EV263" s="16">
        <f t="shared" si="432"/>
        <v>0.205471941227891</v>
      </c>
      <c r="EW263" s="16">
        <f>(EV263-$EX$1)^2</f>
        <v>0.000976801367126179</v>
      </c>
      <c r="EZ263" s="25">
        <v>0.151638092229517</v>
      </c>
      <c r="FA263" s="25">
        <v>5.07517381523383</v>
      </c>
      <c r="FB263" s="26">
        <f t="shared" si="433"/>
        <v>1.45399547326815</v>
      </c>
      <c r="FC263" s="26">
        <f t="shared" si="434"/>
        <v>1.32049929679933</v>
      </c>
      <c r="FD263" s="26">
        <f t="shared" si="435"/>
        <v>0.757289308993828</v>
      </c>
      <c r="FE263" s="16">
        <f t="shared" si="436"/>
        <v>0.217160218934576</v>
      </c>
      <c r="FF263" s="16">
        <f t="shared" si="437"/>
        <v>0.242710691006172</v>
      </c>
      <c r="FG263" s="16">
        <f>(FF263-$FH$1)^2</f>
        <v>0.00089827532615848</v>
      </c>
    </row>
    <row r="264" s="1" customFormat="1" spans="1:163">
      <c r="A264" s="13" t="s">
        <v>34</v>
      </c>
      <c r="B264" s="13">
        <v>2.15107427834744</v>
      </c>
      <c r="C264" s="14">
        <v>0</v>
      </c>
      <c r="D264" s="14">
        <v>0.05296875</v>
      </c>
      <c r="E264" s="13">
        <v>160</v>
      </c>
      <c r="F264" s="13">
        <v>0.625</v>
      </c>
      <c r="G264" s="13">
        <v>0.625</v>
      </c>
      <c r="H264" s="13">
        <v>0.75</v>
      </c>
      <c r="I264" s="13">
        <v>1.5625</v>
      </c>
      <c r="J264" s="13">
        <v>1.55</v>
      </c>
      <c r="K264" s="17">
        <f t="shared" si="375"/>
        <v>1.64935634281933</v>
      </c>
      <c r="L264" s="17">
        <f t="shared" si="371"/>
        <v>0.939760535525332</v>
      </c>
      <c r="M264" s="17">
        <f t="shared" si="372"/>
        <v>1.06410086633505</v>
      </c>
      <c r="N264" s="16">
        <f t="shared" si="376"/>
        <v>0.00987168285843285</v>
      </c>
      <c r="O264" s="16">
        <f t="shared" si="373"/>
        <v>0.0641008663350537</v>
      </c>
      <c r="P264" s="16">
        <f>(O264-$Q$1)^2</f>
        <v>0.0586537557529761</v>
      </c>
      <c r="R264" s="21">
        <f t="shared" si="377"/>
        <v>-0.0621301856133742</v>
      </c>
      <c r="S264" s="21">
        <f t="shared" si="446"/>
        <v>1</v>
      </c>
      <c r="T264" s="21">
        <f t="shared" si="378"/>
        <v>0.765967381696555</v>
      </c>
      <c r="U264" s="22">
        <f t="shared" si="379"/>
        <v>0</v>
      </c>
      <c r="V264" s="21">
        <f t="shared" si="380"/>
        <v>0.0516135555984538</v>
      </c>
      <c r="W264" s="25">
        <f t="shared" si="381"/>
        <v>5.07517381523383</v>
      </c>
      <c r="X264" s="21">
        <f t="shared" si="382"/>
        <v>-0.470003629245736</v>
      </c>
      <c r="Y264" s="21">
        <f t="shared" si="383"/>
        <v>-0.470003629245736</v>
      </c>
      <c r="Z264" s="25">
        <f t="shared" si="384"/>
        <v>-0.287682072451781</v>
      </c>
      <c r="AA264" s="21">
        <f t="shared" si="385"/>
        <v>0.44628710262842</v>
      </c>
      <c r="AB264" s="26">
        <f t="shared" si="386"/>
        <v>1.37410195845469</v>
      </c>
      <c r="AC264" s="26">
        <f t="shared" si="387"/>
        <v>1.1280094540751</v>
      </c>
      <c r="AD264" s="26">
        <f t="shared" si="438"/>
        <v>0.886517392551414</v>
      </c>
      <c r="AE264" s="16">
        <f t="shared" si="388"/>
        <v>0.0309401210194748</v>
      </c>
      <c r="AF264" s="16">
        <f t="shared" si="389"/>
        <v>0.113482607448586</v>
      </c>
      <c r="AG264" s="16">
        <f>(AF264-$AH$1)^2</f>
        <v>0.00826905159306128</v>
      </c>
      <c r="AJ264" s="25">
        <v>-0.0621301856133742</v>
      </c>
      <c r="AK264" s="22">
        <v>1</v>
      </c>
      <c r="AL264" s="25">
        <v>0.765967381696555</v>
      </c>
      <c r="AM264" s="25">
        <v>0.0516135555984538</v>
      </c>
      <c r="AN264" s="25">
        <v>5.07517381523383</v>
      </c>
      <c r="AO264" s="25">
        <v>-0.470003629245736</v>
      </c>
      <c r="AP264" s="25">
        <v>-0.470003629245736</v>
      </c>
      <c r="AQ264" s="25">
        <v>-0.287682072451781</v>
      </c>
      <c r="AR264" s="25">
        <v>0.44628710262842</v>
      </c>
      <c r="AS264" s="26">
        <f t="shared" si="390"/>
        <v>1.3731383476578</v>
      </c>
      <c r="AT264" s="26">
        <f t="shared" si="391"/>
        <v>1.12880104371411</v>
      </c>
      <c r="AU264" s="26">
        <f t="shared" si="439"/>
        <v>0.885895708166325</v>
      </c>
      <c r="AV264" s="16">
        <f t="shared" si="392"/>
        <v>0.0312800440692116</v>
      </c>
      <c r="AW264" s="16">
        <f t="shared" si="393"/>
        <v>0.114104291833675</v>
      </c>
      <c r="AX264" s="16">
        <f>(AW264-$AY$1)^2</f>
        <v>0.00818764602858215</v>
      </c>
      <c r="BA264" s="25">
        <v>-0.0621301856133742</v>
      </c>
      <c r="BB264" s="25">
        <v>0.765967381696555</v>
      </c>
      <c r="BC264" s="25">
        <v>0.0516135555984538</v>
      </c>
      <c r="BD264" s="25">
        <v>5.07517381523383</v>
      </c>
      <c r="BE264" s="22">
        <v>-0.470003629245736</v>
      </c>
      <c r="BF264" s="25">
        <v>-0.470003629245736</v>
      </c>
      <c r="BG264" s="25">
        <v>-0.287682072451781</v>
      </c>
      <c r="BH264" s="25">
        <v>0.44628710262842</v>
      </c>
      <c r="BI264" s="26">
        <f t="shared" si="394"/>
        <v>1.37547012864352</v>
      </c>
      <c r="BJ264" s="26">
        <f t="shared" si="395"/>
        <v>1.1268874312295</v>
      </c>
      <c r="BK264" s="26">
        <f t="shared" si="440"/>
        <v>0.887400082995819</v>
      </c>
      <c r="BL264" s="16">
        <f t="shared" si="396"/>
        <v>0.0304606759957095</v>
      </c>
      <c r="BM264" s="16">
        <f t="shared" si="397"/>
        <v>0.112599917004181</v>
      </c>
      <c r="BN264" s="16">
        <f>(BM264-$BO$1)^2</f>
        <v>0.00851239228110745</v>
      </c>
      <c r="BQ264" s="25">
        <v>-0.0621301856133742</v>
      </c>
      <c r="BR264" s="25">
        <v>0.765967381696555</v>
      </c>
      <c r="BS264" s="25">
        <v>0.0516135555984538</v>
      </c>
      <c r="BT264" s="25">
        <v>5.07517381523383</v>
      </c>
      <c r="BU264" s="22">
        <v>-0.470003629245736</v>
      </c>
      <c r="BV264" s="25">
        <v>-0.287682072451781</v>
      </c>
      <c r="BW264" s="25">
        <v>0.44628710262842</v>
      </c>
      <c r="BX264" s="26">
        <f t="shared" si="398"/>
        <v>1.38658244346137</v>
      </c>
      <c r="BY264" s="26">
        <f t="shared" si="399"/>
        <v>1.11785635777321</v>
      </c>
      <c r="BZ264" s="26">
        <f t="shared" si="441"/>
        <v>0.894569318362172</v>
      </c>
      <c r="CA264" s="16">
        <f t="shared" si="400"/>
        <v>0.0267052977850573</v>
      </c>
      <c r="CB264" s="16">
        <f t="shared" si="401"/>
        <v>0.105430681637828</v>
      </c>
      <c r="CC264" s="16">
        <f>(CB264-$CD$1)^2</f>
        <v>0.010247588559598</v>
      </c>
      <c r="CF264" s="25">
        <v>-0.0621301856133742</v>
      </c>
      <c r="CG264" s="25">
        <v>0.765967381696555</v>
      </c>
      <c r="CH264" s="25">
        <v>0.0516135555984538</v>
      </c>
      <c r="CI264" s="25">
        <v>5.07517381523383</v>
      </c>
      <c r="CJ264" s="25">
        <v>-0.287682072451781</v>
      </c>
      <c r="CK264" s="22">
        <v>0.44628710262842</v>
      </c>
      <c r="CL264" s="29">
        <f t="shared" si="402"/>
        <v>1.38506701489329</v>
      </c>
      <c r="CM264" s="29">
        <f t="shared" si="403"/>
        <v>1.11907942600122</v>
      </c>
      <c r="CN264" s="29">
        <f t="shared" si="442"/>
        <v>0.893591622511799</v>
      </c>
      <c r="CO264" s="27">
        <f t="shared" si="404"/>
        <v>0.0272028895762107</v>
      </c>
      <c r="CP264" s="27">
        <f t="shared" si="405"/>
        <v>0.106408377488201</v>
      </c>
      <c r="CQ264" s="27">
        <f>(CP264-$CR$1)^2</f>
        <v>0.0102354036369864</v>
      </c>
      <c r="CT264" s="31">
        <v>-0.0621301856133742</v>
      </c>
      <c r="CU264" s="31">
        <v>0.765967381696555</v>
      </c>
      <c r="CV264" s="31">
        <v>0.0516135555984538</v>
      </c>
      <c r="CW264" s="31">
        <v>5.07517381523383</v>
      </c>
      <c r="CX264" s="31">
        <v>-0.287682072451781</v>
      </c>
      <c r="CY264" s="34">
        <f t="shared" si="406"/>
        <v>1.4965364594513</v>
      </c>
      <c r="CZ264" s="34">
        <f t="shared" si="374"/>
        <v>1.0357248500102</v>
      </c>
      <c r="DA264" s="34">
        <f t="shared" si="443"/>
        <v>0.96550739319439</v>
      </c>
      <c r="DB264" s="32">
        <f t="shared" si="407"/>
        <v>0.00285835016800204</v>
      </c>
      <c r="DC264" s="32">
        <f t="shared" si="408"/>
        <v>0.0344926068056102</v>
      </c>
      <c r="DD264" s="32">
        <f>(DC264-$DE$1)^2</f>
        <v>0.0297866328040696</v>
      </c>
      <c r="DE264" s="73"/>
      <c r="DF264" s="30">
        <f t="shared" si="409"/>
        <v>1.49653645945131</v>
      </c>
      <c r="DG264" s="30">
        <f t="shared" si="410"/>
        <v>1.48581942530301</v>
      </c>
      <c r="DH264" s="30">
        <f t="shared" si="411"/>
        <v>1.04319540692767</v>
      </c>
      <c r="DI264" s="34">
        <f t="shared" si="412"/>
        <v>0.958593177614842</v>
      </c>
      <c r="DJ264" s="32">
        <f t="shared" si="413"/>
        <v>0.00411914616843647</v>
      </c>
      <c r="DK264" s="32">
        <f t="shared" si="414"/>
        <v>0.0414068223851577</v>
      </c>
      <c r="DL264" s="32">
        <f>(DK264-$DM$1)^2</f>
        <v>0.0355103032249199</v>
      </c>
      <c r="DM264" s="36"/>
      <c r="DN264" s="30">
        <f t="shared" si="415"/>
        <v>1.52042186670571</v>
      </c>
      <c r="DO264" s="30">
        <f t="shared" si="416"/>
        <v>1.01945389890924</v>
      </c>
      <c r="DP264" s="34">
        <f t="shared" si="417"/>
        <v>0.980917333358524</v>
      </c>
      <c r="DQ264" s="32">
        <f t="shared" si="418"/>
        <v>0.000874865969174638</v>
      </c>
      <c r="DR264" s="32">
        <f t="shared" si="419"/>
        <v>0.0190826666414758</v>
      </c>
      <c r="DS264" s="32">
        <f>(DR264-$DT$1)^2</f>
        <v>0.0433568059594371</v>
      </c>
      <c r="DT264" s="36"/>
      <c r="DU264" s="30">
        <f t="shared" si="420"/>
        <v>1.6448179319348</v>
      </c>
      <c r="DV264" s="30">
        <f t="shared" si="421"/>
        <v>0.942353539504968</v>
      </c>
      <c r="DW264" s="34">
        <f t="shared" si="422"/>
        <v>1.06117285931277</v>
      </c>
      <c r="DX264" s="32">
        <f t="shared" si="423"/>
        <v>0.00899044021639231</v>
      </c>
      <c r="DY264" s="32">
        <f t="shared" si="424"/>
        <v>0.0611728593127741</v>
      </c>
      <c r="DZ264" s="32">
        <f>(DY264-$EA$1)^2</f>
        <v>0.0268764266157364</v>
      </c>
      <c r="EA264" s="36"/>
      <c r="EC264" s="25">
        <v>-0.0621301856133742</v>
      </c>
      <c r="ED264" s="22">
        <v>0.0516135555984538</v>
      </c>
      <c r="EE264" s="25">
        <v>5.07517381523383</v>
      </c>
      <c r="EF264" s="25">
        <v>-0.287682072451781</v>
      </c>
      <c r="EG264" s="26">
        <f t="shared" si="425"/>
        <v>1.55533943445369</v>
      </c>
      <c r="EH264" s="26">
        <f t="shared" si="426"/>
        <v>0.996567029462884</v>
      </c>
      <c r="EI264" s="26">
        <f t="shared" si="444"/>
        <v>1.00344479642174</v>
      </c>
      <c r="EJ264" s="16">
        <f t="shared" si="427"/>
        <v>2.85095602853005e-5</v>
      </c>
      <c r="EK264" s="16">
        <f t="shared" si="428"/>
        <v>0.00344479642173834</v>
      </c>
      <c r="EL264" s="16">
        <f>(EK264-$EM$1)^2</f>
        <v>0.0454456188940238</v>
      </c>
      <c r="EO264" s="25">
        <v>-0.0621301856133742</v>
      </c>
      <c r="EP264" s="25">
        <v>5.07517381523383</v>
      </c>
      <c r="EQ264" s="22">
        <v>-0.287682072451781</v>
      </c>
      <c r="ER264" s="26">
        <f t="shared" si="429"/>
        <v>1.52503327792207</v>
      </c>
      <c r="ES264" s="26">
        <f t="shared" si="430"/>
        <v>1.01637126378773</v>
      </c>
      <c r="ET264" s="26">
        <f t="shared" si="445"/>
        <v>0.983892437369078</v>
      </c>
      <c r="EU264" s="16">
        <f t="shared" si="431"/>
        <v>0.000623337211316539</v>
      </c>
      <c r="EV264" s="16">
        <f t="shared" si="432"/>
        <v>0.0161075626309218</v>
      </c>
      <c r="EW264" s="16">
        <f>(EV264-$EX$1)^2</f>
        <v>0.0486723902759493</v>
      </c>
      <c r="EZ264" s="25">
        <v>-0.0621301856133742</v>
      </c>
      <c r="FA264" s="25">
        <v>5.07517381523383</v>
      </c>
      <c r="FB264" s="26">
        <f t="shared" si="433"/>
        <v>1.45355646597932</v>
      </c>
      <c r="FC264" s="26">
        <f t="shared" si="434"/>
        <v>1.06635004300002</v>
      </c>
      <c r="FD264" s="26">
        <f t="shared" si="435"/>
        <v>0.937778365147949</v>
      </c>
      <c r="FE264" s="16">
        <f t="shared" si="436"/>
        <v>0.00930135525439788</v>
      </c>
      <c r="FF264" s="16">
        <f t="shared" si="437"/>
        <v>0.062221634852051</v>
      </c>
      <c r="FG264" s="16">
        <f>(FF264-$FH$1)^2</f>
        <v>0.0442935369526125</v>
      </c>
    </row>
    <row r="265" s="1" customFormat="1" spans="1:163">
      <c r="A265" s="13" t="s">
        <v>34</v>
      </c>
      <c r="B265" s="13">
        <v>2.15107427834744</v>
      </c>
      <c r="C265" s="14">
        <v>0.00474965034965035</v>
      </c>
      <c r="D265" s="14">
        <v>0.05296875</v>
      </c>
      <c r="E265" s="13">
        <v>160</v>
      </c>
      <c r="F265" s="13">
        <v>0.625</v>
      </c>
      <c r="G265" s="13">
        <v>0.625</v>
      </c>
      <c r="H265" s="13">
        <v>0.75</v>
      </c>
      <c r="I265" s="13">
        <v>1.875</v>
      </c>
      <c r="J265" s="13">
        <v>1.72</v>
      </c>
      <c r="K265" s="17">
        <f t="shared" si="375"/>
        <v>1.63558396225989</v>
      </c>
      <c r="L265" s="17">
        <f t="shared" si="371"/>
        <v>1.05161217014104</v>
      </c>
      <c r="M265" s="17">
        <f t="shared" si="372"/>
        <v>0.950920908290635</v>
      </c>
      <c r="N265" s="16">
        <f t="shared" si="376"/>
        <v>0.00712606742773922</v>
      </c>
      <c r="O265" s="16">
        <f t="shared" si="373"/>
        <v>0.0490790917093648</v>
      </c>
      <c r="P265" s="16">
        <f>(O265-$Q$1)^2</f>
        <v>0.0661555177007775</v>
      </c>
      <c r="R265" s="21">
        <f t="shared" si="377"/>
        <v>0.0503243867821228</v>
      </c>
      <c r="S265" s="21">
        <f t="shared" si="446"/>
        <v>1</v>
      </c>
      <c r="T265" s="21">
        <f t="shared" si="378"/>
        <v>0.765967381696555</v>
      </c>
      <c r="U265" s="22">
        <f t="shared" si="379"/>
        <v>0.00473840634975061</v>
      </c>
      <c r="V265" s="21">
        <f t="shared" si="380"/>
        <v>0.0516135555984538</v>
      </c>
      <c r="W265" s="25">
        <f t="shared" si="381"/>
        <v>5.07517381523383</v>
      </c>
      <c r="X265" s="21">
        <f t="shared" si="382"/>
        <v>-0.470003629245736</v>
      </c>
      <c r="Y265" s="21">
        <f t="shared" si="383"/>
        <v>-0.470003629245736</v>
      </c>
      <c r="Z265" s="25">
        <f t="shared" si="384"/>
        <v>-0.287682072451781</v>
      </c>
      <c r="AA265" s="21">
        <f t="shared" si="385"/>
        <v>0.628608659422374</v>
      </c>
      <c r="AB265" s="26">
        <f t="shared" si="386"/>
        <v>1.37506220461375</v>
      </c>
      <c r="AC265" s="26">
        <f t="shared" si="387"/>
        <v>1.25085250269324</v>
      </c>
      <c r="AD265" s="26">
        <f t="shared" si="438"/>
        <v>0.799454770124274</v>
      </c>
      <c r="AE265" s="16">
        <f t="shared" si="388"/>
        <v>0.118982082685926</v>
      </c>
      <c r="AF265" s="16">
        <f t="shared" si="389"/>
        <v>0.200545229875726</v>
      </c>
      <c r="AG265" s="16">
        <f>(AF265-$AH$1)^2</f>
        <v>1.499008634154e-5</v>
      </c>
      <c r="AJ265" s="25">
        <v>0.0503243867821228</v>
      </c>
      <c r="AK265" s="22">
        <v>1</v>
      </c>
      <c r="AL265" s="25">
        <v>0.765967381696555</v>
      </c>
      <c r="AM265" s="25">
        <v>0.0516135555984538</v>
      </c>
      <c r="AN265" s="25">
        <v>5.07517381523383</v>
      </c>
      <c r="AO265" s="25">
        <v>-0.470003629245736</v>
      </c>
      <c r="AP265" s="25">
        <v>-0.470003629245736</v>
      </c>
      <c r="AQ265" s="25">
        <v>-0.287682072451781</v>
      </c>
      <c r="AR265" s="25">
        <v>0.628608659422374</v>
      </c>
      <c r="AS265" s="26">
        <f t="shared" si="390"/>
        <v>1.37607277384052</v>
      </c>
      <c r="AT265" s="26">
        <f t="shared" si="391"/>
        <v>1.24993389353936</v>
      </c>
      <c r="AU265" s="26">
        <f t="shared" si="439"/>
        <v>0.800042310372398</v>
      </c>
      <c r="AV265" s="16">
        <f t="shared" si="392"/>
        <v>0.118285936893751</v>
      </c>
      <c r="AW265" s="16">
        <f t="shared" si="393"/>
        <v>0.199957689627602</v>
      </c>
      <c r="AX265" s="16">
        <f>(AW265-$AY$1)^2</f>
        <v>2.14574109884435e-5</v>
      </c>
      <c r="BA265" s="25">
        <v>0.0503243867821228</v>
      </c>
      <c r="BB265" s="25">
        <v>0.765967381696555</v>
      </c>
      <c r="BC265" s="25">
        <v>0.0516135555984538</v>
      </c>
      <c r="BD265" s="25">
        <v>5.07517381523383</v>
      </c>
      <c r="BE265" s="22">
        <v>-0.470003629245736</v>
      </c>
      <c r="BF265" s="25">
        <v>-0.470003629245736</v>
      </c>
      <c r="BG265" s="25">
        <v>-0.287682072451781</v>
      </c>
      <c r="BH265" s="25">
        <v>0.628608659422374</v>
      </c>
      <c r="BI265" s="26">
        <f t="shared" si="394"/>
        <v>1.38185684013301</v>
      </c>
      <c r="BJ265" s="26">
        <f t="shared" si="395"/>
        <v>1.24470201980868</v>
      </c>
      <c r="BK265" s="26">
        <f t="shared" si="440"/>
        <v>0.803405139612216</v>
      </c>
      <c r="BL265" s="16">
        <f t="shared" si="396"/>
        <v>0.114340796564832</v>
      </c>
      <c r="BM265" s="16">
        <f t="shared" si="397"/>
        <v>0.196594860387784</v>
      </c>
      <c r="BN265" s="16">
        <f>(BM265-$BO$1)^2</f>
        <v>6.83545870191149e-5</v>
      </c>
      <c r="BQ265" s="25">
        <v>0.0503243867821228</v>
      </c>
      <c r="BR265" s="25">
        <v>0.765967381696555</v>
      </c>
      <c r="BS265" s="25">
        <v>0.0516135555984538</v>
      </c>
      <c r="BT265" s="25">
        <v>5.07517381523383</v>
      </c>
      <c r="BU265" s="22">
        <v>-0.470003629245736</v>
      </c>
      <c r="BV265" s="25">
        <v>-0.287682072451781</v>
      </c>
      <c r="BW265" s="25">
        <v>0.628608659422374</v>
      </c>
      <c r="BX265" s="26">
        <f t="shared" si="398"/>
        <v>1.39345258171927</v>
      </c>
      <c r="BY265" s="26">
        <f t="shared" si="399"/>
        <v>1.23434411946608</v>
      </c>
      <c r="BZ265" s="26">
        <f t="shared" si="441"/>
        <v>0.810146849836783</v>
      </c>
      <c r="CA265" s="16">
        <f t="shared" si="400"/>
        <v>0.106633216385812</v>
      </c>
      <c r="CB265" s="16">
        <f t="shared" si="401"/>
        <v>0.189853150163217</v>
      </c>
      <c r="CC265" s="16">
        <f>(CB265-$CD$1)^2</f>
        <v>0.000282505676384675</v>
      </c>
      <c r="CF265" s="25">
        <v>0.0503243867821228</v>
      </c>
      <c r="CG265" s="25">
        <v>0.765967381696555</v>
      </c>
      <c r="CH265" s="25">
        <v>0.0516135555984538</v>
      </c>
      <c r="CI265" s="25">
        <v>5.07517381523383</v>
      </c>
      <c r="CJ265" s="25">
        <v>-0.287682072451781</v>
      </c>
      <c r="CK265" s="22">
        <v>0.628608659422374</v>
      </c>
      <c r="CL265" s="29">
        <f t="shared" si="402"/>
        <v>1.3918027610091</v>
      </c>
      <c r="CM265" s="29">
        <f t="shared" si="403"/>
        <v>1.23580729122347</v>
      </c>
      <c r="CN265" s="29">
        <f t="shared" si="442"/>
        <v>0.809187651749477</v>
      </c>
      <c r="CO265" s="27">
        <f t="shared" si="404"/>
        <v>0.10771342768125</v>
      </c>
      <c r="CP265" s="27">
        <f t="shared" si="405"/>
        <v>0.190812348250523</v>
      </c>
      <c r="CQ265" s="27">
        <f>(CP265-$CR$1)^2</f>
        <v>0.000281105493083625</v>
      </c>
      <c r="CT265" s="31">
        <v>0.0503243867821228</v>
      </c>
      <c r="CU265" s="31">
        <v>0.765967381696555</v>
      </c>
      <c r="CV265" s="31">
        <v>0.0516135555984538</v>
      </c>
      <c r="CW265" s="31">
        <v>5.07517381523383</v>
      </c>
      <c r="CX265" s="31">
        <v>-0.287682072451781</v>
      </c>
      <c r="CY265" s="34">
        <f t="shared" si="406"/>
        <v>1.4840401485538</v>
      </c>
      <c r="CZ265" s="34">
        <f t="shared" si="374"/>
        <v>1.15899829372955</v>
      </c>
      <c r="DA265" s="34">
        <f t="shared" si="443"/>
        <v>0.862814039856861</v>
      </c>
      <c r="DB265" s="32">
        <f t="shared" si="407"/>
        <v>0.0556770514945127</v>
      </c>
      <c r="DC265" s="32">
        <f t="shared" si="408"/>
        <v>0.137185960143139</v>
      </c>
      <c r="DD265" s="32">
        <f>(DC265-$DE$1)^2</f>
        <v>0.00488526773109613</v>
      </c>
      <c r="DE265" s="73"/>
      <c r="DF265" s="30">
        <f t="shared" si="409"/>
        <v>1.4840401485538</v>
      </c>
      <c r="DG265" s="30">
        <f t="shared" si="410"/>
        <v>1.47304487056012</v>
      </c>
      <c r="DH265" s="30">
        <f t="shared" si="411"/>
        <v>1.16764942764166</v>
      </c>
      <c r="DI265" s="34">
        <f t="shared" si="412"/>
        <v>0.856421436372161</v>
      </c>
      <c r="DJ265" s="32">
        <f t="shared" si="413"/>
        <v>0.0609868359566694</v>
      </c>
      <c r="DK265" s="32">
        <f t="shared" si="414"/>
        <v>0.143578563627839</v>
      </c>
      <c r="DL265" s="32">
        <f>(DK265-$DM$1)^2</f>
        <v>0.00744251902653615</v>
      </c>
      <c r="DM265" s="36"/>
      <c r="DN265" s="30">
        <f t="shared" si="415"/>
        <v>1.4734332435344</v>
      </c>
      <c r="DO265" s="30">
        <f t="shared" si="416"/>
        <v>1.16734165429453</v>
      </c>
      <c r="DP265" s="34">
        <f t="shared" si="417"/>
        <v>0.856647234613024</v>
      </c>
      <c r="DQ265" s="32">
        <f t="shared" si="418"/>
        <v>0.060795165393966</v>
      </c>
      <c r="DR265" s="32">
        <f t="shared" si="419"/>
        <v>0.143352765386976</v>
      </c>
      <c r="DS265" s="32">
        <f>(DR265-$DT$1)^2</f>
        <v>0.00704808488370818</v>
      </c>
      <c r="DT265" s="36"/>
      <c r="DU265" s="30">
        <f t="shared" si="420"/>
        <v>1.55645512909734</v>
      </c>
      <c r="DV265" s="30">
        <f t="shared" si="421"/>
        <v>1.10507522372168</v>
      </c>
      <c r="DW265" s="34">
        <f t="shared" si="422"/>
        <v>0.904915772731013</v>
      </c>
      <c r="DX265" s="32">
        <f t="shared" si="423"/>
        <v>0.0267469247985667</v>
      </c>
      <c r="DY265" s="32">
        <f t="shared" si="424"/>
        <v>0.0950842272689867</v>
      </c>
      <c r="DZ265" s="32">
        <f>(DY265-$EA$1)^2</f>
        <v>0.0169075268578923</v>
      </c>
      <c r="EA265" s="36"/>
      <c r="EC265" s="25">
        <v>0.0503243867821228</v>
      </c>
      <c r="ED265" s="22">
        <v>0.0516135555984538</v>
      </c>
      <c r="EE265" s="25">
        <v>5.07517381523383</v>
      </c>
      <c r="EF265" s="25">
        <v>-0.287682072451781</v>
      </c>
      <c r="EG265" s="26">
        <f t="shared" si="425"/>
        <v>1.54235210962019</v>
      </c>
      <c r="EH265" s="26">
        <f t="shared" si="426"/>
        <v>1.11517985372585</v>
      </c>
      <c r="EI265" s="26">
        <f t="shared" si="444"/>
        <v>0.896716342802434</v>
      </c>
      <c r="EJ265" s="16">
        <f t="shared" si="427"/>
        <v>0.031558772956398</v>
      </c>
      <c r="EK265" s="16">
        <f t="shared" si="428"/>
        <v>0.103283657197566</v>
      </c>
      <c r="EL265" s="16">
        <f>(EK265-$EM$1)^2</f>
        <v>0.0128461641264525</v>
      </c>
      <c r="EO265" s="25">
        <v>0.0503243867821228</v>
      </c>
      <c r="EP265" s="25">
        <v>5.07517381523383</v>
      </c>
      <c r="EQ265" s="22">
        <v>-0.287682072451781</v>
      </c>
      <c r="ER265" s="26">
        <f t="shared" si="429"/>
        <v>1.51229901418289</v>
      </c>
      <c r="ES265" s="26">
        <f t="shared" si="430"/>
        <v>1.13734121616771</v>
      </c>
      <c r="ET265" s="26">
        <f t="shared" si="445"/>
        <v>0.879243612897029</v>
      </c>
      <c r="EU265" s="16">
        <f t="shared" si="431"/>
        <v>0.0431396995093994</v>
      </c>
      <c r="EV265" s="16">
        <f t="shared" si="432"/>
        <v>0.120756387102971</v>
      </c>
      <c r="EW265" s="16">
        <f>(EV265-$EX$1)^2</f>
        <v>0.013448896115384</v>
      </c>
      <c r="EZ265" s="25">
        <v>0.0503243867821228</v>
      </c>
      <c r="FA265" s="25">
        <v>5.07517381523383</v>
      </c>
      <c r="FB265" s="26">
        <f t="shared" si="433"/>
        <v>1.44141904467479</v>
      </c>
      <c r="FC265" s="26">
        <f t="shared" si="434"/>
        <v>1.19326854071646</v>
      </c>
      <c r="FD265" s="26">
        <f t="shared" si="435"/>
        <v>0.838034328299295</v>
      </c>
      <c r="FE265" s="16">
        <f t="shared" si="436"/>
        <v>0.0776073486699077</v>
      </c>
      <c r="FF265" s="16">
        <f t="shared" si="437"/>
        <v>0.161965671700705</v>
      </c>
      <c r="FG265" s="16">
        <f>(FF265-$FH$1)^2</f>
        <v>0.0122580904403869</v>
      </c>
    </row>
    <row r="266" s="1" customFormat="1" spans="1:163">
      <c r="A266" s="13" t="s">
        <v>34</v>
      </c>
      <c r="B266" s="13">
        <v>2.15107427834744</v>
      </c>
      <c r="C266" s="14">
        <v>0</v>
      </c>
      <c r="D266" s="14">
        <v>0.05296875</v>
      </c>
      <c r="E266" s="13">
        <v>160</v>
      </c>
      <c r="F266" s="13">
        <v>0.625</v>
      </c>
      <c r="G266" s="13">
        <v>0.625</v>
      </c>
      <c r="H266" s="13">
        <v>0.75</v>
      </c>
      <c r="I266" s="13">
        <v>1.875</v>
      </c>
      <c r="J266" s="13">
        <v>1.52</v>
      </c>
      <c r="K266" s="17">
        <f t="shared" si="375"/>
        <v>1.63516884281933</v>
      </c>
      <c r="L266" s="17">
        <f t="shared" si="371"/>
        <v>0.929567614179365</v>
      </c>
      <c r="M266" s="17">
        <f t="shared" si="372"/>
        <v>1.07576897553903</v>
      </c>
      <c r="N266" s="16">
        <f t="shared" si="376"/>
        <v>0.0132638623563443</v>
      </c>
      <c r="O266" s="16">
        <f t="shared" si="373"/>
        <v>0.0757689755390349</v>
      </c>
      <c r="P266" s="16">
        <f>(O266-$Q$1)^2</f>
        <v>0.0531382097245016</v>
      </c>
      <c r="R266" s="21">
        <f t="shared" si="377"/>
        <v>-0.0730357319386903</v>
      </c>
      <c r="S266" s="21">
        <f t="shared" si="446"/>
        <v>1</v>
      </c>
      <c r="T266" s="21">
        <f t="shared" si="378"/>
        <v>0.765967381696555</v>
      </c>
      <c r="U266" s="22">
        <f t="shared" si="379"/>
        <v>0</v>
      </c>
      <c r="V266" s="21">
        <f t="shared" si="380"/>
        <v>0.0516135555984538</v>
      </c>
      <c r="W266" s="25">
        <f t="shared" si="381"/>
        <v>5.07517381523383</v>
      </c>
      <c r="X266" s="21">
        <f t="shared" si="382"/>
        <v>-0.470003629245736</v>
      </c>
      <c r="Y266" s="21">
        <f t="shared" si="383"/>
        <v>-0.470003629245736</v>
      </c>
      <c r="Z266" s="25">
        <f t="shared" si="384"/>
        <v>-0.287682072451781</v>
      </c>
      <c r="AA266" s="21">
        <f t="shared" si="385"/>
        <v>0.628608659422374</v>
      </c>
      <c r="AB266" s="26">
        <f t="shared" si="386"/>
        <v>1.37658854823981</v>
      </c>
      <c r="AC266" s="26">
        <f t="shared" si="387"/>
        <v>1.10417887897118</v>
      </c>
      <c r="AD266" s="26">
        <f t="shared" si="438"/>
        <v>0.905650360684084</v>
      </c>
      <c r="AE266" s="16">
        <f t="shared" si="388"/>
        <v>0.0205668444959658</v>
      </c>
      <c r="AF266" s="16">
        <f t="shared" si="389"/>
        <v>0.0943496393159157</v>
      </c>
      <c r="AG266" s="16">
        <f>(AF266-$AH$1)^2</f>
        <v>0.0121148091747309</v>
      </c>
      <c r="AJ266" s="25">
        <v>-0.0730357319386903</v>
      </c>
      <c r="AK266" s="22">
        <v>1</v>
      </c>
      <c r="AL266" s="25">
        <v>0.765967381696555</v>
      </c>
      <c r="AM266" s="25">
        <v>0.0516135555984538</v>
      </c>
      <c r="AN266" s="25">
        <v>5.07517381523383</v>
      </c>
      <c r="AO266" s="25">
        <v>-0.470003629245736</v>
      </c>
      <c r="AP266" s="25">
        <v>-0.470003629245736</v>
      </c>
      <c r="AQ266" s="25">
        <v>-0.287682072451781</v>
      </c>
      <c r="AR266" s="25">
        <v>0.628608659422374</v>
      </c>
      <c r="AS266" s="26">
        <f t="shared" si="390"/>
        <v>1.37572351964555</v>
      </c>
      <c r="AT266" s="26">
        <f t="shared" si="391"/>
        <v>1.1048731654974</v>
      </c>
      <c r="AU266" s="26">
        <f t="shared" si="439"/>
        <v>0.905081262924706</v>
      </c>
      <c r="AV266" s="16">
        <f t="shared" si="392"/>
        <v>0.0208157027834672</v>
      </c>
      <c r="AW266" s="16">
        <f t="shared" si="393"/>
        <v>0.0949187370752943</v>
      </c>
      <c r="AX266" s="16">
        <f>(AW266-$AY$1)^2</f>
        <v>0.0120277648782218</v>
      </c>
      <c r="BA266" s="25">
        <v>-0.0730357319386903</v>
      </c>
      <c r="BB266" s="25">
        <v>0.765967381696555</v>
      </c>
      <c r="BC266" s="25">
        <v>0.0516135555984538</v>
      </c>
      <c r="BD266" s="25">
        <v>5.07517381523383</v>
      </c>
      <c r="BE266" s="22">
        <v>-0.470003629245736</v>
      </c>
      <c r="BF266" s="25">
        <v>-0.470003629245736</v>
      </c>
      <c r="BG266" s="25">
        <v>-0.287682072451781</v>
      </c>
      <c r="BH266" s="25">
        <v>0.628608659422374</v>
      </c>
      <c r="BI266" s="26">
        <f t="shared" si="394"/>
        <v>1.38150611791291</v>
      </c>
      <c r="BJ266" s="26">
        <f t="shared" si="395"/>
        <v>1.10024847540764</v>
      </c>
      <c r="BK266" s="26">
        <f t="shared" si="440"/>
        <v>0.908885603890071</v>
      </c>
      <c r="BL266" s="16">
        <f t="shared" si="396"/>
        <v>0.0191805553755535</v>
      </c>
      <c r="BM266" s="16">
        <f t="shared" si="397"/>
        <v>0.0911143961099294</v>
      </c>
      <c r="BN266" s="16">
        <f>(BM266-$BO$1)^2</f>
        <v>0.0129386410756051</v>
      </c>
      <c r="BQ266" s="25">
        <v>-0.0730357319386903</v>
      </c>
      <c r="BR266" s="25">
        <v>0.765967381696555</v>
      </c>
      <c r="BS266" s="25">
        <v>0.0516135555984538</v>
      </c>
      <c r="BT266" s="25">
        <v>5.07517381523383</v>
      </c>
      <c r="BU266" s="22">
        <v>-0.470003629245736</v>
      </c>
      <c r="BV266" s="25">
        <v>-0.287682072451781</v>
      </c>
      <c r="BW266" s="25">
        <v>0.628608659422374</v>
      </c>
      <c r="BX266" s="26">
        <f t="shared" si="398"/>
        <v>1.39309891644159</v>
      </c>
      <c r="BY266" s="26">
        <f t="shared" si="399"/>
        <v>1.09109265828915</v>
      </c>
      <c r="BZ266" s="26">
        <f t="shared" si="441"/>
        <v>0.916512445027365</v>
      </c>
      <c r="CA266" s="16">
        <f t="shared" si="400"/>
        <v>0.0161038850082974</v>
      </c>
      <c r="CB266" s="16">
        <f t="shared" si="401"/>
        <v>0.0834875549726352</v>
      </c>
      <c r="CC266" s="16">
        <f>(CB266-$CD$1)^2</f>
        <v>0.0151717111924043</v>
      </c>
      <c r="CF266" s="25">
        <v>-0.0730357319386903</v>
      </c>
      <c r="CG266" s="25">
        <v>0.765967381696555</v>
      </c>
      <c r="CH266" s="25">
        <v>0.0516135555984538</v>
      </c>
      <c r="CI266" s="25">
        <v>5.07517381523383</v>
      </c>
      <c r="CJ266" s="25">
        <v>-0.287682072451781</v>
      </c>
      <c r="CK266" s="22">
        <v>0.628608659422374</v>
      </c>
      <c r="CL266" s="29">
        <f t="shared" si="402"/>
        <v>1.39144951446423</v>
      </c>
      <c r="CM266" s="29">
        <f t="shared" si="403"/>
        <v>1.09238602205792</v>
      </c>
      <c r="CN266" s="29">
        <f t="shared" si="442"/>
        <v>0.915427312147517</v>
      </c>
      <c r="CO266" s="27">
        <f t="shared" si="404"/>
        <v>0.0165252273314832</v>
      </c>
      <c r="CP266" s="27">
        <f t="shared" si="405"/>
        <v>0.0845726878524828</v>
      </c>
      <c r="CQ266" s="27">
        <f>(CP266-$CR$1)^2</f>
        <v>0.0151304419170803</v>
      </c>
      <c r="CT266" s="31">
        <v>-0.0730357319386903</v>
      </c>
      <c r="CU266" s="31">
        <v>0.765967381696555</v>
      </c>
      <c r="CV266" s="31">
        <v>0.0516135555984538</v>
      </c>
      <c r="CW266" s="31">
        <v>5.07517381523383</v>
      </c>
      <c r="CX266" s="31">
        <v>-0.287682072451781</v>
      </c>
      <c r="CY266" s="34">
        <f t="shared" si="406"/>
        <v>1.48366349169579</v>
      </c>
      <c r="CZ266" s="34">
        <f t="shared" si="374"/>
        <v>1.02449107126218</v>
      </c>
      <c r="DA266" s="34">
        <f t="shared" si="443"/>
        <v>0.976094402431441</v>
      </c>
      <c r="DB266" s="32">
        <f t="shared" si="407"/>
        <v>0.0013203418357419</v>
      </c>
      <c r="DC266" s="32">
        <f t="shared" si="408"/>
        <v>0.023905597568559</v>
      </c>
      <c r="DD266" s="32">
        <f>(DC266-$DE$1)^2</f>
        <v>0.0335530999928882</v>
      </c>
      <c r="DE266" s="73"/>
      <c r="DF266" s="30">
        <f t="shared" si="409"/>
        <v>1.48366349169579</v>
      </c>
      <c r="DG266" s="30">
        <f t="shared" si="410"/>
        <v>1.47304487056012</v>
      </c>
      <c r="DH266" s="30">
        <f t="shared" si="411"/>
        <v>1.031876238381</v>
      </c>
      <c r="DI266" s="34">
        <f t="shared" si="412"/>
        <v>0.969108467473761</v>
      </c>
      <c r="DJ266" s="32">
        <f t="shared" si="413"/>
        <v>0.00220478418071618</v>
      </c>
      <c r="DK266" s="32">
        <f t="shared" si="414"/>
        <v>0.0308915325262389</v>
      </c>
      <c r="DL266" s="32">
        <f>(DK266-$DM$1)^2</f>
        <v>0.0395839143538613</v>
      </c>
      <c r="DM266" s="36"/>
      <c r="DN266" s="30">
        <f t="shared" si="415"/>
        <v>1.4734332435344</v>
      </c>
      <c r="DO266" s="30">
        <f t="shared" si="416"/>
        <v>1.03160425263237</v>
      </c>
      <c r="DP266" s="34">
        <f t="shared" si="417"/>
        <v>0.969363976009474</v>
      </c>
      <c r="DQ266" s="32">
        <f t="shared" si="418"/>
        <v>0.0021684628077264</v>
      </c>
      <c r="DR266" s="32">
        <f t="shared" si="419"/>
        <v>0.0306360239905256</v>
      </c>
      <c r="DS266" s="32">
        <f>(DR266-$DT$1)^2</f>
        <v>0.0386789372239297</v>
      </c>
      <c r="DT266" s="36"/>
      <c r="DU266" s="30">
        <f t="shared" si="420"/>
        <v>1.55645512909734</v>
      </c>
      <c r="DV266" s="30">
        <f t="shared" si="421"/>
        <v>0.976578104684274</v>
      </c>
      <c r="DW266" s="34">
        <f t="shared" si="422"/>
        <v>1.02398363756404</v>
      </c>
      <c r="DX266" s="32">
        <f t="shared" si="423"/>
        <v>0.00132897643750394</v>
      </c>
      <c r="DY266" s="32">
        <f t="shared" si="424"/>
        <v>0.0239836375640414</v>
      </c>
      <c r="DZ266" s="32">
        <f>(DY266-$EA$1)^2</f>
        <v>0.0404530902257283</v>
      </c>
      <c r="EA266" s="36"/>
      <c r="EC266" s="25">
        <v>-0.0730357319386903</v>
      </c>
      <c r="ED266" s="22">
        <v>0.0516135555984538</v>
      </c>
      <c r="EE266" s="25">
        <v>5.07517381523383</v>
      </c>
      <c r="EF266" s="25">
        <v>-0.287682072451781</v>
      </c>
      <c r="EG266" s="26">
        <f t="shared" si="425"/>
        <v>1.54196065289301</v>
      </c>
      <c r="EH266" s="26">
        <f t="shared" si="426"/>
        <v>0.985757968044252</v>
      </c>
      <c r="EI266" s="26">
        <f t="shared" si="444"/>
        <v>1.01444779795593</v>
      </c>
      <c r="EJ266" s="16">
        <f t="shared" si="427"/>
        <v>0.000482270275487204</v>
      </c>
      <c r="EK266" s="16">
        <f t="shared" si="428"/>
        <v>0.0144477979559268</v>
      </c>
      <c r="EL266" s="16">
        <f>(EK266-$EM$1)^2</f>
        <v>0.0408754500288574</v>
      </c>
      <c r="EO266" s="25">
        <v>-0.0730357319386903</v>
      </c>
      <c r="EP266" s="25">
        <v>5.07517381523383</v>
      </c>
      <c r="EQ266" s="22">
        <v>-0.287682072451781</v>
      </c>
      <c r="ER266" s="26">
        <f t="shared" si="429"/>
        <v>1.51191518508257</v>
      </c>
      <c r="ES266" s="26">
        <f t="shared" si="430"/>
        <v>1.00534739977295</v>
      </c>
      <c r="ET266" s="26">
        <f t="shared" si="445"/>
        <v>0.994681042817482</v>
      </c>
      <c r="EU266" s="16">
        <f t="shared" si="431"/>
        <v>6.53642322490514e-5</v>
      </c>
      <c r="EV266" s="16">
        <f t="shared" si="432"/>
        <v>0.00531895718251785</v>
      </c>
      <c r="EW266" s="16">
        <f>(EV266-$EX$1)^2</f>
        <v>0.0535491097176652</v>
      </c>
      <c r="EZ266" s="25">
        <v>-0.0730357319386903</v>
      </c>
      <c r="FA266" s="25">
        <v>5.07517381523383</v>
      </c>
      <c r="FB266" s="26">
        <f t="shared" si="433"/>
        <v>1.44105320526743</v>
      </c>
      <c r="FC266" s="26">
        <f t="shared" si="434"/>
        <v>1.05478409433045</v>
      </c>
      <c r="FD266" s="26">
        <f t="shared" si="435"/>
        <v>0.948061319254888</v>
      </c>
      <c r="FE266" s="16">
        <f t="shared" si="436"/>
        <v>0.0062325963985466</v>
      </c>
      <c r="FF266" s="16">
        <f t="shared" si="437"/>
        <v>0.0519386807451121</v>
      </c>
      <c r="FG266" s="16">
        <f>(FF266-$FH$1)^2</f>
        <v>0.0487275832651225</v>
      </c>
    </row>
    <row r="267" s="1" customFormat="1" spans="1:163">
      <c r="A267" s="13" t="s">
        <v>34</v>
      </c>
      <c r="B267" s="13">
        <v>2.15107427834744</v>
      </c>
      <c r="C267" s="14">
        <v>0.00407112887112887</v>
      </c>
      <c r="D267" s="14">
        <v>0.05296875</v>
      </c>
      <c r="E267" s="13">
        <v>160</v>
      </c>
      <c r="F267" s="13">
        <v>0.625</v>
      </c>
      <c r="G267" s="13">
        <v>0.625</v>
      </c>
      <c r="H267" s="13">
        <v>0.75</v>
      </c>
      <c r="I267" s="13">
        <v>2.1875</v>
      </c>
      <c r="J267" s="13">
        <v>1.69</v>
      </c>
      <c r="K267" s="17">
        <f t="shared" si="375"/>
        <v>1.62133715948267</v>
      </c>
      <c r="L267" s="17">
        <f t="shared" si="371"/>
        <v>1.04234951386622</v>
      </c>
      <c r="M267" s="17">
        <f t="shared" si="372"/>
        <v>0.959371100285604</v>
      </c>
      <c r="N267" s="16">
        <f t="shared" si="376"/>
        <v>0.00471458566790826</v>
      </c>
      <c r="O267" s="16">
        <f t="shared" si="373"/>
        <v>0.0406288997143963</v>
      </c>
      <c r="P267" s="16">
        <f>(O267-$Q$1)^2</f>
        <v>0.0705738230352907</v>
      </c>
      <c r="R267" s="21">
        <f t="shared" si="377"/>
        <v>0.0414773130637188</v>
      </c>
      <c r="S267" s="21">
        <f t="shared" si="446"/>
        <v>1</v>
      </c>
      <c r="T267" s="21">
        <f t="shared" si="378"/>
        <v>0.765967381696555</v>
      </c>
      <c r="U267" s="22">
        <f t="shared" si="379"/>
        <v>0.00406286424928643</v>
      </c>
      <c r="V267" s="21">
        <f t="shared" si="380"/>
        <v>0.0516135555984538</v>
      </c>
      <c r="W267" s="25">
        <f t="shared" si="381"/>
        <v>5.07517381523383</v>
      </c>
      <c r="X267" s="21">
        <f t="shared" si="382"/>
        <v>-0.470003629245736</v>
      </c>
      <c r="Y267" s="21">
        <f t="shared" si="383"/>
        <v>-0.470003629245736</v>
      </c>
      <c r="Z267" s="25">
        <f t="shared" si="384"/>
        <v>-0.287682072451781</v>
      </c>
      <c r="AA267" s="21">
        <f t="shared" si="385"/>
        <v>0.782759339249632</v>
      </c>
      <c r="AB267" s="26">
        <f t="shared" si="386"/>
        <v>1.3754452117299</v>
      </c>
      <c r="AC267" s="26">
        <f t="shared" si="387"/>
        <v>1.22869307013289</v>
      </c>
      <c r="AD267" s="26">
        <f t="shared" si="438"/>
        <v>0.813872906349055</v>
      </c>
      <c r="AE267" s="16">
        <f t="shared" si="388"/>
        <v>0.0989447148236455</v>
      </c>
      <c r="AF267" s="16">
        <f t="shared" si="389"/>
        <v>0.186127093650945</v>
      </c>
      <c r="AG267" s="16">
        <f>(AF267-$AH$1)^2</f>
        <v>0.000334518229361862</v>
      </c>
      <c r="AJ267" s="25">
        <v>0.0414773130637188</v>
      </c>
      <c r="AK267" s="22">
        <v>1</v>
      </c>
      <c r="AL267" s="25">
        <v>0.765967381696555</v>
      </c>
      <c r="AM267" s="25">
        <v>0.0516135555984538</v>
      </c>
      <c r="AN267" s="25">
        <v>5.07517381523383</v>
      </c>
      <c r="AO267" s="25">
        <v>-0.470003629245736</v>
      </c>
      <c r="AP267" s="25">
        <v>-0.470003629245736</v>
      </c>
      <c r="AQ267" s="25">
        <v>-0.287682072451781</v>
      </c>
      <c r="AR267" s="25">
        <v>0.782759339249632</v>
      </c>
      <c r="AS267" s="26">
        <f t="shared" si="390"/>
        <v>1.37627342820973</v>
      </c>
      <c r="AT267" s="26">
        <f t="shared" si="391"/>
        <v>1.22795366484578</v>
      </c>
      <c r="AU267" s="26">
        <f t="shared" si="439"/>
        <v>0.81436297527203</v>
      </c>
      <c r="AV267" s="16">
        <f t="shared" si="392"/>
        <v>0.098424361847275</v>
      </c>
      <c r="AW267" s="16">
        <f t="shared" si="393"/>
        <v>0.18563702472797</v>
      </c>
      <c r="AX267" s="16">
        <f>(AW267-$AY$1)^2</f>
        <v>0.000359211636777751</v>
      </c>
      <c r="BA267" s="25">
        <v>0.0414773130637188</v>
      </c>
      <c r="BB267" s="25">
        <v>0.765967381696555</v>
      </c>
      <c r="BC267" s="25">
        <v>0.0516135555984538</v>
      </c>
      <c r="BD267" s="25">
        <v>5.07517381523383</v>
      </c>
      <c r="BE267" s="22">
        <v>-0.470003629245736</v>
      </c>
      <c r="BF267" s="25">
        <v>-0.470003629245736</v>
      </c>
      <c r="BG267" s="25">
        <v>-0.287682072451781</v>
      </c>
      <c r="BH267" s="25">
        <v>0.782759339249632</v>
      </c>
      <c r="BI267" s="26">
        <f t="shared" si="394"/>
        <v>1.38498014173947</v>
      </c>
      <c r="BJ267" s="26">
        <f t="shared" si="395"/>
        <v>1.22023410232975</v>
      </c>
      <c r="BK267" s="26">
        <f t="shared" si="440"/>
        <v>0.819514876768919</v>
      </c>
      <c r="BL267" s="16">
        <f t="shared" si="396"/>
        <v>0.0930371139332719</v>
      </c>
      <c r="BM267" s="16">
        <f t="shared" si="397"/>
        <v>0.180485123231081</v>
      </c>
      <c r="BN267" s="16">
        <f>(BM267-$BO$1)^2</f>
        <v>0.000594258627739641</v>
      </c>
      <c r="BQ267" s="25">
        <v>0.0414773130637188</v>
      </c>
      <c r="BR267" s="25">
        <v>0.765967381696555</v>
      </c>
      <c r="BS267" s="25">
        <v>0.0516135555984538</v>
      </c>
      <c r="BT267" s="25">
        <v>5.07517381523383</v>
      </c>
      <c r="BU267" s="22">
        <v>-0.470003629245736</v>
      </c>
      <c r="BV267" s="25">
        <v>-0.287682072451781</v>
      </c>
      <c r="BW267" s="25">
        <v>0.782759339249632</v>
      </c>
      <c r="BX267" s="26">
        <f t="shared" si="398"/>
        <v>1.3969681283966</v>
      </c>
      <c r="BY267" s="26">
        <f t="shared" si="399"/>
        <v>1.20976274665602</v>
      </c>
      <c r="BZ267" s="26">
        <f t="shared" si="441"/>
        <v>0.826608359997991</v>
      </c>
      <c r="CA267" s="16">
        <f t="shared" si="400"/>
        <v>0.085867677775389</v>
      </c>
      <c r="CB267" s="16">
        <f t="shared" si="401"/>
        <v>0.173391640002009</v>
      </c>
      <c r="CC267" s="16">
        <f>(CB267-$CD$1)^2</f>
        <v>0.00110685399683856</v>
      </c>
      <c r="CF267" s="25">
        <v>0.0414773130637188</v>
      </c>
      <c r="CG267" s="25">
        <v>0.765967381696555</v>
      </c>
      <c r="CH267" s="25">
        <v>0.0516135555984538</v>
      </c>
      <c r="CI267" s="25">
        <v>5.07517381523383</v>
      </c>
      <c r="CJ267" s="25">
        <v>-0.287682072451781</v>
      </c>
      <c r="CK267" s="22">
        <v>0.782759339249632</v>
      </c>
      <c r="CL267" s="29">
        <f t="shared" si="402"/>
        <v>1.39520660518002</v>
      </c>
      <c r="CM267" s="29">
        <f t="shared" si="403"/>
        <v>1.21129013704887</v>
      </c>
      <c r="CN267" s="29">
        <f t="shared" si="442"/>
        <v>0.82556603856806</v>
      </c>
      <c r="CO267" s="27">
        <f t="shared" si="404"/>
        <v>0.0869031456294882</v>
      </c>
      <c r="CP267" s="27">
        <f t="shared" si="405"/>
        <v>0.17443396143194</v>
      </c>
      <c r="CQ267" s="27">
        <f>(CP267-$CR$1)^2</f>
        <v>0.00109856369595301</v>
      </c>
      <c r="CT267" s="31">
        <v>0.0414773130637188</v>
      </c>
      <c r="CU267" s="31">
        <v>0.765967381696555</v>
      </c>
      <c r="CV267" s="31">
        <v>0.0516135555984538</v>
      </c>
      <c r="CW267" s="31">
        <v>5.07517381523383</v>
      </c>
      <c r="CX267" s="31">
        <v>-0.287682072451781</v>
      </c>
      <c r="CY267" s="34">
        <f t="shared" si="406"/>
        <v>1.47111337267572</v>
      </c>
      <c r="CZ267" s="34">
        <f t="shared" si="374"/>
        <v>1.14878977473107</v>
      </c>
      <c r="DA267" s="34">
        <f t="shared" si="443"/>
        <v>0.870481285606932</v>
      </c>
      <c r="DB267" s="32">
        <f t="shared" si="407"/>
        <v>0.0479113556214</v>
      </c>
      <c r="DC267" s="32">
        <f t="shared" si="408"/>
        <v>0.129518714393068</v>
      </c>
      <c r="DD267" s="32">
        <f>(DC267-$DE$1)^2</f>
        <v>0.00601585392268493</v>
      </c>
      <c r="DE267" s="73"/>
      <c r="DF267" s="30">
        <f t="shared" si="409"/>
        <v>1.47111337267572</v>
      </c>
      <c r="DG267" s="30">
        <f t="shared" si="410"/>
        <v>1.46027031581723</v>
      </c>
      <c r="DH267" s="30">
        <f t="shared" si="411"/>
        <v>1.15731997130559</v>
      </c>
      <c r="DI267" s="34">
        <f t="shared" si="412"/>
        <v>0.864065275631496</v>
      </c>
      <c r="DJ267" s="32">
        <f t="shared" si="413"/>
        <v>0.0527757277947162</v>
      </c>
      <c r="DK267" s="32">
        <f t="shared" si="414"/>
        <v>0.135934724368504</v>
      </c>
      <c r="DL267" s="32">
        <f>(DK267-$DM$1)^2</f>
        <v>0.00881981587379786</v>
      </c>
      <c r="DM267" s="36"/>
      <c r="DN267" s="30">
        <f t="shared" si="415"/>
        <v>1.43986994126918</v>
      </c>
      <c r="DO267" s="30">
        <f t="shared" si="416"/>
        <v>1.1737171195548</v>
      </c>
      <c r="DP267" s="34">
        <f t="shared" si="417"/>
        <v>0.851994048088271</v>
      </c>
      <c r="DQ267" s="32">
        <f t="shared" si="418"/>
        <v>0.0625650462806841</v>
      </c>
      <c r="DR267" s="32">
        <f t="shared" si="419"/>
        <v>0.148005951911729</v>
      </c>
      <c r="DS267" s="32">
        <f>(DR267-$DT$1)^2</f>
        <v>0.00628844027389565</v>
      </c>
      <c r="DT267" s="36"/>
      <c r="DU267" s="30">
        <f t="shared" si="420"/>
        <v>1.4933388413563</v>
      </c>
      <c r="DV267" s="30">
        <f t="shared" si="421"/>
        <v>1.13169225442839</v>
      </c>
      <c r="DW267" s="34">
        <f t="shared" si="422"/>
        <v>0.883632450506688</v>
      </c>
      <c r="DX267" s="32">
        <f t="shared" si="423"/>
        <v>0.0386756113190816</v>
      </c>
      <c r="DY267" s="32">
        <f t="shared" si="424"/>
        <v>0.116367549493312</v>
      </c>
      <c r="DZ267" s="32">
        <f>(DY267-$EA$1)^2</f>
        <v>0.0118256107405576</v>
      </c>
      <c r="EA267" s="36"/>
      <c r="EC267" s="25">
        <v>0.0414773130637188</v>
      </c>
      <c r="ED267" s="22">
        <v>0.0516135555984538</v>
      </c>
      <c r="EE267" s="25">
        <v>5.07517381523383</v>
      </c>
      <c r="EF267" s="25">
        <v>-0.287682072451781</v>
      </c>
      <c r="EG267" s="26">
        <f t="shared" si="425"/>
        <v>1.52891740566991</v>
      </c>
      <c r="EH267" s="26">
        <f t="shared" si="426"/>
        <v>1.105357289892</v>
      </c>
      <c r="EI267" s="26">
        <f t="shared" si="444"/>
        <v>0.90468485542598</v>
      </c>
      <c r="EJ267" s="16">
        <f t="shared" si="427"/>
        <v>0.0259476021961134</v>
      </c>
      <c r="EK267" s="16">
        <f t="shared" si="428"/>
        <v>0.0953151445740197</v>
      </c>
      <c r="EL267" s="16">
        <f>(EK267-$EM$1)^2</f>
        <v>0.0147159784220471</v>
      </c>
      <c r="EO267" s="25">
        <v>0.0414773130637188</v>
      </c>
      <c r="EP267" s="25">
        <v>5.07517381523383</v>
      </c>
      <c r="EQ267" s="22">
        <v>-0.287682072451781</v>
      </c>
      <c r="ER267" s="26">
        <f t="shared" si="429"/>
        <v>1.49912608861478</v>
      </c>
      <c r="ES267" s="26">
        <f t="shared" si="430"/>
        <v>1.12732345386744</v>
      </c>
      <c r="ET267" s="26">
        <f t="shared" si="445"/>
        <v>0.887056857168507</v>
      </c>
      <c r="EU267" s="16">
        <f t="shared" si="431"/>
        <v>0.0364328500474938</v>
      </c>
      <c r="EV267" s="16">
        <f t="shared" si="432"/>
        <v>0.112943142831493</v>
      </c>
      <c r="EW267" s="16">
        <f>(EV267-$EX$1)^2</f>
        <v>0.0153221370231595</v>
      </c>
      <c r="EZ267" s="25">
        <v>0.0414773130637188</v>
      </c>
      <c r="FA267" s="25">
        <v>5.07517381523383</v>
      </c>
      <c r="FB267" s="26">
        <f t="shared" si="433"/>
        <v>1.42886352119042</v>
      </c>
      <c r="FC267" s="26">
        <f t="shared" si="434"/>
        <v>1.18275816754845</v>
      </c>
      <c r="FD267" s="26">
        <f t="shared" si="435"/>
        <v>0.845481373485455</v>
      </c>
      <c r="FE267" s="16">
        <f t="shared" si="436"/>
        <v>0.0681922605650665</v>
      </c>
      <c r="FF267" s="16">
        <f t="shared" si="437"/>
        <v>0.154518626514545</v>
      </c>
      <c r="FG267" s="16">
        <f>(FF267-$FH$1)^2</f>
        <v>0.0139625669187765</v>
      </c>
    </row>
    <row r="268" s="1" customFormat="1" spans="1:163">
      <c r="A268" s="13" t="s">
        <v>34</v>
      </c>
      <c r="B268" s="13">
        <v>2.15107427834744</v>
      </c>
      <c r="C268" s="14">
        <v>0</v>
      </c>
      <c r="D268" s="14">
        <v>0.05296875</v>
      </c>
      <c r="E268" s="13">
        <v>160</v>
      </c>
      <c r="F268" s="13">
        <v>0.625</v>
      </c>
      <c r="G268" s="13">
        <v>0.625</v>
      </c>
      <c r="H268" s="13">
        <v>0.75</v>
      </c>
      <c r="I268" s="13">
        <v>2.1875</v>
      </c>
      <c r="J268" s="13">
        <v>1.44</v>
      </c>
      <c r="K268" s="17">
        <f t="shared" si="375"/>
        <v>1.62098134281933</v>
      </c>
      <c r="L268" s="17">
        <f t="shared" si="371"/>
        <v>0.888350755163809</v>
      </c>
      <c r="M268" s="17">
        <f t="shared" si="372"/>
        <v>1.12568148806898</v>
      </c>
      <c r="N268" s="16">
        <f t="shared" si="376"/>
        <v>0.0327542464486891</v>
      </c>
      <c r="O268" s="16">
        <f t="shared" si="373"/>
        <v>0.125681488068982</v>
      </c>
      <c r="P268" s="16">
        <f>(O268-$Q$1)^2</f>
        <v>0.0326180768195866</v>
      </c>
      <c r="R268" s="21">
        <f t="shared" si="377"/>
        <v>-0.11838861942594</v>
      </c>
      <c r="S268" s="21">
        <f t="shared" si="446"/>
        <v>1</v>
      </c>
      <c r="T268" s="21">
        <f t="shared" si="378"/>
        <v>0.765967381696555</v>
      </c>
      <c r="U268" s="22">
        <f t="shared" si="379"/>
        <v>0</v>
      </c>
      <c r="V268" s="21">
        <f t="shared" si="380"/>
        <v>0.0516135555984538</v>
      </c>
      <c r="W268" s="25">
        <f t="shared" si="381"/>
        <v>5.07517381523383</v>
      </c>
      <c r="X268" s="21">
        <f t="shared" si="382"/>
        <v>-0.470003629245736</v>
      </c>
      <c r="Y268" s="21">
        <f t="shared" si="383"/>
        <v>-0.470003629245736</v>
      </c>
      <c r="Z268" s="25">
        <f t="shared" si="384"/>
        <v>-0.287682072451781</v>
      </c>
      <c r="AA268" s="21">
        <f t="shared" si="385"/>
        <v>0.782759339249632</v>
      </c>
      <c r="AB268" s="26">
        <f t="shared" si="386"/>
        <v>1.37675168388389</v>
      </c>
      <c r="AC268" s="26">
        <f t="shared" si="387"/>
        <v>1.04594024968808</v>
      </c>
      <c r="AD268" s="26">
        <f t="shared" si="438"/>
        <v>0.956077558252698</v>
      </c>
      <c r="AE268" s="16">
        <f t="shared" si="388"/>
        <v>0.00400034949152393</v>
      </c>
      <c r="AF268" s="16">
        <f t="shared" si="389"/>
        <v>0.0439224417473016</v>
      </c>
      <c r="AG268" s="16">
        <f>(AF268-$AH$1)^2</f>
        <v>0.0257584817746532</v>
      </c>
      <c r="AJ268" s="25">
        <v>-0.11838861942594</v>
      </c>
      <c r="AK268" s="22">
        <v>1</v>
      </c>
      <c r="AL268" s="25">
        <v>0.765967381696555</v>
      </c>
      <c r="AM268" s="25">
        <v>0.0516135555984538</v>
      </c>
      <c r="AN268" s="25">
        <v>5.07517381523383</v>
      </c>
      <c r="AO268" s="25">
        <v>-0.470003629245736</v>
      </c>
      <c r="AP268" s="25">
        <v>-0.470003629245736</v>
      </c>
      <c r="AQ268" s="25">
        <v>-0.287682072451781</v>
      </c>
      <c r="AR268" s="25">
        <v>0.782759339249632</v>
      </c>
      <c r="AS268" s="26">
        <f t="shared" si="390"/>
        <v>1.37597139293212</v>
      </c>
      <c r="AT268" s="26">
        <f t="shared" si="391"/>
        <v>1.04653338535726</v>
      </c>
      <c r="AU268" s="26">
        <f t="shared" si="439"/>
        <v>0.955535689536193</v>
      </c>
      <c r="AV268" s="16">
        <f t="shared" si="392"/>
        <v>0.00409966252305333</v>
      </c>
      <c r="AW268" s="16">
        <f t="shared" si="393"/>
        <v>0.0444643104638075</v>
      </c>
      <c r="AX268" s="16">
        <f>(AW268-$AY$1)^2</f>
        <v>0.0256402057397681</v>
      </c>
      <c r="BA268" s="25">
        <v>-0.11838861942594</v>
      </c>
      <c r="BB268" s="25">
        <v>0.765967381696555</v>
      </c>
      <c r="BC268" s="25">
        <v>0.0516135555984538</v>
      </c>
      <c r="BD268" s="25">
        <v>5.07517381523383</v>
      </c>
      <c r="BE268" s="22">
        <v>-0.470003629245736</v>
      </c>
      <c r="BF268" s="25">
        <v>-0.470003629245736</v>
      </c>
      <c r="BG268" s="25">
        <v>-0.287682072451781</v>
      </c>
      <c r="BH268" s="25">
        <v>0.782759339249632</v>
      </c>
      <c r="BI268" s="26">
        <f t="shared" si="394"/>
        <v>1.38467619569719</v>
      </c>
      <c r="BJ268" s="26">
        <f t="shared" si="395"/>
        <v>1.03995432612673</v>
      </c>
      <c r="BK268" s="26">
        <f t="shared" si="440"/>
        <v>0.961580691456385</v>
      </c>
      <c r="BL268" s="16">
        <f t="shared" si="396"/>
        <v>0.00306072332253519</v>
      </c>
      <c r="BM268" s="16">
        <f t="shared" si="397"/>
        <v>0.0384193085436154</v>
      </c>
      <c r="BN268" s="16">
        <f>(BM268-$BO$1)^2</f>
        <v>0.0277033505226403</v>
      </c>
      <c r="BQ268" s="25">
        <v>-0.11838861942594</v>
      </c>
      <c r="BR268" s="25">
        <v>0.765967381696555</v>
      </c>
      <c r="BS268" s="25">
        <v>0.0516135555984538</v>
      </c>
      <c r="BT268" s="25">
        <v>5.07517381523383</v>
      </c>
      <c r="BU268" s="22">
        <v>-0.470003629245736</v>
      </c>
      <c r="BV268" s="25">
        <v>-0.287682072451781</v>
      </c>
      <c r="BW268" s="25">
        <v>0.782759339249632</v>
      </c>
      <c r="BX268" s="26">
        <f t="shared" si="398"/>
        <v>1.39666155148548</v>
      </c>
      <c r="BY268" s="26">
        <f t="shared" si="399"/>
        <v>1.03103002904921</v>
      </c>
      <c r="BZ268" s="26">
        <f t="shared" si="441"/>
        <v>0.969903855198253</v>
      </c>
      <c r="CA268" s="16">
        <f t="shared" si="400"/>
        <v>0.00187822111964532</v>
      </c>
      <c r="CB268" s="16">
        <f t="shared" si="401"/>
        <v>0.0300961448017469</v>
      </c>
      <c r="CC268" s="16">
        <f>(CB268-$CD$1)^2</f>
        <v>0.0311751676328869</v>
      </c>
      <c r="CF268" s="25">
        <v>-0.11838861942594</v>
      </c>
      <c r="CG268" s="25">
        <v>0.765967381696555</v>
      </c>
      <c r="CH268" s="25">
        <v>0.0516135555984538</v>
      </c>
      <c r="CI268" s="25">
        <v>5.07517381523383</v>
      </c>
      <c r="CJ268" s="25">
        <v>-0.287682072451781</v>
      </c>
      <c r="CK268" s="22">
        <v>0.782759339249632</v>
      </c>
      <c r="CL268" s="29">
        <f t="shared" si="402"/>
        <v>1.39490041485062</v>
      </c>
      <c r="CM268" s="29">
        <f t="shared" si="403"/>
        <v>1.03233175979391</v>
      </c>
      <c r="CN268" s="29">
        <f t="shared" si="442"/>
        <v>0.968680843646267</v>
      </c>
      <c r="CO268" s="27">
        <f t="shared" si="404"/>
        <v>0.00203397258064578</v>
      </c>
      <c r="CP268" s="27">
        <f t="shared" si="405"/>
        <v>0.0313191563537331</v>
      </c>
      <c r="CQ268" s="27">
        <f>(CP268-$CR$1)^2</f>
        <v>0.0310673735539759</v>
      </c>
      <c r="CT268" s="31">
        <v>-0.11838861942594</v>
      </c>
      <c r="CU268" s="31">
        <v>0.765967381696555</v>
      </c>
      <c r="CV268" s="31">
        <v>0.0516135555984538</v>
      </c>
      <c r="CW268" s="31">
        <v>5.07517381523383</v>
      </c>
      <c r="CX268" s="31">
        <v>-0.287682072451781</v>
      </c>
      <c r="CY268" s="34">
        <f t="shared" si="406"/>
        <v>1.47079052394028</v>
      </c>
      <c r="CZ268" s="34">
        <f t="shared" si="374"/>
        <v>0.979065323416833</v>
      </c>
      <c r="DA268" s="34">
        <f t="shared" si="443"/>
        <v>1.02138230829186</v>
      </c>
      <c r="DB268" s="32">
        <f t="shared" si="407"/>
        <v>0.000948056364516732</v>
      </c>
      <c r="DC268" s="32">
        <f t="shared" si="408"/>
        <v>0.0213823082918585</v>
      </c>
      <c r="DD268" s="32">
        <f>(DC268-$DE$1)^2</f>
        <v>0.0344838742749796</v>
      </c>
      <c r="DE268" s="73"/>
      <c r="DF268" s="30">
        <f t="shared" si="409"/>
        <v>1.47079052394028</v>
      </c>
      <c r="DG268" s="30">
        <f t="shared" si="410"/>
        <v>1.46027031581723</v>
      </c>
      <c r="DH268" s="30">
        <f t="shared" si="411"/>
        <v>0.986118792118373</v>
      </c>
      <c r="DI268" s="34">
        <f t="shared" si="412"/>
        <v>1.01407660820641</v>
      </c>
      <c r="DJ268" s="32">
        <f t="shared" si="413"/>
        <v>0.000410885703330161</v>
      </c>
      <c r="DK268" s="32">
        <f t="shared" si="414"/>
        <v>0.0140766082064083</v>
      </c>
      <c r="DL268" s="32">
        <f>(DK268-$DM$1)^2</f>
        <v>0.0465575520696117</v>
      </c>
      <c r="DM268" s="36"/>
      <c r="DN268" s="30">
        <f t="shared" si="415"/>
        <v>1.43986994126918</v>
      </c>
      <c r="DO268" s="30">
        <f t="shared" si="416"/>
        <v>1.00009032672125</v>
      </c>
      <c r="DP268" s="34">
        <f t="shared" si="417"/>
        <v>0.99990968143693</v>
      </c>
      <c r="DQ268" s="32">
        <f t="shared" si="418"/>
        <v>1.69152734628424e-8</v>
      </c>
      <c r="DR268" s="32">
        <f t="shared" si="419"/>
        <v>9.03185630702907e-5</v>
      </c>
      <c r="DS268" s="32">
        <f>(DR268-$DT$1)^2</f>
        <v>0.0516268015593077</v>
      </c>
      <c r="DT268" s="36"/>
      <c r="DU268" s="30">
        <f t="shared" si="420"/>
        <v>1.4933388413563</v>
      </c>
      <c r="DV268" s="30">
        <f t="shared" si="421"/>
        <v>0.96428215761946</v>
      </c>
      <c r="DW268" s="34">
        <f t="shared" si="422"/>
        <v>1.03704086205299</v>
      </c>
      <c r="DX268" s="32">
        <f t="shared" si="423"/>
        <v>0.00284503199723281</v>
      </c>
      <c r="DY268" s="32">
        <f t="shared" si="424"/>
        <v>0.0370408620529878</v>
      </c>
      <c r="DZ268" s="32">
        <f>(DY268-$EA$1)^2</f>
        <v>0.0353711943329417</v>
      </c>
      <c r="EA268" s="36"/>
      <c r="EC268" s="25">
        <v>-0.11838861942594</v>
      </c>
      <c r="ED268" s="22">
        <v>0.0516135555984538</v>
      </c>
      <c r="EE268" s="25">
        <v>5.07517381523383</v>
      </c>
      <c r="EF268" s="25">
        <v>-0.287682072451781</v>
      </c>
      <c r="EG268" s="26">
        <f t="shared" si="425"/>
        <v>1.52858187133232</v>
      </c>
      <c r="EH268" s="26">
        <f t="shared" si="426"/>
        <v>0.94204963895384</v>
      </c>
      <c r="EI268" s="26">
        <f t="shared" si="444"/>
        <v>1.06151518842522</v>
      </c>
      <c r="EJ268" s="16">
        <f t="shared" si="427"/>
        <v>0.00784674792873618</v>
      </c>
      <c r="EK268" s="16">
        <f t="shared" si="428"/>
        <v>0.0615151884252241</v>
      </c>
      <c r="EL268" s="16">
        <f>(EK268-$EM$1)^2</f>
        <v>0.0240589224579673</v>
      </c>
      <c r="EO268" s="25">
        <v>-0.11838861942594</v>
      </c>
      <c r="EP268" s="25">
        <v>5.07517381523383</v>
      </c>
      <c r="EQ268" s="22">
        <v>-0.287682072451781</v>
      </c>
      <c r="ER268" s="26">
        <f t="shared" si="429"/>
        <v>1.49879709224307</v>
      </c>
      <c r="ES268" s="26">
        <f t="shared" si="430"/>
        <v>0.960770478841082</v>
      </c>
      <c r="ET268" s="26">
        <f t="shared" si="445"/>
        <v>1.04083131405769</v>
      </c>
      <c r="EU268" s="16">
        <f t="shared" si="431"/>
        <v>0.00345709805624064</v>
      </c>
      <c r="EV268" s="16">
        <f t="shared" si="432"/>
        <v>0.0408313140576908</v>
      </c>
      <c r="EW268" s="16">
        <f>(EV268-$EX$1)^2</f>
        <v>0.0383746350747852</v>
      </c>
      <c r="EZ268" s="25">
        <v>-0.11838861942594</v>
      </c>
      <c r="FA268" s="25">
        <v>5.07517381523383</v>
      </c>
      <c r="FB268" s="26">
        <f t="shared" si="433"/>
        <v>1.42854994455554</v>
      </c>
      <c r="FC268" s="26">
        <f t="shared" si="434"/>
        <v>1.00801515934959</v>
      </c>
      <c r="FD268" s="26">
        <f t="shared" si="435"/>
        <v>0.992048572608013</v>
      </c>
      <c r="FE268" s="16">
        <f t="shared" si="436"/>
        <v>0.000131103769681241</v>
      </c>
      <c r="FF268" s="16">
        <f t="shared" si="437"/>
        <v>0.00795142739198706</v>
      </c>
      <c r="FG268" s="16">
        <f>(FF268-$FH$1)^2</f>
        <v>0.0700822404184535</v>
      </c>
    </row>
    <row r="269" s="1" customFormat="1" spans="1:163">
      <c r="A269" s="13" t="s">
        <v>86</v>
      </c>
      <c r="B269" s="13">
        <v>4.00621699889174</v>
      </c>
      <c r="C269" s="14">
        <v>0.0054</v>
      </c>
      <c r="D269" s="14">
        <v>0.0417</v>
      </c>
      <c r="E269" s="13">
        <v>138.6</v>
      </c>
      <c r="F269" s="13">
        <v>0.437950937950938</v>
      </c>
      <c r="G269" s="13">
        <v>0.432900432900433</v>
      </c>
      <c r="H269" s="13">
        <v>0.577200577200577</v>
      </c>
      <c r="I269" s="13">
        <v>3.1024531024531</v>
      </c>
      <c r="J269" s="13">
        <v>1.92</v>
      </c>
      <c r="K269" s="17">
        <f t="shared" si="375"/>
        <v>1.57202362384587</v>
      </c>
      <c r="L269" s="17">
        <f t="shared" si="371"/>
        <v>1.22135569140038</v>
      </c>
      <c r="M269" s="17">
        <f t="shared" si="372"/>
        <v>0.818762304086388</v>
      </c>
      <c r="N269" s="16">
        <f t="shared" si="376"/>
        <v>0.121087558361364</v>
      </c>
      <c r="O269" s="16">
        <f t="shared" si="373"/>
        <v>0.181237695913612</v>
      </c>
      <c r="P269" s="16">
        <f>(O269-$Q$1)^2</f>
        <v>0.0156371386547495</v>
      </c>
      <c r="R269" s="21">
        <f t="shared" si="377"/>
        <v>0.199961464253821</v>
      </c>
      <c r="S269" s="21">
        <f t="shared" si="446"/>
        <v>1</v>
      </c>
      <c r="T269" s="21">
        <f t="shared" si="378"/>
        <v>1.3878474042468</v>
      </c>
      <c r="U269" s="22">
        <f t="shared" si="379"/>
        <v>0.00538547227633789</v>
      </c>
      <c r="V269" s="21">
        <f t="shared" si="380"/>
        <v>0.0408539940082661</v>
      </c>
      <c r="W269" s="25">
        <f t="shared" si="381"/>
        <v>4.9315920867558</v>
      </c>
      <c r="X269" s="21">
        <f t="shared" si="382"/>
        <v>-0.82564838869035</v>
      </c>
      <c r="Y269" s="21">
        <f t="shared" si="383"/>
        <v>-0.837247524533702</v>
      </c>
      <c r="Z269" s="25">
        <f t="shared" si="384"/>
        <v>-0.549565452081922</v>
      </c>
      <c r="AA269" s="21">
        <f t="shared" si="385"/>
        <v>1.1321931219318</v>
      </c>
      <c r="AB269" s="26">
        <f t="shared" si="386"/>
        <v>1.78821673434679</v>
      </c>
      <c r="AC269" s="26">
        <f t="shared" si="387"/>
        <v>1.07369535421631</v>
      </c>
      <c r="AD269" s="26">
        <f t="shared" si="438"/>
        <v>0.931362882472286</v>
      </c>
      <c r="AE269" s="16">
        <f t="shared" si="388"/>
        <v>0.0173668291062248</v>
      </c>
      <c r="AF269" s="16">
        <f t="shared" si="389"/>
        <v>0.0686371175277142</v>
      </c>
      <c r="AG269" s="16">
        <f>(AF269-$AH$1)^2</f>
        <v>0.0184361583338418</v>
      </c>
      <c r="AJ269" s="25">
        <v>0.199961464253821</v>
      </c>
      <c r="AK269" s="22">
        <v>1</v>
      </c>
      <c r="AL269" s="25">
        <v>1.3878474042468</v>
      </c>
      <c r="AM269" s="25">
        <v>0.0408539940082661</v>
      </c>
      <c r="AN269" s="25">
        <v>4.9315920867558</v>
      </c>
      <c r="AO269" s="25">
        <v>-0.82564838869035</v>
      </c>
      <c r="AP269" s="25">
        <v>-0.837247524533702</v>
      </c>
      <c r="AQ269" s="25">
        <v>-0.549565452081922</v>
      </c>
      <c r="AR269" s="25">
        <v>1.1321931219318</v>
      </c>
      <c r="AS269" s="26">
        <f t="shared" si="390"/>
        <v>1.79157003055036</v>
      </c>
      <c r="AT269" s="26">
        <f t="shared" si="391"/>
        <v>1.07168570988553</v>
      </c>
      <c r="AU269" s="26">
        <f t="shared" si="439"/>
        <v>0.933109390911647</v>
      </c>
      <c r="AV269" s="16">
        <f t="shared" si="392"/>
        <v>0.0164942570528351</v>
      </c>
      <c r="AW269" s="16">
        <f t="shared" si="393"/>
        <v>0.0668906090883534</v>
      </c>
      <c r="AX269" s="16">
        <f>(AW269-$AY$1)^2</f>
        <v>0.0189610958487899</v>
      </c>
      <c r="BA269" s="25">
        <v>0.199961464253821</v>
      </c>
      <c r="BB269" s="25">
        <v>1.3878474042468</v>
      </c>
      <c r="BC269" s="25">
        <v>0.0408539940082661</v>
      </c>
      <c r="BD269" s="25">
        <v>4.9315920867558</v>
      </c>
      <c r="BE269" s="22">
        <v>-0.82564838869035</v>
      </c>
      <c r="BF269" s="25">
        <v>-0.837247524533702</v>
      </c>
      <c r="BG269" s="25">
        <v>-0.549565452081922</v>
      </c>
      <c r="BH269" s="25">
        <v>1.1321931219318</v>
      </c>
      <c r="BI269" s="26">
        <f t="shared" si="394"/>
        <v>1.79428902379094</v>
      </c>
      <c r="BJ269" s="26">
        <f t="shared" si="395"/>
        <v>1.07006172057134</v>
      </c>
      <c r="BK269" s="26">
        <f t="shared" si="440"/>
        <v>0.934525533224448</v>
      </c>
      <c r="BL269" s="16">
        <f t="shared" si="396"/>
        <v>0.0158032495394347</v>
      </c>
      <c r="BM269" s="16">
        <f t="shared" si="397"/>
        <v>0.0654744667755518</v>
      </c>
      <c r="BN269" s="16">
        <f>(BM269-$BO$1)^2</f>
        <v>0.019429035983099</v>
      </c>
      <c r="BQ269" s="25">
        <v>0.199961464253821</v>
      </c>
      <c r="BR269" s="25">
        <v>1.3878474042468</v>
      </c>
      <c r="BS269" s="25">
        <v>0.0408539940082661</v>
      </c>
      <c r="BT269" s="25">
        <v>4.9315920867558</v>
      </c>
      <c r="BU269" s="22">
        <v>-0.837247524533702</v>
      </c>
      <c r="BV269" s="25">
        <v>-0.549565452081922</v>
      </c>
      <c r="BW269" s="25">
        <v>1.1321931219318</v>
      </c>
      <c r="BX269" s="26">
        <f t="shared" si="398"/>
        <v>1.83507644205477</v>
      </c>
      <c r="BY269" s="26">
        <f t="shared" si="399"/>
        <v>1.04627794025307</v>
      </c>
      <c r="BZ269" s="26">
        <f t="shared" si="441"/>
        <v>0.955768980236857</v>
      </c>
      <c r="CA269" s="16">
        <f t="shared" si="400"/>
        <v>0.00721201069407765</v>
      </c>
      <c r="CB269" s="16">
        <f t="shared" si="401"/>
        <v>0.0442310197631431</v>
      </c>
      <c r="CC269" s="16">
        <f>(CB269-$CD$1)^2</f>
        <v>0.0263835164570441</v>
      </c>
      <c r="CF269" s="25">
        <v>0.199961464253821</v>
      </c>
      <c r="CG269" s="25">
        <v>1.3878474042468</v>
      </c>
      <c r="CH269" s="25">
        <v>0.0408539940082661</v>
      </c>
      <c r="CI269" s="25">
        <v>4.9315920867558</v>
      </c>
      <c r="CJ269" s="25">
        <v>-0.549565452081922</v>
      </c>
      <c r="CK269" s="22">
        <v>1.1321931219318</v>
      </c>
      <c r="CL269" s="29">
        <f t="shared" si="402"/>
        <v>1.86642767756479</v>
      </c>
      <c r="CM269" s="29">
        <f t="shared" si="403"/>
        <v>1.02870313330603</v>
      </c>
      <c r="CN269" s="29">
        <f t="shared" si="442"/>
        <v>0.972097748731663</v>
      </c>
      <c r="CO269" s="27">
        <f t="shared" si="404"/>
        <v>0.0028699937311017</v>
      </c>
      <c r="CP269" s="27">
        <f t="shared" si="405"/>
        <v>0.0279022512683366</v>
      </c>
      <c r="CQ269" s="27">
        <f>(CP269-$CR$1)^2</f>
        <v>0.0322835720256257</v>
      </c>
      <c r="CT269" s="31">
        <v>0.199961464253821</v>
      </c>
      <c r="CU269" s="31">
        <v>1.3878474042468</v>
      </c>
      <c r="CV269" s="31">
        <v>0.0408539940082661</v>
      </c>
      <c r="CW269" s="31">
        <v>4.9315920867558</v>
      </c>
      <c r="CX269" s="31">
        <v>-0.549565452081922</v>
      </c>
      <c r="CY269" s="34">
        <f t="shared" si="406"/>
        <v>1.89513089005806</v>
      </c>
      <c r="CZ269" s="34">
        <f t="shared" si="374"/>
        <v>1.01312263446942</v>
      </c>
      <c r="DA269" s="34">
        <f t="shared" si="443"/>
        <v>0.987047338571907</v>
      </c>
      <c r="DB269" s="32">
        <f t="shared" si="407"/>
        <v>0.000618472629304234</v>
      </c>
      <c r="DC269" s="32">
        <f t="shared" si="408"/>
        <v>0.012952661428093</v>
      </c>
      <c r="DD269" s="32">
        <f>(DC269-$DE$1)^2</f>
        <v>0.0376856761161464</v>
      </c>
      <c r="DE269" s="73"/>
      <c r="DF269" s="30">
        <f t="shared" si="409"/>
        <v>1.89513089005805</v>
      </c>
      <c r="DG269" s="30">
        <f t="shared" si="410"/>
        <v>1.93349458415561</v>
      </c>
      <c r="DH269" s="30">
        <f t="shared" si="411"/>
        <v>0.993020624797093</v>
      </c>
      <c r="DI269" s="34">
        <f t="shared" si="412"/>
        <v>1.00702842924771</v>
      </c>
      <c r="DJ269" s="32">
        <f t="shared" si="413"/>
        <v>0.000182103801532876</v>
      </c>
      <c r="DK269" s="32">
        <f t="shared" si="414"/>
        <v>0.0070284292477143</v>
      </c>
      <c r="DL269" s="32">
        <f>(DK269-$DM$1)^2</f>
        <v>0.0496488281089329</v>
      </c>
      <c r="DM269" s="36"/>
      <c r="DN269" s="30">
        <f t="shared" si="415"/>
        <v>1.87560752032938</v>
      </c>
      <c r="DO269" s="30">
        <f t="shared" si="416"/>
        <v>1.02366832036525</v>
      </c>
      <c r="DP269" s="34">
        <f t="shared" si="417"/>
        <v>0.976878916838219</v>
      </c>
      <c r="DQ269" s="32">
        <f t="shared" si="418"/>
        <v>0.0019706922513064</v>
      </c>
      <c r="DR269" s="32">
        <f t="shared" si="419"/>
        <v>0.0231210831617812</v>
      </c>
      <c r="DS269" s="32">
        <f>(DR269-$DT$1)^2</f>
        <v>0.0416913325894803</v>
      </c>
      <c r="DT269" s="36"/>
      <c r="DU269" s="30">
        <f t="shared" si="420"/>
        <v>1.87609772809017</v>
      </c>
      <c r="DV269" s="30">
        <f t="shared" si="421"/>
        <v>1.02340084487737</v>
      </c>
      <c r="DW269" s="34">
        <f t="shared" si="422"/>
        <v>0.977134233380297</v>
      </c>
      <c r="DX269" s="32">
        <f t="shared" si="423"/>
        <v>0.00192740947884468</v>
      </c>
      <c r="DY269" s="32">
        <f t="shared" si="424"/>
        <v>0.0228657666197033</v>
      </c>
      <c r="DZ269" s="32">
        <f>(DY269-$EA$1)^2</f>
        <v>0.040904013589718</v>
      </c>
      <c r="EA269" s="36"/>
      <c r="EC269" s="25">
        <v>0.199961464253821</v>
      </c>
      <c r="ED269" s="22">
        <v>0.0408539940082661</v>
      </c>
      <c r="EE269" s="25">
        <v>4.9315920867558</v>
      </c>
      <c r="EF269" s="25">
        <v>-0.549565452081922</v>
      </c>
      <c r="EG269" s="26">
        <f t="shared" si="425"/>
        <v>1.76284347582943</v>
      </c>
      <c r="EH269" s="26">
        <f t="shared" si="426"/>
        <v>1.08914944878848</v>
      </c>
      <c r="EI269" s="26">
        <f t="shared" si="444"/>
        <v>0.918147643661164</v>
      </c>
      <c r="EJ269" s="16">
        <f t="shared" si="427"/>
        <v>0.0246981730893735</v>
      </c>
      <c r="EK269" s="16">
        <f t="shared" si="428"/>
        <v>0.081852356338836</v>
      </c>
      <c r="EL269" s="16">
        <f>(EK269-$EM$1)^2</f>
        <v>0.0181635514914197</v>
      </c>
      <c r="EO269" s="25">
        <v>0.199961464253821</v>
      </c>
      <c r="EP269" s="25">
        <v>4.9315920867558</v>
      </c>
      <c r="EQ269" s="22">
        <v>-0.549565452081922</v>
      </c>
      <c r="ER269" s="26">
        <f t="shared" si="429"/>
        <v>1.77229458803008</v>
      </c>
      <c r="ES269" s="26">
        <f t="shared" si="430"/>
        <v>1.08334134345809</v>
      </c>
      <c r="ET269" s="26">
        <f t="shared" si="445"/>
        <v>0.923070097932331</v>
      </c>
      <c r="EU269" s="16">
        <f t="shared" si="431"/>
        <v>0.0218168887252051</v>
      </c>
      <c r="EV269" s="16">
        <f t="shared" si="432"/>
        <v>0.076929902067669</v>
      </c>
      <c r="EW269" s="16">
        <f>(EV269-$EX$1)^2</f>
        <v>0.0255347171289925</v>
      </c>
      <c r="EZ269" s="25">
        <v>0.199961464253821</v>
      </c>
      <c r="FA269" s="25">
        <v>4.9315920867558</v>
      </c>
      <c r="FB269" s="26">
        <f t="shared" si="433"/>
        <v>1.39036607923746</v>
      </c>
      <c r="FC269" s="26">
        <f t="shared" si="434"/>
        <v>1.38093127318887</v>
      </c>
      <c r="FD269" s="26">
        <f t="shared" si="435"/>
        <v>0.724148999602843</v>
      </c>
      <c r="FE269" s="16">
        <f t="shared" si="436"/>
        <v>0.280512090022303</v>
      </c>
      <c r="FF269" s="16">
        <f t="shared" si="437"/>
        <v>0.275851000397157</v>
      </c>
      <c r="FG269" s="16">
        <f>(FF269-$FH$1)^2</f>
        <v>1.0042990334709e-5</v>
      </c>
    </row>
    <row r="270" s="1" customFormat="1" spans="1:163">
      <c r="A270" s="13" t="s">
        <v>86</v>
      </c>
      <c r="B270" s="13">
        <v>4.00621699889174</v>
      </c>
      <c r="C270" s="14">
        <v>0.0136</v>
      </c>
      <c r="D270" s="14">
        <v>0.0417</v>
      </c>
      <c r="E270" s="13">
        <v>138.6</v>
      </c>
      <c r="F270" s="13">
        <v>0.437950937950938</v>
      </c>
      <c r="G270" s="13">
        <v>0.432900432900433</v>
      </c>
      <c r="H270" s="13">
        <v>0.577200577200577</v>
      </c>
      <c r="I270" s="13">
        <v>3.1024531024531</v>
      </c>
      <c r="J270" s="13">
        <v>1.67</v>
      </c>
      <c r="K270" s="17">
        <f t="shared" si="375"/>
        <v>1.57274030384587</v>
      </c>
      <c r="L270" s="17">
        <f t="shared" si="371"/>
        <v>1.06184091290616</v>
      </c>
      <c r="M270" s="17">
        <f t="shared" si="372"/>
        <v>0.941760660985548</v>
      </c>
      <c r="N270" s="16">
        <f t="shared" si="376"/>
        <v>0.00945944849599462</v>
      </c>
      <c r="O270" s="16">
        <f t="shared" si="373"/>
        <v>0.058239339014452</v>
      </c>
      <c r="P270" s="16">
        <f>(O270-$Q$1)^2</f>
        <v>0.0615272656372472</v>
      </c>
      <c r="R270" s="21">
        <f t="shared" si="377"/>
        <v>0.060004112075285</v>
      </c>
      <c r="S270" s="21">
        <f t="shared" si="446"/>
        <v>1</v>
      </c>
      <c r="T270" s="21">
        <f t="shared" si="378"/>
        <v>1.3878474042468</v>
      </c>
      <c r="U270" s="22">
        <f t="shared" si="379"/>
        <v>0.0135083500247923</v>
      </c>
      <c r="V270" s="21">
        <f t="shared" si="380"/>
        <v>0.0408539940082661</v>
      </c>
      <c r="W270" s="25">
        <f t="shared" si="381"/>
        <v>4.9315920867558</v>
      </c>
      <c r="X270" s="21">
        <f t="shared" si="382"/>
        <v>-0.82564838869035</v>
      </c>
      <c r="Y270" s="21">
        <f t="shared" si="383"/>
        <v>-0.837247524533702</v>
      </c>
      <c r="Z270" s="25">
        <f t="shared" si="384"/>
        <v>-0.549565452081922</v>
      </c>
      <c r="AA270" s="21">
        <f t="shared" si="385"/>
        <v>1.1321931219318</v>
      </c>
      <c r="AB270" s="26">
        <f t="shared" si="386"/>
        <v>1.7848559757503</v>
      </c>
      <c r="AC270" s="26">
        <f t="shared" si="387"/>
        <v>0.935649723389017</v>
      </c>
      <c r="AD270" s="26">
        <f t="shared" si="438"/>
        <v>1.06877603338341</v>
      </c>
      <c r="AE270" s="16">
        <f t="shared" si="388"/>
        <v>0.0131918951655531</v>
      </c>
      <c r="AF270" s="16">
        <f t="shared" si="389"/>
        <v>0.068776033383412</v>
      </c>
      <c r="AG270" s="16">
        <f>(AF270-$AH$1)^2</f>
        <v>0.018398453692906</v>
      </c>
      <c r="AJ270" s="25">
        <v>0.060004112075285</v>
      </c>
      <c r="AK270" s="22">
        <v>1</v>
      </c>
      <c r="AL270" s="25">
        <v>1.3878474042468</v>
      </c>
      <c r="AM270" s="25">
        <v>0.0408539940082661</v>
      </c>
      <c r="AN270" s="25">
        <v>4.9315920867558</v>
      </c>
      <c r="AO270" s="25">
        <v>-0.82564838869035</v>
      </c>
      <c r="AP270" s="25">
        <v>-0.837247524533702</v>
      </c>
      <c r="AQ270" s="25">
        <v>-0.549565452081922</v>
      </c>
      <c r="AR270" s="25">
        <v>1.1321931219318</v>
      </c>
      <c r="AS270" s="26">
        <f t="shared" si="390"/>
        <v>1.79238680097927</v>
      </c>
      <c r="AT270" s="26">
        <f t="shared" si="391"/>
        <v>0.93171853256652</v>
      </c>
      <c r="AU270" s="26">
        <f t="shared" si="439"/>
        <v>1.07328550956842</v>
      </c>
      <c r="AV270" s="16">
        <f t="shared" si="392"/>
        <v>0.0149785290539384</v>
      </c>
      <c r="AW270" s="16">
        <f t="shared" si="393"/>
        <v>0.0732855095684226</v>
      </c>
      <c r="AX270" s="16">
        <f>(AW270-$AY$1)^2</f>
        <v>0.0172408440252927</v>
      </c>
      <c r="BA270" s="25">
        <v>0.060004112075285</v>
      </c>
      <c r="BB270" s="25">
        <v>1.3878474042468</v>
      </c>
      <c r="BC270" s="25">
        <v>0.0408539940082661</v>
      </c>
      <c r="BD270" s="25">
        <v>4.9315920867558</v>
      </c>
      <c r="BE270" s="22">
        <v>-0.82564838869035</v>
      </c>
      <c r="BF270" s="25">
        <v>-0.837247524533702</v>
      </c>
      <c r="BG270" s="25">
        <v>-0.549565452081922</v>
      </c>
      <c r="BH270" s="25">
        <v>1.1321931219318</v>
      </c>
      <c r="BI270" s="26">
        <f t="shared" si="394"/>
        <v>1.79510703379923</v>
      </c>
      <c r="BJ270" s="26">
        <f t="shared" si="395"/>
        <v>0.930306643869337</v>
      </c>
      <c r="BK270" s="26">
        <f t="shared" si="440"/>
        <v>1.07491439149654</v>
      </c>
      <c r="BL270" s="16">
        <f t="shared" si="396"/>
        <v>0.0156517699060412</v>
      </c>
      <c r="BM270" s="16">
        <f t="shared" si="397"/>
        <v>0.0749143914965438</v>
      </c>
      <c r="BN270" s="16">
        <f>(BM270-$BO$1)^2</f>
        <v>0.0168865222558748</v>
      </c>
      <c r="BQ270" s="25">
        <v>0.060004112075285</v>
      </c>
      <c r="BR270" s="25">
        <v>1.3878474042468</v>
      </c>
      <c r="BS270" s="25">
        <v>0.0408539940082661</v>
      </c>
      <c r="BT270" s="25">
        <v>4.9315920867558</v>
      </c>
      <c r="BU270" s="22">
        <v>-0.837247524533702</v>
      </c>
      <c r="BV270" s="25">
        <v>-0.549565452081922</v>
      </c>
      <c r="BW270" s="25">
        <v>1.1321931219318</v>
      </c>
      <c r="BX270" s="26">
        <f t="shared" si="398"/>
        <v>1.83591304690252</v>
      </c>
      <c r="BY270" s="26">
        <f t="shared" si="399"/>
        <v>0.909629136748911</v>
      </c>
      <c r="BZ270" s="26">
        <f t="shared" si="441"/>
        <v>1.09934912988175</v>
      </c>
      <c r="CA270" s="16">
        <f t="shared" si="400"/>
        <v>0.0275271391324773</v>
      </c>
      <c r="CB270" s="16">
        <f t="shared" si="401"/>
        <v>0.0993491298817477</v>
      </c>
      <c r="CC270" s="16">
        <f>(CB270-$CD$1)^2</f>
        <v>0.011515849345257</v>
      </c>
      <c r="CF270" s="25">
        <v>0.060004112075285</v>
      </c>
      <c r="CG270" s="25">
        <v>1.3878474042468</v>
      </c>
      <c r="CH270" s="25">
        <v>0.0408539940082661</v>
      </c>
      <c r="CI270" s="25">
        <v>4.9315920867558</v>
      </c>
      <c r="CJ270" s="25">
        <v>-0.549565452081922</v>
      </c>
      <c r="CK270" s="22">
        <v>1.1321931219318</v>
      </c>
      <c r="CL270" s="29">
        <f t="shared" si="402"/>
        <v>1.86727857532973</v>
      </c>
      <c r="CM270" s="29">
        <f t="shared" si="403"/>
        <v>0.894349681972389</v>
      </c>
      <c r="CN270" s="29">
        <f t="shared" si="442"/>
        <v>1.11813088343098</v>
      </c>
      <c r="CO270" s="27">
        <f t="shared" si="404"/>
        <v>0.0389188362841279</v>
      </c>
      <c r="CP270" s="27">
        <f t="shared" si="405"/>
        <v>0.118130883430976</v>
      </c>
      <c r="CQ270" s="27">
        <f>(CP270-$CR$1)^2</f>
        <v>0.00800088490515375</v>
      </c>
      <c r="CT270" s="31">
        <v>0.060004112075285</v>
      </c>
      <c r="CU270" s="31">
        <v>1.3878474042468</v>
      </c>
      <c r="CV270" s="31">
        <v>0.0408539940082661</v>
      </c>
      <c r="CW270" s="31">
        <v>4.9315920867558</v>
      </c>
      <c r="CX270" s="31">
        <v>-0.549565452081922</v>
      </c>
      <c r="CY270" s="34">
        <f t="shared" si="406"/>
        <v>1.89599487351587</v>
      </c>
      <c r="CZ270" s="34">
        <f t="shared" si="374"/>
        <v>0.880804069318609</v>
      </c>
      <c r="DA270" s="34">
        <f t="shared" si="443"/>
        <v>1.13532627156639</v>
      </c>
      <c r="DB270" s="32">
        <f t="shared" si="407"/>
        <v>0.0510736828554539</v>
      </c>
      <c r="DC270" s="32">
        <f t="shared" si="408"/>
        <v>0.135326271566389</v>
      </c>
      <c r="DD270" s="32">
        <f>(DC270-$DE$1)^2</f>
        <v>0.00514869088692388</v>
      </c>
      <c r="DE270" s="73"/>
      <c r="DF270" s="30">
        <f t="shared" si="409"/>
        <v>1.89599487351586</v>
      </c>
      <c r="DG270" s="30">
        <f t="shared" si="410"/>
        <v>1.93349458415561</v>
      </c>
      <c r="DH270" s="30">
        <f t="shared" si="411"/>
        <v>0.863721064276638</v>
      </c>
      <c r="DI270" s="34">
        <f t="shared" si="412"/>
        <v>1.15778118811713</v>
      </c>
      <c r="DJ270" s="32">
        <f t="shared" si="413"/>
        <v>0.0694293958793385</v>
      </c>
      <c r="DK270" s="32">
        <f t="shared" si="414"/>
        <v>0.157781188117132</v>
      </c>
      <c r="DL270" s="32">
        <f>(DK270-$DM$1)^2</f>
        <v>0.00519371173092629</v>
      </c>
      <c r="DM270" s="36"/>
      <c r="DN270" s="30">
        <f t="shared" si="415"/>
        <v>1.87560752032938</v>
      </c>
      <c r="DO270" s="30">
        <f t="shared" si="416"/>
        <v>0.890378174484354</v>
      </c>
      <c r="DP270" s="34">
        <f t="shared" si="417"/>
        <v>1.12311827564634</v>
      </c>
      <c r="DQ270" s="32">
        <f t="shared" si="418"/>
        <v>0.0422744524159965</v>
      </c>
      <c r="DR270" s="32">
        <f t="shared" si="419"/>
        <v>0.123118275646335</v>
      </c>
      <c r="DS270" s="32">
        <f>(DR270-$DT$1)^2</f>
        <v>0.0108550065533036</v>
      </c>
      <c r="DT270" s="36"/>
      <c r="DU270" s="30">
        <f t="shared" si="420"/>
        <v>1.87609772809017</v>
      </c>
      <c r="DV270" s="30">
        <f t="shared" si="421"/>
        <v>0.890145526533965</v>
      </c>
      <c r="DW270" s="34">
        <f t="shared" si="422"/>
        <v>1.12341181322765</v>
      </c>
      <c r="DX270" s="32">
        <f t="shared" si="423"/>
        <v>0.0424762735239295</v>
      </c>
      <c r="DY270" s="32">
        <f t="shared" si="424"/>
        <v>0.123411813227646</v>
      </c>
      <c r="DZ270" s="32">
        <f>(DY270-$EA$1)^2</f>
        <v>0.0103431666812037</v>
      </c>
      <c r="EA270" s="36"/>
      <c r="EC270" s="25">
        <v>0.060004112075285</v>
      </c>
      <c r="ED270" s="22">
        <v>0.0408539940082661</v>
      </c>
      <c r="EE270" s="25">
        <v>4.9315920867558</v>
      </c>
      <c r="EF270" s="25">
        <v>-0.549565452081922</v>
      </c>
      <c r="EG270" s="26">
        <f t="shared" si="425"/>
        <v>1.76364714992383</v>
      </c>
      <c r="EH270" s="26">
        <f t="shared" si="426"/>
        <v>0.94690142530615</v>
      </c>
      <c r="EI270" s="26">
        <f t="shared" si="444"/>
        <v>1.05607613767894</v>
      </c>
      <c r="EJ270" s="16">
        <f t="shared" si="427"/>
        <v>0.00876978868885568</v>
      </c>
      <c r="EK270" s="16">
        <f t="shared" si="428"/>
        <v>0.0560761376789383</v>
      </c>
      <c r="EL270" s="16">
        <f>(EK270-$EM$1)^2</f>
        <v>0.0257758014035448</v>
      </c>
      <c r="EO270" s="25">
        <v>0.060004112075285</v>
      </c>
      <c r="EP270" s="25">
        <v>4.9315920867558</v>
      </c>
      <c r="EQ270" s="22">
        <v>-0.549565452081922</v>
      </c>
      <c r="ER270" s="26">
        <f t="shared" si="429"/>
        <v>1.77310257085303</v>
      </c>
      <c r="ES270" s="26">
        <f t="shared" si="430"/>
        <v>0.941851885757839</v>
      </c>
      <c r="ET270" s="26">
        <f t="shared" si="445"/>
        <v>1.06173806637906</v>
      </c>
      <c r="EU270" s="16">
        <f t="shared" si="431"/>
        <v>0.0106301401165045</v>
      </c>
      <c r="EV270" s="16">
        <f t="shared" si="432"/>
        <v>0.061738066379061</v>
      </c>
      <c r="EW270" s="16">
        <f>(EV270-$EX$1)^2</f>
        <v>0.0306206939225857</v>
      </c>
      <c r="EZ270" s="25">
        <v>0.060004112075285</v>
      </c>
      <c r="FA270" s="25">
        <v>4.9315920867558</v>
      </c>
      <c r="FB270" s="26">
        <f t="shared" si="433"/>
        <v>1.39099994220653</v>
      </c>
      <c r="FC270" s="26">
        <f t="shared" si="434"/>
        <v>1.20057517569044</v>
      </c>
      <c r="FD270" s="26">
        <f t="shared" si="435"/>
        <v>0.832934097129661</v>
      </c>
      <c r="FE270" s="16">
        <f t="shared" si="436"/>
        <v>0.0778410322487576</v>
      </c>
      <c r="FF270" s="16">
        <f t="shared" si="437"/>
        <v>0.167065902870339</v>
      </c>
      <c r="FG270" s="16">
        <f>(FF270-$FH$1)^2</f>
        <v>0.01115474574813</v>
      </c>
    </row>
    <row r="271" s="1" customFormat="1" spans="1:163">
      <c r="A271" s="71"/>
      <c r="B271" s="2"/>
      <c r="C271" s="2"/>
      <c r="D271" s="2"/>
      <c r="E271" s="2"/>
      <c r="F271" s="2"/>
      <c r="G271" s="2"/>
      <c r="H271" s="2"/>
      <c r="I271" s="2"/>
      <c r="J271" s="2"/>
      <c r="K271" s="4"/>
      <c r="L271" s="4"/>
      <c r="M271" s="4"/>
      <c r="N271" s="5"/>
      <c r="O271" s="5"/>
      <c r="P271" s="5"/>
      <c r="R271" s="41"/>
      <c r="S271" s="41"/>
      <c r="T271" s="41"/>
      <c r="U271" s="42"/>
      <c r="V271" s="41"/>
      <c r="W271" s="41"/>
      <c r="X271" s="41"/>
      <c r="Y271" s="41"/>
      <c r="Z271" s="41"/>
      <c r="AA271" s="52"/>
      <c r="AB271" s="41"/>
      <c r="AE271" s="5"/>
      <c r="AF271" s="5"/>
      <c r="AG271" s="5"/>
      <c r="AJ271" s="41"/>
      <c r="AK271" s="42"/>
      <c r="AL271" s="41"/>
      <c r="AM271" s="41"/>
      <c r="AN271" s="41"/>
      <c r="AO271" s="41"/>
      <c r="AP271" s="41"/>
      <c r="AQ271" s="41"/>
      <c r="AR271" s="52"/>
      <c r="AS271" s="5"/>
      <c r="AT271" s="8"/>
      <c r="AU271" s="8"/>
      <c r="AV271" s="5"/>
      <c r="AW271" s="5"/>
      <c r="AX271" s="5"/>
      <c r="BA271" s="41"/>
      <c r="BB271" s="41"/>
      <c r="BC271" s="41"/>
      <c r="BD271" s="41"/>
      <c r="BE271" s="42"/>
      <c r="BF271" s="41"/>
      <c r="BG271" s="41"/>
      <c r="BH271" s="52"/>
      <c r="BI271" s="41"/>
      <c r="BL271" s="5"/>
      <c r="BM271" s="5"/>
      <c r="BN271" s="5"/>
      <c r="BQ271" s="41"/>
      <c r="BR271" s="41"/>
      <c r="BS271" s="41"/>
      <c r="BT271" s="41"/>
      <c r="BU271" s="42"/>
      <c r="BV271" s="41"/>
      <c r="BW271" s="52"/>
      <c r="BX271" s="5"/>
      <c r="BY271" s="8"/>
      <c r="BZ271" s="8"/>
      <c r="CA271" s="5"/>
      <c r="CB271" s="5"/>
      <c r="CC271" s="5"/>
      <c r="CF271" s="41"/>
      <c r="CG271" s="41"/>
      <c r="CH271" s="41"/>
      <c r="CI271" s="41"/>
      <c r="CJ271" s="41"/>
      <c r="CK271" s="60"/>
      <c r="CL271" s="5"/>
      <c r="CM271" s="4"/>
      <c r="CN271" s="4"/>
      <c r="CO271" s="5"/>
      <c r="CP271" s="5"/>
      <c r="CQ271" s="5"/>
      <c r="CT271" s="53"/>
      <c r="CU271" s="53"/>
      <c r="CV271" s="53"/>
      <c r="CW271" s="53"/>
      <c r="CX271" s="53"/>
      <c r="CY271" s="53"/>
      <c r="CZ271" s="10"/>
      <c r="DA271" s="10"/>
      <c r="DB271" s="12"/>
      <c r="DC271" s="12"/>
      <c r="DD271" s="12"/>
      <c r="DF271" s="10"/>
      <c r="DG271" s="12"/>
      <c r="DH271" s="11"/>
      <c r="DI271" s="11"/>
      <c r="DJ271" s="12"/>
      <c r="DK271" s="12"/>
      <c r="DL271" s="12"/>
      <c r="DN271" s="12"/>
      <c r="DO271" s="11"/>
      <c r="DP271" s="11"/>
      <c r="DQ271" s="12"/>
      <c r="DR271" s="12"/>
      <c r="DS271" s="12"/>
      <c r="DU271" s="12"/>
      <c r="DV271" s="11"/>
      <c r="DW271" s="11"/>
      <c r="DX271" s="12"/>
      <c r="DY271" s="12"/>
      <c r="DZ271" s="12"/>
      <c r="EC271" s="41"/>
      <c r="ED271" s="42"/>
      <c r="EE271" s="41"/>
      <c r="EF271" s="41"/>
      <c r="EG271" s="5"/>
      <c r="EH271" s="8"/>
      <c r="EI271" s="8"/>
      <c r="EJ271" s="5"/>
      <c r="EK271" s="5"/>
      <c r="EL271" s="5"/>
      <c r="EO271" s="41"/>
      <c r="EP271" s="41"/>
      <c r="EQ271" s="42"/>
      <c r="ER271" s="5"/>
      <c r="ES271" s="8"/>
      <c r="ET271" s="8"/>
      <c r="EU271" s="5"/>
      <c r="EV271" s="5"/>
      <c r="EW271" s="5"/>
      <c r="EZ271" s="41"/>
      <c r="FA271" s="41"/>
      <c r="FB271" s="5"/>
      <c r="FC271" s="8"/>
      <c r="FD271" s="8"/>
      <c r="FE271" s="5"/>
      <c r="FF271" s="5"/>
      <c r="FG271" s="5"/>
    </row>
    <row r="272" s="1" customFormat="1" spans="1:163">
      <c r="A272" s="71"/>
      <c r="B272" s="2"/>
      <c r="C272" s="2"/>
      <c r="D272" s="2"/>
      <c r="E272" s="2"/>
      <c r="F272" s="2"/>
      <c r="G272" s="2"/>
      <c r="H272" s="2"/>
      <c r="I272" s="2"/>
      <c r="J272" s="2"/>
      <c r="K272" s="37" t="s">
        <v>71</v>
      </c>
      <c r="L272" s="19">
        <f>AVERAGE(L2:L270)</f>
        <v>0.931896243244281</v>
      </c>
      <c r="M272" s="19">
        <f>AVERAGE(M2:M270)</f>
        <v>1.18066540295976</v>
      </c>
      <c r="N272" s="19">
        <f t="shared" ref="N272:P272" si="447">SUM(N2:N270)</f>
        <v>47.9893179145251</v>
      </c>
      <c r="O272" s="19">
        <f t="shared" si="447"/>
        <v>82.390998857532</v>
      </c>
      <c r="P272" s="19">
        <f t="shared" si="447"/>
        <v>25.3655194957203</v>
      </c>
      <c r="R272" s="41"/>
      <c r="S272" s="41"/>
      <c r="T272" s="41"/>
      <c r="U272" s="42"/>
      <c r="V272" s="41"/>
      <c r="W272" s="41"/>
      <c r="X272" s="41"/>
      <c r="Y272" s="41"/>
      <c r="Z272" s="41"/>
      <c r="AB272" s="37" t="s">
        <v>71</v>
      </c>
      <c r="AC272" s="19">
        <f>AVERAGE(AC2:AC270)</f>
        <v>1.03087932863344</v>
      </c>
      <c r="AD272" s="19">
        <f>AVERAGE(AD2:AD270)</f>
        <v>1.03052019947248</v>
      </c>
      <c r="AE272" s="19">
        <f t="shared" ref="AE272:AG272" si="448">SUM(AE2:AE270)</f>
        <v>30.9313195689739</v>
      </c>
      <c r="AF272" s="19">
        <f t="shared" si="448"/>
        <v>54.9881550207377</v>
      </c>
      <c r="AG272" s="19">
        <f t="shared" si="448"/>
        <v>7.15272027086979</v>
      </c>
      <c r="AJ272" s="41"/>
      <c r="AK272" s="42"/>
      <c r="AL272" s="41"/>
      <c r="AM272" s="41"/>
      <c r="AN272" s="41"/>
      <c r="AO272" s="41"/>
      <c r="AP272" s="41"/>
      <c r="AQ272" s="41"/>
      <c r="AR272" s="7"/>
      <c r="AS272" s="37" t="s">
        <v>71</v>
      </c>
      <c r="AT272" s="19">
        <f>AVERAGE(AT2:AT270)</f>
        <v>1.03101330426074</v>
      </c>
      <c r="AU272" s="19">
        <f>AVERAGE(AU2:AU270)</f>
        <v>1.03054767604237</v>
      </c>
      <c r="AV272" s="19">
        <f t="shared" ref="AV272:AX272" si="449">SUM(AV2:AV270)</f>
        <v>31.0018039272064</v>
      </c>
      <c r="AW272" s="19">
        <f t="shared" si="449"/>
        <v>55.0346842049369</v>
      </c>
      <c r="AX272" s="19">
        <f t="shared" si="449"/>
        <v>7.18141792811595</v>
      </c>
      <c r="BA272" s="41"/>
      <c r="BB272" s="41"/>
      <c r="BC272" s="41"/>
      <c r="BD272" s="41"/>
      <c r="BE272" s="42"/>
      <c r="BF272" s="41"/>
      <c r="BG272" s="41"/>
      <c r="BH272" s="7"/>
      <c r="BI272" s="37" t="s">
        <v>71</v>
      </c>
      <c r="BJ272" s="19">
        <f>AVERAGE(BJ2:BJ270)</f>
        <v>1.03160164507348</v>
      </c>
      <c r="BK272" s="19">
        <f>AVERAGE(BK2:BK270)</f>
        <v>1.03057335260489</v>
      </c>
      <c r="BL272" s="19">
        <f t="shared" ref="BL272:BN272" si="450">SUM(BL2:BL270)</f>
        <v>31.3727977501981</v>
      </c>
      <c r="BM272" s="19">
        <f t="shared" si="450"/>
        <v>55.1080242498994</v>
      </c>
      <c r="BN272" s="19">
        <f t="shared" si="450"/>
        <v>7.16713181844953</v>
      </c>
      <c r="BQ272" s="41"/>
      <c r="BR272" s="41"/>
      <c r="BS272" s="41"/>
      <c r="BT272" s="41"/>
      <c r="BU272" s="42"/>
      <c r="BV272" s="41"/>
      <c r="BW272" s="7"/>
      <c r="BX272" s="37" t="s">
        <v>71</v>
      </c>
      <c r="BY272" s="19">
        <f>AVERAGE(BY2:BY270)</f>
        <v>1.0320186172968</v>
      </c>
      <c r="BZ272" s="19">
        <f>AVERAGE(BZ2:BZ270)</f>
        <v>1.03082595538826</v>
      </c>
      <c r="CA272" s="19">
        <f t="shared" ref="CA272:CC272" si="451">SUM(CA2:CA270)</f>
        <v>31.7610203251795</v>
      </c>
      <c r="CB272" s="19">
        <f t="shared" si="451"/>
        <v>55.5918238860834</v>
      </c>
      <c r="CC272" s="19">
        <f t="shared" si="451"/>
        <v>7.14031574985607</v>
      </c>
      <c r="CF272" s="41"/>
      <c r="CG272" s="41"/>
      <c r="CH272" s="41"/>
      <c r="CI272" s="41"/>
      <c r="CJ272" s="41"/>
      <c r="CK272" s="6"/>
      <c r="CL272" s="37" t="s">
        <v>71</v>
      </c>
      <c r="CM272" s="19">
        <f>AVERAGE(CM2:CM270)</f>
        <v>1.0322450140902</v>
      </c>
      <c r="CN272" s="19">
        <f>AVERAGE(CN2:CN270)</f>
        <v>1.03128841287365</v>
      </c>
      <c r="CO272" s="19">
        <f t="shared" ref="CO272:CQ272" si="452">SUM(CO2:CO270)</f>
        <v>31.9507883482121</v>
      </c>
      <c r="CP272" s="19">
        <f t="shared" si="452"/>
        <v>55.8386297252167</v>
      </c>
      <c r="CQ272" s="19">
        <f t="shared" si="452"/>
        <v>7.22203353921922</v>
      </c>
      <c r="CT272" s="53"/>
      <c r="CU272" s="53"/>
      <c r="CV272" s="53"/>
      <c r="CW272" s="53"/>
      <c r="CX272" s="53"/>
      <c r="CY272" s="72" t="s">
        <v>71</v>
      </c>
      <c r="CZ272" s="30">
        <f>AVERAGE(CZ2:CZ270)</f>
        <v>1.03356706434655</v>
      </c>
      <c r="DA272" s="30">
        <f>AVERAGE(DA2:DA270)</f>
        <v>1.03119123660886</v>
      </c>
      <c r="DB272" s="30">
        <f t="shared" ref="DB272:DD272" si="453">SUM(DB2:DB270)</f>
        <v>32.3771985448596</v>
      </c>
      <c r="DC272" s="30">
        <f t="shared" si="453"/>
        <v>55.7046949672094</v>
      </c>
      <c r="DD272" s="30">
        <f t="shared" si="453"/>
        <v>8.1253404543135</v>
      </c>
      <c r="DF272" s="10"/>
      <c r="DG272" s="72" t="s">
        <v>71</v>
      </c>
      <c r="DH272" s="30">
        <f>AVERAGE(DH2:DH270)</f>
        <v>1.02006370371564</v>
      </c>
      <c r="DI272" s="30">
        <f>AVERAGE(DI2:DI270)</f>
        <v>1.0537545340176</v>
      </c>
      <c r="DJ272" s="30">
        <f t="shared" ref="DJ272:DL272" si="454">SUM(DJ2:DJ270)</f>
        <v>34.6417434950835</v>
      </c>
      <c r="DK272" s="30">
        <f t="shared" si="454"/>
        <v>61.8292731675166</v>
      </c>
      <c r="DL272" s="30">
        <f t="shared" si="454"/>
        <v>9.61904693499522</v>
      </c>
      <c r="DN272" s="72" t="s">
        <v>71</v>
      </c>
      <c r="DO272" s="30">
        <f>AVERAGE(DO2:DO270)</f>
        <v>1.01855666967216</v>
      </c>
      <c r="DP272" s="30">
        <f>AVERAGE(DP2:DP270)</f>
        <v>1.05452034213673</v>
      </c>
      <c r="DQ272" s="30">
        <f t="shared" ref="DQ272:DS272" si="455">SUM(DQ2:DQ270)</f>
        <v>34.66335656418</v>
      </c>
      <c r="DR272" s="30">
        <f t="shared" si="455"/>
        <v>61.1452167241004</v>
      </c>
      <c r="DS272" s="30">
        <f t="shared" si="455"/>
        <v>9.67820574671815</v>
      </c>
      <c r="DU272" s="72" t="s">
        <v>71</v>
      </c>
      <c r="DV272" s="30">
        <f>AVERAGE(DV2:DV270)</f>
        <v>1.04663706152526</v>
      </c>
      <c r="DW272" s="30">
        <f>AVERAGE(DW2:DW270)</f>
        <v>1.03038499059092</v>
      </c>
      <c r="DX272" s="30">
        <f t="shared" ref="DX272:DZ272" si="456">SUM(DX2:DX270)</f>
        <v>37.2107625150988</v>
      </c>
      <c r="DY272" s="30">
        <f t="shared" si="456"/>
        <v>60.5554436714426</v>
      </c>
      <c r="DZ272" s="30">
        <f t="shared" si="456"/>
        <v>10.1305269674958</v>
      </c>
      <c r="EC272" s="41"/>
      <c r="ED272" s="42"/>
      <c r="EE272" s="41"/>
      <c r="EF272" s="41"/>
      <c r="EG272" s="37" t="s">
        <v>71</v>
      </c>
      <c r="EH272" s="19">
        <f>AVERAGE(EH2:EH270)</f>
        <v>1.03596438227023</v>
      </c>
      <c r="EI272" s="19">
        <f>AVERAGE(EI2:EI270)</f>
        <v>1.03259229865845</v>
      </c>
      <c r="EJ272" s="19">
        <f t="shared" ref="EJ272:EL272" si="457">SUM(EJ2:EJ270)</f>
        <v>33.5777918091291</v>
      </c>
      <c r="EK272" s="19">
        <f t="shared" si="457"/>
        <v>58.2720112424187</v>
      </c>
      <c r="EL272" s="19">
        <f t="shared" si="457"/>
        <v>9.51752282400119</v>
      </c>
      <c r="EO272" s="41"/>
      <c r="EP272" s="41"/>
      <c r="EQ272" s="42"/>
      <c r="ER272" s="37" t="s">
        <v>71</v>
      </c>
      <c r="ES272" s="19">
        <f>AVERAGE(ES2:ES270)</f>
        <v>1.04145763352129</v>
      </c>
      <c r="ET272" s="19">
        <f>AVERAGE(ET2:ET270)</f>
        <v>1.03822758671839</v>
      </c>
      <c r="EU272" s="19">
        <f t="shared" ref="EU272:EW272" si="458">SUM(EU2:EU270)</f>
        <v>37.4772139862462</v>
      </c>
      <c r="EV272" s="19">
        <f t="shared" si="458"/>
        <v>63.679230211554</v>
      </c>
      <c r="EW272" s="19">
        <f t="shared" si="458"/>
        <v>11.6534711164448</v>
      </c>
      <c r="EZ272" s="41"/>
      <c r="FA272" s="41"/>
      <c r="FB272" s="37" t="s">
        <v>71</v>
      </c>
      <c r="FC272" s="19">
        <f>AVERAGE(FC2:FC270)</f>
        <v>1.04876007044696</v>
      </c>
      <c r="FD272" s="19">
        <f>AVERAGE(FD2:FD270)</f>
        <v>1.04851049167188</v>
      </c>
      <c r="FE272" s="19">
        <f t="shared" ref="FE272:FG272" si="459">SUM(FE2:FE270)</f>
        <v>45.1089593089209</v>
      </c>
      <c r="FF272" s="19">
        <f t="shared" si="459"/>
        <v>73.3514398850299</v>
      </c>
      <c r="FG272" s="19">
        <f t="shared" si="459"/>
        <v>13.4652383869156</v>
      </c>
    </row>
    <row r="273" s="1" customFormat="1" spans="1:163">
      <c r="A273" s="71"/>
      <c r="B273" s="2"/>
      <c r="C273" s="2"/>
      <c r="D273" s="2"/>
      <c r="E273" s="2"/>
      <c r="F273" s="2"/>
      <c r="G273" s="2"/>
      <c r="H273" s="2"/>
      <c r="I273" s="2"/>
      <c r="J273" s="2"/>
      <c r="K273" s="38" t="s">
        <v>36</v>
      </c>
      <c r="L273" s="19">
        <f>STDEV(L2:L270)</f>
        <v>0.269930891459014</v>
      </c>
      <c r="M273" s="19">
        <f>STDEV(M2:M270)</f>
        <v>0.395027828754295</v>
      </c>
      <c r="N273" s="19">
        <f t="shared" ref="N273:P273" si="460">COUNTA(N2:N270)</f>
        <v>269</v>
      </c>
      <c r="O273" s="19">
        <f t="shared" si="460"/>
        <v>269</v>
      </c>
      <c r="P273" s="19">
        <f t="shared" si="460"/>
        <v>269</v>
      </c>
      <c r="R273" s="43" t="s">
        <v>72</v>
      </c>
      <c r="S273" s="44">
        <v>0.3367</v>
      </c>
      <c r="T273" s="44">
        <v>0.1702</v>
      </c>
      <c r="U273" s="45">
        <v>-0.2877</v>
      </c>
      <c r="V273" s="44">
        <v>2.5764</v>
      </c>
      <c r="W273" s="44">
        <v>-0.1954</v>
      </c>
      <c r="X273" s="44">
        <v>-0.0933</v>
      </c>
      <c r="Y273" s="46">
        <v>0.119</v>
      </c>
      <c r="Z273" s="46">
        <v>-0.6798</v>
      </c>
      <c r="AA273" s="46">
        <v>0.0573</v>
      </c>
      <c r="AB273" s="38" t="s">
        <v>36</v>
      </c>
      <c r="AC273" s="19">
        <f>STDEV(AC2:AC270)</f>
        <v>0.251226787956625</v>
      </c>
      <c r="AD273" s="19">
        <f>STDEV(AD2:AD270)</f>
        <v>0.260185506924094</v>
      </c>
      <c r="AE273" s="19">
        <f t="shared" ref="AE273:AG273" si="461">COUNTA(AE2:AE270)</f>
        <v>269</v>
      </c>
      <c r="AF273" s="19">
        <f t="shared" si="461"/>
        <v>269</v>
      </c>
      <c r="AG273" s="19">
        <f t="shared" si="461"/>
        <v>269</v>
      </c>
      <c r="AJ273" s="43" t="s">
        <v>72</v>
      </c>
      <c r="AK273" s="45">
        <v>0.3213</v>
      </c>
      <c r="AL273" s="44">
        <v>0.1708</v>
      </c>
      <c r="AM273" s="44">
        <v>2.5769</v>
      </c>
      <c r="AN273" s="44">
        <v>-0.1928</v>
      </c>
      <c r="AO273" s="44">
        <v>-0.0913</v>
      </c>
      <c r="AP273" s="46">
        <v>0.1165</v>
      </c>
      <c r="AQ273" s="46">
        <v>-0.6819</v>
      </c>
      <c r="AR273" s="46">
        <v>0.0577</v>
      </c>
      <c r="AS273" s="38" t="s">
        <v>36</v>
      </c>
      <c r="AT273" s="19">
        <f>STDEV(AT2:AT270)</f>
        <v>0.251618085108625</v>
      </c>
      <c r="AU273" s="19">
        <f>STDEV(AU2:AU270)</f>
        <v>0.260524288512871</v>
      </c>
      <c r="AV273" s="19">
        <f t="shared" ref="AV273:AX273" si="462">COUNTA(AV2:AV270)</f>
        <v>269</v>
      </c>
      <c r="AW273" s="19">
        <f t="shared" si="462"/>
        <v>269</v>
      </c>
      <c r="AX273" s="19">
        <f t="shared" si="462"/>
        <v>269</v>
      </c>
      <c r="BA273" s="43" t="s">
        <v>72</v>
      </c>
      <c r="BB273" s="44">
        <v>0.1839</v>
      </c>
      <c r="BC273" s="44">
        <v>2.5809</v>
      </c>
      <c r="BD273" s="44">
        <v>-0.1304</v>
      </c>
      <c r="BE273" s="45">
        <v>-0.1026</v>
      </c>
      <c r="BF273" s="46">
        <v>0.137</v>
      </c>
      <c r="BG273" s="46">
        <v>-0.662</v>
      </c>
      <c r="BH273" s="46">
        <v>0.0714</v>
      </c>
      <c r="BI273" s="38" t="s">
        <v>36</v>
      </c>
      <c r="BJ273" s="19">
        <f>STDEV(BJ2:BJ270)</f>
        <v>0.254424799668253</v>
      </c>
      <c r="BK273" s="19">
        <f>STDEV(BK2:BK270)</f>
        <v>0.260633982383474</v>
      </c>
      <c r="BL273" s="19">
        <f t="shared" ref="BL273:BN273" si="463">COUNTA(BL2:BL270)</f>
        <v>269</v>
      </c>
      <c r="BM273" s="19">
        <f t="shared" si="463"/>
        <v>269</v>
      </c>
      <c r="BN273" s="19">
        <f t="shared" si="463"/>
        <v>269</v>
      </c>
      <c r="BQ273" s="43" t="s">
        <v>72</v>
      </c>
      <c r="BR273" s="44">
        <v>0.191</v>
      </c>
      <c r="BS273" s="44">
        <v>2.6097</v>
      </c>
      <c r="BT273" s="44">
        <v>-0.1318</v>
      </c>
      <c r="BU273" s="61">
        <v>0.0504</v>
      </c>
      <c r="BV273" s="46">
        <v>-0.7141</v>
      </c>
      <c r="BW273" s="46">
        <v>0.0731</v>
      </c>
      <c r="BX273" s="38" t="s">
        <v>36</v>
      </c>
      <c r="BY273" s="19">
        <f>STDEV(BY2:BY270)</f>
        <v>0.256149548626007</v>
      </c>
      <c r="BZ273" s="19">
        <f>STDEV(BZ2:BZ270)</f>
        <v>0.261834560319075</v>
      </c>
      <c r="CA273" s="19">
        <f t="shared" ref="CA273:CC273" si="464">COUNTA(CA2:CA270)</f>
        <v>269</v>
      </c>
      <c r="CB273" s="19">
        <f t="shared" si="464"/>
        <v>269</v>
      </c>
      <c r="CC273" s="19">
        <f t="shared" si="464"/>
        <v>269</v>
      </c>
      <c r="CF273" s="43" t="s">
        <v>72</v>
      </c>
      <c r="CG273" s="44">
        <v>0.178</v>
      </c>
      <c r="CH273" s="44">
        <v>2.4233</v>
      </c>
      <c r="CI273" s="44">
        <v>-0.134</v>
      </c>
      <c r="CJ273" s="46">
        <v>-0.7356</v>
      </c>
      <c r="CK273" s="61">
        <v>0.0726</v>
      </c>
      <c r="CL273" s="38" t="s">
        <v>36</v>
      </c>
      <c r="CM273" s="19">
        <f>STDEV(CM2:CM270)</f>
        <v>0.257788806509829</v>
      </c>
      <c r="CN273" s="19">
        <f>STDEV(CN2:CN270)</f>
        <v>0.26308725185001</v>
      </c>
      <c r="CO273" s="19">
        <f t="shared" ref="CO273:CQ273" si="465">COUNTA(CO2:CO270)</f>
        <v>269</v>
      </c>
      <c r="CP273" s="19">
        <f t="shared" si="465"/>
        <v>269</v>
      </c>
      <c r="CQ273" s="19">
        <f t="shared" si="465"/>
        <v>269</v>
      </c>
      <c r="CT273" s="31" t="s">
        <v>72</v>
      </c>
      <c r="CU273" s="54">
        <v>0.1967</v>
      </c>
      <c r="CV273" s="54">
        <v>2.5536</v>
      </c>
      <c r="CW273" s="54">
        <v>-0.1123</v>
      </c>
      <c r="CX273" s="55">
        <v>-0.6613</v>
      </c>
      <c r="CY273" s="30" t="s">
        <v>36</v>
      </c>
      <c r="CZ273" s="30">
        <f>STDEV(CZ2:CZ270)</f>
        <v>0.257822222469561</v>
      </c>
      <c r="DA273" s="30">
        <f>STDEV(DA2:DA270)</f>
        <v>0.26904333445664</v>
      </c>
      <c r="DB273" s="30">
        <f t="shared" ref="DB273:DD273" si="466">COUNTA(DB2:DB270)</f>
        <v>269</v>
      </c>
      <c r="DC273" s="30">
        <f t="shared" si="466"/>
        <v>269</v>
      </c>
      <c r="DD273" s="30">
        <f t="shared" si="466"/>
        <v>269</v>
      </c>
      <c r="DF273" s="10"/>
      <c r="DG273" s="30" t="s">
        <v>36</v>
      </c>
      <c r="DH273" s="30">
        <f>STDEV(DH2:DH270)</f>
        <v>0.268395149313901</v>
      </c>
      <c r="DI273" s="30">
        <f>STDEV(DI2:DI270)</f>
        <v>0.293290199542936</v>
      </c>
      <c r="DJ273" s="30">
        <f t="shared" ref="DJ273:DL273" si="467">COUNTA(DJ2:DJ270)</f>
        <v>269</v>
      </c>
      <c r="DK273" s="30">
        <f t="shared" si="467"/>
        <v>269</v>
      </c>
      <c r="DL273" s="30">
        <f t="shared" si="467"/>
        <v>269</v>
      </c>
      <c r="DN273" s="30" t="s">
        <v>36</v>
      </c>
      <c r="DO273" s="30">
        <f>STDEV(DO2:DO270)</f>
        <v>0.267566366005047</v>
      </c>
      <c r="DP273" s="30">
        <f>STDEV(DP2:DP270)</f>
        <v>0.2915300889142</v>
      </c>
      <c r="DQ273" s="30">
        <f t="shared" ref="DQ273:DS273" si="468">COUNTA(DQ2:DQ270)</f>
        <v>269</v>
      </c>
      <c r="DR273" s="30">
        <f t="shared" si="468"/>
        <v>269</v>
      </c>
      <c r="DS273" s="30">
        <f t="shared" si="468"/>
        <v>269</v>
      </c>
      <c r="DU273" s="30" t="s">
        <v>36</v>
      </c>
      <c r="DV273" s="30">
        <f>STDEV(DV2:DV270)</f>
        <v>0.280006686326191</v>
      </c>
      <c r="DW273" s="30">
        <f>STDEV(DW2:DW270)</f>
        <v>0.296207378988051</v>
      </c>
      <c r="DX273" s="30">
        <f t="shared" ref="DX273:DZ273" si="469">COUNTA(DX2:DX270)</f>
        <v>269</v>
      </c>
      <c r="DY273" s="30">
        <f t="shared" si="469"/>
        <v>269</v>
      </c>
      <c r="DZ273" s="30">
        <f t="shared" si="469"/>
        <v>269</v>
      </c>
      <c r="EC273" s="43" t="s">
        <v>72</v>
      </c>
      <c r="ED273" s="45">
        <v>2.7647</v>
      </c>
      <c r="EE273" s="44">
        <v>-0.0811</v>
      </c>
      <c r="EF273" s="46">
        <v>-0.7307</v>
      </c>
      <c r="EG273" s="38" t="s">
        <v>36</v>
      </c>
      <c r="EH273" s="19">
        <f>STDEV(EH2:EH270)</f>
        <v>0.257705449495943</v>
      </c>
      <c r="EI273" s="19">
        <f>STDEV(EI2:EI270)</f>
        <v>0.285566504480971</v>
      </c>
      <c r="EJ273" s="19">
        <f t="shared" ref="EJ273:EL273" si="470">COUNTA(EJ2:EJ270)</f>
        <v>269</v>
      </c>
      <c r="EK273" s="19">
        <f t="shared" si="470"/>
        <v>269</v>
      </c>
      <c r="EL273" s="19">
        <f t="shared" si="470"/>
        <v>269</v>
      </c>
      <c r="EO273" s="43" t="s">
        <v>72</v>
      </c>
      <c r="EP273" s="44">
        <v>-0.0566</v>
      </c>
      <c r="EQ273" s="61">
        <v>-0.7261</v>
      </c>
      <c r="ER273" s="38" t="s">
        <v>36</v>
      </c>
      <c r="ES273" s="19">
        <f>STDEV(ES2:ES270)</f>
        <v>0.274477223822626</v>
      </c>
      <c r="ET273" s="19">
        <f>STDEV(ET2:ET270)</f>
        <v>0.313471669976223</v>
      </c>
      <c r="EU273" s="19">
        <f t="shared" ref="EU273:EW273" si="471">COUNTA(EU2:EU270)</f>
        <v>269</v>
      </c>
      <c r="EV273" s="19">
        <f t="shared" si="471"/>
        <v>269</v>
      </c>
      <c r="EW273" s="19">
        <f t="shared" si="471"/>
        <v>269</v>
      </c>
      <c r="EZ273" s="43" t="s">
        <v>72</v>
      </c>
      <c r="FA273" s="44">
        <v>-0.0249</v>
      </c>
      <c r="FB273" s="38" t="s">
        <v>36</v>
      </c>
      <c r="FC273" s="19">
        <f>STDEV(FC2:FC270)</f>
        <v>0.302696492988964</v>
      </c>
      <c r="FD273" s="19">
        <f>STDEV(FD2:FD270)</f>
        <v>0.350020371151386</v>
      </c>
      <c r="FE273" s="19">
        <f t="shared" ref="FE273:FG273" si="472">COUNTA(FE2:FE270)</f>
        <v>269</v>
      </c>
      <c r="FF273" s="19">
        <f t="shared" si="472"/>
        <v>269</v>
      </c>
      <c r="FG273" s="19">
        <f t="shared" si="472"/>
        <v>269</v>
      </c>
    </row>
    <row r="274" s="1" customFormat="1" spans="1:163">
      <c r="A274" s="71"/>
      <c r="B274" s="2"/>
      <c r="C274" s="2"/>
      <c r="D274" s="2"/>
      <c r="E274" s="2"/>
      <c r="F274" s="2"/>
      <c r="G274" s="2"/>
      <c r="H274" s="2"/>
      <c r="I274" s="2"/>
      <c r="J274" s="2"/>
      <c r="K274" s="38" t="s">
        <v>73</v>
      </c>
      <c r="L274" s="19">
        <f>L273/L272</f>
        <v>0.289657666736893</v>
      </c>
      <c r="M274" s="19">
        <f>M273/M272</f>
        <v>0.334580676086567</v>
      </c>
      <c r="N274" s="38">
        <f>SQRT(N272/N273)</f>
        <v>0.422373000267668</v>
      </c>
      <c r="O274" s="38">
        <f>O272/O273</f>
        <v>0.306286241106067</v>
      </c>
      <c r="P274" s="38">
        <f>SQRT(P272/(P273-1))</f>
        <v>0.307648274503411</v>
      </c>
      <c r="R274" s="46" t="s">
        <v>74</v>
      </c>
      <c r="S274" s="44">
        <v>0.4167</v>
      </c>
      <c r="T274" s="44">
        <v>0.0686</v>
      </c>
      <c r="U274" s="45">
        <v>0.6672</v>
      </c>
      <c r="V274" s="44">
        <v>0.5696</v>
      </c>
      <c r="W274" s="44">
        <v>0.0827</v>
      </c>
      <c r="X274" s="44">
        <v>0.1152</v>
      </c>
      <c r="Y274" s="46">
        <v>0.128</v>
      </c>
      <c r="Z274" s="46">
        <v>0.1239</v>
      </c>
      <c r="AA274" s="46">
        <v>0.0396</v>
      </c>
      <c r="AB274" s="38" t="s">
        <v>73</v>
      </c>
      <c r="AC274" s="19">
        <f>AC273/AC272</f>
        <v>0.243701450769856</v>
      </c>
      <c r="AD274" s="19">
        <f>AD273/AD272</f>
        <v>0.252479773863028</v>
      </c>
      <c r="AE274" s="38">
        <f>SQRT(AE272/AE273)</f>
        <v>0.339096325695627</v>
      </c>
      <c r="AF274" s="38">
        <f>AF272/AF273</f>
        <v>0.204416933162594</v>
      </c>
      <c r="AG274" s="38">
        <f>SQRT(AG272/(AG273-1))</f>
        <v>0.163368463119573</v>
      </c>
      <c r="AJ274" s="46" t="s">
        <v>74</v>
      </c>
      <c r="AK274" s="45">
        <v>0.4162</v>
      </c>
      <c r="AL274" s="44">
        <v>0.069</v>
      </c>
      <c r="AM274" s="44">
        <v>0.5658</v>
      </c>
      <c r="AN274" s="44">
        <v>0.0821</v>
      </c>
      <c r="AO274" s="44">
        <v>0.1133</v>
      </c>
      <c r="AP274" s="46">
        <v>0.1241</v>
      </c>
      <c r="AQ274" s="46">
        <v>0.1227</v>
      </c>
      <c r="AR274" s="46">
        <v>0.0393</v>
      </c>
      <c r="AS274" s="38" t="s">
        <v>73</v>
      </c>
      <c r="AT274" s="19">
        <f>AT273/AT272</f>
        <v>0.244049309614913</v>
      </c>
      <c r="AU274" s="19">
        <f>AU273/AU272</f>
        <v>0.252801781586045</v>
      </c>
      <c r="AV274" s="38">
        <f>SQRT(AV272/AV273)</f>
        <v>0.33948246160417</v>
      </c>
      <c r="AW274" s="38">
        <f>AW272/AW273</f>
        <v>0.204589904107572</v>
      </c>
      <c r="AX274" s="38">
        <f>SQRT(AX272/(AX273-1))</f>
        <v>0.163695862967491</v>
      </c>
      <c r="BA274" s="46" t="s">
        <v>74</v>
      </c>
      <c r="BB274" s="44">
        <v>0.0679</v>
      </c>
      <c r="BC274" s="44">
        <v>0.5717</v>
      </c>
      <c r="BD274" s="44">
        <v>0.0167</v>
      </c>
      <c r="BE274" s="45">
        <v>0.1235</v>
      </c>
      <c r="BF274" s="46">
        <v>0.1331</v>
      </c>
      <c r="BG274" s="46">
        <v>0.1235</v>
      </c>
      <c r="BH274" s="46">
        <v>0.0356</v>
      </c>
      <c r="BI274" s="38" t="s">
        <v>73</v>
      </c>
      <c r="BJ274" s="19">
        <f>BJ273/BJ272</f>
        <v>0.246630858804157</v>
      </c>
      <c r="BK274" s="19">
        <f>BK273/BK272</f>
        <v>0.252901922725532</v>
      </c>
      <c r="BL274" s="38">
        <f>SQRT(BL272/BL273)</f>
        <v>0.341507687951684</v>
      </c>
      <c r="BM274" s="38">
        <f>BM272/BM273</f>
        <v>0.204862543679923</v>
      </c>
      <c r="BN274" s="38">
        <f>SQRT(BN272/(BN273-1))</f>
        <v>0.163532960510471</v>
      </c>
      <c r="BQ274" s="46" t="s">
        <v>74</v>
      </c>
      <c r="BR274" s="44">
        <v>0.0677</v>
      </c>
      <c r="BS274" s="44">
        <v>0.5584</v>
      </c>
      <c r="BT274" s="44">
        <v>0.0164</v>
      </c>
      <c r="BU274" s="61">
        <v>0.0586</v>
      </c>
      <c r="BV274" s="46">
        <v>0.1057</v>
      </c>
      <c r="BW274" s="46">
        <v>0.0358</v>
      </c>
      <c r="BX274" s="38" t="s">
        <v>73</v>
      </c>
      <c r="BY274" s="19">
        <f>BY273/BY272</f>
        <v>0.248202449386957</v>
      </c>
      <c r="BZ274" s="19">
        <f>BZ273/BZ272</f>
        <v>0.254004625078008</v>
      </c>
      <c r="CA274" s="38">
        <f>SQRT(CA272/CA273)</f>
        <v>0.343614184120138</v>
      </c>
      <c r="CB274" s="38">
        <f>CB272/CB273</f>
        <v>0.2066610553386</v>
      </c>
      <c r="CC274" s="38">
        <f>SQRT(CC272/(CC273-1))</f>
        <v>0.163226741730272</v>
      </c>
      <c r="CF274" s="46" t="s">
        <v>74</v>
      </c>
      <c r="CG274" s="44">
        <v>0.0659</v>
      </c>
      <c r="CH274" s="44">
        <v>0.5232</v>
      </c>
      <c r="CI274" s="44">
        <v>0.0164</v>
      </c>
      <c r="CJ274" s="46">
        <v>0.1021</v>
      </c>
      <c r="CK274" s="61">
        <v>0.0359</v>
      </c>
      <c r="CL274" s="38" t="s">
        <v>73</v>
      </c>
      <c r="CM274" s="19">
        <f>CM273/CM272</f>
        <v>0.249736063619585</v>
      </c>
      <c r="CN274" s="19">
        <f>CN273/CN272</f>
        <v>0.255105408502482</v>
      </c>
      <c r="CO274" s="38">
        <f>SQRT(CO272/CO273)</f>
        <v>0.34463918068502</v>
      </c>
      <c r="CP274" s="38">
        <f>CP272/CP273</f>
        <v>0.207578549164374</v>
      </c>
      <c r="CQ274" s="38">
        <f>SQRT(CQ272/(CQ273-1))</f>
        <v>0.164158113842631</v>
      </c>
      <c r="CT274" s="55" t="s">
        <v>74</v>
      </c>
      <c r="CU274" s="54">
        <v>0.0663</v>
      </c>
      <c r="CV274" s="54">
        <v>0.5236</v>
      </c>
      <c r="CW274" s="54">
        <v>0.0126</v>
      </c>
      <c r="CX274" s="55">
        <v>0.0955</v>
      </c>
      <c r="CY274" s="30" t="s">
        <v>73</v>
      </c>
      <c r="CZ274" s="30">
        <f>CZ273/CZ272</f>
        <v>0.249448953399617</v>
      </c>
      <c r="DA274" s="30">
        <f>DA273/DA272</f>
        <v>0.260905373227769</v>
      </c>
      <c r="DB274" s="30">
        <f>SQRT(DB272/DB273)</f>
        <v>0.346931308590791</v>
      </c>
      <c r="DC274" s="30">
        <f>DC272/DC273</f>
        <v>0.207080650435723</v>
      </c>
      <c r="DD274" s="30">
        <f>SQRT(DD272/(DD273-1))</f>
        <v>0.174121895610577</v>
      </c>
      <c r="DF274" s="10"/>
      <c r="DG274" s="30" t="s">
        <v>73</v>
      </c>
      <c r="DH274" s="30">
        <f>DH273/DH272</f>
        <v>0.263116066512569</v>
      </c>
      <c r="DI274" s="30">
        <f>DI273/DI272</f>
        <v>0.278328766401338</v>
      </c>
      <c r="DJ274" s="30">
        <f>SQRT(DJ272/DJ273)</f>
        <v>0.358858907643528</v>
      </c>
      <c r="DK274" s="30">
        <f>DK272/DK273</f>
        <v>0.22984859913575</v>
      </c>
      <c r="DL274" s="30">
        <f>SQRT(DL272/(DL273-1))</f>
        <v>0.189451751576372</v>
      </c>
      <c r="DN274" s="30" t="s">
        <v>73</v>
      </c>
      <c r="DO274" s="30">
        <f>DO273/DO272</f>
        <v>0.26269168321402</v>
      </c>
      <c r="DP274" s="30">
        <f>DP273/DP272</f>
        <v>0.276457529803062</v>
      </c>
      <c r="DQ274" s="30">
        <f>SQRT(DQ272/DQ273)</f>
        <v>0.358970836666263</v>
      </c>
      <c r="DR274" s="30">
        <f>DR272/DR273</f>
        <v>0.227305638379556</v>
      </c>
      <c r="DS274" s="30">
        <f>SQRT(DS272/(DS273-1))</f>
        <v>0.190033439189376</v>
      </c>
      <c r="DU274" s="30" t="s">
        <v>73</v>
      </c>
      <c r="DV274" s="30">
        <f>DV273/DV272</f>
        <v>0.267529878903905</v>
      </c>
      <c r="DW274" s="30">
        <f>DW273/DW272</f>
        <v>0.287472528902208</v>
      </c>
      <c r="DX274" s="30">
        <f>SQRT(DX272/DX273)</f>
        <v>0.371927374866503</v>
      </c>
      <c r="DY274" s="30">
        <f>DY272/DY273</f>
        <v>0.225113173499787</v>
      </c>
      <c r="DZ274" s="30">
        <f>SQRT(DZ272/(DZ273-1))</f>
        <v>0.194423439325902</v>
      </c>
      <c r="EC274" s="46" t="s">
        <v>74</v>
      </c>
      <c r="ED274" s="45">
        <v>0.5308</v>
      </c>
      <c r="EE274" s="44">
        <v>0.0072</v>
      </c>
      <c r="EF274" s="46">
        <v>0.0957</v>
      </c>
      <c r="EG274" s="38" t="s">
        <v>73</v>
      </c>
      <c r="EH274" s="19">
        <f>EH273/EH272</f>
        <v>0.24875898622229</v>
      </c>
      <c r="EI274" s="19">
        <f>EI273/EI272</f>
        <v>0.276553006304598</v>
      </c>
      <c r="EJ274" s="38">
        <f>SQRT(EJ272/EJ273)</f>
        <v>0.353305115822926</v>
      </c>
      <c r="EK274" s="38">
        <f>EK272/EK273</f>
        <v>0.216624577109363</v>
      </c>
      <c r="EL274" s="38">
        <f>SQRT(EL272/(EL273-1))</f>
        <v>0.188449316437275</v>
      </c>
      <c r="EO274" s="46" t="s">
        <v>74</v>
      </c>
      <c r="EP274" s="44">
        <v>0.0057</v>
      </c>
      <c r="EQ274" s="61">
        <v>0.0992</v>
      </c>
      <c r="ER274" s="38" t="s">
        <v>73</v>
      </c>
      <c r="ES274" s="19">
        <f>ES273/ES272</f>
        <v>0.263551022132878</v>
      </c>
      <c r="ET274" s="19">
        <f>ET273/ET272</f>
        <v>0.301929628904429</v>
      </c>
      <c r="EU274" s="38">
        <f>SQRT(EU272/EU273)</f>
        <v>0.373256611582614</v>
      </c>
      <c r="EV274" s="38">
        <f>EV272/EV273</f>
        <v>0.236725762868231</v>
      </c>
      <c r="EW274" s="38">
        <f>SQRT(EW272/(EW273-1))</f>
        <v>0.208526020392574</v>
      </c>
      <c r="EZ274" s="46" t="s">
        <v>74</v>
      </c>
      <c r="FA274" s="44">
        <v>0.0041</v>
      </c>
      <c r="FB274" s="38" t="s">
        <v>73</v>
      </c>
      <c r="FC274" s="19">
        <f>FC273/FC272</f>
        <v>0.288623205172142</v>
      </c>
      <c r="FD274" s="19">
        <f>FD273/FD272</f>
        <v>0.333826293519741</v>
      </c>
      <c r="FE274" s="38">
        <f>SQRT(FE272/FE273)</f>
        <v>0.409501280274158</v>
      </c>
      <c r="FF274" s="38">
        <f>FF272/FF273</f>
        <v>0.272681932658104</v>
      </c>
      <c r="FG274" s="38">
        <f>SQRT(FG272/(FG273-1))</f>
        <v>0.224150455758736</v>
      </c>
    </row>
    <row r="275" s="1" customFormat="1" spans="1:163">
      <c r="A275" s="71"/>
      <c r="B275" s="2">
        <f t="shared" ref="B275:J275" si="473">MIN(B2:B270)</f>
        <v>0.869206209544911</v>
      </c>
      <c r="C275" s="2">
        <f t="shared" si="473"/>
        <v>0</v>
      </c>
      <c r="D275" s="2">
        <f t="shared" si="473"/>
        <v>0</v>
      </c>
      <c r="E275" s="2">
        <f t="shared" si="473"/>
        <v>100</v>
      </c>
      <c r="F275" s="2">
        <f t="shared" si="473"/>
        <v>0.28125</v>
      </c>
      <c r="G275" s="2">
        <f t="shared" si="473"/>
        <v>0.265625</v>
      </c>
      <c r="H275" s="2">
        <f t="shared" si="473"/>
        <v>0.40625</v>
      </c>
      <c r="I275" s="2">
        <f t="shared" si="473"/>
        <v>0.9375</v>
      </c>
      <c r="J275" s="2">
        <f t="shared" si="473"/>
        <v>0.536</v>
      </c>
      <c r="K275" s="4"/>
      <c r="M275" s="4"/>
      <c r="N275" s="40" t="s">
        <v>50</v>
      </c>
      <c r="O275" s="40" t="s">
        <v>51</v>
      </c>
      <c r="P275" s="40" t="s">
        <v>52</v>
      </c>
      <c r="R275" s="38" t="s">
        <v>75</v>
      </c>
      <c r="S275" s="44">
        <f>S274/S273</f>
        <v>1.23760023760024</v>
      </c>
      <c r="T275" s="44">
        <f>T274/T273</f>
        <v>0.403055229142186</v>
      </c>
      <c r="U275" s="45">
        <f t="shared" ref="U275:AA275" si="474">U274/U273</f>
        <v>-2.31908237747654</v>
      </c>
      <c r="V275" s="44">
        <f t="shared" si="474"/>
        <v>0.221083682657972</v>
      </c>
      <c r="W275" s="44">
        <f t="shared" si="474"/>
        <v>-0.423234390992835</v>
      </c>
      <c r="X275" s="44">
        <f t="shared" si="474"/>
        <v>-1.23472668810289</v>
      </c>
      <c r="Y275" s="44">
        <f t="shared" si="474"/>
        <v>1.07563025210084</v>
      </c>
      <c r="Z275" s="44">
        <f t="shared" si="474"/>
        <v>-0.182259488084731</v>
      </c>
      <c r="AA275" s="44">
        <f t="shared" si="474"/>
        <v>0.691099476439791</v>
      </c>
      <c r="AC275" s="4"/>
      <c r="AD275" s="4"/>
      <c r="AE275" s="40" t="s">
        <v>50</v>
      </c>
      <c r="AF275" s="40" t="s">
        <v>51</v>
      </c>
      <c r="AG275" s="40" t="s">
        <v>52</v>
      </c>
      <c r="AJ275" s="38" t="s">
        <v>75</v>
      </c>
      <c r="AK275" s="45">
        <f>AK274/AK273</f>
        <v>1.29536258948024</v>
      </c>
      <c r="AL275" s="44">
        <f t="shared" ref="AL275:AR275" si="475">AL274/AL273</f>
        <v>0.403981264637002</v>
      </c>
      <c r="AM275" s="44">
        <f t="shared" si="475"/>
        <v>0.219566145368466</v>
      </c>
      <c r="AN275" s="44">
        <f t="shared" si="475"/>
        <v>-0.425829875518672</v>
      </c>
      <c r="AO275" s="44">
        <f t="shared" si="475"/>
        <v>-1.24096385542169</v>
      </c>
      <c r="AP275" s="44">
        <f t="shared" si="475"/>
        <v>1.06523605150215</v>
      </c>
      <c r="AQ275" s="44">
        <f t="shared" si="475"/>
        <v>-0.179938407391113</v>
      </c>
      <c r="AR275" s="44">
        <f t="shared" si="475"/>
        <v>0.681109185441941</v>
      </c>
      <c r="AT275" s="4"/>
      <c r="AU275" s="4"/>
      <c r="AV275" s="40" t="s">
        <v>50</v>
      </c>
      <c r="AW275" s="40" t="s">
        <v>51</v>
      </c>
      <c r="AX275" s="40" t="s">
        <v>52</v>
      </c>
      <c r="BA275" s="38" t="s">
        <v>75</v>
      </c>
      <c r="BB275" s="44">
        <f>BB274/BB273</f>
        <v>0.369222403480152</v>
      </c>
      <c r="BC275" s="44">
        <f t="shared" ref="BC275:BH275" si="476">BC274/BC273</f>
        <v>0.221511875702274</v>
      </c>
      <c r="BD275" s="44">
        <f t="shared" si="476"/>
        <v>-0.128067484662577</v>
      </c>
      <c r="BE275" s="45">
        <f t="shared" si="476"/>
        <v>-1.2037037037037</v>
      </c>
      <c r="BF275" s="44">
        <f t="shared" si="476"/>
        <v>0.971532846715328</v>
      </c>
      <c r="BG275" s="44">
        <f t="shared" si="476"/>
        <v>-0.186555891238671</v>
      </c>
      <c r="BH275" s="44">
        <f t="shared" si="476"/>
        <v>0.49859943977591</v>
      </c>
      <c r="BJ275" s="4"/>
      <c r="BK275" s="4"/>
      <c r="BL275" s="40" t="s">
        <v>50</v>
      </c>
      <c r="BM275" s="40" t="s">
        <v>51</v>
      </c>
      <c r="BN275" s="40" t="s">
        <v>52</v>
      </c>
      <c r="BQ275" s="38" t="s">
        <v>75</v>
      </c>
      <c r="BR275" s="44">
        <f t="shared" ref="BR275:BW275" si="477">BR274/BR273</f>
        <v>0.354450261780105</v>
      </c>
      <c r="BS275" s="44">
        <f t="shared" si="477"/>
        <v>0.213970954515845</v>
      </c>
      <c r="BT275" s="44">
        <f t="shared" si="477"/>
        <v>-0.12443095599393</v>
      </c>
      <c r="BU275" s="45">
        <f t="shared" si="477"/>
        <v>1.16269841269841</v>
      </c>
      <c r="BV275" s="44">
        <f t="shared" si="477"/>
        <v>-0.14801848480605</v>
      </c>
      <c r="BW275" s="44">
        <f t="shared" si="477"/>
        <v>0.489740082079343</v>
      </c>
      <c r="BY275" s="4"/>
      <c r="BZ275" s="4"/>
      <c r="CA275" s="40" t="s">
        <v>50</v>
      </c>
      <c r="CB275" s="40" t="s">
        <v>51</v>
      </c>
      <c r="CC275" s="40" t="s">
        <v>52</v>
      </c>
      <c r="CF275" s="38" t="s">
        <v>75</v>
      </c>
      <c r="CG275" s="44">
        <f>CG274/CG273</f>
        <v>0.370224719101124</v>
      </c>
      <c r="CH275" s="44">
        <f>CH274/CH273</f>
        <v>0.215903932653819</v>
      </c>
      <c r="CI275" s="44">
        <f>CI274/CI273</f>
        <v>-0.122388059701493</v>
      </c>
      <c r="CJ275" s="44">
        <f>CJ274/CJ273</f>
        <v>-0.138798259923872</v>
      </c>
      <c r="CK275" s="45">
        <f>CK274/CK273</f>
        <v>0.494490358126722</v>
      </c>
      <c r="CL275" s="7"/>
      <c r="CM275" s="4"/>
      <c r="CN275" s="4"/>
      <c r="CO275" s="40" t="s">
        <v>50</v>
      </c>
      <c r="CP275" s="40" t="s">
        <v>51</v>
      </c>
      <c r="CQ275" s="40" t="s">
        <v>52</v>
      </c>
      <c r="CT275" s="30" t="s">
        <v>75</v>
      </c>
      <c r="CU275" s="54">
        <f>CU274/CU273</f>
        <v>0.337061514997458</v>
      </c>
      <c r="CV275" s="54">
        <f>CV274/CV273</f>
        <v>0.205043859649123</v>
      </c>
      <c r="CW275" s="54">
        <f>CW274/CW273</f>
        <v>-0.11219946571683</v>
      </c>
      <c r="CX275" s="54">
        <f>CX274/CX273</f>
        <v>-0.144412520792379</v>
      </c>
      <c r="CY275" s="10"/>
      <c r="CZ275" s="11"/>
      <c r="DA275" s="11"/>
      <c r="DB275" s="32" t="s">
        <v>50</v>
      </c>
      <c r="DC275" s="32" t="s">
        <v>51</v>
      </c>
      <c r="DD275" s="32" t="s">
        <v>52</v>
      </c>
      <c r="DF275" s="10"/>
      <c r="DG275" s="10"/>
      <c r="DH275" s="11"/>
      <c r="DI275" s="11"/>
      <c r="DJ275" s="32" t="s">
        <v>50</v>
      </c>
      <c r="DK275" s="32" t="s">
        <v>51</v>
      </c>
      <c r="DL275" s="32" t="s">
        <v>52</v>
      </c>
      <c r="DN275" s="10"/>
      <c r="DO275" s="11"/>
      <c r="DP275" s="11"/>
      <c r="DQ275" s="32" t="s">
        <v>50</v>
      </c>
      <c r="DR275" s="32" t="s">
        <v>51</v>
      </c>
      <c r="DS275" s="32" t="s">
        <v>52</v>
      </c>
      <c r="DU275" s="10"/>
      <c r="DV275" s="11"/>
      <c r="DW275" s="11"/>
      <c r="DX275" s="32" t="s">
        <v>50</v>
      </c>
      <c r="DY275" s="32" t="s">
        <v>51</v>
      </c>
      <c r="DZ275" s="32" t="s">
        <v>52</v>
      </c>
      <c r="EC275" s="38" t="s">
        <v>75</v>
      </c>
      <c r="ED275" s="45">
        <f t="shared" ref="ED275:EF275" si="478">ED274/ED273</f>
        <v>0.191991897855102</v>
      </c>
      <c r="EE275" s="44">
        <f t="shared" si="478"/>
        <v>-0.0887792848335388</v>
      </c>
      <c r="EF275" s="44">
        <f t="shared" si="478"/>
        <v>-0.130970302449706</v>
      </c>
      <c r="EH275" s="4"/>
      <c r="EI275" s="4"/>
      <c r="EJ275" s="40" t="s">
        <v>50</v>
      </c>
      <c r="EK275" s="40" t="s">
        <v>51</v>
      </c>
      <c r="EL275" s="40" t="s">
        <v>52</v>
      </c>
      <c r="EO275" s="38" t="s">
        <v>75</v>
      </c>
      <c r="EP275" s="44">
        <f>EP274/EP273</f>
        <v>-0.100706713780919</v>
      </c>
      <c r="EQ275" s="45">
        <f>EQ274/EQ273</f>
        <v>-0.136620300234128</v>
      </c>
      <c r="ES275" s="4"/>
      <c r="ET275" s="4"/>
      <c r="EU275" s="40" t="s">
        <v>50</v>
      </c>
      <c r="EV275" s="40" t="s">
        <v>51</v>
      </c>
      <c r="EW275" s="40" t="s">
        <v>52</v>
      </c>
      <c r="EZ275" s="38" t="s">
        <v>75</v>
      </c>
      <c r="FA275" s="44">
        <f>FA274/FA273</f>
        <v>-0.164658634538153</v>
      </c>
      <c r="FC275" s="4"/>
      <c r="FD275" s="4"/>
      <c r="FE275" s="40" t="s">
        <v>50</v>
      </c>
      <c r="FF275" s="40" t="s">
        <v>51</v>
      </c>
      <c r="FG275" s="40" t="s">
        <v>52</v>
      </c>
    </row>
    <row r="276" s="1" customFormat="1" spans="1:163">
      <c r="A276" s="71"/>
      <c r="B276" s="2">
        <f t="shared" ref="B276:J276" si="479">MAX(B2:B270)</f>
        <v>4.4702708722841</v>
      </c>
      <c r="C276" s="2">
        <f t="shared" si="479"/>
        <v>0.0177</v>
      </c>
      <c r="D276" s="2">
        <f t="shared" si="479"/>
        <v>0.106640625</v>
      </c>
      <c r="E276" s="2">
        <f t="shared" si="479"/>
        <v>320</v>
      </c>
      <c r="F276" s="2">
        <f t="shared" si="479"/>
        <v>1.2</v>
      </c>
      <c r="G276" s="2">
        <f t="shared" si="479"/>
        <v>1.2</v>
      </c>
      <c r="H276" s="2">
        <f t="shared" si="479"/>
        <v>1</v>
      </c>
      <c r="I276" s="2">
        <f t="shared" si="479"/>
        <v>10.1785714285714</v>
      </c>
      <c r="J276" s="2">
        <f t="shared" si="479"/>
        <v>2.7</v>
      </c>
      <c r="K276" s="4"/>
      <c r="M276" s="4"/>
      <c r="N276" s="5"/>
      <c r="O276" s="5"/>
      <c r="P276" s="5"/>
      <c r="R276" s="38" t="s">
        <v>76</v>
      </c>
      <c r="S276" s="44">
        <f>ABS(S275)</f>
        <v>1.23760023760024</v>
      </c>
      <c r="T276" s="44">
        <f>ABS(T275)</f>
        <v>0.403055229142186</v>
      </c>
      <c r="U276" s="45">
        <f t="shared" ref="U276:AA276" si="480">ABS(U275)</f>
        <v>2.31908237747654</v>
      </c>
      <c r="V276" s="44">
        <f t="shared" si="480"/>
        <v>0.221083682657972</v>
      </c>
      <c r="W276" s="44">
        <f t="shared" si="480"/>
        <v>0.423234390992835</v>
      </c>
      <c r="X276" s="44">
        <f t="shared" si="480"/>
        <v>1.23472668810289</v>
      </c>
      <c r="Y276" s="44">
        <f t="shared" si="480"/>
        <v>1.07563025210084</v>
      </c>
      <c r="Z276" s="44">
        <f t="shared" si="480"/>
        <v>0.182259488084731</v>
      </c>
      <c r="AA276" s="44">
        <f t="shared" si="480"/>
        <v>0.691099476439791</v>
      </c>
      <c r="AC276" s="4"/>
      <c r="AD276" s="4"/>
      <c r="AE276" s="5"/>
      <c r="AF276" s="5"/>
      <c r="AG276" s="5"/>
      <c r="AJ276" s="38" t="s">
        <v>76</v>
      </c>
      <c r="AK276" s="45">
        <f>ABS(AK275)</f>
        <v>1.29536258948024</v>
      </c>
      <c r="AL276" s="44">
        <f t="shared" ref="AL276:AR276" si="481">ABS(AL275)</f>
        <v>0.403981264637002</v>
      </c>
      <c r="AM276" s="44">
        <f t="shared" si="481"/>
        <v>0.219566145368466</v>
      </c>
      <c r="AN276" s="44">
        <f t="shared" si="481"/>
        <v>0.425829875518672</v>
      </c>
      <c r="AO276" s="44">
        <f t="shared" si="481"/>
        <v>1.24096385542169</v>
      </c>
      <c r="AP276" s="44">
        <f t="shared" si="481"/>
        <v>1.06523605150215</v>
      </c>
      <c r="AQ276" s="44">
        <f t="shared" si="481"/>
        <v>0.179938407391113</v>
      </c>
      <c r="AR276" s="44">
        <f t="shared" si="481"/>
        <v>0.681109185441941</v>
      </c>
      <c r="AT276" s="4"/>
      <c r="AU276" s="4"/>
      <c r="AV276" s="5"/>
      <c r="AW276" s="5"/>
      <c r="AX276" s="5"/>
      <c r="BA276" s="38" t="s">
        <v>76</v>
      </c>
      <c r="BB276" s="44">
        <f>ABS(BB275)</f>
        <v>0.369222403480152</v>
      </c>
      <c r="BC276" s="44">
        <f t="shared" ref="BC276:BH276" si="482">ABS(BC275)</f>
        <v>0.221511875702274</v>
      </c>
      <c r="BD276" s="44">
        <f t="shared" si="482"/>
        <v>0.128067484662577</v>
      </c>
      <c r="BE276" s="45">
        <f t="shared" si="482"/>
        <v>1.2037037037037</v>
      </c>
      <c r="BF276" s="44">
        <f t="shared" si="482"/>
        <v>0.971532846715328</v>
      </c>
      <c r="BG276" s="44">
        <f t="shared" si="482"/>
        <v>0.186555891238671</v>
      </c>
      <c r="BH276" s="44">
        <f t="shared" si="482"/>
        <v>0.49859943977591</v>
      </c>
      <c r="BJ276" s="4"/>
      <c r="BK276" s="4"/>
      <c r="BL276" s="5"/>
      <c r="BM276" s="5"/>
      <c r="BN276" s="5"/>
      <c r="BQ276" s="38" t="s">
        <v>76</v>
      </c>
      <c r="BR276" s="44">
        <f t="shared" ref="BR276:BW276" si="483">ABS(BR275)</f>
        <v>0.354450261780105</v>
      </c>
      <c r="BS276" s="44">
        <f t="shared" si="483"/>
        <v>0.213970954515845</v>
      </c>
      <c r="BT276" s="44">
        <f t="shared" si="483"/>
        <v>0.12443095599393</v>
      </c>
      <c r="BU276" s="45">
        <f t="shared" si="483"/>
        <v>1.16269841269841</v>
      </c>
      <c r="BV276" s="44">
        <f t="shared" si="483"/>
        <v>0.14801848480605</v>
      </c>
      <c r="BW276" s="44">
        <f t="shared" si="483"/>
        <v>0.489740082079343</v>
      </c>
      <c r="BY276" s="4"/>
      <c r="BZ276" s="4"/>
      <c r="CA276" s="5"/>
      <c r="CB276" s="5"/>
      <c r="CC276" s="5"/>
      <c r="CF276" s="38" t="s">
        <v>76</v>
      </c>
      <c r="CG276" s="44">
        <f>ABS(CG275)</f>
        <v>0.370224719101124</v>
      </c>
      <c r="CH276" s="44">
        <f>ABS(CH275)</f>
        <v>0.215903932653819</v>
      </c>
      <c r="CI276" s="44">
        <f>ABS(CI275)</f>
        <v>0.122388059701493</v>
      </c>
      <c r="CJ276" s="44">
        <f>ABS(CJ275)</f>
        <v>0.138798259923872</v>
      </c>
      <c r="CK276" s="45">
        <f>ABS(CK275)</f>
        <v>0.494490358126722</v>
      </c>
      <c r="CL276" s="7"/>
      <c r="CM276" s="4"/>
      <c r="CN276" s="4"/>
      <c r="CO276" s="5"/>
      <c r="CP276" s="5"/>
      <c r="CQ276" s="5"/>
      <c r="CT276" s="30" t="s">
        <v>76</v>
      </c>
      <c r="CU276" s="54">
        <f>ABS(CU275)</f>
        <v>0.337061514997458</v>
      </c>
      <c r="CV276" s="54">
        <f>ABS(CV275)</f>
        <v>0.205043859649123</v>
      </c>
      <c r="CW276" s="54">
        <f>ABS(CW275)</f>
        <v>0.11219946571683</v>
      </c>
      <c r="CX276" s="54">
        <f>ABS(CX275)</f>
        <v>0.144412520792379</v>
      </c>
      <c r="CY276" s="10"/>
      <c r="CZ276" s="11"/>
      <c r="DA276" s="11"/>
      <c r="DB276" s="12"/>
      <c r="DC276" s="12"/>
      <c r="DD276" s="12"/>
      <c r="DF276" s="10"/>
      <c r="DG276" s="10"/>
      <c r="DH276" s="11"/>
      <c r="DI276" s="11"/>
      <c r="DJ276" s="12"/>
      <c r="DK276" s="12"/>
      <c r="DL276" s="12"/>
      <c r="DN276" s="10"/>
      <c r="DO276" s="11"/>
      <c r="DP276" s="11"/>
      <c r="DQ276" s="12"/>
      <c r="DR276" s="12"/>
      <c r="DS276" s="12"/>
      <c r="DU276" s="10"/>
      <c r="DV276" s="11"/>
      <c r="DW276" s="11"/>
      <c r="DX276" s="12"/>
      <c r="DY276" s="12"/>
      <c r="DZ276" s="12"/>
      <c r="EC276" s="38" t="s">
        <v>76</v>
      </c>
      <c r="ED276" s="45">
        <f t="shared" ref="ED276:EF276" si="484">ABS(ED275)</f>
        <v>0.191991897855102</v>
      </c>
      <c r="EE276" s="44">
        <f t="shared" si="484"/>
        <v>0.0887792848335388</v>
      </c>
      <c r="EF276" s="44">
        <f t="shared" si="484"/>
        <v>0.130970302449706</v>
      </c>
      <c r="EH276" s="4"/>
      <c r="EI276" s="4"/>
      <c r="EJ276" s="5"/>
      <c r="EK276" s="5"/>
      <c r="EL276" s="5"/>
      <c r="EO276" s="38" t="s">
        <v>76</v>
      </c>
      <c r="EP276" s="44">
        <f>ABS(EP275)</f>
        <v>0.100706713780919</v>
      </c>
      <c r="EQ276" s="45">
        <f>ABS(EQ275)</f>
        <v>0.136620300234128</v>
      </c>
      <c r="ES276" s="4"/>
      <c r="ET276" s="4"/>
      <c r="EU276" s="5"/>
      <c r="EV276" s="5"/>
      <c r="EW276" s="5"/>
      <c r="EZ276" s="38" t="s">
        <v>76</v>
      </c>
      <c r="FA276" s="44">
        <f>ABS(FA275)</f>
        <v>0.164658634538153</v>
      </c>
      <c r="FC276" s="4"/>
      <c r="FD276" s="4"/>
      <c r="FE276" s="5"/>
      <c r="FF276" s="5"/>
      <c r="FG276" s="5"/>
    </row>
    <row r="277" s="1" customFormat="1" spans="1:163">
      <c r="A277" s="71"/>
      <c r="B277" s="2"/>
      <c r="C277" s="2"/>
      <c r="D277" s="2"/>
      <c r="E277" s="2"/>
      <c r="F277" s="2"/>
      <c r="G277" s="2"/>
      <c r="H277" s="2"/>
      <c r="I277" s="2"/>
      <c r="J277" s="2"/>
      <c r="K277" s="4"/>
      <c r="M277" s="4"/>
      <c r="N277" s="5"/>
      <c r="O277" s="5"/>
      <c r="P277" s="5"/>
      <c r="R277" s="46" t="s">
        <v>77</v>
      </c>
      <c r="S277" s="44">
        <v>0.0712</v>
      </c>
      <c r="T277" s="47"/>
      <c r="U277" s="48"/>
      <c r="V277" s="49"/>
      <c r="W277" s="49"/>
      <c r="X277" s="49"/>
      <c r="Y277" s="49"/>
      <c r="Z277" s="49"/>
      <c r="AA277" s="52"/>
      <c r="AC277" s="4"/>
      <c r="AD277" s="4"/>
      <c r="AE277" s="5"/>
      <c r="AF277" s="5"/>
      <c r="AG277" s="5"/>
      <c r="AJ277" s="46" t="s">
        <v>78</v>
      </c>
      <c r="AK277" s="45">
        <v>0.0713</v>
      </c>
      <c r="AL277" s="47"/>
      <c r="AM277" s="49"/>
      <c r="AN277" s="49"/>
      <c r="AO277" s="49"/>
      <c r="AP277" s="49"/>
      <c r="AQ277" s="49"/>
      <c r="AR277" s="52"/>
      <c r="AT277" s="4"/>
      <c r="AU277" s="4"/>
      <c r="AV277" s="5"/>
      <c r="AW277" s="5"/>
      <c r="AX277" s="5"/>
      <c r="BA277" s="46" t="s">
        <v>78</v>
      </c>
      <c r="BB277" s="44">
        <v>0.0719</v>
      </c>
      <c r="BC277" s="49"/>
      <c r="BD277" s="49"/>
      <c r="BE277" s="48"/>
      <c r="BF277" s="49"/>
      <c r="BG277" s="49"/>
      <c r="BH277" s="52"/>
      <c r="BJ277" s="4"/>
      <c r="BK277" s="4"/>
      <c r="BL277" s="5"/>
      <c r="BM277" s="5"/>
      <c r="BN277" s="5"/>
      <c r="BQ277" s="46" t="s">
        <v>78</v>
      </c>
      <c r="BR277" s="44">
        <v>0.0723</v>
      </c>
      <c r="BS277" s="49"/>
      <c r="BT277" s="49"/>
      <c r="BU277" s="48"/>
      <c r="BV277" s="49"/>
      <c r="BW277" s="52"/>
      <c r="BY277" s="4"/>
      <c r="BZ277" s="4"/>
      <c r="CA277" s="5"/>
      <c r="CB277" s="5"/>
      <c r="CC277" s="5"/>
      <c r="CF277" s="46" t="s">
        <v>78</v>
      </c>
      <c r="CG277" s="44">
        <v>0.0726</v>
      </c>
      <c r="CH277" s="49"/>
      <c r="CI277" s="49"/>
      <c r="CJ277" s="49"/>
      <c r="CK277" s="60"/>
      <c r="CL277" s="7"/>
      <c r="CM277" s="4"/>
      <c r="CN277" s="4"/>
      <c r="CO277" s="5"/>
      <c r="CP277" s="5"/>
      <c r="CQ277" s="5"/>
      <c r="CT277" s="55" t="s">
        <v>78</v>
      </c>
      <c r="CU277" s="54">
        <v>0.0736</v>
      </c>
      <c r="CV277" s="56"/>
      <c r="CW277" s="56"/>
      <c r="CX277" s="56"/>
      <c r="CY277" s="10"/>
      <c r="CZ277" s="11"/>
      <c r="DA277" s="11"/>
      <c r="DB277" s="12"/>
      <c r="DC277" s="12"/>
      <c r="DD277" s="12"/>
      <c r="DF277" s="10"/>
      <c r="DG277" s="10"/>
      <c r="DH277" s="10"/>
      <c r="DI277" s="10"/>
      <c r="DJ277" s="10"/>
      <c r="DK277" s="10"/>
      <c r="DL277" s="10"/>
      <c r="DN277" s="10"/>
      <c r="DO277" s="10"/>
      <c r="DP277" s="10"/>
      <c r="DQ277" s="10"/>
      <c r="DR277" s="10"/>
      <c r="DS277" s="10"/>
      <c r="DU277" s="10"/>
      <c r="DV277" s="10"/>
      <c r="DW277" s="10"/>
      <c r="DX277" s="10"/>
      <c r="DY277" s="10"/>
      <c r="DZ277" s="10"/>
      <c r="EC277" s="46" t="s">
        <v>78</v>
      </c>
      <c r="ED277" s="45">
        <v>0.077</v>
      </c>
      <c r="EE277" s="49"/>
      <c r="EF277" s="49"/>
      <c r="EH277" s="4"/>
      <c r="EI277" s="4"/>
      <c r="EJ277" s="5"/>
      <c r="EK277" s="5"/>
      <c r="EL277" s="5"/>
      <c r="EO277" s="46" t="s">
        <v>78</v>
      </c>
      <c r="EP277" s="44">
        <v>0.0847</v>
      </c>
      <c r="EQ277" s="48"/>
      <c r="ES277" s="4"/>
      <c r="ET277" s="4"/>
      <c r="EU277" s="5"/>
      <c r="EV277" s="5"/>
      <c r="EW277" s="5"/>
      <c r="EZ277" s="46" t="s">
        <v>78</v>
      </c>
      <c r="FA277" s="44">
        <v>0.1013</v>
      </c>
      <c r="FC277" s="4"/>
      <c r="FD277" s="4"/>
      <c r="FE277" s="5"/>
      <c r="FF277" s="5"/>
      <c r="FG277" s="5"/>
    </row>
    <row r="278" s="1" customFormat="1" spans="1:163">
      <c r="A278" s="71"/>
      <c r="B278" s="2"/>
      <c r="C278" s="2"/>
      <c r="D278" s="2"/>
      <c r="E278" s="2"/>
      <c r="F278" s="2"/>
      <c r="G278" s="2"/>
      <c r="H278" s="2"/>
      <c r="I278" s="2"/>
      <c r="J278" s="2"/>
      <c r="K278" s="4"/>
      <c r="L278" s="4"/>
      <c r="M278" s="4"/>
      <c r="N278" s="5"/>
      <c r="O278" s="5"/>
      <c r="P278" s="5"/>
      <c r="R278" s="41"/>
      <c r="S278" s="50">
        <v>2</v>
      </c>
      <c r="T278" s="50">
        <v>7</v>
      </c>
      <c r="U278" s="51">
        <v>1</v>
      </c>
      <c r="V278" s="50">
        <v>8</v>
      </c>
      <c r="W278" s="50">
        <v>6</v>
      </c>
      <c r="X278" s="50">
        <v>3</v>
      </c>
      <c r="Y278" s="50">
        <v>4</v>
      </c>
      <c r="Z278" s="50">
        <v>9</v>
      </c>
      <c r="AA278" s="50">
        <v>5</v>
      </c>
      <c r="AB278" s="41"/>
      <c r="AE278" s="5"/>
      <c r="AF278" s="5"/>
      <c r="AG278" s="5"/>
      <c r="AJ278" s="41"/>
      <c r="AK278" s="51">
        <v>2</v>
      </c>
      <c r="AL278" s="50">
        <v>7</v>
      </c>
      <c r="AM278" s="50">
        <v>8</v>
      </c>
      <c r="AN278" s="50">
        <v>6</v>
      </c>
      <c r="AO278" s="50">
        <v>3</v>
      </c>
      <c r="AP278" s="50">
        <v>4</v>
      </c>
      <c r="AQ278" s="50">
        <v>9</v>
      </c>
      <c r="AR278" s="50">
        <v>5</v>
      </c>
      <c r="AS278" s="5"/>
      <c r="AT278" s="8"/>
      <c r="AU278" s="8"/>
      <c r="AV278" s="5"/>
      <c r="AW278" s="5"/>
      <c r="AX278" s="5"/>
      <c r="BA278" s="41"/>
      <c r="BB278" s="50">
        <v>6</v>
      </c>
      <c r="BC278" s="50">
        <v>7</v>
      </c>
      <c r="BD278" s="50">
        <v>9</v>
      </c>
      <c r="BE278" s="51">
        <v>3</v>
      </c>
      <c r="BF278" s="50">
        <v>4</v>
      </c>
      <c r="BG278" s="50">
        <v>8</v>
      </c>
      <c r="BH278" s="50">
        <v>5</v>
      </c>
      <c r="BI278" s="41"/>
      <c r="BL278" s="5"/>
      <c r="BM278" s="5"/>
      <c r="BN278" s="5"/>
      <c r="BQ278" s="41"/>
      <c r="BR278" s="50">
        <v>6</v>
      </c>
      <c r="BS278" s="50">
        <v>7</v>
      </c>
      <c r="BT278" s="50">
        <v>9</v>
      </c>
      <c r="BU278" s="51">
        <v>4</v>
      </c>
      <c r="BV278" s="50">
        <v>8</v>
      </c>
      <c r="BW278" s="50">
        <v>5</v>
      </c>
      <c r="BX278" s="5"/>
      <c r="BY278" s="8"/>
      <c r="BZ278" s="8"/>
      <c r="CA278" s="5"/>
      <c r="CB278" s="5"/>
      <c r="CC278" s="5"/>
      <c r="CF278" s="41"/>
      <c r="CG278" s="50">
        <v>6</v>
      </c>
      <c r="CH278" s="50">
        <v>7</v>
      </c>
      <c r="CI278" s="50">
        <v>9</v>
      </c>
      <c r="CJ278" s="50">
        <v>8</v>
      </c>
      <c r="CK278" s="51">
        <v>5</v>
      </c>
      <c r="CL278" s="5"/>
      <c r="CM278" s="4"/>
      <c r="CN278" s="4"/>
      <c r="CO278" s="5"/>
      <c r="CP278" s="5"/>
      <c r="CQ278" s="5"/>
      <c r="CT278" s="53"/>
      <c r="CU278" s="57">
        <v>6</v>
      </c>
      <c r="CV278" s="57">
        <v>7</v>
      </c>
      <c r="CW278" s="57">
        <v>9</v>
      </c>
      <c r="CX278" s="57">
        <v>8</v>
      </c>
      <c r="CY278" s="53"/>
      <c r="CZ278" s="10"/>
      <c r="DA278" s="10"/>
      <c r="DB278" s="12"/>
      <c r="DC278" s="12"/>
      <c r="DD278" s="12"/>
      <c r="DF278" s="59" t="s">
        <v>88</v>
      </c>
      <c r="DG278" s="72" t="s">
        <v>71</v>
      </c>
      <c r="DH278" s="30">
        <v>0.931896243244281</v>
      </c>
      <c r="DI278" s="30">
        <v>1.18066540295976</v>
      </c>
      <c r="DJ278" s="30">
        <v>47.9893179145251</v>
      </c>
      <c r="DK278" s="30">
        <v>82.390998857532</v>
      </c>
      <c r="DL278" s="30">
        <v>25.3655194957203</v>
      </c>
      <c r="DN278" s="72" t="s">
        <v>71</v>
      </c>
      <c r="DO278" s="30">
        <v>0.931896243244281</v>
      </c>
      <c r="DP278" s="30">
        <v>1.18066540295976</v>
      </c>
      <c r="DQ278" s="30">
        <v>47.9893179145251</v>
      </c>
      <c r="DR278" s="30">
        <v>82.390998857532</v>
      </c>
      <c r="DS278" s="30">
        <v>25.3655194957203</v>
      </c>
      <c r="DU278" s="72" t="s">
        <v>71</v>
      </c>
      <c r="DV278" s="30">
        <v>0.931896243244281</v>
      </c>
      <c r="DW278" s="30">
        <v>1.18066540295976</v>
      </c>
      <c r="DX278" s="30">
        <v>47.9893179145251</v>
      </c>
      <c r="DY278" s="30">
        <v>82.390998857532</v>
      </c>
      <c r="DZ278" s="30">
        <v>25.3655194957203</v>
      </c>
      <c r="EC278" s="41"/>
      <c r="ED278" s="51">
        <v>7</v>
      </c>
      <c r="EE278" s="50">
        <v>9</v>
      </c>
      <c r="EF278" s="50">
        <v>8</v>
      </c>
      <c r="EG278" s="5"/>
      <c r="EH278" s="8"/>
      <c r="EI278" s="8"/>
      <c r="EJ278" s="5"/>
      <c r="EK278" s="5"/>
      <c r="EL278" s="5"/>
      <c r="EO278" s="41"/>
      <c r="EP278" s="50">
        <v>9</v>
      </c>
      <c r="EQ278" s="51">
        <v>8</v>
      </c>
      <c r="ER278" s="5"/>
      <c r="ES278" s="8"/>
      <c r="ET278" s="8"/>
      <c r="EU278" s="5"/>
      <c r="EV278" s="5"/>
      <c r="EW278" s="5"/>
      <c r="EZ278" s="41"/>
      <c r="FA278" s="50">
        <v>9</v>
      </c>
      <c r="FB278" s="5"/>
      <c r="FC278" s="8"/>
      <c r="FD278" s="8"/>
      <c r="FE278" s="5"/>
      <c r="FF278" s="5"/>
      <c r="FG278" s="5"/>
    </row>
    <row r="279" s="1" customFormat="1" spans="1:163">
      <c r="A279" s="71"/>
      <c r="B279" s="2"/>
      <c r="C279" s="2"/>
      <c r="D279" s="2"/>
      <c r="E279" s="2"/>
      <c r="F279" s="2"/>
      <c r="G279" s="2"/>
      <c r="H279" s="2"/>
      <c r="I279" s="2"/>
      <c r="J279" s="2"/>
      <c r="K279" s="4"/>
      <c r="L279" s="4"/>
      <c r="M279" s="4"/>
      <c r="N279" s="5"/>
      <c r="O279" s="5"/>
      <c r="P279" s="5"/>
      <c r="U279" s="6"/>
      <c r="W279" s="7"/>
      <c r="Z279" s="7"/>
      <c r="AE279" s="5"/>
      <c r="AF279" s="5"/>
      <c r="AG279" s="5"/>
      <c r="AJ279" s="7"/>
      <c r="AK279" s="6"/>
      <c r="AL279" s="7"/>
      <c r="AM279" s="7"/>
      <c r="AN279" s="7"/>
      <c r="AO279" s="7"/>
      <c r="AP279" s="7"/>
      <c r="AQ279" s="7"/>
      <c r="AR279" s="7"/>
      <c r="AS279" s="8"/>
      <c r="AT279" s="8"/>
      <c r="AU279" s="8"/>
      <c r="AV279" s="5"/>
      <c r="AW279" s="5"/>
      <c r="AX279" s="5"/>
      <c r="BA279" s="7"/>
      <c r="BB279" s="7"/>
      <c r="BC279" s="7"/>
      <c r="BD279" s="7"/>
      <c r="BE279" s="6"/>
      <c r="BF279" s="7"/>
      <c r="BG279" s="7"/>
      <c r="BH279" s="7"/>
      <c r="BL279" s="5"/>
      <c r="BM279" s="5"/>
      <c r="BN279" s="5"/>
      <c r="BQ279" s="7"/>
      <c r="BR279" s="7"/>
      <c r="BS279" s="7"/>
      <c r="BT279" s="7"/>
      <c r="BU279" s="6"/>
      <c r="BV279" s="7"/>
      <c r="BW279" s="7"/>
      <c r="BX279" s="8"/>
      <c r="BY279" s="8"/>
      <c r="BZ279" s="8"/>
      <c r="CA279" s="5"/>
      <c r="CB279" s="5"/>
      <c r="CC279" s="5"/>
      <c r="CF279" s="7"/>
      <c r="CG279" s="7"/>
      <c r="CH279" s="7"/>
      <c r="CI279" s="7"/>
      <c r="CJ279" s="7"/>
      <c r="CK279" s="6"/>
      <c r="CL279" s="4"/>
      <c r="CM279" s="4"/>
      <c r="CN279" s="4"/>
      <c r="CO279" s="5"/>
      <c r="CP279" s="5"/>
      <c r="CQ279" s="5"/>
      <c r="CT279" s="10"/>
      <c r="CU279" s="10"/>
      <c r="CV279" s="10"/>
      <c r="CW279" s="10"/>
      <c r="CX279" s="10"/>
      <c r="CY279" s="10"/>
      <c r="CZ279" s="10"/>
      <c r="DA279" s="10"/>
      <c r="DB279" s="12"/>
      <c r="DC279" s="12"/>
      <c r="DD279" s="12"/>
      <c r="DF279" s="10"/>
      <c r="DG279" s="30" t="s">
        <v>36</v>
      </c>
      <c r="DH279" s="30">
        <v>0.269930891459014</v>
      </c>
      <c r="DI279" s="30">
        <v>0.395027828754295</v>
      </c>
      <c r="DJ279" s="30">
        <v>269</v>
      </c>
      <c r="DK279" s="30">
        <v>269</v>
      </c>
      <c r="DL279" s="30">
        <v>269</v>
      </c>
      <c r="DN279" s="30" t="s">
        <v>36</v>
      </c>
      <c r="DO279" s="30">
        <v>0.269930891459014</v>
      </c>
      <c r="DP279" s="30">
        <v>0.395027828754295</v>
      </c>
      <c r="DQ279" s="30">
        <v>269</v>
      </c>
      <c r="DR279" s="30">
        <v>269</v>
      </c>
      <c r="DS279" s="30">
        <v>269</v>
      </c>
      <c r="DU279" s="30" t="s">
        <v>36</v>
      </c>
      <c r="DV279" s="30">
        <v>0.269930891459014</v>
      </c>
      <c r="DW279" s="30">
        <v>0.395027828754295</v>
      </c>
      <c r="DX279" s="30">
        <v>269</v>
      </c>
      <c r="DY279" s="30">
        <v>269</v>
      </c>
      <c r="DZ279" s="30">
        <v>269</v>
      </c>
      <c r="EC279" s="7"/>
      <c r="ED279" s="6"/>
      <c r="EE279" s="7"/>
      <c r="EF279" s="7"/>
      <c r="EG279" s="8"/>
      <c r="EH279" s="8"/>
      <c r="EI279" s="8"/>
      <c r="EJ279" s="5"/>
      <c r="EK279" s="5"/>
      <c r="EL279" s="5"/>
      <c r="EO279" s="7"/>
      <c r="EP279" s="7"/>
      <c r="EQ279" s="6"/>
      <c r="ER279" s="8"/>
      <c r="ES279" s="8"/>
      <c r="ET279" s="8"/>
      <c r="EU279" s="5"/>
      <c r="EV279" s="5"/>
      <c r="EW279" s="5"/>
      <c r="EZ279" s="7"/>
      <c r="FA279" s="7"/>
      <c r="FB279" s="8"/>
      <c r="FC279" s="8"/>
      <c r="FD279" s="8"/>
      <c r="FE279" s="5"/>
      <c r="FF279" s="5"/>
      <c r="FG279" s="5"/>
    </row>
    <row r="280" s="1" customFormat="1" spans="1:163">
      <c r="A280" s="71"/>
      <c r="B280" s="2"/>
      <c r="C280" s="2"/>
      <c r="D280" s="2"/>
      <c r="E280" s="2"/>
      <c r="F280" s="2"/>
      <c r="G280" s="2"/>
      <c r="H280" s="2"/>
      <c r="I280" s="2"/>
      <c r="J280" s="2"/>
      <c r="K280" s="4"/>
      <c r="L280" s="4"/>
      <c r="M280" s="4"/>
      <c r="N280" s="5"/>
      <c r="O280" s="5"/>
      <c r="P280" s="5"/>
      <c r="R280" s="1" t="s">
        <v>79</v>
      </c>
      <c r="S280" s="1">
        <v>1</v>
      </c>
      <c r="T280" s="1">
        <v>2</v>
      </c>
      <c r="U280" s="6">
        <v>3</v>
      </c>
      <c r="V280" s="7">
        <v>4</v>
      </c>
      <c r="W280" s="1">
        <v>5</v>
      </c>
      <c r="X280" s="1">
        <v>6</v>
      </c>
      <c r="Y280" s="7">
        <v>7</v>
      </c>
      <c r="Z280" s="1">
        <v>8</v>
      </c>
      <c r="AA280" s="1">
        <v>9</v>
      </c>
      <c r="AE280" s="5"/>
      <c r="AF280" s="5"/>
      <c r="AG280" s="5"/>
      <c r="AJ280" s="7" t="s">
        <v>79</v>
      </c>
      <c r="AK280" s="6">
        <v>1</v>
      </c>
      <c r="AL280" s="7">
        <v>2</v>
      </c>
      <c r="AM280" s="7">
        <v>4</v>
      </c>
      <c r="AN280" s="7">
        <v>5</v>
      </c>
      <c r="AO280" s="7">
        <v>6</v>
      </c>
      <c r="AP280" s="7">
        <v>7</v>
      </c>
      <c r="AQ280" s="7">
        <v>8</v>
      </c>
      <c r="AR280" s="7">
        <v>9</v>
      </c>
      <c r="AS280" s="8"/>
      <c r="AT280" s="8"/>
      <c r="AU280" s="8"/>
      <c r="AV280" s="5"/>
      <c r="AW280" s="5"/>
      <c r="AX280" s="5"/>
      <c r="BA280" s="7" t="s">
        <v>79</v>
      </c>
      <c r="BB280" s="7">
        <v>2</v>
      </c>
      <c r="BC280" s="7">
        <v>4</v>
      </c>
      <c r="BD280" s="7">
        <v>5</v>
      </c>
      <c r="BE280" s="6">
        <v>6</v>
      </c>
      <c r="BF280" s="7">
        <v>7</v>
      </c>
      <c r="BG280" s="7">
        <v>8</v>
      </c>
      <c r="BH280" s="7">
        <v>9</v>
      </c>
      <c r="BL280" s="5"/>
      <c r="BM280" s="5"/>
      <c r="BN280" s="5"/>
      <c r="BQ280" s="7" t="s">
        <v>79</v>
      </c>
      <c r="BR280" s="7">
        <v>2</v>
      </c>
      <c r="BS280" s="7">
        <v>4</v>
      </c>
      <c r="BT280" s="7">
        <v>5</v>
      </c>
      <c r="BU280" s="6">
        <v>7</v>
      </c>
      <c r="BV280" s="7">
        <v>8</v>
      </c>
      <c r="BW280" s="7">
        <v>9</v>
      </c>
      <c r="BX280" s="8"/>
      <c r="BY280" s="8"/>
      <c r="BZ280" s="8"/>
      <c r="CA280" s="5"/>
      <c r="CB280" s="5"/>
      <c r="CC280" s="5"/>
      <c r="CF280" s="7" t="s">
        <v>79</v>
      </c>
      <c r="CG280" s="7">
        <v>2</v>
      </c>
      <c r="CH280" s="7">
        <v>4</v>
      </c>
      <c r="CI280" s="7">
        <v>5</v>
      </c>
      <c r="CJ280" s="7">
        <v>8</v>
      </c>
      <c r="CK280" s="6">
        <v>9</v>
      </c>
      <c r="CL280" s="4"/>
      <c r="CM280" s="4"/>
      <c r="CN280" s="4"/>
      <c r="CO280" s="5"/>
      <c r="CP280" s="5"/>
      <c r="CQ280" s="5"/>
      <c r="CT280" s="10" t="s">
        <v>79</v>
      </c>
      <c r="CU280" s="10">
        <v>2</v>
      </c>
      <c r="CV280" s="10">
        <v>4</v>
      </c>
      <c r="CW280" s="10">
        <v>5</v>
      </c>
      <c r="CX280" s="10">
        <v>8</v>
      </c>
      <c r="CY280" s="10"/>
      <c r="CZ280" s="10"/>
      <c r="DA280" s="10"/>
      <c r="DB280" s="12"/>
      <c r="DC280" s="12"/>
      <c r="DD280" s="12"/>
      <c r="DF280" s="10"/>
      <c r="DG280" s="30" t="s">
        <v>73</v>
      </c>
      <c r="DH280" s="30">
        <v>0.289657666736893</v>
      </c>
      <c r="DI280" s="30">
        <v>0.334580676086567</v>
      </c>
      <c r="DJ280" s="30">
        <v>0.422373000267668</v>
      </c>
      <c r="DK280" s="30">
        <v>0.306286241106067</v>
      </c>
      <c r="DL280" s="30">
        <v>0.307648274503411</v>
      </c>
      <c r="DN280" s="30" t="s">
        <v>73</v>
      </c>
      <c r="DO280" s="30">
        <v>0.289657666736893</v>
      </c>
      <c r="DP280" s="30">
        <v>0.334580676086567</v>
      </c>
      <c r="DQ280" s="30">
        <v>0.422373000267668</v>
      </c>
      <c r="DR280" s="30">
        <v>0.306286241106067</v>
      </c>
      <c r="DS280" s="30">
        <v>0.307648274503411</v>
      </c>
      <c r="DU280" s="30" t="s">
        <v>73</v>
      </c>
      <c r="DV280" s="30">
        <v>0.289657666736893</v>
      </c>
      <c r="DW280" s="30">
        <v>0.334580676086567</v>
      </c>
      <c r="DX280" s="30">
        <v>0.422373000267668</v>
      </c>
      <c r="DY280" s="30">
        <v>0.306286241106067</v>
      </c>
      <c r="DZ280" s="30">
        <v>0.307648274503411</v>
      </c>
      <c r="EC280" s="7" t="s">
        <v>79</v>
      </c>
      <c r="ED280" s="6">
        <v>4</v>
      </c>
      <c r="EE280" s="7">
        <v>5</v>
      </c>
      <c r="EF280" s="7">
        <v>8</v>
      </c>
      <c r="EG280" s="8"/>
      <c r="EH280" s="8"/>
      <c r="EI280" s="8"/>
      <c r="EJ280" s="5"/>
      <c r="EK280" s="5"/>
      <c r="EL280" s="5"/>
      <c r="EO280" s="7" t="s">
        <v>79</v>
      </c>
      <c r="EP280" s="7">
        <v>5</v>
      </c>
      <c r="EQ280" s="6">
        <v>8</v>
      </c>
      <c r="ER280" s="8"/>
      <c r="ES280" s="8"/>
      <c r="ET280" s="8"/>
      <c r="EU280" s="5"/>
      <c r="EV280" s="5"/>
      <c r="EW280" s="5"/>
      <c r="EZ280" s="7" t="s">
        <v>79</v>
      </c>
      <c r="FA280" s="7">
        <v>5</v>
      </c>
      <c r="FB280" s="8"/>
      <c r="FC280" s="8"/>
      <c r="FD280" s="8"/>
      <c r="FE280" s="5"/>
      <c r="FF280" s="5"/>
      <c r="FG280" s="5"/>
    </row>
    <row r="281" spans="111:130">
      <c r="DG281" s="11"/>
      <c r="DI281" s="11"/>
      <c r="DJ281" s="32" t="s">
        <v>50</v>
      </c>
      <c r="DK281" s="32" t="s">
        <v>51</v>
      </c>
      <c r="DL281" s="32" t="s">
        <v>52</v>
      </c>
      <c r="DN281" s="11"/>
      <c r="DP281" s="11"/>
      <c r="DQ281" s="32" t="s">
        <v>50</v>
      </c>
      <c r="DR281" s="32" t="s">
        <v>51</v>
      </c>
      <c r="DS281" s="32" t="s">
        <v>52</v>
      </c>
      <c r="DU281" s="11"/>
      <c r="DW281" s="11"/>
      <c r="DX281" s="32" t="s">
        <v>50</v>
      </c>
      <c r="DY281" s="32" t="s">
        <v>51</v>
      </c>
      <c r="DZ281" s="32" t="s">
        <v>52</v>
      </c>
    </row>
    <row r="282" spans="111:130">
      <c r="DG282" s="11"/>
      <c r="DI282" s="11"/>
      <c r="DJ282" s="12"/>
      <c r="DK282" s="12"/>
      <c r="DL282" s="12"/>
      <c r="DN282" s="11"/>
      <c r="DP282" s="11"/>
      <c r="DQ282" s="12"/>
      <c r="DR282" s="12"/>
      <c r="DS282" s="12"/>
      <c r="DU282" s="11"/>
      <c r="DW282" s="11"/>
      <c r="DX282" s="12"/>
      <c r="DY282" s="12"/>
      <c r="DZ282" s="12"/>
    </row>
  </sheetData>
  <autoFilter ref="F1:F282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33"/>
  <sheetViews>
    <sheetView topLeftCell="L201" workbookViewId="0">
      <selection activeCell="R2" sqref="R2:R215"/>
    </sheetView>
  </sheetViews>
  <sheetFormatPr defaultColWidth="8.88333333333333" defaultRowHeight="14.25"/>
  <cols>
    <col min="1" max="1" width="14.5" style="62" customWidth="1"/>
    <col min="2" max="3" width="6.5" style="63" customWidth="1"/>
    <col min="4" max="4" width="6.5" style="64" customWidth="1"/>
    <col min="5" max="5" width="5.88333333333333" style="64" customWidth="1"/>
    <col min="6" max="6" width="6.25" style="64" customWidth="1"/>
    <col min="7" max="7" width="6.38333333333333" style="63" customWidth="1"/>
    <col min="8" max="8" width="7.75" style="63" customWidth="1"/>
    <col min="9" max="9" width="5.63333333333333" style="64" customWidth="1"/>
    <col min="10" max="10" width="5.75" style="62" customWidth="1"/>
    <col min="11" max="11" width="6.25" style="64" customWidth="1"/>
    <col min="12" max="12" width="5.75" style="64" customWidth="1"/>
    <col min="13" max="13" width="7.13333333333333" style="64" customWidth="1"/>
    <col min="14" max="14" width="6.88333333333333" style="62" customWidth="1"/>
    <col min="15" max="15" width="6.75" style="64" customWidth="1"/>
    <col min="16" max="16" width="5.75" style="62" customWidth="1"/>
    <col min="17" max="17" width="6.63333333333333" style="62" customWidth="1"/>
    <col min="18" max="18" width="5.25" style="64" customWidth="1"/>
    <col min="19" max="26" width="8.88333333333333" style="65"/>
    <col min="27" max="29" width="8.88333333333333" style="66"/>
    <col min="30" max="16381" width="8.88333333333333" style="65"/>
  </cols>
  <sheetData>
    <row r="1" ht="16.5" spans="1:32">
      <c r="A1" s="62" t="s">
        <v>0</v>
      </c>
      <c r="B1" s="63" t="s">
        <v>1</v>
      </c>
      <c r="C1" s="63" t="s">
        <v>2</v>
      </c>
      <c r="D1" s="64" t="s">
        <v>3</v>
      </c>
      <c r="E1" s="64" t="s">
        <v>4</v>
      </c>
      <c r="F1" s="64" t="s">
        <v>5</v>
      </c>
      <c r="G1" s="63" t="s">
        <v>6</v>
      </c>
      <c r="H1" s="63" t="s">
        <v>7</v>
      </c>
      <c r="I1" s="64" t="s">
        <v>8</v>
      </c>
      <c r="J1" s="62" t="s">
        <v>9</v>
      </c>
      <c r="K1" s="64" t="s">
        <v>10</v>
      </c>
      <c r="L1" s="64" t="s">
        <v>11</v>
      </c>
      <c r="M1" s="64" t="s">
        <v>12</v>
      </c>
      <c r="N1" s="62" t="s">
        <v>13</v>
      </c>
      <c r="O1" s="64" t="s">
        <v>14</v>
      </c>
      <c r="P1" s="62" t="s">
        <v>15</v>
      </c>
      <c r="Q1" s="62" t="s">
        <v>16</v>
      </c>
      <c r="R1" s="64" t="s">
        <v>89</v>
      </c>
      <c r="T1" s="65" t="s">
        <v>18</v>
      </c>
      <c r="U1" s="67">
        <v>7</v>
      </c>
      <c r="V1" s="67"/>
      <c r="W1" s="67"/>
      <c r="X1" s="67">
        <v>11</v>
      </c>
      <c r="Y1" s="67"/>
      <c r="Z1" s="67"/>
      <c r="AA1" s="69">
        <v>15</v>
      </c>
      <c r="AB1" s="69"/>
      <c r="AC1" s="69"/>
      <c r="AD1" s="67">
        <v>18</v>
      </c>
      <c r="AE1" s="67"/>
      <c r="AF1" s="67"/>
    </row>
    <row r="2" spans="1:32">
      <c r="A2" s="62" t="s">
        <v>19</v>
      </c>
      <c r="B2" s="63">
        <v>50.7</v>
      </c>
      <c r="C2" s="63">
        <f>B2*0.8</f>
        <v>40.56</v>
      </c>
      <c r="D2" s="64">
        <f>(C2-8)^(2/3)*0.3</f>
        <v>3.05898620780009</v>
      </c>
      <c r="E2" s="64">
        <v>0.28</v>
      </c>
      <c r="F2" s="64">
        <v>4.373</v>
      </c>
      <c r="G2" s="63">
        <v>365</v>
      </c>
      <c r="H2" s="63">
        <v>357</v>
      </c>
      <c r="I2" s="64">
        <v>320</v>
      </c>
      <c r="J2" s="62">
        <v>90</v>
      </c>
      <c r="K2" s="64">
        <v>0.28125</v>
      </c>
      <c r="L2" s="64">
        <v>0.265625</v>
      </c>
      <c r="M2" s="64">
        <v>0.40625</v>
      </c>
      <c r="N2" s="62">
        <v>540</v>
      </c>
      <c r="O2" s="64">
        <v>1.6875</v>
      </c>
      <c r="P2" s="62">
        <v>300</v>
      </c>
      <c r="Q2" s="62">
        <v>500</v>
      </c>
      <c r="R2" s="64">
        <v>0.77</v>
      </c>
      <c r="T2" s="68"/>
      <c r="U2" s="65">
        <f>IF(K2&lt;0.6,(-0.0117+0.3675*K2+0.3927*E2/100)*D2,(0.209+0.3297*E2/100)*D2)</f>
        <v>0.283748302815225</v>
      </c>
      <c r="V2" s="65">
        <f t="shared" ref="V2:V65" si="0">R2/U2</f>
        <v>2.7136726188682</v>
      </c>
      <c r="W2" s="65">
        <f t="shared" ref="W2:W65" si="1">IF(V2&gt;=1,0,1)</f>
        <v>0</v>
      </c>
      <c r="X2" s="65">
        <f>(0.59-0.493*K2+0.0061*O2-0.842*E2/100)*D2</f>
        <v>1.40493087961981</v>
      </c>
      <c r="Y2" s="65">
        <f t="shared" ref="Y2:Y65" si="2">R2/X2</f>
        <v>0.548069667461771</v>
      </c>
      <c r="Z2" s="65">
        <f t="shared" ref="Z2:Z65" si="3">IF(Y2&gt;=1,0,1)</f>
        <v>1</v>
      </c>
      <c r="AA2" s="66">
        <f>0.9647-0.0258*D2+0.3701*E2/100+0.6612*K2-0.0567*O2</f>
        <v>0.977095685838758</v>
      </c>
      <c r="AB2" s="66">
        <f t="shared" ref="AB2:AB65" si="4">R2/AA2</f>
        <v>0.788049738791976</v>
      </c>
      <c r="AC2" s="66">
        <f t="shared" ref="AC2:AC65" si="5">IF(AB2&gt;=1,0,1)</f>
        <v>1</v>
      </c>
      <c r="AD2" s="65">
        <f>(0.217+0.183*E2/100+0.2453*K2-0.0151*O2)*D2</f>
        <v>0.798462009660499</v>
      </c>
      <c r="AE2" s="65">
        <f t="shared" ref="AE2:AE65" si="6">R2/AD2</f>
        <v>0.964353958840695</v>
      </c>
      <c r="AF2" s="65">
        <f>IF(AE2&gt;=1,0,1)</f>
        <v>1</v>
      </c>
    </row>
    <row r="3" spans="1:32">
      <c r="A3" s="62" t="s">
        <v>19</v>
      </c>
      <c r="B3" s="63">
        <v>50.7</v>
      </c>
      <c r="C3" s="63">
        <f t="shared" ref="C3:C66" si="7">B3*0.8</f>
        <v>40.56</v>
      </c>
      <c r="D3" s="64">
        <f t="shared" ref="D3:D66" si="8">(C3-8)^(2/3)*0.3</f>
        <v>3.05898620780009</v>
      </c>
      <c r="E3" s="64">
        <v>0.28</v>
      </c>
      <c r="F3" s="64">
        <v>4.347</v>
      </c>
      <c r="G3" s="63">
        <v>365</v>
      </c>
      <c r="H3" s="63">
        <v>357</v>
      </c>
      <c r="I3" s="64">
        <v>220</v>
      </c>
      <c r="J3" s="62">
        <v>140</v>
      </c>
      <c r="K3" s="64">
        <v>0.636363636363636</v>
      </c>
      <c r="L3" s="64">
        <v>0.386363636363636</v>
      </c>
      <c r="M3" s="64">
        <v>0.590909090909091</v>
      </c>
      <c r="N3" s="62">
        <v>540</v>
      </c>
      <c r="O3" s="64">
        <v>2.45454545454545</v>
      </c>
      <c r="P3" s="62">
        <v>300</v>
      </c>
      <c r="Q3" s="62">
        <v>500</v>
      </c>
      <c r="R3" s="64">
        <v>1.16</v>
      </c>
      <c r="T3" s="68"/>
      <c r="U3" s="65">
        <f t="shared" ref="U3:U34" si="9">IF(K3&lt;0.6,(-0.0117+0.3675*K3+0.3927*E3/100)*D3,(0.209+0.3297*E3/100)*D3)</f>
        <v>0.642152051137812</v>
      </c>
      <c r="V3" s="65">
        <f t="shared" si="0"/>
        <v>1.80642574908018</v>
      </c>
      <c r="W3" s="65">
        <f t="shared" si="1"/>
        <v>0</v>
      </c>
      <c r="X3" s="65">
        <f t="shared" ref="X3:X34" si="10">(0.59-0.493*K3+0.0061*O3-0.842*E3/100)*D3</f>
        <v>0.883703962655505</v>
      </c>
      <c r="Y3" s="65">
        <f t="shared" si="2"/>
        <v>1.3126567821584</v>
      </c>
      <c r="Z3" s="65">
        <f t="shared" si="3"/>
        <v>0</v>
      </c>
      <c r="AA3" s="66">
        <f t="shared" ref="AA3:AA34" si="11">0.9647-0.0258*D3+0.3701*E3/100+0.6612*K3-0.0567*O3</f>
        <v>1.16840534492967</v>
      </c>
      <c r="AB3" s="66">
        <f t="shared" si="4"/>
        <v>0.992806139610588</v>
      </c>
      <c r="AC3" s="66">
        <f t="shared" si="5"/>
        <v>1</v>
      </c>
      <c r="AD3" s="65">
        <f t="shared" ref="AD3:AD34" si="12">(0.217+0.183*E3/100+0.2453*K3-0.0151*O3)*D3</f>
        <v>1.02949802621581</v>
      </c>
      <c r="AE3" s="65">
        <f t="shared" si="6"/>
        <v>1.1267627236391</v>
      </c>
      <c r="AF3" s="65">
        <f t="shared" ref="AF3:AF66" si="13">IF(AE3&gt;=1,0,1)</f>
        <v>0</v>
      </c>
    </row>
    <row r="4" spans="1:32">
      <c r="A4" s="62" t="s">
        <v>19</v>
      </c>
      <c r="B4" s="63">
        <v>50.7</v>
      </c>
      <c r="C4" s="63">
        <f t="shared" si="7"/>
        <v>40.56</v>
      </c>
      <c r="D4" s="64">
        <f t="shared" si="8"/>
        <v>3.05898620780009</v>
      </c>
      <c r="E4" s="64">
        <v>0.28</v>
      </c>
      <c r="F4" s="64">
        <v>4.267</v>
      </c>
      <c r="G4" s="63">
        <v>365</v>
      </c>
      <c r="H4" s="63">
        <v>357</v>
      </c>
      <c r="I4" s="64">
        <v>160</v>
      </c>
      <c r="J4" s="62">
        <v>170</v>
      </c>
      <c r="K4" s="64">
        <v>1.0625</v>
      </c>
      <c r="L4" s="64">
        <v>0.53125</v>
      </c>
      <c r="M4" s="64">
        <v>0.8125</v>
      </c>
      <c r="N4" s="62">
        <v>540</v>
      </c>
      <c r="O4" s="64">
        <v>3.375</v>
      </c>
      <c r="P4" s="62">
        <v>300</v>
      </c>
      <c r="Q4" s="62">
        <v>500</v>
      </c>
      <c r="R4" s="64">
        <v>1.51</v>
      </c>
      <c r="T4" s="68"/>
      <c r="U4" s="65">
        <f t="shared" si="9"/>
        <v>0.642152051137812</v>
      </c>
      <c r="V4" s="65">
        <f t="shared" si="0"/>
        <v>2.35146800095783</v>
      </c>
      <c r="W4" s="65">
        <f t="shared" si="1"/>
        <v>0</v>
      </c>
      <c r="X4" s="65">
        <f t="shared" si="10"/>
        <v>0.258231662298344</v>
      </c>
      <c r="Y4" s="65">
        <f t="shared" si="2"/>
        <v>5.84746264869506</v>
      </c>
      <c r="Z4" s="65">
        <f t="shared" si="3"/>
        <v>0</v>
      </c>
      <c r="AA4" s="66">
        <f t="shared" si="11"/>
        <v>1.39797693583876</v>
      </c>
      <c r="AB4" s="66">
        <f t="shared" si="4"/>
        <v>1.0801322692023</v>
      </c>
      <c r="AC4" s="66">
        <f t="shared" si="5"/>
        <v>0</v>
      </c>
      <c r="AD4" s="65">
        <f t="shared" si="12"/>
        <v>1.30674124608218</v>
      </c>
      <c r="AE4" s="65">
        <f t="shared" si="6"/>
        <v>1.1555462908416</v>
      </c>
      <c r="AF4" s="65">
        <f t="shared" si="13"/>
        <v>0</v>
      </c>
    </row>
    <row r="5" spans="1:32">
      <c r="A5" s="62" t="s">
        <v>20</v>
      </c>
      <c r="B5" s="63">
        <v>29.9</v>
      </c>
      <c r="C5" s="63">
        <f t="shared" si="7"/>
        <v>23.92</v>
      </c>
      <c r="D5" s="64">
        <f t="shared" si="8"/>
        <v>1.89852635502419</v>
      </c>
      <c r="E5" s="64">
        <v>0.2</v>
      </c>
      <c r="F5" s="64">
        <v>7.87982156914196</v>
      </c>
      <c r="G5" s="63">
        <v>348</v>
      </c>
      <c r="H5" s="63">
        <v>354</v>
      </c>
      <c r="I5" s="64">
        <v>112</v>
      </c>
      <c r="J5" s="62">
        <v>55</v>
      </c>
      <c r="K5" s="64">
        <v>0.491071428571429</v>
      </c>
      <c r="L5" s="64">
        <v>0.491071428571429</v>
      </c>
      <c r="M5" s="64">
        <v>0.857142857142857</v>
      </c>
      <c r="N5" s="62">
        <v>740</v>
      </c>
      <c r="O5" s="64">
        <v>6.60714285714286</v>
      </c>
      <c r="P5" s="62">
        <v>206</v>
      </c>
      <c r="Q5" s="62">
        <v>222</v>
      </c>
      <c r="R5" s="64">
        <v>0.827</v>
      </c>
      <c r="T5" s="68"/>
      <c r="U5" s="65">
        <f t="shared" si="9"/>
        <v>0.321903022378725</v>
      </c>
      <c r="V5" s="65">
        <f t="shared" si="0"/>
        <v>2.56909672325791</v>
      </c>
      <c r="W5" s="65">
        <f t="shared" si="1"/>
        <v>0</v>
      </c>
      <c r="X5" s="65">
        <f t="shared" si="10"/>
        <v>0.733820983315431</v>
      </c>
      <c r="Y5" s="65">
        <f t="shared" si="2"/>
        <v>1.12697785809229</v>
      </c>
      <c r="Z5" s="65">
        <f t="shared" si="3"/>
        <v>0</v>
      </c>
      <c r="AA5" s="66">
        <f t="shared" si="11"/>
        <v>0.866529648611805</v>
      </c>
      <c r="AB5" s="66">
        <f t="shared" si="4"/>
        <v>0.954381654828393</v>
      </c>
      <c r="AC5" s="66">
        <f t="shared" si="5"/>
        <v>1</v>
      </c>
      <c r="AD5" s="65">
        <f t="shared" si="12"/>
        <v>0.451959319219836</v>
      </c>
      <c r="AE5" s="65">
        <f t="shared" si="6"/>
        <v>1.82981070382076</v>
      </c>
      <c r="AF5" s="65">
        <f t="shared" si="13"/>
        <v>0</v>
      </c>
    </row>
    <row r="6" spans="1:32">
      <c r="A6" s="62" t="s">
        <v>20</v>
      </c>
      <c r="B6" s="63">
        <v>32.43</v>
      </c>
      <c r="C6" s="63">
        <f t="shared" si="7"/>
        <v>25.944</v>
      </c>
      <c r="D6" s="64">
        <f t="shared" si="8"/>
        <v>2.05620981774689</v>
      </c>
      <c r="E6" s="64">
        <v>0.2</v>
      </c>
      <c r="F6" s="64">
        <v>7.87982156914196</v>
      </c>
      <c r="G6" s="63">
        <v>348</v>
      </c>
      <c r="H6" s="63">
        <v>354</v>
      </c>
      <c r="I6" s="64">
        <v>112</v>
      </c>
      <c r="J6" s="62">
        <v>55</v>
      </c>
      <c r="K6" s="64">
        <v>0.491071428571429</v>
      </c>
      <c r="L6" s="64">
        <v>0.491071428571429</v>
      </c>
      <c r="M6" s="64">
        <v>0.857142857142857</v>
      </c>
      <c r="N6" s="62">
        <v>540</v>
      </c>
      <c r="O6" s="64">
        <v>4.82142857142857</v>
      </c>
      <c r="P6" s="62">
        <v>206</v>
      </c>
      <c r="Q6" s="62">
        <v>222</v>
      </c>
      <c r="R6" s="64">
        <v>0.972</v>
      </c>
      <c r="T6" s="68"/>
      <c r="U6" s="65">
        <f t="shared" si="9"/>
        <v>0.348638907869728</v>
      </c>
      <c r="V6" s="65">
        <f t="shared" si="0"/>
        <v>2.78798486932846</v>
      </c>
      <c r="W6" s="65">
        <f t="shared" si="1"/>
        <v>0</v>
      </c>
      <c r="X6" s="65">
        <f t="shared" si="10"/>
        <v>0.772371009525535</v>
      </c>
      <c r="Y6" s="65">
        <f t="shared" si="2"/>
        <v>1.25846256269652</v>
      </c>
      <c r="Z6" s="65">
        <f t="shared" si="3"/>
        <v>0</v>
      </c>
      <c r="AA6" s="66">
        <f t="shared" si="11"/>
        <v>0.963711415273559</v>
      </c>
      <c r="AB6" s="66">
        <f t="shared" si="4"/>
        <v>1.00860069165424</v>
      </c>
      <c r="AC6" s="66">
        <f t="shared" si="5"/>
        <v>0</v>
      </c>
      <c r="AD6" s="65">
        <f t="shared" si="12"/>
        <v>0.54494135237137</v>
      </c>
      <c r="AE6" s="65">
        <f t="shared" si="6"/>
        <v>1.78367818072576</v>
      </c>
      <c r="AF6" s="65">
        <f t="shared" si="13"/>
        <v>0</v>
      </c>
    </row>
    <row r="7" spans="1:32">
      <c r="A7" s="62" t="s">
        <v>20</v>
      </c>
      <c r="B7" s="63">
        <v>32.43</v>
      </c>
      <c r="C7" s="63">
        <f t="shared" si="7"/>
        <v>25.944</v>
      </c>
      <c r="D7" s="64">
        <f t="shared" si="8"/>
        <v>2.05620981774689</v>
      </c>
      <c r="E7" s="64">
        <v>0.2</v>
      </c>
      <c r="F7" s="64">
        <v>10.6640625</v>
      </c>
      <c r="G7" s="63">
        <v>348</v>
      </c>
      <c r="H7" s="63">
        <v>354</v>
      </c>
      <c r="I7" s="64">
        <v>112</v>
      </c>
      <c r="J7" s="62">
        <v>40</v>
      </c>
      <c r="K7" s="64">
        <v>0.357142857142857</v>
      </c>
      <c r="L7" s="64">
        <v>0.357142857142857</v>
      </c>
      <c r="M7" s="64">
        <v>0.857142857142857</v>
      </c>
      <c r="N7" s="62">
        <v>740</v>
      </c>
      <c r="O7" s="64">
        <v>6.60714285714286</v>
      </c>
      <c r="P7" s="62">
        <v>176</v>
      </c>
      <c r="Q7" s="62">
        <v>192</v>
      </c>
      <c r="R7" s="64">
        <v>0.702</v>
      </c>
      <c r="T7" s="68"/>
      <c r="U7" s="65">
        <f t="shared" si="9"/>
        <v>0.247434830902498</v>
      </c>
      <c r="V7" s="65">
        <f t="shared" si="0"/>
        <v>2.83711067451382</v>
      </c>
      <c r="W7" s="65">
        <f t="shared" si="1"/>
        <v>0</v>
      </c>
      <c r="X7" s="65">
        <f t="shared" si="10"/>
        <v>0.930533934345977</v>
      </c>
      <c r="Y7" s="65">
        <f t="shared" si="2"/>
        <v>0.754405588113666</v>
      </c>
      <c r="Z7" s="65">
        <f t="shared" si="3"/>
        <v>1</v>
      </c>
      <c r="AA7" s="66">
        <f t="shared" si="11"/>
        <v>0.773907843844987</v>
      </c>
      <c r="AB7" s="66">
        <f t="shared" si="4"/>
        <v>0.907084746049699</v>
      </c>
      <c r="AC7" s="66">
        <f t="shared" si="5"/>
        <v>1</v>
      </c>
      <c r="AD7" s="65">
        <f t="shared" si="12"/>
        <v>0.421945123139269</v>
      </c>
      <c r="AE7" s="65">
        <f t="shared" si="6"/>
        <v>1.66372345952745</v>
      </c>
      <c r="AF7" s="65">
        <f t="shared" si="13"/>
        <v>0</v>
      </c>
    </row>
    <row r="8" spans="1:32">
      <c r="A8" s="62" t="s">
        <v>20</v>
      </c>
      <c r="B8" s="63">
        <v>32.43</v>
      </c>
      <c r="C8" s="63">
        <f t="shared" si="7"/>
        <v>25.944</v>
      </c>
      <c r="D8" s="64">
        <f t="shared" si="8"/>
        <v>2.05620981774689</v>
      </c>
      <c r="E8" s="64">
        <v>0.2</v>
      </c>
      <c r="F8" s="64">
        <v>6.0593220338983</v>
      </c>
      <c r="G8" s="63">
        <v>348</v>
      </c>
      <c r="H8" s="63">
        <v>354</v>
      </c>
      <c r="I8" s="64">
        <v>112</v>
      </c>
      <c r="J8" s="62">
        <v>70</v>
      </c>
      <c r="K8" s="64">
        <v>0.625</v>
      </c>
      <c r="L8" s="64">
        <v>0.625</v>
      </c>
      <c r="M8" s="64">
        <v>0.857142857142857</v>
      </c>
      <c r="N8" s="62">
        <v>740</v>
      </c>
      <c r="O8" s="64">
        <v>6.60714285714286</v>
      </c>
      <c r="P8" s="62">
        <v>236</v>
      </c>
      <c r="Q8" s="62">
        <v>252</v>
      </c>
      <c r="R8" s="64">
        <v>0.977</v>
      </c>
      <c r="T8" s="68"/>
      <c r="U8" s="65">
        <f t="shared" si="9"/>
        <v>0.431103716662921</v>
      </c>
      <c r="V8" s="65">
        <f t="shared" si="0"/>
        <v>2.26627598472762</v>
      </c>
      <c r="W8" s="65">
        <f t="shared" si="1"/>
        <v>0</v>
      </c>
      <c r="X8" s="65">
        <f t="shared" si="10"/>
        <v>0.659004084306009</v>
      </c>
      <c r="Y8" s="65">
        <f t="shared" si="2"/>
        <v>1.4825401287594</v>
      </c>
      <c r="Z8" s="65">
        <f t="shared" si="3"/>
        <v>0</v>
      </c>
      <c r="AA8" s="66">
        <f t="shared" si="11"/>
        <v>0.95101498670213</v>
      </c>
      <c r="AB8" s="66">
        <f t="shared" si="4"/>
        <v>1.02732345300675</v>
      </c>
      <c r="AC8" s="66">
        <f t="shared" si="5"/>
        <v>0</v>
      </c>
      <c r="AD8" s="65">
        <f t="shared" si="12"/>
        <v>0.557049123574977</v>
      </c>
      <c r="AE8" s="65">
        <f t="shared" si="6"/>
        <v>1.75388481671042</v>
      </c>
      <c r="AF8" s="65">
        <f t="shared" si="13"/>
        <v>0</v>
      </c>
    </row>
    <row r="9" spans="1:32">
      <c r="A9" s="62" t="s">
        <v>20</v>
      </c>
      <c r="B9" s="63">
        <v>45.12</v>
      </c>
      <c r="C9" s="63">
        <f t="shared" si="7"/>
        <v>36.096</v>
      </c>
      <c r="D9" s="64">
        <f t="shared" si="8"/>
        <v>2.7725810517108</v>
      </c>
      <c r="E9" s="64">
        <v>0.2</v>
      </c>
      <c r="F9" s="64">
        <v>7.87982156914196</v>
      </c>
      <c r="G9" s="63">
        <v>348</v>
      </c>
      <c r="H9" s="63">
        <v>354</v>
      </c>
      <c r="I9" s="64">
        <v>112</v>
      </c>
      <c r="J9" s="62">
        <v>55</v>
      </c>
      <c r="K9" s="64">
        <v>0.491071428571429</v>
      </c>
      <c r="L9" s="64">
        <v>0.491071428571429</v>
      </c>
      <c r="M9" s="64">
        <v>0.857142857142857</v>
      </c>
      <c r="N9" s="62">
        <v>740</v>
      </c>
      <c r="O9" s="64">
        <v>6.60714285714286</v>
      </c>
      <c r="P9" s="62">
        <v>206</v>
      </c>
      <c r="Q9" s="62">
        <v>222</v>
      </c>
      <c r="R9" s="64">
        <v>1.219</v>
      </c>
      <c r="T9" s="68"/>
      <c r="U9" s="65">
        <f t="shared" si="9"/>
        <v>0.470102623528931</v>
      </c>
      <c r="V9" s="65">
        <f t="shared" si="0"/>
        <v>2.59305083398451</v>
      </c>
      <c r="W9" s="65">
        <f t="shared" si="1"/>
        <v>0</v>
      </c>
      <c r="X9" s="65">
        <f t="shared" si="10"/>
        <v>1.07166179089583</v>
      </c>
      <c r="Y9" s="65">
        <f t="shared" si="2"/>
        <v>1.13748573510399</v>
      </c>
      <c r="Z9" s="65">
        <f t="shared" si="3"/>
        <v>0</v>
      </c>
      <c r="AA9" s="66">
        <f t="shared" si="11"/>
        <v>0.84397903743729</v>
      </c>
      <c r="AB9" s="66">
        <f t="shared" si="4"/>
        <v>1.44434866972697</v>
      </c>
      <c r="AC9" s="66">
        <f t="shared" si="5"/>
        <v>0</v>
      </c>
      <c r="AD9" s="65">
        <f t="shared" si="12"/>
        <v>0.660035000987417</v>
      </c>
      <c r="AE9" s="65">
        <f t="shared" si="6"/>
        <v>1.84687175403784</v>
      </c>
      <c r="AF9" s="65">
        <f t="shared" si="13"/>
        <v>0</v>
      </c>
    </row>
    <row r="10" spans="1:32">
      <c r="A10" s="62" t="s">
        <v>20</v>
      </c>
      <c r="B10" s="63">
        <v>21.6</v>
      </c>
      <c r="C10" s="63">
        <f t="shared" si="7"/>
        <v>17.28</v>
      </c>
      <c r="D10" s="64">
        <f t="shared" si="8"/>
        <v>1.32480890563222</v>
      </c>
      <c r="E10" s="64">
        <v>0.2</v>
      </c>
      <c r="F10" s="64">
        <v>7.87982156914196</v>
      </c>
      <c r="G10" s="63">
        <v>348</v>
      </c>
      <c r="H10" s="63">
        <v>354</v>
      </c>
      <c r="I10" s="64">
        <v>112</v>
      </c>
      <c r="J10" s="62">
        <v>55</v>
      </c>
      <c r="K10" s="64">
        <v>0.491071428571429</v>
      </c>
      <c r="L10" s="64">
        <v>0.491071428571429</v>
      </c>
      <c r="M10" s="64">
        <v>0.857142857142857</v>
      </c>
      <c r="N10" s="62">
        <v>740</v>
      </c>
      <c r="O10" s="64">
        <v>6.60714285714286</v>
      </c>
      <c r="P10" s="62">
        <v>206</v>
      </c>
      <c r="Q10" s="62">
        <v>222</v>
      </c>
      <c r="R10" s="64">
        <v>0.732</v>
      </c>
      <c r="T10" s="68"/>
      <c r="U10" s="65">
        <f t="shared" si="9"/>
        <v>0.224626847906901</v>
      </c>
      <c r="V10" s="65">
        <f t="shared" si="0"/>
        <v>3.25873779924734</v>
      </c>
      <c r="W10" s="65">
        <f t="shared" si="1"/>
        <v>0</v>
      </c>
      <c r="X10" s="65">
        <f t="shared" si="10"/>
        <v>0.512066936159907</v>
      </c>
      <c r="Y10" s="65">
        <f t="shared" si="2"/>
        <v>1.42950061468412</v>
      </c>
      <c r="Z10" s="65">
        <f t="shared" si="3"/>
        <v>0</v>
      </c>
      <c r="AA10" s="66">
        <f t="shared" si="11"/>
        <v>0.881331558806117</v>
      </c>
      <c r="AB10" s="66">
        <f t="shared" si="4"/>
        <v>0.830561430242658</v>
      </c>
      <c r="AC10" s="66">
        <f t="shared" si="5"/>
        <v>1</v>
      </c>
      <c r="AD10" s="65">
        <f t="shared" si="12"/>
        <v>0.31538131114239</v>
      </c>
      <c r="AE10" s="65">
        <f t="shared" si="6"/>
        <v>2.32099992656037</v>
      </c>
      <c r="AF10" s="65">
        <f t="shared" si="13"/>
        <v>0</v>
      </c>
    </row>
    <row r="11" spans="1:32">
      <c r="A11" s="62" t="s">
        <v>20</v>
      </c>
      <c r="B11" s="63">
        <v>29.9</v>
      </c>
      <c r="C11" s="63">
        <f t="shared" si="7"/>
        <v>23.92</v>
      </c>
      <c r="D11" s="64">
        <f t="shared" si="8"/>
        <v>1.89852635502419</v>
      </c>
      <c r="E11" s="64">
        <v>0.25</v>
      </c>
      <c r="F11" s="64">
        <v>7.87982156914196</v>
      </c>
      <c r="G11" s="63">
        <v>348</v>
      </c>
      <c r="H11" s="63">
        <v>354</v>
      </c>
      <c r="I11" s="64">
        <v>112</v>
      </c>
      <c r="J11" s="62">
        <v>55</v>
      </c>
      <c r="K11" s="64">
        <v>0.491071428571429</v>
      </c>
      <c r="L11" s="64">
        <v>0.491071428571429</v>
      </c>
      <c r="M11" s="64">
        <v>0.857142857142857</v>
      </c>
      <c r="N11" s="62">
        <v>740</v>
      </c>
      <c r="O11" s="64">
        <v>6.60714285714286</v>
      </c>
      <c r="P11" s="62">
        <v>206</v>
      </c>
      <c r="Q11" s="62">
        <v>222</v>
      </c>
      <c r="R11" s="64">
        <v>0.847</v>
      </c>
      <c r="T11" s="68"/>
      <c r="U11" s="65">
        <f t="shared" si="9"/>
        <v>0.322275798028534</v>
      </c>
      <c r="V11" s="65">
        <f t="shared" si="0"/>
        <v>2.62818370222454</v>
      </c>
      <c r="W11" s="65">
        <f t="shared" si="1"/>
        <v>0</v>
      </c>
      <c r="X11" s="65">
        <f t="shared" si="10"/>
        <v>0.733021703719966</v>
      </c>
      <c r="Y11" s="65">
        <f t="shared" si="2"/>
        <v>1.155491025302</v>
      </c>
      <c r="Z11" s="65">
        <f t="shared" si="3"/>
        <v>0</v>
      </c>
      <c r="AA11" s="66">
        <f t="shared" si="11"/>
        <v>0.866714698611805</v>
      </c>
      <c r="AB11" s="66">
        <f t="shared" si="4"/>
        <v>0.977253531475373</v>
      </c>
      <c r="AC11" s="66">
        <f t="shared" si="5"/>
        <v>1</v>
      </c>
      <c r="AD11" s="65">
        <f t="shared" si="12"/>
        <v>0.452133034381321</v>
      </c>
      <c r="AE11" s="65">
        <f t="shared" si="6"/>
        <v>1.87334243594697</v>
      </c>
      <c r="AF11" s="65">
        <f t="shared" si="13"/>
        <v>0</v>
      </c>
    </row>
    <row r="12" spans="1:32">
      <c r="A12" s="62" t="s">
        <v>20</v>
      </c>
      <c r="B12" s="63">
        <v>29.9</v>
      </c>
      <c r="C12" s="63">
        <f t="shared" si="7"/>
        <v>23.92</v>
      </c>
      <c r="D12" s="64">
        <f t="shared" si="8"/>
        <v>1.89852635502419</v>
      </c>
      <c r="E12" s="64">
        <v>0.3</v>
      </c>
      <c r="F12" s="64">
        <v>7.87982156914196</v>
      </c>
      <c r="G12" s="63">
        <v>348</v>
      </c>
      <c r="H12" s="63">
        <v>354</v>
      </c>
      <c r="I12" s="64">
        <v>112</v>
      </c>
      <c r="J12" s="62">
        <v>55</v>
      </c>
      <c r="K12" s="64">
        <v>0.491071428571429</v>
      </c>
      <c r="L12" s="64">
        <v>0.491071428571429</v>
      </c>
      <c r="M12" s="64">
        <v>0.857142857142857</v>
      </c>
      <c r="N12" s="62">
        <v>740</v>
      </c>
      <c r="O12" s="64">
        <v>6.60714285714286</v>
      </c>
      <c r="P12" s="62">
        <v>206</v>
      </c>
      <c r="Q12" s="62">
        <v>222</v>
      </c>
      <c r="R12" s="64">
        <v>1.097</v>
      </c>
      <c r="T12" s="68"/>
      <c r="U12" s="65">
        <f t="shared" si="9"/>
        <v>0.322648573678343</v>
      </c>
      <c r="V12" s="65">
        <f t="shared" si="0"/>
        <v>3.39998403679177</v>
      </c>
      <c r="W12" s="65">
        <f t="shared" si="1"/>
        <v>0</v>
      </c>
      <c r="X12" s="65">
        <f t="shared" si="10"/>
        <v>0.732222424124501</v>
      </c>
      <c r="Y12" s="65">
        <f t="shared" si="2"/>
        <v>1.49817864607418</v>
      </c>
      <c r="Z12" s="65">
        <f t="shared" si="3"/>
        <v>0</v>
      </c>
      <c r="AA12" s="66">
        <f t="shared" si="11"/>
        <v>0.866899748611805</v>
      </c>
      <c r="AB12" s="66">
        <f t="shared" si="4"/>
        <v>1.2654289054261</v>
      </c>
      <c r="AC12" s="66">
        <f t="shared" si="5"/>
        <v>0</v>
      </c>
      <c r="AD12" s="65">
        <f t="shared" si="12"/>
        <v>0.452306749542805</v>
      </c>
      <c r="AE12" s="65">
        <f t="shared" si="6"/>
        <v>2.42534519130845</v>
      </c>
      <c r="AF12" s="65">
        <f t="shared" si="13"/>
        <v>0</v>
      </c>
    </row>
    <row r="13" spans="1:32">
      <c r="A13" s="62" t="s">
        <v>20</v>
      </c>
      <c r="B13" s="63">
        <v>29.9</v>
      </c>
      <c r="C13" s="63">
        <f t="shared" si="7"/>
        <v>23.92</v>
      </c>
      <c r="D13" s="64">
        <f t="shared" si="8"/>
        <v>1.89852635502419</v>
      </c>
      <c r="E13" s="64">
        <v>0.2</v>
      </c>
      <c r="F13" s="64">
        <v>7.87982156914196</v>
      </c>
      <c r="G13" s="63">
        <v>348</v>
      </c>
      <c r="H13" s="63">
        <v>354</v>
      </c>
      <c r="I13" s="64">
        <v>112</v>
      </c>
      <c r="J13" s="62">
        <v>55</v>
      </c>
      <c r="K13" s="64">
        <v>0.491071428571429</v>
      </c>
      <c r="L13" s="64">
        <v>0.491071428571429</v>
      </c>
      <c r="M13" s="64">
        <v>0.857142857142857</v>
      </c>
      <c r="N13" s="62">
        <v>940</v>
      </c>
      <c r="O13" s="64">
        <v>8.39285714285714</v>
      </c>
      <c r="P13" s="62">
        <v>206</v>
      </c>
      <c r="Q13" s="62">
        <v>222</v>
      </c>
      <c r="R13" s="64">
        <v>0.755</v>
      </c>
      <c r="T13" s="68"/>
      <c r="U13" s="65">
        <f t="shared" si="9"/>
        <v>0.321903022378725</v>
      </c>
      <c r="V13" s="65">
        <f t="shared" si="0"/>
        <v>2.34542687552566</v>
      </c>
      <c r="W13" s="65">
        <f t="shared" si="1"/>
        <v>0</v>
      </c>
      <c r="X13" s="65">
        <f t="shared" si="10"/>
        <v>0.754501359682659</v>
      </c>
      <c r="Y13" s="65">
        <f t="shared" si="2"/>
        <v>1.00066088723492</v>
      </c>
      <c r="Z13" s="65">
        <f t="shared" si="3"/>
        <v>0</v>
      </c>
      <c r="AA13" s="66">
        <f t="shared" si="11"/>
        <v>0.765279648611805</v>
      </c>
      <c r="AB13" s="66">
        <f t="shared" si="4"/>
        <v>0.986567461149069</v>
      </c>
      <c r="AC13" s="66">
        <f t="shared" si="5"/>
        <v>1</v>
      </c>
      <c r="AD13" s="65">
        <f t="shared" si="12"/>
        <v>0.400766912146862</v>
      </c>
      <c r="AE13" s="65">
        <f t="shared" si="6"/>
        <v>1.88388805841169</v>
      </c>
      <c r="AF13" s="65">
        <f t="shared" si="13"/>
        <v>0</v>
      </c>
    </row>
    <row r="14" spans="1:32">
      <c r="A14" s="62" t="s">
        <v>21</v>
      </c>
      <c r="B14" s="63">
        <v>31.5</v>
      </c>
      <c r="C14" s="63">
        <f t="shared" si="7"/>
        <v>25.2</v>
      </c>
      <c r="D14" s="64">
        <f t="shared" si="8"/>
        <v>1.99897280585975</v>
      </c>
      <c r="E14" s="64">
        <v>0.36</v>
      </c>
      <c r="F14" s="64">
        <v>3.5825</v>
      </c>
      <c r="G14" s="63">
        <v>328.4</v>
      </c>
      <c r="H14" s="63">
        <v>376.9</v>
      </c>
      <c r="I14" s="64">
        <v>100</v>
      </c>
      <c r="J14" s="62">
        <v>50</v>
      </c>
      <c r="K14" s="64">
        <v>0.5</v>
      </c>
      <c r="L14" s="64">
        <v>0.66</v>
      </c>
      <c r="M14" s="64">
        <v>0.68</v>
      </c>
      <c r="N14" s="62">
        <v>400</v>
      </c>
      <c r="O14" s="64">
        <v>4</v>
      </c>
      <c r="P14" s="62">
        <v>200</v>
      </c>
      <c r="Q14" s="62">
        <v>200</v>
      </c>
      <c r="R14" s="64">
        <v>1.247</v>
      </c>
      <c r="T14" s="68"/>
      <c r="U14" s="65">
        <f t="shared" si="9"/>
        <v>0.34674925908327</v>
      </c>
      <c r="V14" s="65">
        <f t="shared" si="0"/>
        <v>3.59625858551738</v>
      </c>
      <c r="W14" s="65">
        <f t="shared" si="1"/>
        <v>0</v>
      </c>
      <c r="X14" s="65">
        <f t="shared" si="10"/>
        <v>0.72936280890668</v>
      </c>
      <c r="Y14" s="65">
        <f t="shared" si="2"/>
        <v>1.70971152459674</v>
      </c>
      <c r="Z14" s="65">
        <f t="shared" si="3"/>
        <v>0</v>
      </c>
      <c r="AA14" s="66">
        <f t="shared" si="11"/>
        <v>1.01825886160882</v>
      </c>
      <c r="AB14" s="66">
        <f t="shared" si="4"/>
        <v>1.22463947726394</v>
      </c>
      <c r="AC14" s="66">
        <f t="shared" si="5"/>
        <v>0</v>
      </c>
      <c r="AD14" s="65">
        <f t="shared" si="12"/>
        <v>0.559530079320836</v>
      </c>
      <c r="AE14" s="65">
        <f t="shared" si="6"/>
        <v>2.22865587764937</v>
      </c>
      <c r="AF14" s="65">
        <f t="shared" si="13"/>
        <v>0</v>
      </c>
    </row>
    <row r="15" spans="1:32">
      <c r="A15" s="62" t="s">
        <v>21</v>
      </c>
      <c r="B15" s="63">
        <v>33.1</v>
      </c>
      <c r="C15" s="63">
        <f t="shared" si="7"/>
        <v>26.48</v>
      </c>
      <c r="D15" s="64">
        <f t="shared" si="8"/>
        <v>2.09695558858954</v>
      </c>
      <c r="E15" s="64">
        <v>0.36</v>
      </c>
      <c r="F15" s="64">
        <v>3.5825</v>
      </c>
      <c r="G15" s="63">
        <v>328.4</v>
      </c>
      <c r="H15" s="63">
        <v>376.9</v>
      </c>
      <c r="I15" s="64">
        <v>100</v>
      </c>
      <c r="J15" s="62">
        <v>50</v>
      </c>
      <c r="K15" s="64">
        <v>0.5</v>
      </c>
      <c r="L15" s="64">
        <v>0.66</v>
      </c>
      <c r="M15" s="64">
        <v>0.68</v>
      </c>
      <c r="N15" s="62">
        <v>400</v>
      </c>
      <c r="O15" s="64">
        <v>4</v>
      </c>
      <c r="P15" s="62">
        <v>200</v>
      </c>
      <c r="Q15" s="62">
        <v>200</v>
      </c>
      <c r="R15" s="64">
        <v>1.208</v>
      </c>
      <c r="T15" s="68"/>
      <c r="U15" s="65">
        <f t="shared" si="9"/>
        <v>0.363745717071532</v>
      </c>
      <c r="V15" s="65">
        <f t="shared" si="0"/>
        <v>3.32100130202342</v>
      </c>
      <c r="W15" s="65">
        <f t="shared" si="1"/>
        <v>0</v>
      </c>
      <c r="X15" s="65">
        <f t="shared" si="10"/>
        <v>0.765113669261961</v>
      </c>
      <c r="Y15" s="65">
        <f t="shared" si="2"/>
        <v>1.57885037025316</v>
      </c>
      <c r="Z15" s="65">
        <f t="shared" si="3"/>
        <v>0</v>
      </c>
      <c r="AA15" s="66">
        <f t="shared" si="11"/>
        <v>1.01573090581439</v>
      </c>
      <c r="AB15" s="66">
        <f t="shared" si="4"/>
        <v>1.18929136948083</v>
      </c>
      <c r="AC15" s="66">
        <f t="shared" si="5"/>
        <v>0</v>
      </c>
      <c r="AD15" s="65">
        <f t="shared" si="12"/>
        <v>0.586956322455393</v>
      </c>
      <c r="AE15" s="65">
        <f t="shared" si="6"/>
        <v>2.05807477283253</v>
      </c>
      <c r="AF15" s="65">
        <f t="shared" si="13"/>
        <v>0</v>
      </c>
    </row>
    <row r="16" spans="1:32">
      <c r="A16" s="62" t="s">
        <v>21</v>
      </c>
      <c r="B16" s="63">
        <v>34.1</v>
      </c>
      <c r="C16" s="63">
        <f t="shared" si="7"/>
        <v>27.28</v>
      </c>
      <c r="D16" s="64">
        <f t="shared" si="8"/>
        <v>2.15704534289288</v>
      </c>
      <c r="E16" s="64">
        <v>0.36</v>
      </c>
      <c r="F16" s="64">
        <v>3.5825</v>
      </c>
      <c r="G16" s="63">
        <v>328.4</v>
      </c>
      <c r="H16" s="63">
        <v>376.9</v>
      </c>
      <c r="I16" s="64">
        <v>100</v>
      </c>
      <c r="J16" s="62">
        <v>50</v>
      </c>
      <c r="K16" s="64">
        <v>0.5</v>
      </c>
      <c r="L16" s="64">
        <v>0.66</v>
      </c>
      <c r="M16" s="64">
        <v>0.68</v>
      </c>
      <c r="N16" s="62">
        <v>400</v>
      </c>
      <c r="O16" s="64">
        <v>4</v>
      </c>
      <c r="P16" s="62">
        <v>200</v>
      </c>
      <c r="Q16" s="62">
        <v>200</v>
      </c>
      <c r="R16" s="64">
        <v>1.328</v>
      </c>
      <c r="T16" s="68"/>
      <c r="U16" s="65">
        <f t="shared" si="9"/>
        <v>0.374169109386875</v>
      </c>
      <c r="V16" s="65">
        <f t="shared" si="0"/>
        <v>3.54919731929796</v>
      </c>
      <c r="W16" s="65">
        <f t="shared" si="1"/>
        <v>0</v>
      </c>
      <c r="X16" s="65">
        <f t="shared" si="10"/>
        <v>0.787038545806914</v>
      </c>
      <c r="Y16" s="65">
        <f t="shared" si="2"/>
        <v>1.68733794180114</v>
      </c>
      <c r="Z16" s="65">
        <f t="shared" si="3"/>
        <v>0</v>
      </c>
      <c r="AA16" s="66">
        <f t="shared" si="11"/>
        <v>1.01418059015336</v>
      </c>
      <c r="AB16" s="66">
        <f t="shared" si="4"/>
        <v>1.30943148872449</v>
      </c>
      <c r="AC16" s="66">
        <f t="shared" si="5"/>
        <v>0</v>
      </c>
      <c r="AD16" s="65">
        <f t="shared" si="12"/>
        <v>0.603775973474735</v>
      </c>
      <c r="AE16" s="65">
        <f t="shared" si="6"/>
        <v>2.19949129866389</v>
      </c>
      <c r="AF16" s="65">
        <f t="shared" si="13"/>
        <v>0</v>
      </c>
    </row>
    <row r="17" spans="1:32">
      <c r="A17" s="62" t="s">
        <v>21</v>
      </c>
      <c r="B17" s="63">
        <v>33.1</v>
      </c>
      <c r="C17" s="63">
        <f t="shared" si="7"/>
        <v>26.48</v>
      </c>
      <c r="D17" s="64">
        <f t="shared" si="8"/>
        <v>2.09695558858954</v>
      </c>
      <c r="E17" s="64">
        <v>0.36</v>
      </c>
      <c r="F17" s="64">
        <v>3.5825</v>
      </c>
      <c r="G17" s="63">
        <v>328.4</v>
      </c>
      <c r="H17" s="63">
        <v>376.9</v>
      </c>
      <c r="I17" s="64">
        <v>100</v>
      </c>
      <c r="J17" s="62">
        <v>50</v>
      </c>
      <c r="K17" s="64">
        <v>0.5</v>
      </c>
      <c r="L17" s="64">
        <v>0.66</v>
      </c>
      <c r="M17" s="64">
        <v>0.68</v>
      </c>
      <c r="N17" s="62">
        <v>400</v>
      </c>
      <c r="O17" s="64">
        <v>4</v>
      </c>
      <c r="P17" s="62">
        <v>200</v>
      </c>
      <c r="Q17" s="62">
        <v>200</v>
      </c>
      <c r="R17" s="64">
        <v>1.241</v>
      </c>
      <c r="T17" s="68"/>
      <c r="U17" s="65">
        <f t="shared" si="9"/>
        <v>0.363745717071532</v>
      </c>
      <c r="V17" s="65">
        <f t="shared" si="0"/>
        <v>3.41172401971114</v>
      </c>
      <c r="W17" s="65">
        <f t="shared" si="1"/>
        <v>0</v>
      </c>
      <c r="X17" s="65">
        <f t="shared" si="10"/>
        <v>0.765113669261961</v>
      </c>
      <c r="Y17" s="65">
        <f t="shared" si="2"/>
        <v>1.62198121646041</v>
      </c>
      <c r="Z17" s="65">
        <f t="shared" si="3"/>
        <v>0</v>
      </c>
      <c r="AA17" s="66">
        <f t="shared" si="11"/>
        <v>1.01573090581439</v>
      </c>
      <c r="AB17" s="66">
        <f t="shared" si="4"/>
        <v>1.22178028934248</v>
      </c>
      <c r="AC17" s="66">
        <f t="shared" si="5"/>
        <v>0</v>
      </c>
      <c r="AD17" s="65">
        <f t="shared" si="12"/>
        <v>0.586956322455393</v>
      </c>
      <c r="AE17" s="65">
        <f t="shared" si="6"/>
        <v>2.11429701414335</v>
      </c>
      <c r="AF17" s="65">
        <f t="shared" si="13"/>
        <v>0</v>
      </c>
    </row>
    <row r="18" spans="1:32">
      <c r="A18" s="62" t="s">
        <v>21</v>
      </c>
      <c r="B18" s="63">
        <v>36</v>
      </c>
      <c r="C18" s="63">
        <f t="shared" si="7"/>
        <v>28.8</v>
      </c>
      <c r="D18" s="64">
        <f t="shared" si="8"/>
        <v>2.26897726703587</v>
      </c>
      <c r="E18" s="64">
        <v>0.36</v>
      </c>
      <c r="F18" s="64">
        <v>3.5825</v>
      </c>
      <c r="G18" s="63">
        <v>328.4</v>
      </c>
      <c r="H18" s="63">
        <v>376.9</v>
      </c>
      <c r="I18" s="64">
        <v>100</v>
      </c>
      <c r="J18" s="62">
        <v>50</v>
      </c>
      <c r="K18" s="64">
        <v>0.5</v>
      </c>
      <c r="L18" s="64">
        <v>0.66</v>
      </c>
      <c r="M18" s="64">
        <v>0.68</v>
      </c>
      <c r="N18" s="62">
        <v>400</v>
      </c>
      <c r="O18" s="64">
        <v>4</v>
      </c>
      <c r="P18" s="62">
        <v>200</v>
      </c>
      <c r="Q18" s="62">
        <v>200</v>
      </c>
      <c r="R18" s="64">
        <v>1.124</v>
      </c>
      <c r="T18" s="68"/>
      <c r="U18" s="65">
        <f t="shared" si="9"/>
        <v>0.393585237335476</v>
      </c>
      <c r="V18" s="65">
        <f t="shared" si="0"/>
        <v>2.85579816867457</v>
      </c>
      <c r="W18" s="65">
        <f t="shared" si="1"/>
        <v>0</v>
      </c>
      <c r="X18" s="65">
        <f t="shared" si="10"/>
        <v>0.827879012650659</v>
      </c>
      <c r="Y18" s="65">
        <f t="shared" si="2"/>
        <v>1.35768630781113</v>
      </c>
      <c r="Z18" s="65">
        <f t="shared" si="3"/>
        <v>0</v>
      </c>
      <c r="AA18" s="66">
        <f t="shared" si="11"/>
        <v>1.01129274651047</v>
      </c>
      <c r="AB18" s="66">
        <f t="shared" si="4"/>
        <v>1.11144869166562</v>
      </c>
      <c r="AC18" s="66">
        <f t="shared" si="5"/>
        <v>0</v>
      </c>
      <c r="AD18" s="65">
        <f t="shared" si="12"/>
        <v>0.635106704043291</v>
      </c>
      <c r="AE18" s="65">
        <f t="shared" si="6"/>
        <v>1.76978134988067</v>
      </c>
      <c r="AF18" s="65">
        <f t="shared" si="13"/>
        <v>0</v>
      </c>
    </row>
    <row r="19" spans="1:32">
      <c r="A19" s="62" t="s">
        <v>21</v>
      </c>
      <c r="B19" s="63">
        <v>35.7</v>
      </c>
      <c r="C19" s="63">
        <f t="shared" si="7"/>
        <v>28.56</v>
      </c>
      <c r="D19" s="64">
        <f t="shared" si="8"/>
        <v>2.25148985770404</v>
      </c>
      <c r="E19" s="64">
        <v>0.36</v>
      </c>
      <c r="F19" s="64">
        <v>3.5825</v>
      </c>
      <c r="G19" s="63">
        <v>328.4</v>
      </c>
      <c r="H19" s="63">
        <v>376.9</v>
      </c>
      <c r="I19" s="64">
        <v>100</v>
      </c>
      <c r="J19" s="62">
        <v>50</v>
      </c>
      <c r="K19" s="64">
        <v>0.5</v>
      </c>
      <c r="L19" s="64">
        <v>0.66</v>
      </c>
      <c r="M19" s="64">
        <v>0.68</v>
      </c>
      <c r="N19" s="62">
        <v>400</v>
      </c>
      <c r="O19" s="64">
        <v>4</v>
      </c>
      <c r="P19" s="62">
        <v>200</v>
      </c>
      <c r="Q19" s="62">
        <v>200</v>
      </c>
      <c r="R19" s="64">
        <v>1.596</v>
      </c>
      <c r="T19" s="68"/>
      <c r="U19" s="65">
        <f t="shared" si="9"/>
        <v>0.390551806259614</v>
      </c>
      <c r="V19" s="65">
        <f t="shared" si="0"/>
        <v>4.08652571674213</v>
      </c>
      <c r="W19" s="65">
        <f t="shared" si="1"/>
        <v>0</v>
      </c>
      <c r="X19" s="65">
        <f t="shared" si="10"/>
        <v>0.821498402592645</v>
      </c>
      <c r="Y19" s="65">
        <f t="shared" si="2"/>
        <v>1.94279136144761</v>
      </c>
      <c r="Z19" s="65">
        <f t="shared" si="3"/>
        <v>0</v>
      </c>
      <c r="AA19" s="66">
        <f t="shared" si="11"/>
        <v>1.01174392167124</v>
      </c>
      <c r="AB19" s="66">
        <f t="shared" si="4"/>
        <v>1.57747426578424</v>
      </c>
      <c r="AC19" s="66">
        <f t="shared" si="5"/>
        <v>0</v>
      </c>
      <c r="AD19" s="65">
        <f t="shared" si="12"/>
        <v>0.630211824282109</v>
      </c>
      <c r="AE19" s="65">
        <f t="shared" si="6"/>
        <v>2.53248183944826</v>
      </c>
      <c r="AF19" s="65">
        <f t="shared" si="13"/>
        <v>0</v>
      </c>
    </row>
    <row r="20" spans="1:32">
      <c r="A20" s="62" t="s">
        <v>21</v>
      </c>
      <c r="B20" s="63">
        <v>37</v>
      </c>
      <c r="C20" s="63">
        <f t="shared" si="7"/>
        <v>29.6</v>
      </c>
      <c r="D20" s="64">
        <f t="shared" si="8"/>
        <v>2.32678946523443</v>
      </c>
      <c r="E20" s="64">
        <v>0.36</v>
      </c>
      <c r="F20" s="64">
        <v>3.5825</v>
      </c>
      <c r="G20" s="63">
        <v>328.4</v>
      </c>
      <c r="H20" s="63">
        <v>376.9</v>
      </c>
      <c r="I20" s="64">
        <v>100</v>
      </c>
      <c r="J20" s="62">
        <v>50</v>
      </c>
      <c r="K20" s="64">
        <v>0.5</v>
      </c>
      <c r="L20" s="64">
        <v>0.66</v>
      </c>
      <c r="M20" s="64">
        <v>0.68</v>
      </c>
      <c r="N20" s="62">
        <v>400</v>
      </c>
      <c r="O20" s="64">
        <v>4</v>
      </c>
      <c r="P20" s="62">
        <v>200</v>
      </c>
      <c r="Q20" s="62">
        <v>200</v>
      </c>
      <c r="R20" s="64">
        <v>1.426</v>
      </c>
      <c r="T20" s="68"/>
      <c r="U20" s="65">
        <f t="shared" si="9"/>
        <v>0.403613556296376</v>
      </c>
      <c r="V20" s="65">
        <f t="shared" si="0"/>
        <v>3.53308251854871</v>
      </c>
      <c r="W20" s="65">
        <f t="shared" si="1"/>
        <v>0</v>
      </c>
      <c r="X20" s="65">
        <f t="shared" si="10"/>
        <v>0.84897288003273</v>
      </c>
      <c r="Y20" s="65">
        <f t="shared" si="2"/>
        <v>1.6796767406104</v>
      </c>
      <c r="Z20" s="65">
        <f t="shared" si="3"/>
        <v>0</v>
      </c>
      <c r="AA20" s="66">
        <f t="shared" si="11"/>
        <v>1.00980119179695</v>
      </c>
      <c r="AB20" s="66">
        <f t="shared" si="4"/>
        <v>1.41215915725195</v>
      </c>
      <c r="AC20" s="66">
        <f t="shared" si="5"/>
        <v>0</v>
      </c>
      <c r="AD20" s="65">
        <f t="shared" si="12"/>
        <v>0.651288847066412</v>
      </c>
      <c r="AE20" s="65">
        <f t="shared" si="6"/>
        <v>2.18950471272939</v>
      </c>
      <c r="AF20" s="65">
        <f t="shared" si="13"/>
        <v>0</v>
      </c>
    </row>
    <row r="21" spans="1:32">
      <c r="A21" s="62" t="s">
        <v>21</v>
      </c>
      <c r="B21" s="63">
        <v>39.6</v>
      </c>
      <c r="C21" s="63">
        <f t="shared" si="7"/>
        <v>31.68</v>
      </c>
      <c r="D21" s="64">
        <f t="shared" si="8"/>
        <v>2.47386342671765</v>
      </c>
      <c r="E21" s="64">
        <v>0.36</v>
      </c>
      <c r="F21" s="64">
        <v>3.5825</v>
      </c>
      <c r="G21" s="63">
        <v>328.4</v>
      </c>
      <c r="H21" s="63">
        <v>376.9</v>
      </c>
      <c r="I21" s="64">
        <v>100</v>
      </c>
      <c r="J21" s="62">
        <v>50</v>
      </c>
      <c r="K21" s="64">
        <v>0.5</v>
      </c>
      <c r="L21" s="64">
        <v>0.66</v>
      </c>
      <c r="M21" s="64">
        <v>0.68</v>
      </c>
      <c r="N21" s="62">
        <v>400</v>
      </c>
      <c r="O21" s="64">
        <v>4</v>
      </c>
      <c r="P21" s="62">
        <v>200</v>
      </c>
      <c r="Q21" s="62">
        <v>200</v>
      </c>
      <c r="R21" s="64">
        <v>1.214</v>
      </c>
      <c r="T21" s="68"/>
      <c r="U21" s="65">
        <f t="shared" si="9"/>
        <v>0.429125552770391</v>
      </c>
      <c r="V21" s="65">
        <f t="shared" si="0"/>
        <v>2.82900888134612</v>
      </c>
      <c r="W21" s="65">
        <f t="shared" si="1"/>
        <v>0</v>
      </c>
      <c r="X21" s="65">
        <f t="shared" si="10"/>
        <v>0.902635579870357</v>
      </c>
      <c r="Y21" s="65">
        <f t="shared" si="2"/>
        <v>1.34495030671665</v>
      </c>
      <c r="Z21" s="65">
        <f t="shared" si="3"/>
        <v>0</v>
      </c>
      <c r="AA21" s="66">
        <f t="shared" si="11"/>
        <v>1.00600668359068</v>
      </c>
      <c r="AB21" s="66">
        <f t="shared" si="4"/>
        <v>1.20675142601134</v>
      </c>
      <c r="AC21" s="66">
        <f t="shared" si="5"/>
        <v>0</v>
      </c>
      <c r="AD21" s="65">
        <f t="shared" si="12"/>
        <v>0.692456143136426</v>
      </c>
      <c r="AE21" s="65">
        <f t="shared" si="6"/>
        <v>1.75317962304628</v>
      </c>
      <c r="AF21" s="65">
        <f t="shared" si="13"/>
        <v>0</v>
      </c>
    </row>
    <row r="22" spans="1:32">
      <c r="A22" s="62" t="s">
        <v>21</v>
      </c>
      <c r="B22" s="63">
        <v>40.8</v>
      </c>
      <c r="C22" s="63">
        <f t="shared" si="7"/>
        <v>32.64</v>
      </c>
      <c r="D22" s="64">
        <f t="shared" si="8"/>
        <v>2.540280788187</v>
      </c>
      <c r="E22" s="64">
        <v>0.36</v>
      </c>
      <c r="F22" s="64">
        <v>3.5825</v>
      </c>
      <c r="G22" s="63">
        <v>328.4</v>
      </c>
      <c r="H22" s="63">
        <v>376.9</v>
      </c>
      <c r="I22" s="64">
        <v>100</v>
      </c>
      <c r="J22" s="62">
        <v>50</v>
      </c>
      <c r="K22" s="64">
        <v>0.5</v>
      </c>
      <c r="L22" s="64">
        <v>0.66</v>
      </c>
      <c r="M22" s="64">
        <v>0.68</v>
      </c>
      <c r="N22" s="62">
        <v>400</v>
      </c>
      <c r="O22" s="64">
        <v>4</v>
      </c>
      <c r="P22" s="62">
        <v>200</v>
      </c>
      <c r="Q22" s="62">
        <v>200</v>
      </c>
      <c r="R22" s="64">
        <v>1.254</v>
      </c>
      <c r="T22" s="68"/>
      <c r="U22" s="65">
        <f t="shared" si="9"/>
        <v>0.440646555363449</v>
      </c>
      <c r="V22" s="65">
        <f t="shared" si="0"/>
        <v>2.84581822945533</v>
      </c>
      <c r="W22" s="65">
        <f t="shared" si="1"/>
        <v>0</v>
      </c>
      <c r="X22" s="65">
        <f t="shared" si="10"/>
        <v>0.926869202848845</v>
      </c>
      <c r="Y22" s="65">
        <f t="shared" si="2"/>
        <v>1.35294170541612</v>
      </c>
      <c r="Z22" s="65">
        <f t="shared" si="3"/>
        <v>0</v>
      </c>
      <c r="AA22" s="66">
        <f t="shared" si="11"/>
        <v>1.00429311566478</v>
      </c>
      <c r="AB22" s="66">
        <f t="shared" si="4"/>
        <v>1.24863944643286</v>
      </c>
      <c r="AC22" s="66">
        <f t="shared" si="5"/>
        <v>0</v>
      </c>
      <c r="AD22" s="65">
        <f t="shared" si="12"/>
        <v>0.711046947084478</v>
      </c>
      <c r="AE22" s="65">
        <f t="shared" si="6"/>
        <v>1.76359663049227</v>
      </c>
      <c r="AF22" s="65">
        <f t="shared" si="13"/>
        <v>0</v>
      </c>
    </row>
    <row r="23" spans="1:32">
      <c r="A23" s="62" t="s">
        <v>21</v>
      </c>
      <c r="B23" s="63">
        <v>39.3</v>
      </c>
      <c r="C23" s="63">
        <f t="shared" si="7"/>
        <v>31.44</v>
      </c>
      <c r="D23" s="64">
        <f t="shared" si="8"/>
        <v>2.45711977005787</v>
      </c>
      <c r="E23" s="64">
        <v>0.36</v>
      </c>
      <c r="F23" s="64">
        <v>3.5825</v>
      </c>
      <c r="G23" s="63">
        <v>328.4</v>
      </c>
      <c r="H23" s="63">
        <v>376.9</v>
      </c>
      <c r="I23" s="64">
        <v>100</v>
      </c>
      <c r="J23" s="62">
        <v>50</v>
      </c>
      <c r="K23" s="64">
        <v>0.5</v>
      </c>
      <c r="L23" s="64">
        <v>0.66</v>
      </c>
      <c r="M23" s="64">
        <v>0.68</v>
      </c>
      <c r="N23" s="62">
        <v>400</v>
      </c>
      <c r="O23" s="64">
        <v>4</v>
      </c>
      <c r="P23" s="62">
        <v>200</v>
      </c>
      <c r="Q23" s="62">
        <v>200</v>
      </c>
      <c r="R23" s="64">
        <v>1.603</v>
      </c>
      <c r="T23" s="68"/>
      <c r="U23" s="65">
        <f t="shared" si="9"/>
        <v>0.426221135799783</v>
      </c>
      <c r="V23" s="65">
        <f t="shared" si="0"/>
        <v>3.76095849163381</v>
      </c>
      <c r="W23" s="65">
        <f t="shared" si="1"/>
        <v>0</v>
      </c>
      <c r="X23" s="65">
        <f t="shared" si="10"/>
        <v>0.896526341957291</v>
      </c>
      <c r="Y23" s="65">
        <f t="shared" si="2"/>
        <v>1.78801215868386</v>
      </c>
      <c r="Z23" s="65">
        <f t="shared" si="3"/>
        <v>0</v>
      </c>
      <c r="AA23" s="66">
        <f t="shared" si="11"/>
        <v>1.00643866993251</v>
      </c>
      <c r="AB23" s="66">
        <f t="shared" si="4"/>
        <v>1.59274484167773</v>
      </c>
      <c r="AC23" s="66">
        <f t="shared" si="5"/>
        <v>0</v>
      </c>
      <c r="AD23" s="65">
        <f t="shared" si="12"/>
        <v>0.687769446293174</v>
      </c>
      <c r="AE23" s="65">
        <f t="shared" si="6"/>
        <v>2.33072290233244</v>
      </c>
      <c r="AF23" s="65">
        <f t="shared" si="13"/>
        <v>0</v>
      </c>
    </row>
    <row r="24" spans="1:32">
      <c r="A24" s="62" t="s">
        <v>21</v>
      </c>
      <c r="B24" s="63">
        <v>38.5</v>
      </c>
      <c r="C24" s="63">
        <f t="shared" si="7"/>
        <v>30.8</v>
      </c>
      <c r="D24" s="64">
        <f t="shared" si="8"/>
        <v>2.41218800049428</v>
      </c>
      <c r="E24" s="64">
        <v>0.36</v>
      </c>
      <c r="F24" s="64">
        <v>3.5825</v>
      </c>
      <c r="G24" s="63">
        <v>328.4</v>
      </c>
      <c r="H24" s="63">
        <v>376.9</v>
      </c>
      <c r="I24" s="64">
        <v>100</v>
      </c>
      <c r="J24" s="62">
        <v>50</v>
      </c>
      <c r="K24" s="64">
        <v>0.5</v>
      </c>
      <c r="L24" s="64">
        <v>0.66</v>
      </c>
      <c r="M24" s="64">
        <v>0.68</v>
      </c>
      <c r="N24" s="62">
        <v>400</v>
      </c>
      <c r="O24" s="64">
        <v>4</v>
      </c>
      <c r="P24" s="62">
        <v>200</v>
      </c>
      <c r="Q24" s="62">
        <v>200</v>
      </c>
      <c r="R24" s="64">
        <v>1.404</v>
      </c>
      <c r="T24" s="68"/>
      <c r="U24" s="65">
        <f t="shared" si="9"/>
        <v>0.4184271039051</v>
      </c>
      <c r="V24" s="65">
        <f t="shared" si="0"/>
        <v>3.35542317143592</v>
      </c>
      <c r="W24" s="65">
        <f t="shared" si="1"/>
        <v>0</v>
      </c>
      <c r="X24" s="65">
        <f t="shared" si="10"/>
        <v>0.880132141114748</v>
      </c>
      <c r="Y24" s="65">
        <f t="shared" si="2"/>
        <v>1.59521500739848</v>
      </c>
      <c r="Z24" s="65">
        <f t="shared" si="3"/>
        <v>0</v>
      </c>
      <c r="AA24" s="66">
        <f t="shared" si="11"/>
        <v>1.00759790958725</v>
      </c>
      <c r="AB24" s="66">
        <f t="shared" si="4"/>
        <v>1.3934129742043</v>
      </c>
      <c r="AC24" s="66">
        <f t="shared" si="5"/>
        <v>0</v>
      </c>
      <c r="AD24" s="65">
        <f t="shared" si="12"/>
        <v>0.675192648592754</v>
      </c>
      <c r="AE24" s="65">
        <f t="shared" si="6"/>
        <v>2.07940652630955</v>
      </c>
      <c r="AF24" s="65">
        <f t="shared" si="13"/>
        <v>0</v>
      </c>
    </row>
    <row r="25" spans="1:32">
      <c r="A25" s="62" t="s">
        <v>21</v>
      </c>
      <c r="B25" s="63">
        <v>39.6</v>
      </c>
      <c r="C25" s="63">
        <f t="shared" si="7"/>
        <v>31.68</v>
      </c>
      <c r="D25" s="64">
        <f t="shared" si="8"/>
        <v>2.47386342671765</v>
      </c>
      <c r="E25" s="64">
        <v>0.48</v>
      </c>
      <c r="F25" s="64">
        <v>4.42283950617284</v>
      </c>
      <c r="G25" s="63">
        <v>328.4</v>
      </c>
      <c r="H25" s="63">
        <v>376.9</v>
      </c>
      <c r="I25" s="64">
        <v>100</v>
      </c>
      <c r="J25" s="62">
        <v>40</v>
      </c>
      <c r="K25" s="64">
        <v>0.4</v>
      </c>
      <c r="L25" s="64">
        <v>0.56</v>
      </c>
      <c r="M25" s="64">
        <v>0.68</v>
      </c>
      <c r="N25" s="62">
        <v>400</v>
      </c>
      <c r="O25" s="64">
        <v>4</v>
      </c>
      <c r="P25" s="62">
        <v>180</v>
      </c>
      <c r="Q25" s="62">
        <v>180</v>
      </c>
      <c r="R25" s="64">
        <v>0.997</v>
      </c>
      <c r="T25" s="68"/>
      <c r="U25" s="65">
        <f t="shared" si="9"/>
        <v>0.339376855239724</v>
      </c>
      <c r="V25" s="65">
        <f t="shared" si="0"/>
        <v>2.93773716329522</v>
      </c>
      <c r="W25" s="65">
        <f t="shared" si="1"/>
        <v>0</v>
      </c>
      <c r="X25" s="65">
        <f t="shared" si="10"/>
        <v>1.02209745520118</v>
      </c>
      <c r="Y25" s="65">
        <f t="shared" si="2"/>
        <v>0.975445144615645</v>
      </c>
      <c r="Z25" s="65">
        <f t="shared" si="3"/>
        <v>1</v>
      </c>
      <c r="AA25" s="66">
        <f t="shared" si="11"/>
        <v>0.940330803590685</v>
      </c>
      <c r="AB25" s="66">
        <f t="shared" si="4"/>
        <v>1.0602651707175</v>
      </c>
      <c r="AC25" s="66">
        <f t="shared" si="5"/>
        <v>0</v>
      </c>
      <c r="AD25" s="65">
        <f t="shared" si="12"/>
        <v>0.632315533687549</v>
      </c>
      <c r="AE25" s="65">
        <f t="shared" si="6"/>
        <v>1.57674443673031</v>
      </c>
      <c r="AF25" s="65">
        <f t="shared" si="13"/>
        <v>0</v>
      </c>
    </row>
    <row r="26" spans="1:32">
      <c r="A26" s="62" t="s">
        <v>21</v>
      </c>
      <c r="B26" s="63">
        <v>39.6</v>
      </c>
      <c r="C26" s="63">
        <f t="shared" si="7"/>
        <v>31.68</v>
      </c>
      <c r="D26" s="64">
        <f t="shared" si="8"/>
        <v>2.47386342671765</v>
      </c>
      <c r="E26" s="64">
        <v>0.48</v>
      </c>
      <c r="F26" s="64">
        <v>2.96074380165289</v>
      </c>
      <c r="G26" s="63">
        <v>328.4</v>
      </c>
      <c r="H26" s="63">
        <v>376.9</v>
      </c>
      <c r="I26" s="64">
        <v>100</v>
      </c>
      <c r="J26" s="62">
        <v>60</v>
      </c>
      <c r="K26" s="64">
        <v>0.6</v>
      </c>
      <c r="L26" s="64">
        <v>0.76</v>
      </c>
      <c r="M26" s="64">
        <v>0.68</v>
      </c>
      <c r="N26" s="62">
        <v>400</v>
      </c>
      <c r="O26" s="64">
        <v>4</v>
      </c>
      <c r="P26" s="62">
        <v>220</v>
      </c>
      <c r="Q26" s="62">
        <v>220</v>
      </c>
      <c r="R26" s="64">
        <v>1.261</v>
      </c>
      <c r="T26" s="68"/>
      <c r="U26" s="65">
        <f t="shared" si="9"/>
        <v>0.520952493488575</v>
      </c>
      <c r="V26" s="65">
        <f t="shared" si="0"/>
        <v>2.42056620471412</v>
      </c>
      <c r="W26" s="65">
        <f t="shared" si="1"/>
        <v>0</v>
      </c>
      <c r="X26" s="65">
        <f t="shared" si="10"/>
        <v>0.778174521326822</v>
      </c>
      <c r="Y26" s="65">
        <f t="shared" si="2"/>
        <v>1.62045911995415</v>
      </c>
      <c r="Z26" s="65">
        <f t="shared" si="3"/>
        <v>0</v>
      </c>
      <c r="AA26" s="66">
        <f t="shared" si="11"/>
        <v>1.07257080359068</v>
      </c>
      <c r="AB26" s="66">
        <f t="shared" si="4"/>
        <v>1.17567996050098</v>
      </c>
      <c r="AC26" s="66">
        <f t="shared" si="5"/>
        <v>0</v>
      </c>
      <c r="AD26" s="65">
        <f t="shared" si="12"/>
        <v>0.753683273402317</v>
      </c>
      <c r="AE26" s="65">
        <f t="shared" si="6"/>
        <v>1.67311660547743</v>
      </c>
      <c r="AF26" s="65">
        <f t="shared" si="13"/>
        <v>0</v>
      </c>
    </row>
    <row r="27" spans="1:32">
      <c r="A27" s="62" t="s">
        <v>21</v>
      </c>
      <c r="B27" s="63">
        <v>39.6</v>
      </c>
      <c r="C27" s="63">
        <f t="shared" si="7"/>
        <v>31.68</v>
      </c>
      <c r="D27" s="64">
        <f t="shared" si="8"/>
        <v>2.47386342671765</v>
      </c>
      <c r="E27" s="64">
        <v>0.48</v>
      </c>
      <c r="F27" s="64">
        <v>2.48784722222222</v>
      </c>
      <c r="G27" s="63">
        <v>328.4</v>
      </c>
      <c r="H27" s="63">
        <v>376.9</v>
      </c>
      <c r="I27" s="64">
        <v>100</v>
      </c>
      <c r="J27" s="62">
        <v>70</v>
      </c>
      <c r="K27" s="64">
        <v>0.7</v>
      </c>
      <c r="L27" s="64">
        <v>0.86</v>
      </c>
      <c r="M27" s="64">
        <v>0.68</v>
      </c>
      <c r="N27" s="62">
        <v>400</v>
      </c>
      <c r="O27" s="64">
        <v>4</v>
      </c>
      <c r="P27" s="62">
        <v>240</v>
      </c>
      <c r="Q27" s="62">
        <v>240</v>
      </c>
      <c r="R27" s="64">
        <v>1.352</v>
      </c>
      <c r="T27" s="68"/>
      <c r="U27" s="65">
        <f t="shared" si="9"/>
        <v>0.520952493488575</v>
      </c>
      <c r="V27" s="65">
        <f t="shared" si="0"/>
        <v>2.59524624010586</v>
      </c>
      <c r="W27" s="65">
        <f t="shared" si="1"/>
        <v>0</v>
      </c>
      <c r="X27" s="65">
        <f t="shared" si="10"/>
        <v>0.656213054389642</v>
      </c>
      <c r="Y27" s="65">
        <f t="shared" si="2"/>
        <v>2.06030646747423</v>
      </c>
      <c r="Z27" s="65">
        <f t="shared" si="3"/>
        <v>0</v>
      </c>
      <c r="AA27" s="66">
        <f t="shared" si="11"/>
        <v>1.13869080359068</v>
      </c>
      <c r="AB27" s="66">
        <f t="shared" si="4"/>
        <v>1.18732846154257</v>
      </c>
      <c r="AC27" s="66">
        <f t="shared" si="5"/>
        <v>0</v>
      </c>
      <c r="AD27" s="65">
        <f t="shared" si="12"/>
        <v>0.814367143259701</v>
      </c>
      <c r="AE27" s="65">
        <f t="shared" si="6"/>
        <v>1.66018485788645</v>
      </c>
      <c r="AF27" s="65">
        <f t="shared" si="13"/>
        <v>0</v>
      </c>
    </row>
    <row r="28" spans="1:32">
      <c r="A28" s="62" t="s">
        <v>21</v>
      </c>
      <c r="B28" s="63">
        <v>39.6</v>
      </c>
      <c r="C28" s="63">
        <f t="shared" si="7"/>
        <v>31.68</v>
      </c>
      <c r="D28" s="64">
        <f t="shared" si="8"/>
        <v>2.47386342671765</v>
      </c>
      <c r="E28" s="64">
        <v>0.48</v>
      </c>
      <c r="F28" s="64">
        <v>3.5825</v>
      </c>
      <c r="G28" s="63">
        <v>328.4</v>
      </c>
      <c r="H28" s="63">
        <v>376.9</v>
      </c>
      <c r="I28" s="64">
        <v>100</v>
      </c>
      <c r="J28" s="62">
        <v>50</v>
      </c>
      <c r="K28" s="64">
        <v>0.5</v>
      </c>
      <c r="L28" s="64">
        <v>0.66</v>
      </c>
      <c r="M28" s="64">
        <v>0.68</v>
      </c>
      <c r="N28" s="62">
        <v>400</v>
      </c>
      <c r="O28" s="64">
        <v>4</v>
      </c>
      <c r="P28" s="62">
        <v>200</v>
      </c>
      <c r="Q28" s="62">
        <v>200</v>
      </c>
      <c r="R28" s="64">
        <v>1.331</v>
      </c>
      <c r="T28" s="68"/>
      <c r="U28" s="65">
        <f t="shared" si="9"/>
        <v>0.430291336171598</v>
      </c>
      <c r="V28" s="65">
        <f t="shared" si="0"/>
        <v>3.0932530778849</v>
      </c>
      <c r="W28" s="65">
        <f t="shared" si="1"/>
        <v>0</v>
      </c>
      <c r="X28" s="65">
        <f t="shared" si="10"/>
        <v>0.900135988264002</v>
      </c>
      <c r="Y28" s="65">
        <f t="shared" si="2"/>
        <v>1.47866546538925</v>
      </c>
      <c r="Z28" s="65">
        <f t="shared" si="3"/>
        <v>0</v>
      </c>
      <c r="AA28" s="66">
        <f t="shared" si="11"/>
        <v>1.00645080359068</v>
      </c>
      <c r="AB28" s="66">
        <f t="shared" si="4"/>
        <v>1.32246901214787</v>
      </c>
      <c r="AC28" s="66">
        <f t="shared" si="5"/>
        <v>0</v>
      </c>
      <c r="AD28" s="65">
        <f t="shared" si="12"/>
        <v>0.692999403544933</v>
      </c>
      <c r="AE28" s="65">
        <f t="shared" si="6"/>
        <v>1.92063657369901</v>
      </c>
      <c r="AF28" s="65">
        <f t="shared" si="13"/>
        <v>0</v>
      </c>
    </row>
    <row r="29" spans="1:32">
      <c r="A29" s="62" t="s">
        <v>21</v>
      </c>
      <c r="B29" s="63">
        <v>39.6</v>
      </c>
      <c r="C29" s="63">
        <f t="shared" si="7"/>
        <v>31.68</v>
      </c>
      <c r="D29" s="64">
        <f t="shared" si="8"/>
        <v>2.47386342671765</v>
      </c>
      <c r="E29" s="64">
        <v>0.6</v>
      </c>
      <c r="F29" s="64">
        <v>3.5825</v>
      </c>
      <c r="G29" s="63">
        <v>328.4</v>
      </c>
      <c r="H29" s="63">
        <v>376.9</v>
      </c>
      <c r="I29" s="64">
        <v>100</v>
      </c>
      <c r="J29" s="62">
        <v>50</v>
      </c>
      <c r="K29" s="64">
        <v>0.5</v>
      </c>
      <c r="L29" s="64">
        <v>0.66</v>
      </c>
      <c r="M29" s="64">
        <v>0.68</v>
      </c>
      <c r="N29" s="62">
        <v>400</v>
      </c>
      <c r="O29" s="64">
        <v>4</v>
      </c>
      <c r="P29" s="62">
        <v>200</v>
      </c>
      <c r="Q29" s="62">
        <v>200</v>
      </c>
      <c r="R29" s="64">
        <v>1.548</v>
      </c>
      <c r="T29" s="68"/>
      <c r="U29" s="65">
        <f t="shared" si="9"/>
        <v>0.431457119572804</v>
      </c>
      <c r="V29" s="65">
        <f t="shared" si="0"/>
        <v>3.58784205840133</v>
      </c>
      <c r="W29" s="65">
        <f t="shared" si="1"/>
        <v>0</v>
      </c>
      <c r="X29" s="65">
        <f t="shared" si="10"/>
        <v>0.897636396657646</v>
      </c>
      <c r="Y29" s="65">
        <f t="shared" si="2"/>
        <v>1.72452900279443</v>
      </c>
      <c r="Z29" s="65">
        <f t="shared" si="3"/>
        <v>0</v>
      </c>
      <c r="AA29" s="66">
        <f t="shared" si="11"/>
        <v>1.00689492359068</v>
      </c>
      <c r="AB29" s="66">
        <f t="shared" si="4"/>
        <v>1.53739974622146</v>
      </c>
      <c r="AC29" s="66">
        <f t="shared" si="5"/>
        <v>0</v>
      </c>
      <c r="AD29" s="65">
        <f t="shared" si="12"/>
        <v>0.69354266395344</v>
      </c>
      <c r="AE29" s="65">
        <f t="shared" si="6"/>
        <v>2.2320184185582</v>
      </c>
      <c r="AF29" s="65">
        <f t="shared" si="13"/>
        <v>0</v>
      </c>
    </row>
    <row r="30" spans="1:32">
      <c r="A30" s="62" t="s">
        <v>21</v>
      </c>
      <c r="B30" s="63">
        <v>39.6</v>
      </c>
      <c r="C30" s="63">
        <f t="shared" si="7"/>
        <v>31.68</v>
      </c>
      <c r="D30" s="64">
        <f t="shared" si="8"/>
        <v>2.47386342671765</v>
      </c>
      <c r="E30" s="64">
        <v>0.72</v>
      </c>
      <c r="F30" s="64">
        <v>3.5825</v>
      </c>
      <c r="G30" s="63">
        <v>328.4</v>
      </c>
      <c r="H30" s="63">
        <v>376.9</v>
      </c>
      <c r="I30" s="64">
        <v>100</v>
      </c>
      <c r="J30" s="62">
        <v>50</v>
      </c>
      <c r="K30" s="64">
        <v>0.5</v>
      </c>
      <c r="L30" s="64">
        <v>0.66</v>
      </c>
      <c r="M30" s="64">
        <v>0.68</v>
      </c>
      <c r="N30" s="62">
        <v>400</v>
      </c>
      <c r="O30" s="64">
        <v>4</v>
      </c>
      <c r="P30" s="62">
        <v>200</v>
      </c>
      <c r="Q30" s="62">
        <v>200</v>
      </c>
      <c r="R30" s="64">
        <v>1.696</v>
      </c>
      <c r="T30" s="68"/>
      <c r="U30" s="65">
        <f t="shared" si="9"/>
        <v>0.432622902974011</v>
      </c>
      <c r="V30" s="65">
        <f t="shared" si="0"/>
        <v>3.9202732641778</v>
      </c>
      <c r="W30" s="65">
        <f t="shared" si="1"/>
        <v>0</v>
      </c>
      <c r="X30" s="65">
        <f t="shared" si="10"/>
        <v>0.895136805051291</v>
      </c>
      <c r="Y30" s="65">
        <f t="shared" si="2"/>
        <v>1.89468245572007</v>
      </c>
      <c r="Z30" s="65">
        <f t="shared" si="3"/>
        <v>0</v>
      </c>
      <c r="AA30" s="66">
        <f t="shared" si="11"/>
        <v>1.00733904359068</v>
      </c>
      <c r="AB30" s="66">
        <f t="shared" si="4"/>
        <v>1.68364366574591</v>
      </c>
      <c r="AC30" s="66">
        <f t="shared" si="5"/>
        <v>0</v>
      </c>
      <c r="AD30" s="65">
        <f t="shared" si="12"/>
        <v>0.694085924361947</v>
      </c>
      <c r="AE30" s="65">
        <f t="shared" si="6"/>
        <v>2.44350150387948</v>
      </c>
      <c r="AF30" s="65">
        <f t="shared" si="13"/>
        <v>0</v>
      </c>
    </row>
    <row r="31" spans="1:32">
      <c r="A31" s="62" t="s">
        <v>21</v>
      </c>
      <c r="B31" s="63">
        <v>33.8</v>
      </c>
      <c r="C31" s="63">
        <f t="shared" si="7"/>
        <v>27.04</v>
      </c>
      <c r="D31" s="64">
        <f t="shared" si="8"/>
        <v>2.13910720612078</v>
      </c>
      <c r="E31" s="64">
        <v>0.36</v>
      </c>
      <c r="F31" s="64">
        <v>3.5825</v>
      </c>
      <c r="G31" s="63">
        <v>328.4</v>
      </c>
      <c r="H31" s="63">
        <v>376.9</v>
      </c>
      <c r="I31" s="64">
        <v>100</v>
      </c>
      <c r="J31" s="62">
        <v>50</v>
      </c>
      <c r="K31" s="64">
        <v>0.5</v>
      </c>
      <c r="L31" s="64">
        <v>0.66</v>
      </c>
      <c r="M31" s="64">
        <v>0.68</v>
      </c>
      <c r="N31" s="62">
        <v>400</v>
      </c>
      <c r="O31" s="64">
        <v>4</v>
      </c>
      <c r="P31" s="62">
        <v>200</v>
      </c>
      <c r="Q31" s="62">
        <v>200</v>
      </c>
      <c r="R31" s="64">
        <v>0.946</v>
      </c>
      <c r="T31" s="68"/>
      <c r="U31" s="65">
        <f t="shared" si="9"/>
        <v>0.371057493452517</v>
      </c>
      <c r="V31" s="65">
        <f t="shared" si="0"/>
        <v>2.54947014059172</v>
      </c>
      <c r="W31" s="65">
        <f t="shared" si="1"/>
        <v>0</v>
      </c>
      <c r="X31" s="65">
        <f t="shared" si="10"/>
        <v>0.780493479368642</v>
      </c>
      <c r="Y31" s="65">
        <f t="shared" si="2"/>
        <v>1.21205368783509</v>
      </c>
      <c r="Z31" s="65">
        <f t="shared" si="3"/>
        <v>0</v>
      </c>
      <c r="AA31" s="66">
        <f t="shared" si="11"/>
        <v>1.01464339408208</v>
      </c>
      <c r="AB31" s="66">
        <f t="shared" si="4"/>
        <v>0.932347271482329</v>
      </c>
      <c r="AC31" s="66">
        <f t="shared" si="5"/>
        <v>1</v>
      </c>
      <c r="AD31" s="65">
        <f t="shared" si="12"/>
        <v>0.59875493113662</v>
      </c>
      <c r="AE31" s="65">
        <f t="shared" si="6"/>
        <v>1.57994523436192</v>
      </c>
      <c r="AF31" s="65">
        <f t="shared" si="13"/>
        <v>0</v>
      </c>
    </row>
    <row r="32" spans="1:32">
      <c r="A32" s="62" t="s">
        <v>22</v>
      </c>
      <c r="B32" s="63">
        <v>49.49</v>
      </c>
      <c r="C32" s="63">
        <f t="shared" si="7"/>
        <v>39.592</v>
      </c>
      <c r="D32" s="64">
        <f t="shared" si="8"/>
        <v>2.99805320093107</v>
      </c>
      <c r="E32" s="64">
        <v>0.71</v>
      </c>
      <c r="F32" s="64">
        <v>1.13</v>
      </c>
      <c r="G32" s="63">
        <v>422</v>
      </c>
      <c r="H32" s="63">
        <v>372</v>
      </c>
      <c r="I32" s="64">
        <v>100</v>
      </c>
      <c r="J32" s="62">
        <v>50</v>
      </c>
      <c r="K32" s="64">
        <f t="shared" ref="K32:K74" si="14">J32/I32</f>
        <v>0.5</v>
      </c>
      <c r="L32" s="64">
        <f t="shared" ref="L32:L52" si="15">50/I32</f>
        <v>0.5</v>
      </c>
      <c r="M32" s="64">
        <v>1</v>
      </c>
      <c r="N32" s="62">
        <v>540</v>
      </c>
      <c r="O32" s="64">
        <f t="shared" ref="O32:O74" si="16">N32/I32</f>
        <v>5.4</v>
      </c>
      <c r="P32" s="62">
        <f t="shared" ref="P32:P74" si="17">100+2*100*L32</f>
        <v>200</v>
      </c>
      <c r="Q32" s="62">
        <f t="shared" ref="Q32:Q74" si="18">100+2*J32</f>
        <v>200</v>
      </c>
      <c r="R32" s="64">
        <v>0.532</v>
      </c>
      <c r="T32" s="68"/>
      <c r="U32" s="65">
        <f t="shared" si="9"/>
        <v>0.524174135213431</v>
      </c>
      <c r="V32" s="65">
        <f t="shared" si="0"/>
        <v>1.01492989497351</v>
      </c>
      <c r="W32" s="65">
        <f t="shared" si="1"/>
        <v>0</v>
      </c>
      <c r="X32" s="65">
        <f t="shared" si="10"/>
        <v>1.11066418531269</v>
      </c>
      <c r="Y32" s="65">
        <f t="shared" si="2"/>
        <v>0.478992666762029</v>
      </c>
      <c r="Z32" s="65">
        <f t="shared" si="3"/>
        <v>1</v>
      </c>
      <c r="AA32" s="66">
        <f t="shared" si="11"/>
        <v>0.914397937415978</v>
      </c>
      <c r="AB32" s="66">
        <f t="shared" si="4"/>
        <v>0.581803587072159</v>
      </c>
      <c r="AC32" s="66">
        <f t="shared" si="5"/>
        <v>1</v>
      </c>
      <c r="AD32" s="65">
        <f t="shared" si="12"/>
        <v>0.777722882216288</v>
      </c>
      <c r="AE32" s="65">
        <f t="shared" si="6"/>
        <v>0.684048280132831</v>
      </c>
      <c r="AF32" s="65">
        <f t="shared" si="13"/>
        <v>1</v>
      </c>
    </row>
    <row r="33" spans="1:32">
      <c r="A33" s="62" t="s">
        <v>22</v>
      </c>
      <c r="B33" s="63">
        <v>48.75</v>
      </c>
      <c r="C33" s="63">
        <f t="shared" si="7"/>
        <v>39</v>
      </c>
      <c r="D33" s="64">
        <f t="shared" si="8"/>
        <v>2.96048172096569</v>
      </c>
      <c r="E33" s="64">
        <v>0.71</v>
      </c>
      <c r="F33" s="64">
        <v>1.13</v>
      </c>
      <c r="G33" s="63">
        <v>422</v>
      </c>
      <c r="H33" s="63">
        <v>372</v>
      </c>
      <c r="I33" s="64">
        <v>100</v>
      </c>
      <c r="J33" s="62">
        <v>50</v>
      </c>
      <c r="K33" s="64">
        <f t="shared" si="14"/>
        <v>0.5</v>
      </c>
      <c r="L33" s="64">
        <f t="shared" si="15"/>
        <v>0.5</v>
      </c>
      <c r="M33" s="64">
        <v>1</v>
      </c>
      <c r="N33" s="62">
        <v>540</v>
      </c>
      <c r="O33" s="64">
        <f t="shared" si="16"/>
        <v>5.4</v>
      </c>
      <c r="P33" s="62">
        <f t="shared" si="17"/>
        <v>200</v>
      </c>
      <c r="Q33" s="62">
        <f t="shared" si="18"/>
        <v>200</v>
      </c>
      <c r="R33" s="64">
        <v>0.487</v>
      </c>
      <c r="T33" s="68"/>
      <c r="U33" s="65">
        <f t="shared" si="9"/>
        <v>0.517605206412092</v>
      </c>
      <c r="V33" s="65">
        <f t="shared" si="0"/>
        <v>0.94087152518376</v>
      </c>
      <c r="W33" s="65">
        <f t="shared" si="1"/>
        <v>1</v>
      </c>
      <c r="X33" s="65">
        <f t="shared" si="10"/>
        <v>1.09674538721605</v>
      </c>
      <c r="Y33" s="65">
        <f t="shared" si="2"/>
        <v>0.444041074324633</v>
      </c>
      <c r="Z33" s="65">
        <f t="shared" si="3"/>
        <v>1</v>
      </c>
      <c r="AA33" s="66">
        <f t="shared" si="11"/>
        <v>0.915367281599085</v>
      </c>
      <c r="AB33" s="66">
        <f t="shared" si="4"/>
        <v>0.53202688122001</v>
      </c>
      <c r="AC33" s="66">
        <f t="shared" si="5"/>
        <v>1</v>
      </c>
      <c r="AD33" s="65">
        <f t="shared" si="12"/>
        <v>0.767976490898505</v>
      </c>
      <c r="AE33" s="65">
        <f t="shared" si="6"/>
        <v>0.634133994688076</v>
      </c>
      <c r="AF33" s="65">
        <f t="shared" si="13"/>
        <v>1</v>
      </c>
    </row>
    <row r="34" spans="1:32">
      <c r="A34" s="62" t="s">
        <v>22</v>
      </c>
      <c r="B34" s="63">
        <v>47.97</v>
      </c>
      <c r="C34" s="63">
        <f t="shared" si="7"/>
        <v>38.376</v>
      </c>
      <c r="D34" s="64">
        <f t="shared" si="8"/>
        <v>2.92061947950169</v>
      </c>
      <c r="E34" s="64">
        <v>0.71</v>
      </c>
      <c r="F34" s="64">
        <v>1.13</v>
      </c>
      <c r="G34" s="63">
        <v>422</v>
      </c>
      <c r="H34" s="63">
        <v>372</v>
      </c>
      <c r="I34" s="64">
        <v>100</v>
      </c>
      <c r="J34" s="62">
        <v>50</v>
      </c>
      <c r="K34" s="64">
        <f t="shared" si="14"/>
        <v>0.5</v>
      </c>
      <c r="L34" s="64">
        <f t="shared" si="15"/>
        <v>0.5</v>
      </c>
      <c r="M34" s="64">
        <v>1</v>
      </c>
      <c r="N34" s="62">
        <v>540</v>
      </c>
      <c r="O34" s="64">
        <f t="shared" si="16"/>
        <v>5.4</v>
      </c>
      <c r="P34" s="62">
        <f t="shared" si="17"/>
        <v>200</v>
      </c>
      <c r="Q34" s="62">
        <f t="shared" si="18"/>
        <v>200</v>
      </c>
      <c r="R34" s="64">
        <v>0.403</v>
      </c>
      <c r="T34" s="68"/>
      <c r="U34" s="65">
        <f t="shared" si="9"/>
        <v>0.510635765062429</v>
      </c>
      <c r="V34" s="65">
        <f t="shared" si="0"/>
        <v>0.789212247894016</v>
      </c>
      <c r="W34" s="65">
        <f t="shared" si="1"/>
        <v>1</v>
      </c>
      <c r="X34" s="65">
        <f t="shared" si="10"/>
        <v>1.08197794949126</v>
      </c>
      <c r="Y34" s="65">
        <f t="shared" si="2"/>
        <v>0.372466000984113</v>
      </c>
      <c r="Z34" s="65">
        <f t="shared" si="3"/>
        <v>1</v>
      </c>
      <c r="AA34" s="66">
        <f t="shared" si="11"/>
        <v>0.916395727428856</v>
      </c>
      <c r="AB34" s="66">
        <f t="shared" si="4"/>
        <v>0.439766345409207</v>
      </c>
      <c r="AC34" s="66">
        <f t="shared" si="5"/>
        <v>1</v>
      </c>
      <c r="AD34" s="65">
        <f t="shared" si="12"/>
        <v>0.757635854743899</v>
      </c>
      <c r="AE34" s="65">
        <f t="shared" si="6"/>
        <v>0.531917803885119</v>
      </c>
      <c r="AF34" s="65">
        <f t="shared" si="13"/>
        <v>1</v>
      </c>
    </row>
    <row r="35" spans="1:32">
      <c r="A35" s="62" t="s">
        <v>22</v>
      </c>
      <c r="B35" s="63">
        <v>46.85</v>
      </c>
      <c r="C35" s="63">
        <f t="shared" si="7"/>
        <v>37.48</v>
      </c>
      <c r="D35" s="64">
        <f t="shared" si="8"/>
        <v>2.86290041067055</v>
      </c>
      <c r="E35" s="64">
        <v>0.71</v>
      </c>
      <c r="F35" s="64">
        <v>1.13</v>
      </c>
      <c r="G35" s="63">
        <v>422</v>
      </c>
      <c r="H35" s="63">
        <v>372</v>
      </c>
      <c r="I35" s="64">
        <v>100</v>
      </c>
      <c r="J35" s="62">
        <v>50</v>
      </c>
      <c r="K35" s="64">
        <f t="shared" si="14"/>
        <v>0.5</v>
      </c>
      <c r="L35" s="64">
        <f t="shared" si="15"/>
        <v>0.5</v>
      </c>
      <c r="M35" s="64">
        <v>1</v>
      </c>
      <c r="N35" s="62">
        <v>540</v>
      </c>
      <c r="O35" s="64">
        <f t="shared" si="16"/>
        <v>5.4</v>
      </c>
      <c r="P35" s="62">
        <f t="shared" si="17"/>
        <v>200</v>
      </c>
      <c r="Q35" s="62">
        <f t="shared" si="18"/>
        <v>200</v>
      </c>
      <c r="R35" s="64">
        <v>0.422</v>
      </c>
      <c r="T35" s="68"/>
      <c r="U35" s="65">
        <f t="shared" ref="U35:U66" si="19">IF(K35&lt;0.6,(-0.0117+0.3675*K35+0.3927*E35/100)*D35,(0.209+0.3297*E35/100)*D35)</f>
        <v>0.500544268693888</v>
      </c>
      <c r="V35" s="65">
        <f t="shared" si="0"/>
        <v>0.843082273424406</v>
      </c>
      <c r="W35" s="65">
        <f t="shared" si="1"/>
        <v>1</v>
      </c>
      <c r="X35" s="65">
        <f t="shared" ref="X35:X66" si="20">(0.59-0.493*K35+0.0061*O35-0.842*E35/100)*D35</f>
        <v>1.06059523935775</v>
      </c>
      <c r="Y35" s="65">
        <f t="shared" si="2"/>
        <v>0.397889773911812</v>
      </c>
      <c r="Z35" s="65">
        <f t="shared" si="3"/>
        <v>1</v>
      </c>
      <c r="AA35" s="66">
        <f t="shared" ref="AA35:AA66" si="21">0.9647-0.0258*D35+0.3701*E35/100+0.6612*K35-0.0567*O35</f>
        <v>0.9178848794047</v>
      </c>
      <c r="AB35" s="66">
        <f t="shared" si="4"/>
        <v>0.459752643788719</v>
      </c>
      <c r="AC35" s="66">
        <f t="shared" si="5"/>
        <v>1</v>
      </c>
      <c r="AD35" s="65">
        <f t="shared" ref="AD35:AD66" si="22">(0.217+0.183*E35/100+0.2453*K35-0.0151*O35)*D35</f>
        <v>0.742662991501761</v>
      </c>
      <c r="AE35" s="65">
        <f t="shared" si="6"/>
        <v>0.568225433108847</v>
      </c>
      <c r="AF35" s="65">
        <f t="shared" si="13"/>
        <v>1</v>
      </c>
    </row>
    <row r="36" spans="1:32">
      <c r="A36" s="62" t="s">
        <v>22</v>
      </c>
      <c r="B36" s="63">
        <v>47.19</v>
      </c>
      <c r="C36" s="63">
        <f t="shared" si="7"/>
        <v>37.752</v>
      </c>
      <c r="D36" s="64">
        <f t="shared" si="8"/>
        <v>2.88048332166219</v>
      </c>
      <c r="E36" s="64">
        <v>0.71</v>
      </c>
      <c r="F36" s="64">
        <v>1.13</v>
      </c>
      <c r="G36" s="63">
        <v>422</v>
      </c>
      <c r="H36" s="63">
        <v>372</v>
      </c>
      <c r="I36" s="64">
        <v>100</v>
      </c>
      <c r="J36" s="62">
        <v>50</v>
      </c>
      <c r="K36" s="64">
        <f t="shared" si="14"/>
        <v>0.5</v>
      </c>
      <c r="L36" s="64">
        <f t="shared" si="15"/>
        <v>0.5</v>
      </c>
      <c r="M36" s="64">
        <v>1</v>
      </c>
      <c r="N36" s="62">
        <v>540</v>
      </c>
      <c r="O36" s="64">
        <f t="shared" si="16"/>
        <v>5.4</v>
      </c>
      <c r="P36" s="62">
        <f t="shared" si="17"/>
        <v>200</v>
      </c>
      <c r="Q36" s="62">
        <f t="shared" si="18"/>
        <v>200</v>
      </c>
      <c r="R36" s="64">
        <v>0.362</v>
      </c>
      <c r="T36" s="68"/>
      <c r="U36" s="65">
        <f t="shared" si="19"/>
        <v>0.503618432674938</v>
      </c>
      <c r="V36" s="65">
        <f t="shared" si="0"/>
        <v>0.718798154541841</v>
      </c>
      <c r="W36" s="65">
        <f t="shared" si="1"/>
        <v>1</v>
      </c>
      <c r="X36" s="65">
        <f t="shared" si="20"/>
        <v>1.06710903621295</v>
      </c>
      <c r="Y36" s="65">
        <f t="shared" si="2"/>
        <v>0.339234312254253</v>
      </c>
      <c r="Z36" s="65">
        <f t="shared" si="3"/>
        <v>1</v>
      </c>
      <c r="AA36" s="66">
        <f t="shared" si="21"/>
        <v>0.917431240301115</v>
      </c>
      <c r="AB36" s="66">
        <f t="shared" si="4"/>
        <v>0.394579979510166</v>
      </c>
      <c r="AC36" s="66">
        <f t="shared" si="5"/>
        <v>1</v>
      </c>
      <c r="AD36" s="65">
        <f t="shared" si="22"/>
        <v>0.747224162134063</v>
      </c>
      <c r="AE36" s="65">
        <f t="shared" si="6"/>
        <v>0.484459708805631</v>
      </c>
      <c r="AF36" s="65">
        <f t="shared" si="13"/>
        <v>1</v>
      </c>
    </row>
    <row r="37" spans="1:32">
      <c r="A37" s="62" t="s">
        <v>22</v>
      </c>
      <c r="B37" s="63">
        <v>42.16</v>
      </c>
      <c r="C37" s="63">
        <f t="shared" si="7"/>
        <v>33.728</v>
      </c>
      <c r="D37" s="64">
        <f t="shared" si="8"/>
        <v>2.61451982589591</v>
      </c>
      <c r="E37" s="64">
        <v>0.71</v>
      </c>
      <c r="F37" s="64">
        <v>1.13</v>
      </c>
      <c r="G37" s="63">
        <v>422</v>
      </c>
      <c r="H37" s="63">
        <v>372</v>
      </c>
      <c r="I37" s="64">
        <v>100</v>
      </c>
      <c r="J37" s="62">
        <v>50</v>
      </c>
      <c r="K37" s="64">
        <f t="shared" si="14"/>
        <v>0.5</v>
      </c>
      <c r="L37" s="64">
        <f t="shared" si="15"/>
        <v>0.5</v>
      </c>
      <c r="M37" s="64">
        <v>1</v>
      </c>
      <c r="N37" s="62">
        <v>540</v>
      </c>
      <c r="O37" s="64">
        <f t="shared" si="16"/>
        <v>5.4</v>
      </c>
      <c r="P37" s="62">
        <f t="shared" si="17"/>
        <v>200</v>
      </c>
      <c r="Q37" s="62">
        <f t="shared" si="18"/>
        <v>200</v>
      </c>
      <c r="R37" s="64">
        <v>0.324</v>
      </c>
      <c r="T37" s="68"/>
      <c r="U37" s="65">
        <f t="shared" si="19"/>
        <v>0.45711786178836</v>
      </c>
      <c r="V37" s="65">
        <f t="shared" si="0"/>
        <v>0.708788754682284</v>
      </c>
      <c r="W37" s="65">
        <f t="shared" si="1"/>
        <v>1</v>
      </c>
      <c r="X37" s="65">
        <f t="shared" si="20"/>
        <v>0.968579720837087</v>
      </c>
      <c r="Y37" s="65">
        <f t="shared" si="2"/>
        <v>0.334510410480188</v>
      </c>
      <c r="Z37" s="65">
        <f t="shared" si="3"/>
        <v>1</v>
      </c>
      <c r="AA37" s="66">
        <f t="shared" si="21"/>
        <v>0.924293098491885</v>
      </c>
      <c r="AB37" s="66">
        <f t="shared" si="4"/>
        <v>0.350538157786369</v>
      </c>
      <c r="AC37" s="66">
        <f t="shared" si="5"/>
        <v>1</v>
      </c>
      <c r="AD37" s="65">
        <f t="shared" si="22"/>
        <v>0.678230757871781</v>
      </c>
      <c r="AE37" s="65">
        <f t="shared" si="6"/>
        <v>0.477713515996649</v>
      </c>
      <c r="AF37" s="65">
        <f t="shared" si="13"/>
        <v>1</v>
      </c>
    </row>
    <row r="38" spans="1:32">
      <c r="A38" s="62" t="s">
        <v>22</v>
      </c>
      <c r="B38" s="63">
        <v>38.21</v>
      </c>
      <c r="C38" s="63">
        <f t="shared" si="7"/>
        <v>30.568</v>
      </c>
      <c r="D38" s="64">
        <f t="shared" si="8"/>
        <v>2.39579674289319</v>
      </c>
      <c r="E38" s="64">
        <v>0.71</v>
      </c>
      <c r="F38" s="64">
        <v>1.13</v>
      </c>
      <c r="G38" s="63">
        <v>422</v>
      </c>
      <c r="H38" s="63">
        <v>372</v>
      </c>
      <c r="I38" s="64">
        <v>100</v>
      </c>
      <c r="J38" s="62">
        <v>50</v>
      </c>
      <c r="K38" s="64">
        <f t="shared" si="14"/>
        <v>0.5</v>
      </c>
      <c r="L38" s="64">
        <f t="shared" si="15"/>
        <v>0.5</v>
      </c>
      <c r="M38" s="64">
        <v>1</v>
      </c>
      <c r="N38" s="62">
        <v>540</v>
      </c>
      <c r="O38" s="64">
        <f t="shared" si="16"/>
        <v>5.4</v>
      </c>
      <c r="P38" s="62">
        <f t="shared" si="17"/>
        <v>200</v>
      </c>
      <c r="Q38" s="62">
        <f t="shared" si="18"/>
        <v>200</v>
      </c>
      <c r="R38" s="64">
        <v>0.308</v>
      </c>
      <c r="T38" s="68"/>
      <c r="U38" s="65">
        <f t="shared" si="19"/>
        <v>0.418876718219406</v>
      </c>
      <c r="V38" s="65">
        <f t="shared" si="0"/>
        <v>0.735299878468469</v>
      </c>
      <c r="W38" s="65">
        <f t="shared" si="1"/>
        <v>1</v>
      </c>
      <c r="X38" s="65">
        <f t="shared" si="20"/>
        <v>0.887551173806348</v>
      </c>
      <c r="Y38" s="65">
        <f t="shared" si="2"/>
        <v>0.347022244001</v>
      </c>
      <c r="Z38" s="65">
        <f t="shared" si="3"/>
        <v>1</v>
      </c>
      <c r="AA38" s="66">
        <f t="shared" si="21"/>
        <v>0.929936154033356</v>
      </c>
      <c r="AB38" s="66">
        <f t="shared" si="4"/>
        <v>0.331205533481122</v>
      </c>
      <c r="AC38" s="66">
        <f t="shared" si="5"/>
        <v>1</v>
      </c>
      <c r="AD38" s="65">
        <f t="shared" si="22"/>
        <v>0.621491956016202</v>
      </c>
      <c r="AE38" s="65">
        <f t="shared" si="6"/>
        <v>0.495581635479721</v>
      </c>
      <c r="AF38" s="65">
        <f t="shared" si="13"/>
        <v>1</v>
      </c>
    </row>
    <row r="39" spans="1:32">
      <c r="A39" s="62" t="s">
        <v>22</v>
      </c>
      <c r="B39" s="63">
        <v>36.75</v>
      </c>
      <c r="C39" s="63">
        <f t="shared" si="7"/>
        <v>29.4</v>
      </c>
      <c r="D39" s="64">
        <f t="shared" si="8"/>
        <v>2.31240431062536</v>
      </c>
      <c r="E39" s="64">
        <v>0.71</v>
      </c>
      <c r="F39" s="64">
        <v>1.13</v>
      </c>
      <c r="G39" s="63">
        <v>422</v>
      </c>
      <c r="H39" s="63">
        <v>372</v>
      </c>
      <c r="I39" s="64">
        <v>100</v>
      </c>
      <c r="J39" s="62">
        <v>50</v>
      </c>
      <c r="K39" s="64">
        <f t="shared" si="14"/>
        <v>0.5</v>
      </c>
      <c r="L39" s="64">
        <f t="shared" si="15"/>
        <v>0.5</v>
      </c>
      <c r="M39" s="64">
        <v>1</v>
      </c>
      <c r="N39" s="62">
        <v>540</v>
      </c>
      <c r="O39" s="64">
        <f t="shared" si="16"/>
        <v>5.4</v>
      </c>
      <c r="P39" s="62">
        <f t="shared" si="17"/>
        <v>200</v>
      </c>
      <c r="Q39" s="62">
        <f t="shared" si="18"/>
        <v>200</v>
      </c>
      <c r="R39" s="64">
        <v>0.34</v>
      </c>
      <c r="T39" s="68"/>
      <c r="U39" s="65">
        <f t="shared" si="19"/>
        <v>0.40429653796985</v>
      </c>
      <c r="V39" s="65">
        <f t="shared" si="0"/>
        <v>0.840966884622087</v>
      </c>
      <c r="W39" s="65">
        <f t="shared" si="1"/>
        <v>1</v>
      </c>
      <c r="X39" s="65">
        <f t="shared" si="20"/>
        <v>0.85665746324203</v>
      </c>
      <c r="Y39" s="65">
        <f t="shared" si="2"/>
        <v>0.396891423455609</v>
      </c>
      <c r="Z39" s="65">
        <f t="shared" si="3"/>
        <v>1</v>
      </c>
      <c r="AA39" s="66">
        <f t="shared" si="21"/>
        <v>0.932087678785866</v>
      </c>
      <c r="AB39" s="66">
        <f t="shared" si="4"/>
        <v>0.364772550628373</v>
      </c>
      <c r="AC39" s="66">
        <f t="shared" si="5"/>
        <v>1</v>
      </c>
      <c r="AD39" s="65">
        <f t="shared" si="22"/>
        <v>0.599859183536307</v>
      </c>
      <c r="AE39" s="65">
        <f t="shared" si="6"/>
        <v>0.566799691213565</v>
      </c>
      <c r="AF39" s="65">
        <f t="shared" si="13"/>
        <v>1</v>
      </c>
    </row>
    <row r="40" spans="1:32">
      <c r="A40" s="62" t="s">
        <v>22</v>
      </c>
      <c r="B40" s="63">
        <v>35.35</v>
      </c>
      <c r="C40" s="63">
        <f t="shared" si="7"/>
        <v>28.28</v>
      </c>
      <c r="D40" s="64">
        <f t="shared" si="8"/>
        <v>2.23100163466692</v>
      </c>
      <c r="E40" s="64">
        <v>0.71</v>
      </c>
      <c r="F40" s="64">
        <v>1.13</v>
      </c>
      <c r="G40" s="63">
        <v>422</v>
      </c>
      <c r="H40" s="63">
        <v>372</v>
      </c>
      <c r="I40" s="64">
        <v>100</v>
      </c>
      <c r="J40" s="62">
        <v>50</v>
      </c>
      <c r="K40" s="64">
        <f t="shared" si="14"/>
        <v>0.5</v>
      </c>
      <c r="L40" s="64">
        <f t="shared" si="15"/>
        <v>0.5</v>
      </c>
      <c r="M40" s="64">
        <v>1</v>
      </c>
      <c r="N40" s="62">
        <v>540</v>
      </c>
      <c r="O40" s="64">
        <f t="shared" si="16"/>
        <v>5.4</v>
      </c>
      <c r="P40" s="62">
        <f t="shared" si="17"/>
        <v>200</v>
      </c>
      <c r="Q40" s="62">
        <f t="shared" si="18"/>
        <v>200</v>
      </c>
      <c r="R40" s="64">
        <v>0.292</v>
      </c>
      <c r="T40" s="68"/>
      <c r="U40" s="65">
        <f t="shared" si="19"/>
        <v>0.390064243072173</v>
      </c>
      <c r="V40" s="65">
        <f t="shared" si="0"/>
        <v>0.748594635848157</v>
      </c>
      <c r="W40" s="65">
        <f t="shared" si="1"/>
        <v>1</v>
      </c>
      <c r="X40" s="65">
        <f t="shared" si="20"/>
        <v>0.826500881381649</v>
      </c>
      <c r="Y40" s="65">
        <f t="shared" si="2"/>
        <v>0.353296658936247</v>
      </c>
      <c r="Z40" s="65">
        <f t="shared" si="3"/>
        <v>1</v>
      </c>
      <c r="AA40" s="66">
        <f t="shared" si="21"/>
        <v>0.934187867825594</v>
      </c>
      <c r="AB40" s="66">
        <f t="shared" si="4"/>
        <v>0.312570961427337</v>
      </c>
      <c r="AC40" s="66">
        <f t="shared" si="5"/>
        <v>1</v>
      </c>
      <c r="AD40" s="65">
        <f t="shared" si="22"/>
        <v>0.578742572347801</v>
      </c>
      <c r="AE40" s="65">
        <f t="shared" si="6"/>
        <v>0.504542112420442</v>
      </c>
      <c r="AF40" s="65">
        <f t="shared" si="13"/>
        <v>1</v>
      </c>
    </row>
    <row r="41" spans="1:32">
      <c r="A41" s="62" t="s">
        <v>22</v>
      </c>
      <c r="B41" s="63">
        <v>34.92</v>
      </c>
      <c r="C41" s="63">
        <f t="shared" si="7"/>
        <v>27.936</v>
      </c>
      <c r="D41" s="64">
        <f t="shared" si="8"/>
        <v>2.20570082031694</v>
      </c>
      <c r="E41" s="64">
        <v>0.71</v>
      </c>
      <c r="F41" s="64">
        <v>1.13</v>
      </c>
      <c r="G41" s="63">
        <v>422</v>
      </c>
      <c r="H41" s="63">
        <v>372</v>
      </c>
      <c r="I41" s="64">
        <v>100</v>
      </c>
      <c r="J41" s="62">
        <v>50</v>
      </c>
      <c r="K41" s="64">
        <f t="shared" si="14"/>
        <v>0.5</v>
      </c>
      <c r="L41" s="64">
        <f t="shared" si="15"/>
        <v>0.5</v>
      </c>
      <c r="M41" s="64">
        <v>1</v>
      </c>
      <c r="N41" s="62">
        <v>540</v>
      </c>
      <c r="O41" s="64">
        <f t="shared" si="16"/>
        <v>5.4</v>
      </c>
      <c r="P41" s="62">
        <f t="shared" si="17"/>
        <v>200</v>
      </c>
      <c r="Q41" s="62">
        <f t="shared" si="18"/>
        <v>200</v>
      </c>
      <c r="R41" s="64">
        <v>0.308</v>
      </c>
      <c r="T41" s="68"/>
      <c r="U41" s="65">
        <f t="shared" si="19"/>
        <v>0.385640694991712</v>
      </c>
      <c r="V41" s="65">
        <f t="shared" si="0"/>
        <v>0.79867089754783</v>
      </c>
      <c r="W41" s="65">
        <f t="shared" si="1"/>
        <v>1</v>
      </c>
      <c r="X41" s="65">
        <f t="shared" si="20"/>
        <v>0.817127896156089</v>
      </c>
      <c r="Y41" s="65">
        <f t="shared" si="2"/>
        <v>0.376929978096312</v>
      </c>
      <c r="Z41" s="65">
        <f t="shared" si="3"/>
        <v>1</v>
      </c>
      <c r="AA41" s="66">
        <f t="shared" si="21"/>
        <v>0.934840628835823</v>
      </c>
      <c r="AB41" s="66">
        <f t="shared" si="4"/>
        <v>0.329467922659244</v>
      </c>
      <c r="AC41" s="66">
        <f t="shared" si="5"/>
        <v>1</v>
      </c>
      <c r="AD41" s="65">
        <f t="shared" si="22"/>
        <v>0.572179305807843</v>
      </c>
      <c r="AE41" s="65">
        <f t="shared" si="6"/>
        <v>0.538292798907056</v>
      </c>
      <c r="AF41" s="65">
        <f t="shared" si="13"/>
        <v>1</v>
      </c>
    </row>
    <row r="42" spans="1:32">
      <c r="A42" s="62" t="s">
        <v>22</v>
      </c>
      <c r="B42" s="63">
        <v>31.1</v>
      </c>
      <c r="C42" s="63">
        <f t="shared" si="7"/>
        <v>24.88</v>
      </c>
      <c r="D42" s="64">
        <f t="shared" si="8"/>
        <v>1.97410182307519</v>
      </c>
      <c r="E42" s="64">
        <v>0.71</v>
      </c>
      <c r="F42" s="64">
        <v>1.13</v>
      </c>
      <c r="G42" s="63">
        <v>422</v>
      </c>
      <c r="H42" s="63">
        <v>372</v>
      </c>
      <c r="I42" s="64">
        <v>100</v>
      </c>
      <c r="J42" s="62">
        <v>50</v>
      </c>
      <c r="K42" s="64">
        <f t="shared" si="14"/>
        <v>0.5</v>
      </c>
      <c r="L42" s="64">
        <f t="shared" si="15"/>
        <v>0.5</v>
      </c>
      <c r="M42" s="64">
        <v>1</v>
      </c>
      <c r="N42" s="62">
        <v>540</v>
      </c>
      <c r="O42" s="64">
        <f t="shared" si="16"/>
        <v>5.4</v>
      </c>
      <c r="P42" s="62">
        <f t="shared" si="17"/>
        <v>200</v>
      </c>
      <c r="Q42" s="62">
        <f t="shared" si="18"/>
        <v>200</v>
      </c>
      <c r="R42" s="64">
        <v>0.219</v>
      </c>
      <c r="T42" s="68"/>
      <c r="U42" s="65">
        <f t="shared" si="19"/>
        <v>0.34514835014013</v>
      </c>
      <c r="V42" s="65">
        <f t="shared" si="0"/>
        <v>0.634509769237159</v>
      </c>
      <c r="W42" s="65">
        <f t="shared" si="1"/>
        <v>1</v>
      </c>
      <c r="X42" s="65">
        <f t="shared" si="20"/>
        <v>0.731329314759716</v>
      </c>
      <c r="Y42" s="65">
        <f t="shared" si="2"/>
        <v>0.299454699244422</v>
      </c>
      <c r="Z42" s="65">
        <f t="shared" si="3"/>
        <v>1</v>
      </c>
      <c r="AA42" s="66">
        <f t="shared" si="21"/>
        <v>0.94081588296466</v>
      </c>
      <c r="AB42" s="66">
        <f t="shared" si="4"/>
        <v>0.232776682415157</v>
      </c>
      <c r="AC42" s="66">
        <f t="shared" si="5"/>
        <v>1</v>
      </c>
      <c r="AD42" s="65">
        <f t="shared" si="22"/>
        <v>0.512100372052659</v>
      </c>
      <c r="AE42" s="65">
        <f t="shared" si="6"/>
        <v>0.427650538745323</v>
      </c>
      <c r="AF42" s="65">
        <f t="shared" si="13"/>
        <v>1</v>
      </c>
    </row>
    <row r="43" spans="1:32">
      <c r="A43" s="62" t="s">
        <v>22</v>
      </c>
      <c r="B43" s="63">
        <v>21.17</v>
      </c>
      <c r="C43" s="63">
        <f t="shared" si="7"/>
        <v>16.936</v>
      </c>
      <c r="D43" s="64">
        <f t="shared" si="8"/>
        <v>1.2918636988106</v>
      </c>
      <c r="E43" s="64">
        <v>0.71</v>
      </c>
      <c r="F43" s="64">
        <v>1.13</v>
      </c>
      <c r="G43" s="63">
        <v>422</v>
      </c>
      <c r="H43" s="63">
        <v>372</v>
      </c>
      <c r="I43" s="64">
        <v>100</v>
      </c>
      <c r="J43" s="62">
        <v>50</v>
      </c>
      <c r="K43" s="64">
        <f t="shared" si="14"/>
        <v>0.5</v>
      </c>
      <c r="L43" s="64">
        <f t="shared" si="15"/>
        <v>0.5</v>
      </c>
      <c r="M43" s="64">
        <v>1</v>
      </c>
      <c r="N43" s="62">
        <v>540</v>
      </c>
      <c r="O43" s="64">
        <f t="shared" si="16"/>
        <v>5.4</v>
      </c>
      <c r="P43" s="62">
        <f t="shared" si="17"/>
        <v>200</v>
      </c>
      <c r="Q43" s="62">
        <f t="shared" si="18"/>
        <v>200</v>
      </c>
      <c r="R43" s="64">
        <v>0.199</v>
      </c>
      <c r="T43" s="68"/>
      <c r="U43" s="65">
        <f t="shared" si="19"/>
        <v>0.225867084989477</v>
      </c>
      <c r="V43" s="65">
        <f t="shared" si="0"/>
        <v>0.88104913564219</v>
      </c>
      <c r="W43" s="65">
        <f t="shared" si="1"/>
        <v>1</v>
      </c>
      <c r="X43" s="65">
        <f t="shared" si="20"/>
        <v>0.478586151216034</v>
      </c>
      <c r="Y43" s="65">
        <f t="shared" si="2"/>
        <v>0.415808103712076</v>
      </c>
      <c r="Z43" s="65">
        <f t="shared" si="3"/>
        <v>1</v>
      </c>
      <c r="AA43" s="66">
        <f t="shared" si="21"/>
        <v>0.958417626570686</v>
      </c>
      <c r="AB43" s="66">
        <f t="shared" si="4"/>
        <v>0.207633910816146</v>
      </c>
      <c r="AC43" s="66">
        <f t="shared" si="5"/>
        <v>1</v>
      </c>
      <c r="AD43" s="65">
        <f t="shared" si="22"/>
        <v>0.33512145780387</v>
      </c>
      <c r="AE43" s="65">
        <f t="shared" si="6"/>
        <v>0.593814556979115</v>
      </c>
      <c r="AF43" s="65">
        <f t="shared" si="13"/>
        <v>1</v>
      </c>
    </row>
    <row r="44" spans="1:32">
      <c r="A44" s="62" t="s">
        <v>22</v>
      </c>
      <c r="B44" s="63">
        <v>23.37</v>
      </c>
      <c r="C44" s="63">
        <f t="shared" si="7"/>
        <v>18.696</v>
      </c>
      <c r="D44" s="64">
        <f t="shared" si="8"/>
        <v>1.45636036445025</v>
      </c>
      <c r="E44" s="64">
        <v>0.71</v>
      </c>
      <c r="F44" s="64">
        <v>1.13</v>
      </c>
      <c r="G44" s="63">
        <v>422</v>
      </c>
      <c r="H44" s="63">
        <v>372</v>
      </c>
      <c r="I44" s="64">
        <v>100</v>
      </c>
      <c r="J44" s="62">
        <v>50</v>
      </c>
      <c r="K44" s="64">
        <f t="shared" si="14"/>
        <v>0.5</v>
      </c>
      <c r="L44" s="64">
        <f t="shared" si="15"/>
        <v>0.5</v>
      </c>
      <c r="M44" s="64">
        <v>1</v>
      </c>
      <c r="N44" s="62">
        <v>540</v>
      </c>
      <c r="O44" s="64">
        <f t="shared" si="16"/>
        <v>5.4</v>
      </c>
      <c r="P44" s="62">
        <f t="shared" si="17"/>
        <v>200</v>
      </c>
      <c r="Q44" s="62">
        <f t="shared" si="18"/>
        <v>200</v>
      </c>
      <c r="R44" s="64">
        <v>0.207</v>
      </c>
      <c r="T44" s="68"/>
      <c r="U44" s="65">
        <f t="shared" si="19"/>
        <v>0.254627380981015</v>
      </c>
      <c r="V44" s="65">
        <f t="shared" si="0"/>
        <v>0.812952633775994</v>
      </c>
      <c r="W44" s="65">
        <f t="shared" si="1"/>
        <v>1</v>
      </c>
      <c r="X44" s="65">
        <f t="shared" si="20"/>
        <v>0.539525882062897</v>
      </c>
      <c r="Y44" s="65">
        <f t="shared" si="2"/>
        <v>0.383670194298238</v>
      </c>
      <c r="Z44" s="65">
        <f t="shared" si="3"/>
        <v>1</v>
      </c>
      <c r="AA44" s="66">
        <f t="shared" si="21"/>
        <v>0.954173612597183</v>
      </c>
      <c r="AB44" s="66">
        <f t="shared" si="4"/>
        <v>0.216941652197405</v>
      </c>
      <c r="AC44" s="66">
        <f t="shared" si="5"/>
        <v>1</v>
      </c>
      <c r="AD44" s="65">
        <f t="shared" si="22"/>
        <v>0.377793422689785</v>
      </c>
      <c r="AE44" s="65">
        <f t="shared" si="6"/>
        <v>0.547918485521047</v>
      </c>
      <c r="AF44" s="65">
        <f t="shared" si="13"/>
        <v>1</v>
      </c>
    </row>
    <row r="45" spans="1:32">
      <c r="A45" s="62" t="s">
        <v>22</v>
      </c>
      <c r="B45" s="63">
        <v>24.03</v>
      </c>
      <c r="C45" s="63">
        <f t="shared" si="7"/>
        <v>19.224</v>
      </c>
      <c r="D45" s="64">
        <f t="shared" si="8"/>
        <v>1.50390254197224</v>
      </c>
      <c r="E45" s="64">
        <v>0.71</v>
      </c>
      <c r="F45" s="64">
        <v>1.13</v>
      </c>
      <c r="G45" s="63">
        <v>422</v>
      </c>
      <c r="H45" s="63">
        <v>372</v>
      </c>
      <c r="I45" s="64">
        <v>100</v>
      </c>
      <c r="J45" s="62">
        <v>50</v>
      </c>
      <c r="K45" s="64">
        <f t="shared" si="14"/>
        <v>0.5</v>
      </c>
      <c r="L45" s="64">
        <f t="shared" si="15"/>
        <v>0.5</v>
      </c>
      <c r="M45" s="64">
        <v>1</v>
      </c>
      <c r="N45" s="62">
        <v>540</v>
      </c>
      <c r="O45" s="64">
        <f t="shared" si="16"/>
        <v>5.4</v>
      </c>
      <c r="P45" s="62">
        <f t="shared" si="17"/>
        <v>200</v>
      </c>
      <c r="Q45" s="62">
        <f t="shared" si="18"/>
        <v>200</v>
      </c>
      <c r="R45" s="64">
        <v>0.189</v>
      </c>
      <c r="T45" s="68"/>
      <c r="U45" s="65">
        <f t="shared" si="19"/>
        <v>0.262939568296775</v>
      </c>
      <c r="V45" s="65">
        <f t="shared" si="0"/>
        <v>0.718796342537078</v>
      </c>
      <c r="W45" s="65">
        <f t="shared" si="1"/>
        <v>1</v>
      </c>
      <c r="X45" s="65">
        <f t="shared" si="20"/>
        <v>0.557138442723612</v>
      </c>
      <c r="Y45" s="65">
        <f t="shared" si="2"/>
        <v>0.339233457084849</v>
      </c>
      <c r="Z45" s="65">
        <f t="shared" si="3"/>
        <v>1</v>
      </c>
      <c r="AA45" s="66">
        <f t="shared" si="21"/>
        <v>0.952947024417116</v>
      </c>
      <c r="AB45" s="66">
        <f t="shared" si="4"/>
        <v>0.19833211622189</v>
      </c>
      <c r="AC45" s="66">
        <f t="shared" si="5"/>
        <v>1</v>
      </c>
      <c r="AD45" s="65">
        <f t="shared" si="22"/>
        <v>0.39012630568124</v>
      </c>
      <c r="AE45" s="65">
        <f t="shared" si="6"/>
        <v>0.484458487540253</v>
      </c>
      <c r="AF45" s="65">
        <f t="shared" si="13"/>
        <v>1</v>
      </c>
    </row>
    <row r="46" spans="1:32">
      <c r="A46" s="62" t="s">
        <v>22</v>
      </c>
      <c r="B46" s="63">
        <v>36.13</v>
      </c>
      <c r="C46" s="63">
        <f t="shared" si="7"/>
        <v>28.904</v>
      </c>
      <c r="D46" s="64">
        <f t="shared" si="8"/>
        <v>2.27653423584335</v>
      </c>
      <c r="E46" s="64">
        <v>0.71</v>
      </c>
      <c r="F46" s="64">
        <v>1.13</v>
      </c>
      <c r="G46" s="63">
        <v>422</v>
      </c>
      <c r="H46" s="63">
        <v>372</v>
      </c>
      <c r="I46" s="64">
        <v>100</v>
      </c>
      <c r="J46" s="62">
        <v>50</v>
      </c>
      <c r="K46" s="64">
        <f t="shared" si="14"/>
        <v>0.5</v>
      </c>
      <c r="L46" s="64">
        <f t="shared" si="15"/>
        <v>0.5</v>
      </c>
      <c r="M46" s="64">
        <v>1</v>
      </c>
      <c r="N46" s="62">
        <v>540</v>
      </c>
      <c r="O46" s="64">
        <f t="shared" si="16"/>
        <v>5.4</v>
      </c>
      <c r="P46" s="62">
        <f t="shared" si="17"/>
        <v>200</v>
      </c>
      <c r="Q46" s="62">
        <f t="shared" si="18"/>
        <v>200</v>
      </c>
      <c r="R46" s="64">
        <v>0.293</v>
      </c>
      <c r="T46" s="68"/>
      <c r="U46" s="65">
        <f t="shared" si="19"/>
        <v>0.398025079737199</v>
      </c>
      <c r="V46" s="65">
        <f t="shared" si="0"/>
        <v>0.736134517436581</v>
      </c>
      <c r="W46" s="65">
        <f t="shared" si="1"/>
        <v>1</v>
      </c>
      <c r="X46" s="65">
        <f t="shared" si="20"/>
        <v>0.843368970772151</v>
      </c>
      <c r="Y46" s="65">
        <f t="shared" si="2"/>
        <v>0.347416148986063</v>
      </c>
      <c r="Z46" s="65">
        <f t="shared" si="3"/>
        <v>1</v>
      </c>
      <c r="AA46" s="66">
        <f t="shared" si="21"/>
        <v>0.933013126715242</v>
      </c>
      <c r="AB46" s="66">
        <f t="shared" si="4"/>
        <v>0.314036310541025</v>
      </c>
      <c r="AC46" s="66">
        <f t="shared" si="5"/>
        <v>1</v>
      </c>
      <c r="AD46" s="65">
        <f t="shared" si="22"/>
        <v>0.590554152546158</v>
      </c>
      <c r="AE46" s="65">
        <f t="shared" si="6"/>
        <v>0.496144170245419</v>
      </c>
      <c r="AF46" s="65">
        <f t="shared" si="13"/>
        <v>1</v>
      </c>
    </row>
    <row r="47" spans="1:32">
      <c r="A47" s="62" t="s">
        <v>22</v>
      </c>
      <c r="B47" s="63">
        <v>43.89</v>
      </c>
      <c r="C47" s="63">
        <f t="shared" si="7"/>
        <v>35.112</v>
      </c>
      <c r="D47" s="64">
        <f t="shared" si="8"/>
        <v>2.70746151402081</v>
      </c>
      <c r="E47" s="64">
        <v>0.71</v>
      </c>
      <c r="F47" s="64">
        <v>1.13</v>
      </c>
      <c r="G47" s="63">
        <v>422</v>
      </c>
      <c r="H47" s="63">
        <v>372</v>
      </c>
      <c r="I47" s="64">
        <v>100</v>
      </c>
      <c r="J47" s="62">
        <v>50</v>
      </c>
      <c r="K47" s="64">
        <f t="shared" si="14"/>
        <v>0.5</v>
      </c>
      <c r="L47" s="64">
        <f t="shared" si="15"/>
        <v>0.5</v>
      </c>
      <c r="M47" s="64">
        <v>1</v>
      </c>
      <c r="N47" s="62">
        <v>540</v>
      </c>
      <c r="O47" s="64">
        <f t="shared" si="16"/>
        <v>5.4</v>
      </c>
      <c r="P47" s="62">
        <f t="shared" si="17"/>
        <v>200</v>
      </c>
      <c r="Q47" s="62">
        <f t="shared" si="18"/>
        <v>200</v>
      </c>
      <c r="R47" s="64">
        <v>0.412</v>
      </c>
      <c r="T47" s="68"/>
      <c r="U47" s="65">
        <f t="shared" si="19"/>
        <v>0.473367616456829</v>
      </c>
      <c r="V47" s="65">
        <f t="shared" si="0"/>
        <v>0.87035949582659</v>
      </c>
      <c r="W47" s="65">
        <f t="shared" si="1"/>
        <v>1</v>
      </c>
      <c r="X47" s="65">
        <f t="shared" si="20"/>
        <v>1.00301106591488</v>
      </c>
      <c r="Y47" s="65">
        <f t="shared" si="2"/>
        <v>0.410763165034677</v>
      </c>
      <c r="Z47" s="65">
        <f t="shared" si="3"/>
        <v>1</v>
      </c>
      <c r="AA47" s="66">
        <f t="shared" si="21"/>
        <v>0.921895202938263</v>
      </c>
      <c r="AB47" s="66">
        <f t="shared" si="4"/>
        <v>0.446905460281032</v>
      </c>
      <c r="AC47" s="66">
        <f t="shared" si="5"/>
        <v>1</v>
      </c>
      <c r="AD47" s="65">
        <f t="shared" si="22"/>
        <v>0.70234069612908</v>
      </c>
      <c r="AE47" s="65">
        <f t="shared" si="6"/>
        <v>0.58660989213742</v>
      </c>
      <c r="AF47" s="65">
        <f t="shared" si="13"/>
        <v>1</v>
      </c>
    </row>
    <row r="48" spans="1:32">
      <c r="A48" s="62" t="s">
        <v>22</v>
      </c>
      <c r="B48" s="63">
        <v>32.11</v>
      </c>
      <c r="C48" s="63">
        <f t="shared" si="7"/>
        <v>25.688</v>
      </c>
      <c r="D48" s="64">
        <f t="shared" si="8"/>
        <v>2.03660626042719</v>
      </c>
      <c r="E48" s="64">
        <v>0.71</v>
      </c>
      <c r="F48" s="64">
        <v>1.13</v>
      </c>
      <c r="G48" s="63">
        <v>422</v>
      </c>
      <c r="H48" s="63">
        <v>372</v>
      </c>
      <c r="I48" s="64">
        <v>100</v>
      </c>
      <c r="J48" s="62">
        <v>60</v>
      </c>
      <c r="K48" s="64">
        <f t="shared" si="14"/>
        <v>0.6</v>
      </c>
      <c r="L48" s="64">
        <f t="shared" si="15"/>
        <v>0.5</v>
      </c>
      <c r="M48" s="64">
        <v>1</v>
      </c>
      <c r="N48" s="62">
        <v>540</v>
      </c>
      <c r="O48" s="64">
        <f t="shared" si="16"/>
        <v>5.4</v>
      </c>
      <c r="P48" s="62">
        <f t="shared" si="17"/>
        <v>200</v>
      </c>
      <c r="Q48" s="62">
        <f t="shared" si="18"/>
        <v>220</v>
      </c>
      <c r="R48" s="64">
        <v>0.313</v>
      </c>
      <c r="T48" s="68"/>
      <c r="U48" s="65">
        <f t="shared" si="19"/>
        <v>0.430418138926129</v>
      </c>
      <c r="V48" s="65">
        <f t="shared" si="0"/>
        <v>0.727199835910538</v>
      </c>
      <c r="W48" s="65">
        <f t="shared" si="1"/>
        <v>1</v>
      </c>
      <c r="X48" s="65">
        <f t="shared" si="20"/>
        <v>0.654080132490065</v>
      </c>
      <c r="Y48" s="65">
        <f t="shared" si="2"/>
        <v>0.478534638880435</v>
      </c>
      <c r="Z48" s="65">
        <f t="shared" si="3"/>
        <v>1</v>
      </c>
      <c r="AA48" s="66">
        <f t="shared" si="21"/>
        <v>1.00532326848098</v>
      </c>
      <c r="AB48" s="66">
        <f t="shared" si="4"/>
        <v>0.311342639540151</v>
      </c>
      <c r="AC48" s="66">
        <f t="shared" si="5"/>
        <v>1</v>
      </c>
      <c r="AD48" s="65">
        <f t="shared" si="22"/>
        <v>0.578272555961314</v>
      </c>
      <c r="AE48" s="65">
        <f t="shared" si="6"/>
        <v>0.541267256717159</v>
      </c>
      <c r="AF48" s="65">
        <f t="shared" si="13"/>
        <v>1</v>
      </c>
    </row>
    <row r="49" spans="1:32">
      <c r="A49" s="62" t="s">
        <v>22</v>
      </c>
      <c r="B49" s="63">
        <v>32.11</v>
      </c>
      <c r="C49" s="63">
        <f t="shared" si="7"/>
        <v>25.688</v>
      </c>
      <c r="D49" s="64">
        <f t="shared" si="8"/>
        <v>2.03660626042719</v>
      </c>
      <c r="E49" s="64">
        <v>0.71</v>
      </c>
      <c r="F49" s="64">
        <v>1.13</v>
      </c>
      <c r="G49" s="63">
        <v>422</v>
      </c>
      <c r="H49" s="63">
        <v>372</v>
      </c>
      <c r="I49" s="64">
        <v>100</v>
      </c>
      <c r="J49" s="62">
        <v>70</v>
      </c>
      <c r="K49" s="64">
        <f t="shared" si="14"/>
        <v>0.7</v>
      </c>
      <c r="L49" s="64">
        <f t="shared" si="15"/>
        <v>0.5</v>
      </c>
      <c r="M49" s="64">
        <v>1</v>
      </c>
      <c r="N49" s="62">
        <v>540</v>
      </c>
      <c r="O49" s="64">
        <f t="shared" si="16"/>
        <v>5.4</v>
      </c>
      <c r="P49" s="62">
        <f t="shared" si="17"/>
        <v>200</v>
      </c>
      <c r="Q49" s="62">
        <f t="shared" si="18"/>
        <v>240</v>
      </c>
      <c r="R49" s="64">
        <v>0.356</v>
      </c>
      <c r="T49" s="68"/>
      <c r="U49" s="65">
        <f t="shared" si="19"/>
        <v>0.430418138926129</v>
      </c>
      <c r="V49" s="65">
        <f t="shared" si="0"/>
        <v>0.827102688767258</v>
      </c>
      <c r="W49" s="65">
        <f t="shared" si="1"/>
        <v>1</v>
      </c>
      <c r="X49" s="65">
        <f t="shared" si="20"/>
        <v>0.553675443851004</v>
      </c>
      <c r="Y49" s="65">
        <f t="shared" si="2"/>
        <v>0.642975959930418</v>
      </c>
      <c r="Z49" s="65">
        <f t="shared" si="3"/>
        <v>1</v>
      </c>
      <c r="AA49" s="66">
        <f t="shared" si="21"/>
        <v>1.07144326848098</v>
      </c>
      <c r="AB49" s="66">
        <f t="shared" si="4"/>
        <v>0.332262108944614</v>
      </c>
      <c r="AC49" s="66">
        <f t="shared" si="5"/>
        <v>1</v>
      </c>
      <c r="AD49" s="65">
        <f t="shared" si="22"/>
        <v>0.628230507529593</v>
      </c>
      <c r="AE49" s="65">
        <f t="shared" si="6"/>
        <v>0.566670984190036</v>
      </c>
      <c r="AF49" s="65">
        <f t="shared" si="13"/>
        <v>1</v>
      </c>
    </row>
    <row r="50" spans="1:32">
      <c r="A50" s="62" t="s">
        <v>22</v>
      </c>
      <c r="B50" s="63">
        <v>32.11</v>
      </c>
      <c r="C50" s="63">
        <f t="shared" si="7"/>
        <v>25.688</v>
      </c>
      <c r="D50" s="64">
        <f t="shared" si="8"/>
        <v>2.03660626042719</v>
      </c>
      <c r="E50" s="64">
        <v>0.71</v>
      </c>
      <c r="F50" s="64">
        <v>1.13</v>
      </c>
      <c r="G50" s="63">
        <v>422</v>
      </c>
      <c r="H50" s="63">
        <v>372</v>
      </c>
      <c r="I50" s="64">
        <v>100</v>
      </c>
      <c r="J50" s="62">
        <v>80</v>
      </c>
      <c r="K50" s="64">
        <f t="shared" si="14"/>
        <v>0.8</v>
      </c>
      <c r="L50" s="64">
        <f t="shared" si="15"/>
        <v>0.5</v>
      </c>
      <c r="M50" s="64">
        <v>1</v>
      </c>
      <c r="N50" s="62">
        <v>540</v>
      </c>
      <c r="O50" s="64">
        <f t="shared" si="16"/>
        <v>5.4</v>
      </c>
      <c r="P50" s="62">
        <f t="shared" si="17"/>
        <v>200</v>
      </c>
      <c r="Q50" s="62">
        <f t="shared" si="18"/>
        <v>260</v>
      </c>
      <c r="R50" s="64">
        <v>0.405</v>
      </c>
      <c r="T50" s="68"/>
      <c r="U50" s="65">
        <f t="shared" si="19"/>
        <v>0.430418138926129</v>
      </c>
      <c r="V50" s="65">
        <f t="shared" si="0"/>
        <v>0.940945474580729</v>
      </c>
      <c r="W50" s="65">
        <f t="shared" si="1"/>
        <v>1</v>
      </c>
      <c r="X50" s="65">
        <f t="shared" si="20"/>
        <v>0.453270755211944</v>
      </c>
      <c r="Y50" s="65">
        <f t="shared" si="2"/>
        <v>0.893505692443421</v>
      </c>
      <c r="Z50" s="65">
        <f t="shared" si="3"/>
        <v>1</v>
      </c>
      <c r="AA50" s="66">
        <f t="shared" si="21"/>
        <v>1.13756326848098</v>
      </c>
      <c r="AB50" s="66">
        <f t="shared" si="4"/>
        <v>0.356024153751737</v>
      </c>
      <c r="AC50" s="66">
        <f t="shared" si="5"/>
        <v>1</v>
      </c>
      <c r="AD50" s="65">
        <f t="shared" si="22"/>
        <v>0.678188459097872</v>
      </c>
      <c r="AE50" s="65">
        <f t="shared" si="6"/>
        <v>0.59717913887643</v>
      </c>
      <c r="AF50" s="65">
        <f t="shared" si="13"/>
        <v>1</v>
      </c>
    </row>
    <row r="51" spans="1:32">
      <c r="A51" s="62" t="s">
        <v>22</v>
      </c>
      <c r="B51" s="63">
        <v>32.11</v>
      </c>
      <c r="C51" s="63">
        <f t="shared" si="7"/>
        <v>25.688</v>
      </c>
      <c r="D51" s="64">
        <f t="shared" si="8"/>
        <v>2.03660626042719</v>
      </c>
      <c r="E51" s="64">
        <v>0.71</v>
      </c>
      <c r="F51" s="64">
        <v>1.13</v>
      </c>
      <c r="G51" s="63">
        <v>422</v>
      </c>
      <c r="H51" s="63">
        <v>372</v>
      </c>
      <c r="I51" s="64">
        <v>100</v>
      </c>
      <c r="J51" s="62">
        <v>90</v>
      </c>
      <c r="K51" s="64">
        <f t="shared" si="14"/>
        <v>0.9</v>
      </c>
      <c r="L51" s="64">
        <f t="shared" si="15"/>
        <v>0.5</v>
      </c>
      <c r="M51" s="64">
        <v>1</v>
      </c>
      <c r="N51" s="62">
        <v>540</v>
      </c>
      <c r="O51" s="64">
        <f t="shared" si="16"/>
        <v>5.4</v>
      </c>
      <c r="P51" s="62">
        <f t="shared" si="17"/>
        <v>200</v>
      </c>
      <c r="Q51" s="62">
        <f t="shared" si="18"/>
        <v>280</v>
      </c>
      <c r="R51" s="64">
        <v>0.453</v>
      </c>
      <c r="T51" s="68"/>
      <c r="U51" s="65">
        <f t="shared" si="19"/>
        <v>0.430418138926129</v>
      </c>
      <c r="V51" s="65">
        <f t="shared" si="0"/>
        <v>1.05246493823474</v>
      </c>
      <c r="W51" s="65">
        <f t="shared" si="1"/>
        <v>0</v>
      </c>
      <c r="X51" s="65">
        <f t="shared" si="20"/>
        <v>0.352866066572883</v>
      </c>
      <c r="Y51" s="65">
        <f t="shared" si="2"/>
        <v>1.28377320154256</v>
      </c>
      <c r="Z51" s="65">
        <f t="shared" si="3"/>
        <v>0</v>
      </c>
      <c r="AA51" s="66">
        <f t="shared" si="21"/>
        <v>1.20368326848098</v>
      </c>
      <c r="AB51" s="66">
        <f t="shared" si="4"/>
        <v>0.37634485072778</v>
      </c>
      <c r="AC51" s="66">
        <f t="shared" si="5"/>
        <v>1</v>
      </c>
      <c r="AD51" s="65">
        <f t="shared" si="22"/>
        <v>0.72814641066615</v>
      </c>
      <c r="AE51" s="65">
        <f t="shared" si="6"/>
        <v>0.622127628955239</v>
      </c>
      <c r="AF51" s="65">
        <f t="shared" si="13"/>
        <v>1</v>
      </c>
    </row>
    <row r="52" spans="1:32">
      <c r="A52" s="62" t="s">
        <v>22</v>
      </c>
      <c r="B52" s="63">
        <v>32.11</v>
      </c>
      <c r="C52" s="63">
        <f t="shared" si="7"/>
        <v>25.688</v>
      </c>
      <c r="D52" s="64">
        <f t="shared" si="8"/>
        <v>2.03660626042719</v>
      </c>
      <c r="E52" s="64">
        <v>0.71</v>
      </c>
      <c r="F52" s="64">
        <v>1.13</v>
      </c>
      <c r="G52" s="63">
        <v>422</v>
      </c>
      <c r="H52" s="63">
        <v>372</v>
      </c>
      <c r="I52" s="64">
        <v>100</v>
      </c>
      <c r="J52" s="62">
        <v>100</v>
      </c>
      <c r="K52" s="64">
        <f t="shared" si="14"/>
        <v>1</v>
      </c>
      <c r="L52" s="64">
        <f t="shared" si="15"/>
        <v>0.5</v>
      </c>
      <c r="M52" s="64">
        <v>1</v>
      </c>
      <c r="N52" s="62">
        <v>540</v>
      </c>
      <c r="O52" s="64">
        <f t="shared" si="16"/>
        <v>5.4</v>
      </c>
      <c r="P52" s="62">
        <f t="shared" si="17"/>
        <v>200</v>
      </c>
      <c r="Q52" s="62">
        <f t="shared" si="18"/>
        <v>300</v>
      </c>
      <c r="R52" s="64">
        <v>0.421</v>
      </c>
      <c r="T52" s="68"/>
      <c r="U52" s="65">
        <f t="shared" si="19"/>
        <v>0.430418138926129</v>
      </c>
      <c r="V52" s="65">
        <f t="shared" si="0"/>
        <v>0.978118629132066</v>
      </c>
      <c r="W52" s="65">
        <f t="shared" si="1"/>
        <v>1</v>
      </c>
      <c r="X52" s="65">
        <f t="shared" si="20"/>
        <v>0.252461377933823</v>
      </c>
      <c r="Y52" s="65">
        <f t="shared" si="2"/>
        <v>1.66758180378131</v>
      </c>
      <c r="Z52" s="65">
        <f t="shared" si="3"/>
        <v>0</v>
      </c>
      <c r="AA52" s="66">
        <f t="shared" si="21"/>
        <v>1.26980326848098</v>
      </c>
      <c r="AB52" s="66">
        <f t="shared" si="4"/>
        <v>0.331547421911764</v>
      </c>
      <c r="AC52" s="66">
        <f t="shared" si="5"/>
        <v>1</v>
      </c>
      <c r="AD52" s="65">
        <f t="shared" si="22"/>
        <v>0.778104362234429</v>
      </c>
      <c r="AE52" s="65">
        <f t="shared" si="6"/>
        <v>0.541058526893543</v>
      </c>
      <c r="AF52" s="65">
        <f t="shared" si="13"/>
        <v>1</v>
      </c>
    </row>
    <row r="53" spans="1:32">
      <c r="A53" s="62" t="s">
        <v>22</v>
      </c>
      <c r="B53" s="63">
        <v>31.75</v>
      </c>
      <c r="C53" s="63">
        <f t="shared" si="7"/>
        <v>25.4</v>
      </c>
      <c r="D53" s="64">
        <f t="shared" si="8"/>
        <v>2.01443884239742</v>
      </c>
      <c r="E53" s="64">
        <v>0.71</v>
      </c>
      <c r="F53" s="64">
        <v>1.13</v>
      </c>
      <c r="G53" s="63">
        <v>422</v>
      </c>
      <c r="H53" s="63">
        <v>372</v>
      </c>
      <c r="I53" s="64">
        <v>100</v>
      </c>
      <c r="J53" s="62">
        <v>100</v>
      </c>
      <c r="K53" s="64">
        <f t="shared" si="14"/>
        <v>1</v>
      </c>
      <c r="L53" s="64">
        <f>100/I53</f>
        <v>1</v>
      </c>
      <c r="M53" s="64">
        <v>1</v>
      </c>
      <c r="N53" s="62">
        <v>540</v>
      </c>
      <c r="O53" s="64">
        <f t="shared" si="16"/>
        <v>5.4</v>
      </c>
      <c r="P53" s="62">
        <f t="shared" si="17"/>
        <v>300</v>
      </c>
      <c r="Q53" s="62">
        <f t="shared" si="18"/>
        <v>300</v>
      </c>
      <c r="R53" s="64">
        <v>0.803</v>
      </c>
      <c r="T53" s="68"/>
      <c r="U53" s="65">
        <f t="shared" si="19"/>
        <v>0.425733257514063</v>
      </c>
      <c r="V53" s="65">
        <f t="shared" si="0"/>
        <v>1.88615755482404</v>
      </c>
      <c r="W53" s="65">
        <f t="shared" si="1"/>
        <v>0</v>
      </c>
      <c r="X53" s="65">
        <f t="shared" si="20"/>
        <v>0.2497134648935</v>
      </c>
      <c r="Y53" s="65">
        <f t="shared" si="2"/>
        <v>3.21568562729475</v>
      </c>
      <c r="Z53" s="65">
        <f t="shared" si="3"/>
        <v>0</v>
      </c>
      <c r="AA53" s="66">
        <f t="shared" si="21"/>
        <v>1.27037518786615</v>
      </c>
      <c r="AB53" s="66">
        <f t="shared" si="4"/>
        <v>0.632096728328583</v>
      </c>
      <c r="AC53" s="66">
        <f t="shared" si="5"/>
        <v>1</v>
      </c>
      <c r="AD53" s="65">
        <f t="shared" si="22"/>
        <v>0.769635094019168</v>
      </c>
      <c r="AE53" s="65">
        <f t="shared" si="6"/>
        <v>1.04335159121525</v>
      </c>
      <c r="AF53" s="65">
        <f t="shared" si="13"/>
        <v>0</v>
      </c>
    </row>
    <row r="54" spans="1:32">
      <c r="A54" s="62" t="s">
        <v>22</v>
      </c>
      <c r="B54" s="63">
        <v>31.75</v>
      </c>
      <c r="C54" s="63">
        <f t="shared" si="7"/>
        <v>25.4</v>
      </c>
      <c r="D54" s="64">
        <f t="shared" si="8"/>
        <v>2.01443884239742</v>
      </c>
      <c r="E54" s="64">
        <v>0.71</v>
      </c>
      <c r="F54" s="64">
        <v>1.13</v>
      </c>
      <c r="G54" s="63">
        <v>422</v>
      </c>
      <c r="H54" s="63">
        <v>372</v>
      </c>
      <c r="I54" s="64">
        <v>100</v>
      </c>
      <c r="J54" s="62">
        <v>100</v>
      </c>
      <c r="K54" s="64">
        <f t="shared" si="14"/>
        <v>1</v>
      </c>
      <c r="L54" s="64">
        <f>90/I54</f>
        <v>0.9</v>
      </c>
      <c r="M54" s="64">
        <v>1</v>
      </c>
      <c r="N54" s="62">
        <v>540</v>
      </c>
      <c r="O54" s="64">
        <f t="shared" si="16"/>
        <v>5.4</v>
      </c>
      <c r="P54" s="62">
        <f t="shared" si="17"/>
        <v>280</v>
      </c>
      <c r="Q54" s="62">
        <f t="shared" si="18"/>
        <v>300</v>
      </c>
      <c r="R54" s="64">
        <v>0.728</v>
      </c>
      <c r="T54" s="68"/>
      <c r="U54" s="65">
        <f t="shared" si="19"/>
        <v>0.425733257514063</v>
      </c>
      <c r="V54" s="65">
        <f t="shared" si="0"/>
        <v>1.7099909089812</v>
      </c>
      <c r="W54" s="65">
        <f t="shared" si="1"/>
        <v>0</v>
      </c>
      <c r="X54" s="65">
        <f t="shared" si="20"/>
        <v>0.2497134648935</v>
      </c>
      <c r="Y54" s="65">
        <f t="shared" si="2"/>
        <v>2.91534139062338</v>
      </c>
      <c r="Z54" s="65">
        <f t="shared" si="3"/>
        <v>0</v>
      </c>
      <c r="AA54" s="66">
        <f t="shared" si="21"/>
        <v>1.27037518786615</v>
      </c>
      <c r="AB54" s="66">
        <f t="shared" si="4"/>
        <v>0.573059051336498</v>
      </c>
      <c r="AC54" s="66">
        <f t="shared" si="5"/>
        <v>1</v>
      </c>
      <c r="AD54" s="65">
        <f t="shared" si="22"/>
        <v>0.769635094019168</v>
      </c>
      <c r="AE54" s="65">
        <f t="shared" si="6"/>
        <v>0.945902812459159</v>
      </c>
      <c r="AF54" s="65">
        <f t="shared" si="13"/>
        <v>1</v>
      </c>
    </row>
    <row r="55" spans="1:32">
      <c r="A55" s="62" t="s">
        <v>22</v>
      </c>
      <c r="B55" s="63">
        <v>31.75</v>
      </c>
      <c r="C55" s="63">
        <f t="shared" si="7"/>
        <v>25.4</v>
      </c>
      <c r="D55" s="64">
        <f t="shared" si="8"/>
        <v>2.01443884239742</v>
      </c>
      <c r="E55" s="64">
        <v>0.71</v>
      </c>
      <c r="F55" s="64">
        <v>1.13</v>
      </c>
      <c r="G55" s="63">
        <v>422</v>
      </c>
      <c r="H55" s="63">
        <v>372</v>
      </c>
      <c r="I55" s="64">
        <v>100</v>
      </c>
      <c r="J55" s="62">
        <v>100</v>
      </c>
      <c r="K55" s="64">
        <f t="shared" si="14"/>
        <v>1</v>
      </c>
      <c r="L55" s="64">
        <f>80/I55</f>
        <v>0.8</v>
      </c>
      <c r="M55" s="64">
        <v>1</v>
      </c>
      <c r="N55" s="62">
        <v>540</v>
      </c>
      <c r="O55" s="64">
        <f t="shared" si="16"/>
        <v>5.4</v>
      </c>
      <c r="P55" s="62">
        <f t="shared" si="17"/>
        <v>260</v>
      </c>
      <c r="Q55" s="62">
        <f t="shared" si="18"/>
        <v>300</v>
      </c>
      <c r="R55" s="64">
        <v>0.583</v>
      </c>
      <c r="T55" s="68"/>
      <c r="U55" s="65">
        <f t="shared" si="19"/>
        <v>0.425733257514063</v>
      </c>
      <c r="V55" s="65">
        <f t="shared" si="0"/>
        <v>1.3694020603517</v>
      </c>
      <c r="W55" s="65">
        <f t="shared" si="1"/>
        <v>0</v>
      </c>
      <c r="X55" s="65">
        <f t="shared" si="20"/>
        <v>0.2497134648935</v>
      </c>
      <c r="Y55" s="65">
        <f t="shared" si="2"/>
        <v>2.33467586639208</v>
      </c>
      <c r="Z55" s="65">
        <f t="shared" si="3"/>
        <v>0</v>
      </c>
      <c r="AA55" s="66">
        <f t="shared" si="21"/>
        <v>1.27037518786615</v>
      </c>
      <c r="AB55" s="66">
        <f t="shared" si="4"/>
        <v>0.458919542485135</v>
      </c>
      <c r="AC55" s="66">
        <f t="shared" si="5"/>
        <v>1</v>
      </c>
      <c r="AD55" s="65">
        <f t="shared" si="22"/>
        <v>0.769635094019168</v>
      </c>
      <c r="AE55" s="65">
        <f t="shared" si="6"/>
        <v>0.757501840197376</v>
      </c>
      <c r="AF55" s="65">
        <f t="shared" si="13"/>
        <v>1</v>
      </c>
    </row>
    <row r="56" spans="1:32">
      <c r="A56" s="62" t="s">
        <v>22</v>
      </c>
      <c r="B56" s="63">
        <v>31.75</v>
      </c>
      <c r="C56" s="63">
        <f t="shared" si="7"/>
        <v>25.4</v>
      </c>
      <c r="D56" s="64">
        <f t="shared" si="8"/>
        <v>2.01443884239742</v>
      </c>
      <c r="E56" s="64">
        <v>0.71</v>
      </c>
      <c r="F56" s="64">
        <v>1.13</v>
      </c>
      <c r="G56" s="63">
        <v>422</v>
      </c>
      <c r="H56" s="63">
        <v>372</v>
      </c>
      <c r="I56" s="64">
        <v>100</v>
      </c>
      <c r="J56" s="62">
        <v>100</v>
      </c>
      <c r="K56" s="64">
        <f t="shared" si="14"/>
        <v>1</v>
      </c>
      <c r="L56" s="64">
        <f>70/I56</f>
        <v>0.7</v>
      </c>
      <c r="M56" s="64">
        <v>1</v>
      </c>
      <c r="N56" s="62">
        <v>540</v>
      </c>
      <c r="O56" s="64">
        <f t="shared" si="16"/>
        <v>5.4</v>
      </c>
      <c r="P56" s="62">
        <f t="shared" si="17"/>
        <v>240</v>
      </c>
      <c r="Q56" s="62">
        <f t="shared" si="18"/>
        <v>300</v>
      </c>
      <c r="R56" s="64">
        <v>0.585</v>
      </c>
      <c r="T56" s="68"/>
      <c r="U56" s="65">
        <f t="shared" si="19"/>
        <v>0.425733257514063</v>
      </c>
      <c r="V56" s="65">
        <f t="shared" si="0"/>
        <v>1.37409983757418</v>
      </c>
      <c r="W56" s="65">
        <f t="shared" si="1"/>
        <v>0</v>
      </c>
      <c r="X56" s="65">
        <f t="shared" si="20"/>
        <v>0.2497134648935</v>
      </c>
      <c r="Y56" s="65">
        <f t="shared" si="2"/>
        <v>2.34268504603665</v>
      </c>
      <c r="Z56" s="65">
        <f t="shared" si="3"/>
        <v>0</v>
      </c>
      <c r="AA56" s="66">
        <f t="shared" si="21"/>
        <v>1.27037518786615</v>
      </c>
      <c r="AB56" s="66">
        <f t="shared" si="4"/>
        <v>0.460493880538258</v>
      </c>
      <c r="AC56" s="66">
        <f t="shared" si="5"/>
        <v>1</v>
      </c>
      <c r="AD56" s="65">
        <f t="shared" si="22"/>
        <v>0.769635094019168</v>
      </c>
      <c r="AE56" s="65">
        <f t="shared" si="6"/>
        <v>0.760100474297538</v>
      </c>
      <c r="AF56" s="65">
        <f t="shared" si="13"/>
        <v>1</v>
      </c>
    </row>
    <row r="57" spans="1:32">
      <c r="A57" s="62" t="s">
        <v>22</v>
      </c>
      <c r="B57" s="63">
        <v>31.75</v>
      </c>
      <c r="C57" s="63">
        <f t="shared" si="7"/>
        <v>25.4</v>
      </c>
      <c r="D57" s="64">
        <f t="shared" si="8"/>
        <v>2.01443884239742</v>
      </c>
      <c r="E57" s="64">
        <v>0.71</v>
      </c>
      <c r="F57" s="64">
        <v>1.13</v>
      </c>
      <c r="G57" s="63">
        <v>422</v>
      </c>
      <c r="H57" s="63">
        <v>372</v>
      </c>
      <c r="I57" s="64">
        <v>100</v>
      </c>
      <c r="J57" s="62">
        <v>50</v>
      </c>
      <c r="K57" s="64">
        <f t="shared" si="14"/>
        <v>0.5</v>
      </c>
      <c r="L57" s="64">
        <f>60/I57</f>
        <v>0.6</v>
      </c>
      <c r="M57" s="64">
        <v>1</v>
      </c>
      <c r="N57" s="62">
        <v>440</v>
      </c>
      <c r="O57" s="64">
        <f t="shared" si="16"/>
        <v>4.4</v>
      </c>
      <c r="P57" s="62">
        <f t="shared" si="17"/>
        <v>220</v>
      </c>
      <c r="Q57" s="62">
        <f t="shared" si="18"/>
        <v>200</v>
      </c>
      <c r="R57" s="64">
        <v>0.418</v>
      </c>
      <c r="T57" s="68"/>
      <c r="U57" s="65">
        <f t="shared" si="19"/>
        <v>0.352200800781683</v>
      </c>
      <c r="V57" s="65">
        <f t="shared" si="0"/>
        <v>1.18682296880723</v>
      </c>
      <c r="W57" s="65">
        <f t="shared" si="1"/>
        <v>0</v>
      </c>
      <c r="X57" s="65">
        <f t="shared" si="20"/>
        <v>0.73398456260584</v>
      </c>
      <c r="Y57" s="65">
        <f t="shared" si="2"/>
        <v>0.56949426635894</v>
      </c>
      <c r="Z57" s="65">
        <f t="shared" si="3"/>
        <v>1</v>
      </c>
      <c r="AA57" s="66">
        <f t="shared" si="21"/>
        <v>0.996475187866147</v>
      </c>
      <c r="AB57" s="66">
        <f t="shared" si="4"/>
        <v>0.419478583199955</v>
      </c>
      <c r="AC57" s="66">
        <f t="shared" si="5"/>
        <v>1</v>
      </c>
      <c r="AD57" s="65">
        <f t="shared" si="22"/>
        <v>0.552982196519326</v>
      </c>
      <c r="AE57" s="65">
        <f t="shared" si="6"/>
        <v>0.755901370118327</v>
      </c>
      <c r="AF57" s="65">
        <f t="shared" si="13"/>
        <v>1</v>
      </c>
    </row>
    <row r="58" spans="1:32">
      <c r="A58" s="62" t="s">
        <v>22</v>
      </c>
      <c r="B58" s="63">
        <v>32.9</v>
      </c>
      <c r="C58" s="63">
        <f t="shared" si="7"/>
        <v>26.32</v>
      </c>
      <c r="D58" s="64">
        <f t="shared" si="8"/>
        <v>2.08483441570994</v>
      </c>
      <c r="E58" s="64">
        <v>0.71</v>
      </c>
      <c r="F58" s="64">
        <v>1.13</v>
      </c>
      <c r="G58" s="63">
        <v>422</v>
      </c>
      <c r="H58" s="63">
        <v>372</v>
      </c>
      <c r="I58" s="64">
        <v>100</v>
      </c>
      <c r="J58" s="62">
        <v>50</v>
      </c>
      <c r="K58" s="64">
        <f t="shared" si="14"/>
        <v>0.5</v>
      </c>
      <c r="L58" s="64">
        <f t="shared" ref="L58:L74" si="23">50/I58</f>
        <v>0.5</v>
      </c>
      <c r="M58" s="64">
        <v>1</v>
      </c>
      <c r="N58" s="62">
        <v>640</v>
      </c>
      <c r="O58" s="64">
        <f t="shared" si="16"/>
        <v>6.4</v>
      </c>
      <c r="P58" s="62">
        <f t="shared" si="17"/>
        <v>200</v>
      </c>
      <c r="Q58" s="62">
        <f t="shared" si="18"/>
        <v>200</v>
      </c>
      <c r="R58" s="64">
        <v>0.359</v>
      </c>
      <c r="T58" s="68"/>
      <c r="U58" s="65">
        <f t="shared" si="19"/>
        <v>0.364508633995746</v>
      </c>
      <c r="V58" s="65">
        <f t="shared" si="0"/>
        <v>0.984887507504665</v>
      </c>
      <c r="W58" s="65">
        <f t="shared" si="1"/>
        <v>1</v>
      </c>
      <c r="X58" s="65">
        <f t="shared" si="20"/>
        <v>0.785069000281684</v>
      </c>
      <c r="Y58" s="65">
        <f t="shared" si="2"/>
        <v>0.457284646153638</v>
      </c>
      <c r="Z58" s="65">
        <f t="shared" si="3"/>
        <v>1</v>
      </c>
      <c r="AA58" s="66">
        <f t="shared" si="21"/>
        <v>0.881258982074683</v>
      </c>
      <c r="AB58" s="66">
        <f t="shared" si="4"/>
        <v>0.407371734418902</v>
      </c>
      <c r="AC58" s="66">
        <f t="shared" si="5"/>
        <v>1</v>
      </c>
      <c r="AD58" s="65">
        <f t="shared" si="22"/>
        <v>0.509344436718005</v>
      </c>
      <c r="AE58" s="65">
        <f t="shared" si="6"/>
        <v>0.704827566809683</v>
      </c>
      <c r="AF58" s="65">
        <f t="shared" si="13"/>
        <v>1</v>
      </c>
    </row>
    <row r="59" spans="1:32">
      <c r="A59" s="62" t="s">
        <v>22</v>
      </c>
      <c r="B59" s="63">
        <v>32.9</v>
      </c>
      <c r="C59" s="63">
        <f t="shared" si="7"/>
        <v>26.32</v>
      </c>
      <c r="D59" s="64">
        <f t="shared" si="8"/>
        <v>2.08483441570994</v>
      </c>
      <c r="E59" s="64">
        <v>0.71</v>
      </c>
      <c r="F59" s="64">
        <v>1.13</v>
      </c>
      <c r="G59" s="63">
        <v>422</v>
      </c>
      <c r="H59" s="63">
        <v>372</v>
      </c>
      <c r="I59" s="64">
        <v>100</v>
      </c>
      <c r="J59" s="62">
        <v>50</v>
      </c>
      <c r="K59" s="64">
        <f t="shared" si="14"/>
        <v>0.5</v>
      </c>
      <c r="L59" s="64">
        <f t="shared" si="23"/>
        <v>0.5</v>
      </c>
      <c r="M59" s="64">
        <v>1</v>
      </c>
      <c r="N59" s="62">
        <v>740</v>
      </c>
      <c r="O59" s="64">
        <f t="shared" si="16"/>
        <v>7.4</v>
      </c>
      <c r="P59" s="62">
        <f t="shared" si="17"/>
        <v>200</v>
      </c>
      <c r="Q59" s="62">
        <f t="shared" si="18"/>
        <v>200</v>
      </c>
      <c r="R59" s="64">
        <v>0.397</v>
      </c>
      <c r="T59" s="68"/>
      <c r="U59" s="65">
        <f t="shared" si="19"/>
        <v>0.364508633995746</v>
      </c>
      <c r="V59" s="65">
        <f t="shared" si="0"/>
        <v>1.08913743866115</v>
      </c>
      <c r="W59" s="65">
        <f t="shared" si="1"/>
        <v>0</v>
      </c>
      <c r="X59" s="65">
        <f t="shared" si="20"/>
        <v>0.797786490217515</v>
      </c>
      <c r="Y59" s="65">
        <f t="shared" si="2"/>
        <v>0.497626877451583</v>
      </c>
      <c r="Z59" s="65">
        <f t="shared" si="3"/>
        <v>1</v>
      </c>
      <c r="AA59" s="66">
        <f t="shared" si="21"/>
        <v>0.824558982074683</v>
      </c>
      <c r="AB59" s="66">
        <f t="shared" si="4"/>
        <v>0.481469499005521</v>
      </c>
      <c r="AC59" s="66">
        <f t="shared" si="5"/>
        <v>1</v>
      </c>
      <c r="AD59" s="65">
        <f t="shared" si="22"/>
        <v>0.477863437040785</v>
      </c>
      <c r="AE59" s="65">
        <f t="shared" si="6"/>
        <v>0.830781284415607</v>
      </c>
      <c r="AF59" s="65">
        <f t="shared" si="13"/>
        <v>1</v>
      </c>
    </row>
    <row r="60" spans="1:32">
      <c r="A60" s="62" t="s">
        <v>22</v>
      </c>
      <c r="B60" s="63">
        <v>32.9</v>
      </c>
      <c r="C60" s="63">
        <f t="shared" si="7"/>
        <v>26.32</v>
      </c>
      <c r="D60" s="64">
        <f t="shared" si="8"/>
        <v>2.08483441570994</v>
      </c>
      <c r="E60" s="64">
        <v>0.71</v>
      </c>
      <c r="F60" s="64">
        <v>1.13</v>
      </c>
      <c r="G60" s="63">
        <v>422</v>
      </c>
      <c r="H60" s="63">
        <v>372</v>
      </c>
      <c r="I60" s="64">
        <v>100</v>
      </c>
      <c r="J60" s="62">
        <v>50</v>
      </c>
      <c r="K60" s="64">
        <f t="shared" si="14"/>
        <v>0.5</v>
      </c>
      <c r="L60" s="64">
        <f t="shared" si="23"/>
        <v>0.5</v>
      </c>
      <c r="M60" s="64">
        <v>1</v>
      </c>
      <c r="N60" s="62">
        <v>840</v>
      </c>
      <c r="O60" s="64">
        <f t="shared" si="16"/>
        <v>8.4</v>
      </c>
      <c r="P60" s="62">
        <f t="shared" si="17"/>
        <v>200</v>
      </c>
      <c r="Q60" s="62">
        <f t="shared" si="18"/>
        <v>200</v>
      </c>
      <c r="R60" s="64">
        <v>0.391</v>
      </c>
      <c r="T60" s="68"/>
      <c r="U60" s="65">
        <f t="shared" si="19"/>
        <v>0.364508633995746</v>
      </c>
      <c r="V60" s="65">
        <f t="shared" si="0"/>
        <v>1.07267692321539</v>
      </c>
      <c r="W60" s="65">
        <f t="shared" si="1"/>
        <v>0</v>
      </c>
      <c r="X60" s="65">
        <f t="shared" si="20"/>
        <v>0.810503980153345</v>
      </c>
      <c r="Y60" s="65">
        <f t="shared" si="2"/>
        <v>0.482415891314961</v>
      </c>
      <c r="Z60" s="65">
        <f t="shared" si="3"/>
        <v>1</v>
      </c>
      <c r="AA60" s="66">
        <f t="shared" si="21"/>
        <v>0.767858982074683</v>
      </c>
      <c r="AB60" s="66">
        <f t="shared" si="4"/>
        <v>0.509208082639803</v>
      </c>
      <c r="AC60" s="66">
        <f t="shared" si="5"/>
        <v>1</v>
      </c>
      <c r="AD60" s="65">
        <f t="shared" si="22"/>
        <v>0.446382437363565</v>
      </c>
      <c r="AE60" s="65">
        <f t="shared" si="6"/>
        <v>0.875930518927523</v>
      </c>
      <c r="AF60" s="65">
        <f t="shared" si="13"/>
        <v>1</v>
      </c>
    </row>
    <row r="61" spans="1:32">
      <c r="A61" s="62" t="s">
        <v>22</v>
      </c>
      <c r="B61" s="63">
        <v>32.9</v>
      </c>
      <c r="C61" s="63">
        <f t="shared" si="7"/>
        <v>26.32</v>
      </c>
      <c r="D61" s="64">
        <f t="shared" si="8"/>
        <v>2.08483441570994</v>
      </c>
      <c r="E61" s="64">
        <v>0.71</v>
      </c>
      <c r="F61" s="64">
        <v>1.13</v>
      </c>
      <c r="G61" s="63">
        <v>422</v>
      </c>
      <c r="H61" s="63">
        <v>372</v>
      </c>
      <c r="I61" s="64">
        <v>100</v>
      </c>
      <c r="J61" s="62">
        <v>50</v>
      </c>
      <c r="K61" s="64">
        <f t="shared" si="14"/>
        <v>0.5</v>
      </c>
      <c r="L61" s="64">
        <f t="shared" si="23"/>
        <v>0.5</v>
      </c>
      <c r="M61" s="64">
        <v>1</v>
      </c>
      <c r="N61" s="62">
        <v>940</v>
      </c>
      <c r="O61" s="64">
        <f t="shared" si="16"/>
        <v>9.4</v>
      </c>
      <c r="P61" s="62">
        <f t="shared" si="17"/>
        <v>200</v>
      </c>
      <c r="Q61" s="62">
        <f t="shared" si="18"/>
        <v>200</v>
      </c>
      <c r="R61" s="64">
        <v>0.375</v>
      </c>
      <c r="T61" s="68"/>
      <c r="U61" s="65">
        <f t="shared" si="19"/>
        <v>0.364508633995746</v>
      </c>
      <c r="V61" s="65">
        <f t="shared" si="0"/>
        <v>1.02878221536003</v>
      </c>
      <c r="W61" s="65">
        <f t="shared" si="1"/>
        <v>0</v>
      </c>
      <c r="X61" s="65">
        <f t="shared" si="20"/>
        <v>0.823221470089176</v>
      </c>
      <c r="Y61" s="65">
        <f t="shared" si="2"/>
        <v>0.45552747787224</v>
      </c>
      <c r="Z61" s="65">
        <f t="shared" si="3"/>
        <v>1</v>
      </c>
      <c r="AA61" s="66">
        <f t="shared" si="21"/>
        <v>0.711158982074683</v>
      </c>
      <c r="AB61" s="66">
        <f t="shared" si="4"/>
        <v>0.527308252376989</v>
      </c>
      <c r="AC61" s="66">
        <f t="shared" si="5"/>
        <v>1</v>
      </c>
      <c r="AD61" s="65">
        <f t="shared" si="22"/>
        <v>0.414901437686345</v>
      </c>
      <c r="AE61" s="65">
        <f t="shared" si="6"/>
        <v>0.903829116840735</v>
      </c>
      <c r="AF61" s="65">
        <f t="shared" si="13"/>
        <v>1</v>
      </c>
    </row>
    <row r="62" spans="1:32">
      <c r="A62" s="62" t="s">
        <v>22</v>
      </c>
      <c r="B62" s="63">
        <v>32.9</v>
      </c>
      <c r="C62" s="63">
        <f t="shared" si="7"/>
        <v>26.32</v>
      </c>
      <c r="D62" s="64">
        <f t="shared" si="8"/>
        <v>2.08483441570994</v>
      </c>
      <c r="E62" s="64">
        <v>0.71</v>
      </c>
      <c r="F62" s="64">
        <v>1.13</v>
      </c>
      <c r="G62" s="63">
        <v>422</v>
      </c>
      <c r="H62" s="63">
        <v>372</v>
      </c>
      <c r="I62" s="64">
        <v>100</v>
      </c>
      <c r="J62" s="62">
        <v>50</v>
      </c>
      <c r="K62" s="64">
        <f t="shared" si="14"/>
        <v>0.5</v>
      </c>
      <c r="L62" s="64">
        <f t="shared" si="23"/>
        <v>0.5</v>
      </c>
      <c r="M62" s="64">
        <v>1</v>
      </c>
      <c r="N62" s="62">
        <v>540</v>
      </c>
      <c r="O62" s="64">
        <f t="shared" si="16"/>
        <v>5.4</v>
      </c>
      <c r="P62" s="62">
        <f t="shared" si="17"/>
        <v>200</v>
      </c>
      <c r="Q62" s="62">
        <f t="shared" si="18"/>
        <v>200</v>
      </c>
      <c r="R62" s="64">
        <v>0.409</v>
      </c>
      <c r="T62" s="68"/>
      <c r="U62" s="65">
        <f t="shared" si="19"/>
        <v>0.364508633995746</v>
      </c>
      <c r="V62" s="65">
        <f t="shared" si="0"/>
        <v>1.12205846955267</v>
      </c>
      <c r="W62" s="65">
        <f t="shared" si="1"/>
        <v>0</v>
      </c>
      <c r="X62" s="65">
        <f t="shared" si="20"/>
        <v>0.772351510345853</v>
      </c>
      <c r="Y62" s="65">
        <f t="shared" si="2"/>
        <v>0.529551628398904</v>
      </c>
      <c r="Z62" s="65">
        <f t="shared" si="3"/>
        <v>1</v>
      </c>
      <c r="AA62" s="66">
        <f t="shared" si="21"/>
        <v>0.937958982074683</v>
      </c>
      <c r="AB62" s="66">
        <f t="shared" si="4"/>
        <v>0.436053183365575</v>
      </c>
      <c r="AC62" s="66">
        <f t="shared" si="5"/>
        <v>1</v>
      </c>
      <c r="AD62" s="65">
        <f t="shared" si="22"/>
        <v>0.540825436395225</v>
      </c>
      <c r="AE62" s="65">
        <f t="shared" si="6"/>
        <v>0.756251412149022</v>
      </c>
      <c r="AF62" s="65">
        <f t="shared" si="13"/>
        <v>1</v>
      </c>
    </row>
    <row r="63" spans="1:32">
      <c r="A63" s="62" t="s">
        <v>22</v>
      </c>
      <c r="B63" s="63">
        <v>41.1</v>
      </c>
      <c r="C63" s="63">
        <f t="shared" si="7"/>
        <v>32.88</v>
      </c>
      <c r="D63" s="64">
        <f t="shared" si="8"/>
        <v>2.55674945511589</v>
      </c>
      <c r="E63" s="64">
        <v>0.43</v>
      </c>
      <c r="F63" s="64">
        <v>1.13</v>
      </c>
      <c r="G63" s="63">
        <v>422</v>
      </c>
      <c r="H63" s="63">
        <v>372</v>
      </c>
      <c r="I63" s="64">
        <v>100</v>
      </c>
      <c r="J63" s="62">
        <v>50</v>
      </c>
      <c r="K63" s="64">
        <f t="shared" si="14"/>
        <v>0.5</v>
      </c>
      <c r="L63" s="64">
        <f t="shared" si="23"/>
        <v>0.5</v>
      </c>
      <c r="M63" s="64">
        <v>1</v>
      </c>
      <c r="N63" s="62">
        <v>540</v>
      </c>
      <c r="O63" s="64">
        <f t="shared" si="16"/>
        <v>5.4</v>
      </c>
      <c r="P63" s="62">
        <f t="shared" si="17"/>
        <v>200</v>
      </c>
      <c r="Q63" s="62">
        <f t="shared" si="18"/>
        <v>200</v>
      </c>
      <c r="R63" s="64">
        <v>0.356</v>
      </c>
      <c r="T63" s="68"/>
      <c r="U63" s="65">
        <f t="shared" si="19"/>
        <v>0.444206096450092</v>
      </c>
      <c r="V63" s="65">
        <f t="shared" si="0"/>
        <v>0.801429793163583</v>
      </c>
      <c r="W63" s="65">
        <f t="shared" si="1"/>
        <v>1</v>
      </c>
      <c r="X63" s="65">
        <f t="shared" si="20"/>
        <v>0.953205797806633</v>
      </c>
      <c r="Y63" s="65">
        <f t="shared" si="2"/>
        <v>0.373476536566575</v>
      </c>
      <c r="Z63" s="65">
        <f t="shared" si="3"/>
        <v>1</v>
      </c>
      <c r="AA63" s="66">
        <f t="shared" si="21"/>
        <v>0.92474729405801</v>
      </c>
      <c r="AB63" s="66">
        <f t="shared" si="4"/>
        <v>0.384970036990092</v>
      </c>
      <c r="AC63" s="66">
        <f t="shared" si="5"/>
        <v>1</v>
      </c>
      <c r="AD63" s="65">
        <f t="shared" si="22"/>
        <v>0.661934508006193</v>
      </c>
      <c r="AE63" s="65">
        <f t="shared" si="6"/>
        <v>0.537817557015277</v>
      </c>
      <c r="AF63" s="65">
        <f t="shared" si="13"/>
        <v>1</v>
      </c>
    </row>
    <row r="64" spans="1:32">
      <c r="A64" s="62" t="s">
        <v>22</v>
      </c>
      <c r="B64" s="63">
        <v>41.1</v>
      </c>
      <c r="C64" s="63">
        <f t="shared" si="7"/>
        <v>32.88</v>
      </c>
      <c r="D64" s="64">
        <f t="shared" si="8"/>
        <v>2.55674945511589</v>
      </c>
      <c r="E64" s="64">
        <v>0.57</v>
      </c>
      <c r="F64" s="64">
        <v>1.13</v>
      </c>
      <c r="G64" s="63">
        <v>422</v>
      </c>
      <c r="H64" s="63">
        <v>372</v>
      </c>
      <c r="I64" s="64">
        <v>100</v>
      </c>
      <c r="J64" s="62">
        <v>50</v>
      </c>
      <c r="K64" s="64">
        <f t="shared" si="14"/>
        <v>0.5</v>
      </c>
      <c r="L64" s="64">
        <f t="shared" si="23"/>
        <v>0.5</v>
      </c>
      <c r="M64" s="64">
        <v>1</v>
      </c>
      <c r="N64" s="62">
        <v>540</v>
      </c>
      <c r="O64" s="64">
        <f t="shared" si="16"/>
        <v>5.4</v>
      </c>
      <c r="P64" s="62">
        <f t="shared" si="17"/>
        <v>200</v>
      </c>
      <c r="Q64" s="62">
        <f t="shared" si="18"/>
        <v>200</v>
      </c>
      <c r="R64" s="64">
        <v>0.494</v>
      </c>
      <c r="T64" s="68"/>
      <c r="U64" s="65">
        <f t="shared" si="19"/>
        <v>0.445611746165526</v>
      </c>
      <c r="V64" s="65">
        <f t="shared" si="0"/>
        <v>1.10858837149347</v>
      </c>
      <c r="W64" s="65">
        <f t="shared" si="1"/>
        <v>0</v>
      </c>
      <c r="X64" s="65">
        <f t="shared" si="20"/>
        <v>0.950191901548943</v>
      </c>
      <c r="Y64" s="65">
        <f t="shared" si="2"/>
        <v>0.519894980366295</v>
      </c>
      <c r="Z64" s="65">
        <f t="shared" si="3"/>
        <v>1</v>
      </c>
      <c r="AA64" s="66">
        <f t="shared" si="21"/>
        <v>0.92526543405801</v>
      </c>
      <c r="AB64" s="66">
        <f t="shared" si="4"/>
        <v>0.533900848141949</v>
      </c>
      <c r="AC64" s="66">
        <f t="shared" si="5"/>
        <v>1</v>
      </c>
      <c r="AD64" s="65">
        <f t="shared" si="22"/>
        <v>0.662589547216594</v>
      </c>
      <c r="AE64" s="65">
        <f t="shared" si="6"/>
        <v>0.745559603339949</v>
      </c>
      <c r="AF64" s="65">
        <f t="shared" si="13"/>
        <v>1</v>
      </c>
    </row>
    <row r="65" spans="1:32">
      <c r="A65" s="62" t="s">
        <v>22</v>
      </c>
      <c r="B65" s="63">
        <v>41.1</v>
      </c>
      <c r="C65" s="63">
        <f t="shared" si="7"/>
        <v>32.88</v>
      </c>
      <c r="D65" s="64">
        <f t="shared" si="8"/>
        <v>2.55674945511589</v>
      </c>
      <c r="E65" s="64">
        <v>0.85</v>
      </c>
      <c r="F65" s="64">
        <v>1.13</v>
      </c>
      <c r="G65" s="63">
        <v>422</v>
      </c>
      <c r="H65" s="63">
        <v>372</v>
      </c>
      <c r="I65" s="64">
        <v>100</v>
      </c>
      <c r="J65" s="62">
        <v>50</v>
      </c>
      <c r="K65" s="64">
        <f t="shared" si="14"/>
        <v>0.5</v>
      </c>
      <c r="L65" s="64">
        <f t="shared" si="23"/>
        <v>0.5</v>
      </c>
      <c r="M65" s="64">
        <v>1</v>
      </c>
      <c r="N65" s="62">
        <v>540</v>
      </c>
      <c r="O65" s="64">
        <f t="shared" si="16"/>
        <v>5.4</v>
      </c>
      <c r="P65" s="62">
        <f t="shared" si="17"/>
        <v>200</v>
      </c>
      <c r="Q65" s="62">
        <f t="shared" si="18"/>
        <v>200</v>
      </c>
      <c r="R65" s="64">
        <v>0.505</v>
      </c>
      <c r="T65" s="68"/>
      <c r="U65" s="65">
        <f t="shared" si="19"/>
        <v>0.448423045596393</v>
      </c>
      <c r="V65" s="65">
        <f t="shared" si="0"/>
        <v>1.12616870377026</v>
      </c>
      <c r="W65" s="65">
        <f t="shared" si="1"/>
        <v>0</v>
      </c>
      <c r="X65" s="65">
        <f t="shared" si="20"/>
        <v>0.944164109033561</v>
      </c>
      <c r="Y65" s="65">
        <f t="shared" si="2"/>
        <v>0.534864643940887</v>
      </c>
      <c r="Z65" s="65">
        <f t="shared" si="3"/>
        <v>1</v>
      </c>
      <c r="AA65" s="66">
        <f t="shared" si="21"/>
        <v>0.92630171405801</v>
      </c>
      <c r="AB65" s="66">
        <f t="shared" si="4"/>
        <v>0.545178738564198</v>
      </c>
      <c r="AC65" s="66">
        <f t="shared" si="5"/>
        <v>1</v>
      </c>
      <c r="AD65" s="65">
        <f t="shared" si="22"/>
        <v>0.663899625637395</v>
      </c>
      <c r="AE65" s="65">
        <f t="shared" si="6"/>
        <v>0.760657154332872</v>
      </c>
      <c r="AF65" s="65">
        <f t="shared" si="13"/>
        <v>1</v>
      </c>
    </row>
    <row r="66" spans="1:32">
      <c r="A66" s="62" t="s">
        <v>22</v>
      </c>
      <c r="B66" s="63">
        <v>41.1</v>
      </c>
      <c r="C66" s="63">
        <f t="shared" si="7"/>
        <v>32.88</v>
      </c>
      <c r="D66" s="64">
        <f t="shared" si="8"/>
        <v>2.55674945511589</v>
      </c>
      <c r="E66" s="64">
        <v>1</v>
      </c>
      <c r="F66" s="64">
        <v>1.13</v>
      </c>
      <c r="G66" s="63">
        <v>422</v>
      </c>
      <c r="H66" s="63">
        <v>372</v>
      </c>
      <c r="I66" s="64">
        <v>100</v>
      </c>
      <c r="J66" s="62">
        <v>50</v>
      </c>
      <c r="K66" s="64">
        <f t="shared" si="14"/>
        <v>0.5</v>
      </c>
      <c r="L66" s="64">
        <f t="shared" si="23"/>
        <v>0.5</v>
      </c>
      <c r="M66" s="64">
        <v>1</v>
      </c>
      <c r="N66" s="62">
        <v>540</v>
      </c>
      <c r="O66" s="64">
        <f t="shared" si="16"/>
        <v>5.4</v>
      </c>
      <c r="P66" s="62">
        <f t="shared" si="17"/>
        <v>200</v>
      </c>
      <c r="Q66" s="62">
        <f t="shared" si="18"/>
        <v>200</v>
      </c>
      <c r="R66" s="64">
        <v>0.583</v>
      </c>
      <c r="T66" s="68"/>
      <c r="U66" s="65">
        <f t="shared" si="19"/>
        <v>0.449929098862929</v>
      </c>
      <c r="V66" s="65">
        <f t="shared" ref="V66:V129" si="24">R66/U66</f>
        <v>1.29575971297116</v>
      </c>
      <c r="W66" s="65">
        <f t="shared" ref="W66:W129" si="25">IF(V66&gt;=1,0,1)</f>
        <v>0</v>
      </c>
      <c r="X66" s="65">
        <f t="shared" si="20"/>
        <v>0.94093493447175</v>
      </c>
      <c r="Y66" s="65">
        <f t="shared" ref="Y66:Y129" si="26">R66/X66</f>
        <v>0.61959650836782</v>
      </c>
      <c r="Z66" s="65">
        <f t="shared" ref="Z66:Z129" si="27">IF(Y66&gt;=1,0,1)</f>
        <v>1</v>
      </c>
      <c r="AA66" s="66">
        <f t="shared" si="21"/>
        <v>0.92685686405801</v>
      </c>
      <c r="AB66" s="66">
        <f t="shared" ref="AB66:AB129" si="28">R66/AA66</f>
        <v>0.629007587479561</v>
      </c>
      <c r="AC66" s="66">
        <f t="shared" ref="AC66:AC129" si="29">IF(AB66&gt;=1,0,1)</f>
        <v>1</v>
      </c>
      <c r="AD66" s="65">
        <f t="shared" si="22"/>
        <v>0.664601453362825</v>
      </c>
      <c r="AE66" s="65">
        <f t="shared" ref="AE66:AE129" si="30">R66/AD66</f>
        <v>0.87721746175858</v>
      </c>
      <c r="AF66" s="65">
        <f t="shared" si="13"/>
        <v>1</v>
      </c>
    </row>
    <row r="67" spans="1:32">
      <c r="A67" s="62" t="s">
        <v>22</v>
      </c>
      <c r="B67" s="63">
        <v>41.1</v>
      </c>
      <c r="C67" s="63">
        <f t="shared" ref="C67:C130" si="31">B67*0.8</f>
        <v>32.88</v>
      </c>
      <c r="D67" s="64">
        <f t="shared" ref="D67:D130" si="32">(C67-8)^(2/3)*0.3</f>
        <v>2.55674945511589</v>
      </c>
      <c r="E67" s="64">
        <v>1.13</v>
      </c>
      <c r="F67" s="64">
        <v>1.13</v>
      </c>
      <c r="G67" s="63">
        <v>422</v>
      </c>
      <c r="H67" s="63">
        <v>372</v>
      </c>
      <c r="I67" s="64">
        <v>100</v>
      </c>
      <c r="J67" s="62">
        <v>50</v>
      </c>
      <c r="K67" s="64">
        <f t="shared" si="14"/>
        <v>0.5</v>
      </c>
      <c r="L67" s="64">
        <f t="shared" si="23"/>
        <v>0.5</v>
      </c>
      <c r="M67" s="64">
        <v>1</v>
      </c>
      <c r="N67" s="62">
        <v>540</v>
      </c>
      <c r="O67" s="64">
        <f t="shared" si="16"/>
        <v>5.4</v>
      </c>
      <c r="P67" s="62">
        <f t="shared" si="17"/>
        <v>200</v>
      </c>
      <c r="Q67" s="62">
        <f t="shared" si="18"/>
        <v>200</v>
      </c>
      <c r="R67" s="64">
        <v>0.699</v>
      </c>
      <c r="T67" s="68"/>
      <c r="U67" s="65">
        <f t="shared" ref="U67:U98" si="33">IF(K67&lt;0.6,(-0.0117+0.3675*K67+0.3927*E67/100)*D67,(0.209+0.3297*E67/100)*D67)</f>
        <v>0.45123434502726</v>
      </c>
      <c r="V67" s="65">
        <f t="shared" si="24"/>
        <v>1.54908421245677</v>
      </c>
      <c r="W67" s="65">
        <f t="shared" si="25"/>
        <v>0</v>
      </c>
      <c r="X67" s="65">
        <f t="shared" ref="X67:X98" si="34">(0.59-0.493*K67+0.0061*O67-0.842*E67/100)*D67</f>
        <v>0.93813631651818</v>
      </c>
      <c r="Y67" s="65">
        <f t="shared" si="26"/>
        <v>0.745094276484556</v>
      </c>
      <c r="Z67" s="65">
        <f t="shared" si="27"/>
        <v>1</v>
      </c>
      <c r="AA67" s="66">
        <f t="shared" ref="AA67:AA98" si="35">0.9647-0.0258*D67+0.3701*E67/100+0.6612*K67-0.0567*O67</f>
        <v>0.92733799405801</v>
      </c>
      <c r="AB67" s="66">
        <f t="shared" si="28"/>
        <v>0.753770474712453</v>
      </c>
      <c r="AC67" s="66">
        <f t="shared" si="29"/>
        <v>1</v>
      </c>
      <c r="AD67" s="65">
        <f t="shared" ref="AD67:AD98" si="36">(0.217+0.183*E67/100+0.2453*K67-0.0151*O67)*D67</f>
        <v>0.665209704058197</v>
      </c>
      <c r="AE67" s="65">
        <f t="shared" si="30"/>
        <v>1.05079645671983</v>
      </c>
      <c r="AF67" s="65">
        <f t="shared" ref="AF67:AF130" si="37">IF(AE67&gt;=1,0,1)</f>
        <v>0</v>
      </c>
    </row>
    <row r="68" spans="1:32">
      <c r="A68" s="62" t="s">
        <v>22</v>
      </c>
      <c r="B68" s="63">
        <v>41.1</v>
      </c>
      <c r="C68" s="63">
        <f t="shared" si="31"/>
        <v>32.88</v>
      </c>
      <c r="D68" s="64">
        <f t="shared" si="32"/>
        <v>2.55674945511589</v>
      </c>
      <c r="E68" s="64">
        <v>0.71</v>
      </c>
      <c r="F68" s="64">
        <v>1.13</v>
      </c>
      <c r="G68" s="63">
        <v>422</v>
      </c>
      <c r="H68" s="63">
        <v>372</v>
      </c>
      <c r="I68" s="64">
        <v>100</v>
      </c>
      <c r="J68" s="62">
        <v>50</v>
      </c>
      <c r="K68" s="64">
        <f t="shared" si="14"/>
        <v>0.5</v>
      </c>
      <c r="L68" s="64">
        <f t="shared" si="23"/>
        <v>0.5</v>
      </c>
      <c r="M68" s="64">
        <v>1</v>
      </c>
      <c r="N68" s="62">
        <v>540</v>
      </c>
      <c r="O68" s="64">
        <f t="shared" si="16"/>
        <v>5.4</v>
      </c>
      <c r="P68" s="62">
        <f t="shared" si="17"/>
        <v>200</v>
      </c>
      <c r="Q68" s="62">
        <f t="shared" si="18"/>
        <v>200</v>
      </c>
      <c r="R68" s="64">
        <v>0.94</v>
      </c>
      <c r="T68" s="68"/>
      <c r="U68" s="65">
        <f t="shared" si="33"/>
        <v>0.447017395880959</v>
      </c>
      <c r="V68" s="65">
        <f t="shared" si="24"/>
        <v>2.10282644179315</v>
      </c>
      <c r="W68" s="65">
        <f t="shared" si="25"/>
        <v>0</v>
      </c>
      <c r="X68" s="65">
        <f t="shared" si="34"/>
        <v>0.947178005291252</v>
      </c>
      <c r="Y68" s="65">
        <f t="shared" si="26"/>
        <v>0.99242169343972</v>
      </c>
      <c r="Z68" s="65">
        <f t="shared" si="27"/>
        <v>1</v>
      </c>
      <c r="AA68" s="66">
        <f t="shared" si="35"/>
        <v>0.92578357405801</v>
      </c>
      <c r="AB68" s="66">
        <f t="shared" si="28"/>
        <v>1.01535610086456</v>
      </c>
      <c r="AC68" s="66">
        <f t="shared" si="29"/>
        <v>0</v>
      </c>
      <c r="AD68" s="65">
        <f t="shared" si="36"/>
        <v>0.663244586426995</v>
      </c>
      <c r="AE68" s="65">
        <f t="shared" si="30"/>
        <v>1.4172750433802</v>
      </c>
      <c r="AF68" s="65">
        <f t="shared" si="37"/>
        <v>0</v>
      </c>
    </row>
    <row r="69" spans="1:32">
      <c r="A69" s="62" t="s">
        <v>22</v>
      </c>
      <c r="B69" s="63">
        <v>42.65</v>
      </c>
      <c r="C69" s="63">
        <f t="shared" si="31"/>
        <v>34.12</v>
      </c>
      <c r="D69" s="64">
        <f t="shared" si="32"/>
        <v>2.64100994417045</v>
      </c>
      <c r="E69" s="64">
        <v>0.71</v>
      </c>
      <c r="F69" s="64">
        <v>1.13</v>
      </c>
      <c r="G69" s="63">
        <v>422</v>
      </c>
      <c r="H69" s="63">
        <v>372</v>
      </c>
      <c r="I69" s="64">
        <v>100</v>
      </c>
      <c r="J69" s="62">
        <v>50</v>
      </c>
      <c r="K69" s="64">
        <f t="shared" si="14"/>
        <v>0.5</v>
      </c>
      <c r="L69" s="64">
        <f t="shared" si="23"/>
        <v>0.5</v>
      </c>
      <c r="M69" s="64">
        <v>1</v>
      </c>
      <c r="N69" s="62">
        <v>540</v>
      </c>
      <c r="O69" s="64">
        <f t="shared" si="16"/>
        <v>5.4</v>
      </c>
      <c r="P69" s="62">
        <f t="shared" si="17"/>
        <v>200</v>
      </c>
      <c r="Q69" s="62">
        <f t="shared" si="18"/>
        <v>200</v>
      </c>
      <c r="R69" s="64">
        <v>0.75</v>
      </c>
      <c r="T69" s="68"/>
      <c r="U69" s="65">
        <f t="shared" si="33"/>
        <v>0.461749345590563</v>
      </c>
      <c r="V69" s="65">
        <f t="shared" si="24"/>
        <v>1.62425785149901</v>
      </c>
      <c r="W69" s="65">
        <f t="shared" si="25"/>
        <v>0</v>
      </c>
      <c r="X69" s="65">
        <f t="shared" si="34"/>
        <v>0.978393297735283</v>
      </c>
      <c r="Y69" s="65">
        <f t="shared" si="26"/>
        <v>0.766562896266816</v>
      </c>
      <c r="Z69" s="65">
        <f t="shared" si="27"/>
        <v>1</v>
      </c>
      <c r="AA69" s="66">
        <f t="shared" si="35"/>
        <v>0.923609653440402</v>
      </c>
      <c r="AB69" s="66">
        <f t="shared" si="28"/>
        <v>0.81203135676017</v>
      </c>
      <c r="AC69" s="66">
        <f t="shared" si="29"/>
        <v>1</v>
      </c>
      <c r="AD69" s="65">
        <f t="shared" si="36"/>
        <v>0.685102540910294</v>
      </c>
      <c r="AE69" s="65">
        <f t="shared" si="30"/>
        <v>1.09472663610834</v>
      </c>
      <c r="AF69" s="65">
        <f t="shared" si="37"/>
        <v>0</v>
      </c>
    </row>
    <row r="70" spans="1:32">
      <c r="A70" s="62" t="s">
        <v>22</v>
      </c>
      <c r="B70" s="63">
        <v>42.65</v>
      </c>
      <c r="C70" s="63">
        <f t="shared" si="31"/>
        <v>34.12</v>
      </c>
      <c r="D70" s="64">
        <f t="shared" si="32"/>
        <v>2.64100994417045</v>
      </c>
      <c r="E70" s="64">
        <v>0.71</v>
      </c>
      <c r="F70" s="64">
        <v>1.13</v>
      </c>
      <c r="G70" s="63">
        <v>422</v>
      </c>
      <c r="H70" s="63">
        <v>372</v>
      </c>
      <c r="I70" s="64">
        <v>100</v>
      </c>
      <c r="J70" s="62">
        <v>50</v>
      </c>
      <c r="K70" s="64">
        <f t="shared" si="14"/>
        <v>0.5</v>
      </c>
      <c r="L70" s="64">
        <f t="shared" si="23"/>
        <v>0.5</v>
      </c>
      <c r="M70" s="64">
        <v>1</v>
      </c>
      <c r="N70" s="62">
        <v>540</v>
      </c>
      <c r="O70" s="64">
        <f t="shared" si="16"/>
        <v>5.4</v>
      </c>
      <c r="P70" s="62">
        <f t="shared" si="17"/>
        <v>200</v>
      </c>
      <c r="Q70" s="62">
        <f t="shared" si="18"/>
        <v>200</v>
      </c>
      <c r="R70" s="64">
        <v>0.76</v>
      </c>
      <c r="T70" s="68"/>
      <c r="U70" s="65">
        <f t="shared" si="33"/>
        <v>0.461749345590563</v>
      </c>
      <c r="V70" s="65">
        <f t="shared" si="24"/>
        <v>1.64591462285233</v>
      </c>
      <c r="W70" s="65">
        <f t="shared" si="25"/>
        <v>0</v>
      </c>
      <c r="X70" s="65">
        <f t="shared" si="34"/>
        <v>0.978393297735283</v>
      </c>
      <c r="Y70" s="65">
        <f t="shared" si="26"/>
        <v>0.776783734883707</v>
      </c>
      <c r="Z70" s="65">
        <f t="shared" si="27"/>
        <v>1</v>
      </c>
      <c r="AA70" s="66">
        <f t="shared" si="35"/>
        <v>0.923609653440402</v>
      </c>
      <c r="AB70" s="66">
        <f t="shared" si="28"/>
        <v>0.822858441516972</v>
      </c>
      <c r="AC70" s="66">
        <f t="shared" si="29"/>
        <v>1</v>
      </c>
      <c r="AD70" s="65">
        <f t="shared" si="36"/>
        <v>0.685102540910294</v>
      </c>
      <c r="AE70" s="65">
        <f t="shared" si="30"/>
        <v>1.10932299125645</v>
      </c>
      <c r="AF70" s="65">
        <f t="shared" si="37"/>
        <v>0</v>
      </c>
    </row>
    <row r="71" spans="1:32">
      <c r="A71" s="62" t="s">
        <v>22</v>
      </c>
      <c r="B71" s="63">
        <v>42.65</v>
      </c>
      <c r="C71" s="63">
        <f t="shared" si="31"/>
        <v>34.12</v>
      </c>
      <c r="D71" s="64">
        <f t="shared" si="32"/>
        <v>2.64100994417045</v>
      </c>
      <c r="E71" s="64">
        <v>0.71</v>
      </c>
      <c r="F71" s="64">
        <v>1.7</v>
      </c>
      <c r="G71" s="63">
        <v>422</v>
      </c>
      <c r="H71" s="63">
        <v>372</v>
      </c>
      <c r="I71" s="64">
        <v>100</v>
      </c>
      <c r="J71" s="62">
        <v>50</v>
      </c>
      <c r="K71" s="64">
        <f t="shared" si="14"/>
        <v>0.5</v>
      </c>
      <c r="L71" s="64">
        <f t="shared" si="23"/>
        <v>0.5</v>
      </c>
      <c r="M71" s="64">
        <v>1</v>
      </c>
      <c r="N71" s="62">
        <v>540</v>
      </c>
      <c r="O71" s="64">
        <f t="shared" si="16"/>
        <v>5.4</v>
      </c>
      <c r="P71" s="62">
        <f t="shared" si="17"/>
        <v>200</v>
      </c>
      <c r="Q71" s="62">
        <f t="shared" si="18"/>
        <v>200</v>
      </c>
      <c r="R71" s="64">
        <v>0.47</v>
      </c>
      <c r="T71" s="68"/>
      <c r="U71" s="65">
        <f t="shared" si="33"/>
        <v>0.461749345590563</v>
      </c>
      <c r="V71" s="65">
        <f t="shared" si="24"/>
        <v>1.01786825360604</v>
      </c>
      <c r="W71" s="65">
        <f t="shared" si="25"/>
        <v>0</v>
      </c>
      <c r="X71" s="65">
        <f t="shared" si="34"/>
        <v>0.978393297735283</v>
      </c>
      <c r="Y71" s="65">
        <f t="shared" si="26"/>
        <v>0.480379414993872</v>
      </c>
      <c r="Z71" s="65">
        <f t="shared" si="27"/>
        <v>1</v>
      </c>
      <c r="AA71" s="66">
        <f t="shared" si="35"/>
        <v>0.923609653440402</v>
      </c>
      <c r="AB71" s="66">
        <f t="shared" si="28"/>
        <v>0.508872983569706</v>
      </c>
      <c r="AC71" s="66">
        <f t="shared" si="29"/>
        <v>1</v>
      </c>
      <c r="AD71" s="65">
        <f t="shared" si="36"/>
        <v>0.685102540910294</v>
      </c>
      <c r="AE71" s="65">
        <f t="shared" si="30"/>
        <v>0.686028691961224</v>
      </c>
      <c r="AF71" s="65">
        <f t="shared" si="37"/>
        <v>1</v>
      </c>
    </row>
    <row r="72" spans="1:32">
      <c r="A72" s="62" t="s">
        <v>22</v>
      </c>
      <c r="B72" s="63">
        <v>42.65</v>
      </c>
      <c r="C72" s="63">
        <f t="shared" si="31"/>
        <v>34.12</v>
      </c>
      <c r="D72" s="64">
        <f t="shared" si="32"/>
        <v>2.64100994417045</v>
      </c>
      <c r="E72" s="64">
        <v>0.71</v>
      </c>
      <c r="F72" s="64">
        <v>2.26</v>
      </c>
      <c r="G72" s="63">
        <v>422</v>
      </c>
      <c r="H72" s="63">
        <v>372</v>
      </c>
      <c r="I72" s="64">
        <v>100</v>
      </c>
      <c r="J72" s="62">
        <v>50</v>
      </c>
      <c r="K72" s="64">
        <f t="shared" si="14"/>
        <v>0.5</v>
      </c>
      <c r="L72" s="64">
        <f t="shared" si="23"/>
        <v>0.5</v>
      </c>
      <c r="M72" s="64">
        <v>1</v>
      </c>
      <c r="N72" s="62">
        <v>540</v>
      </c>
      <c r="O72" s="64">
        <f t="shared" si="16"/>
        <v>5.4</v>
      </c>
      <c r="P72" s="62">
        <f t="shared" si="17"/>
        <v>200</v>
      </c>
      <c r="Q72" s="62">
        <f t="shared" si="18"/>
        <v>200</v>
      </c>
      <c r="R72" s="64">
        <v>0.403</v>
      </c>
      <c r="T72" s="68"/>
      <c r="U72" s="65">
        <f t="shared" si="33"/>
        <v>0.461749345590563</v>
      </c>
      <c r="V72" s="65">
        <f t="shared" si="24"/>
        <v>0.872767885538799</v>
      </c>
      <c r="W72" s="65">
        <f t="shared" si="25"/>
        <v>1</v>
      </c>
      <c r="X72" s="65">
        <f t="shared" si="34"/>
        <v>0.978393297735283</v>
      </c>
      <c r="Y72" s="65">
        <f t="shared" si="26"/>
        <v>0.411899796260703</v>
      </c>
      <c r="Z72" s="65">
        <f t="shared" si="27"/>
        <v>1</v>
      </c>
      <c r="AA72" s="66">
        <f t="shared" si="35"/>
        <v>0.923609653440402</v>
      </c>
      <c r="AB72" s="66">
        <f t="shared" si="28"/>
        <v>0.436331515699131</v>
      </c>
      <c r="AC72" s="66">
        <f t="shared" si="29"/>
        <v>1</v>
      </c>
      <c r="AD72" s="65">
        <f t="shared" si="36"/>
        <v>0.685102540910294</v>
      </c>
      <c r="AE72" s="65">
        <f t="shared" si="30"/>
        <v>0.588233112468879</v>
      </c>
      <c r="AF72" s="65">
        <f t="shared" si="37"/>
        <v>1</v>
      </c>
    </row>
    <row r="73" spans="1:32">
      <c r="A73" s="62" t="s">
        <v>22</v>
      </c>
      <c r="B73" s="63">
        <v>41.1</v>
      </c>
      <c r="C73" s="63">
        <f t="shared" si="31"/>
        <v>32.88</v>
      </c>
      <c r="D73" s="64">
        <f t="shared" si="32"/>
        <v>2.55674945511589</v>
      </c>
      <c r="E73" s="64">
        <v>0</v>
      </c>
      <c r="F73" s="64">
        <v>0</v>
      </c>
      <c r="G73" s="63">
        <v>422</v>
      </c>
      <c r="H73" s="63" t="s">
        <v>23</v>
      </c>
      <c r="I73" s="64">
        <v>100</v>
      </c>
      <c r="J73" s="62">
        <v>50</v>
      </c>
      <c r="K73" s="64">
        <f t="shared" si="14"/>
        <v>0.5</v>
      </c>
      <c r="L73" s="64">
        <f t="shared" si="23"/>
        <v>0.5</v>
      </c>
      <c r="M73" s="64">
        <v>1</v>
      </c>
      <c r="N73" s="62">
        <v>540</v>
      </c>
      <c r="O73" s="64">
        <f t="shared" si="16"/>
        <v>5.4</v>
      </c>
      <c r="P73" s="62">
        <f t="shared" si="17"/>
        <v>200</v>
      </c>
      <c r="Q73" s="62">
        <f t="shared" si="18"/>
        <v>200</v>
      </c>
      <c r="R73" s="64">
        <v>0.207</v>
      </c>
      <c r="T73" s="68"/>
      <c r="U73" s="65">
        <f t="shared" si="33"/>
        <v>0.439888743752689</v>
      </c>
      <c r="V73" s="65">
        <f t="shared" si="24"/>
        <v>0.470573532375673</v>
      </c>
      <c r="W73" s="65">
        <f t="shared" si="25"/>
        <v>1</v>
      </c>
      <c r="X73" s="65">
        <f t="shared" si="34"/>
        <v>0.962462764883826</v>
      </c>
      <c r="Y73" s="65">
        <f t="shared" si="26"/>
        <v>0.215073255353402</v>
      </c>
      <c r="Z73" s="65">
        <f t="shared" si="27"/>
        <v>1</v>
      </c>
      <c r="AA73" s="66">
        <f t="shared" si="35"/>
        <v>0.92315586405801</v>
      </c>
      <c r="AB73" s="66">
        <f t="shared" si="28"/>
        <v>0.224230823915334</v>
      </c>
      <c r="AC73" s="66">
        <f t="shared" si="29"/>
        <v>1</v>
      </c>
      <c r="AD73" s="65">
        <f t="shared" si="36"/>
        <v>0.659922601859962</v>
      </c>
      <c r="AE73" s="65">
        <f t="shared" si="30"/>
        <v>0.313673148057938</v>
      </c>
      <c r="AF73" s="65">
        <f t="shared" si="37"/>
        <v>1</v>
      </c>
    </row>
    <row r="74" spans="1:32">
      <c r="A74" s="62" t="s">
        <v>24</v>
      </c>
      <c r="B74" s="63">
        <v>40.32</v>
      </c>
      <c r="C74" s="63">
        <f t="shared" si="31"/>
        <v>32.256</v>
      </c>
      <c r="D74" s="64">
        <f t="shared" si="32"/>
        <v>2.51381922931652</v>
      </c>
      <c r="E74" s="64">
        <v>1.5</v>
      </c>
      <c r="F74" s="64">
        <v>7.19647988505747</v>
      </c>
      <c r="G74" s="63">
        <v>359</v>
      </c>
      <c r="H74" s="63">
        <v>445</v>
      </c>
      <c r="I74" s="64">
        <v>112</v>
      </c>
      <c r="J74" s="62">
        <v>60</v>
      </c>
      <c r="K74" s="64">
        <v>0.535714285714286</v>
      </c>
      <c r="L74" s="64">
        <v>0.535714285714286</v>
      </c>
      <c r="M74" s="64">
        <v>0.857142857142857</v>
      </c>
      <c r="N74" s="62">
        <v>200</v>
      </c>
      <c r="O74" s="64">
        <v>1.78571428571429</v>
      </c>
      <c r="P74" s="62">
        <v>216</v>
      </c>
      <c r="Q74" s="62">
        <v>232</v>
      </c>
      <c r="R74" s="64">
        <v>0.367408906882591</v>
      </c>
      <c r="T74" s="68"/>
      <c r="U74" s="65">
        <f t="shared" si="33"/>
        <v>0.480304127958976</v>
      </c>
      <c r="V74" s="65">
        <f t="shared" si="24"/>
        <v>0.764950550068918</v>
      </c>
      <c r="W74" s="65">
        <f t="shared" si="25"/>
        <v>1</v>
      </c>
      <c r="X74" s="65">
        <f t="shared" si="34"/>
        <v>0.814868867864261</v>
      </c>
      <c r="Y74" s="65">
        <f t="shared" si="26"/>
        <v>0.450881020704049</v>
      </c>
      <c r="Z74" s="65">
        <f t="shared" si="27"/>
        <v>1</v>
      </c>
      <c r="AA74" s="66">
        <f t="shared" si="35"/>
        <v>1.15835924959792</v>
      </c>
      <c r="AB74" s="66">
        <f t="shared" si="28"/>
        <v>0.317180448992938</v>
      </c>
      <c r="AC74" s="66">
        <f t="shared" si="29"/>
        <v>1</v>
      </c>
      <c r="AD74" s="65">
        <f t="shared" si="36"/>
        <v>0.814958647122451</v>
      </c>
      <c r="AE74" s="65">
        <f t="shared" si="30"/>
        <v>0.4508313497622</v>
      </c>
      <c r="AF74" s="65">
        <f t="shared" si="37"/>
        <v>1</v>
      </c>
    </row>
    <row r="75" spans="1:32">
      <c r="A75" s="62" t="s">
        <v>24</v>
      </c>
      <c r="B75" s="63">
        <v>42.96</v>
      </c>
      <c r="C75" s="63">
        <f t="shared" si="31"/>
        <v>34.368</v>
      </c>
      <c r="D75" s="64">
        <f t="shared" si="32"/>
        <v>2.65770056092043</v>
      </c>
      <c r="E75" s="64">
        <v>1.5</v>
      </c>
      <c r="F75" s="64">
        <v>7.19647988505747</v>
      </c>
      <c r="G75" s="63">
        <v>359</v>
      </c>
      <c r="H75" s="63">
        <v>445</v>
      </c>
      <c r="I75" s="64">
        <v>112</v>
      </c>
      <c r="J75" s="62">
        <v>60</v>
      </c>
      <c r="K75" s="64">
        <v>0.535714285714286</v>
      </c>
      <c r="L75" s="64">
        <v>0.535714285714286</v>
      </c>
      <c r="M75" s="64">
        <v>0.857142857142857</v>
      </c>
      <c r="N75" s="62">
        <v>200</v>
      </c>
      <c r="O75" s="64">
        <v>1.78571428571429</v>
      </c>
      <c r="P75" s="62">
        <v>216</v>
      </c>
      <c r="Q75" s="62">
        <v>232</v>
      </c>
      <c r="R75" s="64">
        <v>0.434210526315789</v>
      </c>
      <c r="T75" s="68"/>
      <c r="U75" s="65">
        <f t="shared" si="33"/>
        <v>0.507794886522543</v>
      </c>
      <c r="V75" s="65">
        <f t="shared" si="24"/>
        <v>0.855090387556536</v>
      </c>
      <c r="W75" s="65">
        <f t="shared" si="25"/>
        <v>1</v>
      </c>
      <c r="X75" s="65">
        <f t="shared" si="34"/>
        <v>0.861508823682706</v>
      </c>
      <c r="Y75" s="65">
        <f t="shared" si="26"/>
        <v>0.504011699450346</v>
      </c>
      <c r="Z75" s="65">
        <f t="shared" si="27"/>
        <v>1</v>
      </c>
      <c r="AA75" s="66">
        <f t="shared" si="35"/>
        <v>1.15464711124254</v>
      </c>
      <c r="AB75" s="66">
        <f t="shared" si="28"/>
        <v>0.376054746154023</v>
      </c>
      <c r="AC75" s="66">
        <f t="shared" si="29"/>
        <v>1</v>
      </c>
      <c r="AD75" s="65">
        <f t="shared" si="36"/>
        <v>0.861603741559882</v>
      </c>
      <c r="AE75" s="65">
        <f t="shared" si="30"/>
        <v>0.503956175410377</v>
      </c>
      <c r="AF75" s="65">
        <f t="shared" si="37"/>
        <v>1</v>
      </c>
    </row>
    <row r="76" spans="1:32">
      <c r="A76" s="62" t="s">
        <v>24</v>
      </c>
      <c r="B76" s="63">
        <v>41.44</v>
      </c>
      <c r="C76" s="63">
        <f t="shared" si="31"/>
        <v>33.152</v>
      </c>
      <c r="D76" s="64">
        <f t="shared" si="32"/>
        <v>2.57535006686313</v>
      </c>
      <c r="E76" s="64">
        <v>1.5</v>
      </c>
      <c r="F76" s="64">
        <v>7.19647988505747</v>
      </c>
      <c r="G76" s="63">
        <v>359</v>
      </c>
      <c r="H76" s="63">
        <v>445</v>
      </c>
      <c r="I76" s="64">
        <v>112</v>
      </c>
      <c r="J76" s="62">
        <v>60</v>
      </c>
      <c r="K76" s="64">
        <v>0.535714285714286</v>
      </c>
      <c r="L76" s="64">
        <v>0.535714285714286</v>
      </c>
      <c r="M76" s="64">
        <v>0.857142857142857</v>
      </c>
      <c r="N76" s="62">
        <v>200</v>
      </c>
      <c r="O76" s="64">
        <v>1.78571428571429</v>
      </c>
      <c r="P76" s="62">
        <v>216</v>
      </c>
      <c r="Q76" s="62">
        <v>232</v>
      </c>
      <c r="R76" s="64">
        <v>0.401821862348178</v>
      </c>
      <c r="T76" s="68"/>
      <c r="U76" s="65">
        <f t="shared" si="33"/>
        <v>0.492060548200237</v>
      </c>
      <c r="V76" s="65">
        <f t="shared" si="24"/>
        <v>0.816610605783949</v>
      </c>
      <c r="W76" s="65">
        <f t="shared" si="25"/>
        <v>1</v>
      </c>
      <c r="X76" s="65">
        <f t="shared" si="34"/>
        <v>0.834814440459779</v>
      </c>
      <c r="Y76" s="65">
        <f t="shared" si="26"/>
        <v>0.481330751929581</v>
      </c>
      <c r="Z76" s="65">
        <f t="shared" si="27"/>
        <v>1</v>
      </c>
      <c r="AA76" s="66">
        <f t="shared" si="35"/>
        <v>1.15677175398922</v>
      </c>
      <c r="AB76" s="66">
        <f t="shared" si="28"/>
        <v>0.347364863433486</v>
      </c>
      <c r="AC76" s="66">
        <f t="shared" si="29"/>
        <v>1</v>
      </c>
      <c r="AD76" s="65">
        <f t="shared" si="36"/>
        <v>0.834906417247882</v>
      </c>
      <c r="AE76" s="65">
        <f t="shared" si="30"/>
        <v>0.481277726517795</v>
      </c>
      <c r="AF76" s="65">
        <f t="shared" si="37"/>
        <v>1</v>
      </c>
    </row>
    <row r="77" spans="1:32">
      <c r="A77" s="62" t="s">
        <v>24</v>
      </c>
      <c r="B77" s="63">
        <v>41.06</v>
      </c>
      <c r="C77" s="63">
        <f t="shared" si="31"/>
        <v>32.848</v>
      </c>
      <c r="D77" s="64">
        <f t="shared" si="32"/>
        <v>2.55455670241341</v>
      </c>
      <c r="E77" s="64">
        <v>1.5</v>
      </c>
      <c r="F77" s="64">
        <v>7.19647988505747</v>
      </c>
      <c r="G77" s="63">
        <v>359</v>
      </c>
      <c r="H77" s="63">
        <v>445</v>
      </c>
      <c r="I77" s="64">
        <v>112</v>
      </c>
      <c r="J77" s="62">
        <v>60</v>
      </c>
      <c r="K77" s="64">
        <v>0.535714285714286</v>
      </c>
      <c r="L77" s="64">
        <v>0.535714285714286</v>
      </c>
      <c r="M77" s="64">
        <v>0.857142857142857</v>
      </c>
      <c r="N77" s="62">
        <v>200</v>
      </c>
      <c r="O77" s="64">
        <v>1.78571428571429</v>
      </c>
      <c r="P77" s="62">
        <v>216</v>
      </c>
      <c r="Q77" s="62">
        <v>232</v>
      </c>
      <c r="R77" s="64">
        <v>0.379554655870445</v>
      </c>
      <c r="T77" s="68"/>
      <c r="U77" s="65">
        <f t="shared" si="33"/>
        <v>0.488087653624969</v>
      </c>
      <c r="V77" s="65">
        <f t="shared" si="24"/>
        <v>0.77763625662632</v>
      </c>
      <c r="W77" s="65">
        <f t="shared" si="25"/>
        <v>1</v>
      </c>
      <c r="X77" s="65">
        <f t="shared" si="34"/>
        <v>0.828074152554177</v>
      </c>
      <c r="Y77" s="65">
        <f t="shared" si="26"/>
        <v>0.458358294000262</v>
      </c>
      <c r="Z77" s="65">
        <f t="shared" si="27"/>
        <v>1</v>
      </c>
      <c r="AA77" s="66">
        <f t="shared" si="35"/>
        <v>1.15730822279202</v>
      </c>
      <c r="AB77" s="66">
        <f t="shared" si="28"/>
        <v>0.327963327655933</v>
      </c>
      <c r="AC77" s="66">
        <f t="shared" si="29"/>
        <v>1</v>
      </c>
      <c r="AD77" s="65">
        <f t="shared" si="36"/>
        <v>0.828165386722121</v>
      </c>
      <c r="AE77" s="65">
        <f t="shared" si="30"/>
        <v>0.458307799330666</v>
      </c>
      <c r="AF77" s="65">
        <f t="shared" si="37"/>
        <v>1</v>
      </c>
    </row>
    <row r="78" spans="1:32">
      <c r="A78" s="62" t="s">
        <v>24</v>
      </c>
      <c r="B78" s="63">
        <v>31.09</v>
      </c>
      <c r="C78" s="63">
        <f t="shared" si="31"/>
        <v>24.872</v>
      </c>
      <c r="D78" s="64">
        <f t="shared" si="32"/>
        <v>1.97347804494307</v>
      </c>
      <c r="E78" s="64">
        <v>1.5</v>
      </c>
      <c r="F78" s="64">
        <v>7.19647988505747</v>
      </c>
      <c r="G78" s="63">
        <v>359</v>
      </c>
      <c r="H78" s="63">
        <v>445</v>
      </c>
      <c r="I78" s="64">
        <v>112</v>
      </c>
      <c r="J78" s="62">
        <v>60</v>
      </c>
      <c r="K78" s="64">
        <v>0.535714285714286</v>
      </c>
      <c r="L78" s="64">
        <v>0.535714285714286</v>
      </c>
      <c r="M78" s="64">
        <v>0.857142857142857</v>
      </c>
      <c r="N78" s="62">
        <v>200</v>
      </c>
      <c r="O78" s="64">
        <v>1.78571428571429</v>
      </c>
      <c r="P78" s="62">
        <v>216</v>
      </c>
      <c r="Q78" s="62">
        <v>232</v>
      </c>
      <c r="R78" s="64">
        <v>0.334008097165992</v>
      </c>
      <c r="T78" s="68"/>
      <c r="U78" s="65">
        <f t="shared" si="33"/>
        <v>0.377063569396071</v>
      </c>
      <c r="V78" s="65">
        <f t="shared" si="24"/>
        <v>0.885813757348556</v>
      </c>
      <c r="W78" s="65">
        <f t="shared" si="25"/>
        <v>1</v>
      </c>
      <c r="X78" s="65">
        <f t="shared" si="34"/>
        <v>0.639714185285697</v>
      </c>
      <c r="Y78" s="65">
        <f t="shared" si="26"/>
        <v>0.522120823406196</v>
      </c>
      <c r="Z78" s="65">
        <f t="shared" si="27"/>
        <v>1</v>
      </c>
      <c r="AA78" s="66">
        <f t="shared" si="35"/>
        <v>1.17230005215475</v>
      </c>
      <c r="AB78" s="66">
        <f t="shared" si="28"/>
        <v>0.284916900372107</v>
      </c>
      <c r="AC78" s="66">
        <f t="shared" si="29"/>
        <v>1</v>
      </c>
      <c r="AD78" s="65">
        <f t="shared" si="36"/>
        <v>0.639784666644445</v>
      </c>
      <c r="AE78" s="65">
        <f t="shared" si="30"/>
        <v>0.522063304389278</v>
      </c>
      <c r="AF78" s="65">
        <f t="shared" si="37"/>
        <v>1</v>
      </c>
    </row>
    <row r="79" spans="1:32">
      <c r="A79" s="62" t="s">
        <v>24</v>
      </c>
      <c r="B79" s="63">
        <v>45.44</v>
      </c>
      <c r="C79" s="63">
        <f t="shared" si="31"/>
        <v>36.352</v>
      </c>
      <c r="D79" s="64">
        <f t="shared" si="32"/>
        <v>2.78939737707278</v>
      </c>
      <c r="E79" s="64">
        <v>1.5</v>
      </c>
      <c r="F79" s="64">
        <v>7.19647988505747</v>
      </c>
      <c r="G79" s="63">
        <v>359</v>
      </c>
      <c r="H79" s="63">
        <v>445</v>
      </c>
      <c r="I79" s="64">
        <v>112</v>
      </c>
      <c r="J79" s="62">
        <v>60</v>
      </c>
      <c r="K79" s="64">
        <v>0.535714285714286</v>
      </c>
      <c r="L79" s="64">
        <v>0.535714285714286</v>
      </c>
      <c r="M79" s="64">
        <v>0.857142857142857</v>
      </c>
      <c r="N79" s="62">
        <v>200</v>
      </c>
      <c r="O79" s="64">
        <v>1.78571428571429</v>
      </c>
      <c r="P79" s="62">
        <v>216</v>
      </c>
      <c r="Q79" s="62">
        <v>232</v>
      </c>
      <c r="R79" s="64">
        <v>0.389676113360324</v>
      </c>
      <c r="T79" s="68"/>
      <c r="U79" s="65">
        <f t="shared" si="33"/>
        <v>0.532957604549099</v>
      </c>
      <c r="V79" s="65">
        <f t="shared" si="24"/>
        <v>0.731157806989177</v>
      </c>
      <c r="W79" s="65">
        <f t="shared" si="25"/>
        <v>1</v>
      </c>
      <c r="X79" s="65">
        <f t="shared" si="34"/>
        <v>0.904199099191723</v>
      </c>
      <c r="Y79" s="65">
        <f t="shared" si="26"/>
        <v>0.430962731226631</v>
      </c>
      <c r="Z79" s="65">
        <f t="shared" si="27"/>
        <v>1</v>
      </c>
      <c r="AA79" s="66">
        <f t="shared" si="35"/>
        <v>1.15124933338581</v>
      </c>
      <c r="AB79" s="66">
        <f t="shared" si="28"/>
        <v>0.338481076218556</v>
      </c>
      <c r="AC79" s="66">
        <f t="shared" si="29"/>
        <v>1</v>
      </c>
      <c r="AD79" s="65">
        <f t="shared" si="36"/>
        <v>0.904298720526619</v>
      </c>
      <c r="AE79" s="65">
        <f t="shared" si="30"/>
        <v>0.430915254566982</v>
      </c>
      <c r="AF79" s="65">
        <f t="shared" si="37"/>
        <v>1</v>
      </c>
    </row>
    <row r="80" spans="1:32">
      <c r="A80" s="62" t="s">
        <v>24</v>
      </c>
      <c r="B80" s="63">
        <v>50.05</v>
      </c>
      <c r="C80" s="63">
        <f t="shared" si="31"/>
        <v>40.04</v>
      </c>
      <c r="D80" s="64">
        <f t="shared" si="32"/>
        <v>3.02632983717182</v>
      </c>
      <c r="E80" s="64">
        <v>1.5</v>
      </c>
      <c r="F80" s="64">
        <v>7.19647988505747</v>
      </c>
      <c r="G80" s="63">
        <v>359</v>
      </c>
      <c r="H80" s="63">
        <v>445</v>
      </c>
      <c r="I80" s="64">
        <v>112</v>
      </c>
      <c r="J80" s="62">
        <v>60</v>
      </c>
      <c r="K80" s="64">
        <v>0.535714285714286</v>
      </c>
      <c r="L80" s="64">
        <v>0.535714285714286</v>
      </c>
      <c r="M80" s="64">
        <v>0.857142857142857</v>
      </c>
      <c r="N80" s="62">
        <v>200</v>
      </c>
      <c r="O80" s="64">
        <v>1.78571428571429</v>
      </c>
      <c r="P80" s="62">
        <v>216</v>
      </c>
      <c r="Q80" s="62">
        <v>232</v>
      </c>
      <c r="R80" s="64">
        <v>0.411943319838057</v>
      </c>
      <c r="T80" s="68"/>
      <c r="U80" s="65">
        <f t="shared" si="33"/>
        <v>0.578227223504152</v>
      </c>
      <c r="V80" s="65">
        <f t="shared" si="24"/>
        <v>0.71242463705118</v>
      </c>
      <c r="W80" s="65">
        <f t="shared" si="25"/>
        <v>1</v>
      </c>
      <c r="X80" s="65">
        <f t="shared" si="34"/>
        <v>0.981002110032599</v>
      </c>
      <c r="Y80" s="65">
        <f t="shared" si="26"/>
        <v>0.419920931489503</v>
      </c>
      <c r="Z80" s="65">
        <f t="shared" si="27"/>
        <v>1</v>
      </c>
      <c r="AA80" s="66">
        <f t="shared" si="35"/>
        <v>1.14513647591525</v>
      </c>
      <c r="AB80" s="66">
        <f t="shared" si="28"/>
        <v>0.359732947558771</v>
      </c>
      <c r="AC80" s="66">
        <f t="shared" si="29"/>
        <v>1</v>
      </c>
      <c r="AD80" s="65">
        <f t="shared" si="36"/>
        <v>0.98111019324107</v>
      </c>
      <c r="AE80" s="65">
        <f t="shared" si="30"/>
        <v>0.419874671240764</v>
      </c>
      <c r="AF80" s="65">
        <f t="shared" si="37"/>
        <v>1</v>
      </c>
    </row>
    <row r="81" spans="1:32">
      <c r="A81" s="62" t="s">
        <v>25</v>
      </c>
      <c r="B81" s="63">
        <v>60.5</v>
      </c>
      <c r="C81" s="63">
        <f t="shared" si="31"/>
        <v>48.4</v>
      </c>
      <c r="D81" s="64">
        <f t="shared" si="32"/>
        <v>3.53217461312901</v>
      </c>
      <c r="E81" s="64">
        <v>0.363787286931818</v>
      </c>
      <c r="F81" s="64">
        <v>10.6640625</v>
      </c>
      <c r="G81" s="63">
        <v>310</v>
      </c>
      <c r="H81" s="63">
        <v>354</v>
      </c>
      <c r="I81" s="64">
        <v>112</v>
      </c>
      <c r="J81" s="62">
        <v>40</v>
      </c>
      <c r="K81" s="64">
        <v>0.357142857142857</v>
      </c>
      <c r="L81" s="64">
        <v>0.357142857142857</v>
      </c>
      <c r="M81" s="64">
        <v>0.857142857142857</v>
      </c>
      <c r="N81" s="62">
        <v>540</v>
      </c>
      <c r="O81" s="64">
        <v>4.82142857142857</v>
      </c>
      <c r="P81" s="62">
        <v>176</v>
      </c>
      <c r="Q81" s="62">
        <v>192</v>
      </c>
      <c r="R81" s="64">
        <v>0.9539</v>
      </c>
      <c r="T81" s="68"/>
      <c r="U81" s="65">
        <f t="shared" si="33"/>
        <v>0.427317513781469</v>
      </c>
      <c r="V81" s="65">
        <f t="shared" si="24"/>
        <v>2.23229792656667</v>
      </c>
      <c r="W81" s="65">
        <f t="shared" si="25"/>
        <v>0</v>
      </c>
      <c r="X81" s="65">
        <f t="shared" si="34"/>
        <v>1.55513240495473</v>
      </c>
      <c r="Y81" s="65">
        <f t="shared" si="26"/>
        <v>0.61338828575678</v>
      </c>
      <c r="Z81" s="65">
        <f t="shared" si="27"/>
        <v>1</v>
      </c>
      <c r="AA81" s="66">
        <f t="shared" si="35"/>
        <v>0.837684128873063</v>
      </c>
      <c r="AB81" s="66">
        <f t="shared" si="28"/>
        <v>1.13873471768324</v>
      </c>
      <c r="AC81" s="66">
        <f t="shared" si="29"/>
        <v>0</v>
      </c>
      <c r="AD81" s="65">
        <f t="shared" si="36"/>
        <v>0.821122167434285</v>
      </c>
      <c r="AE81" s="65">
        <f t="shared" si="30"/>
        <v>1.16170289614833</v>
      </c>
      <c r="AF81" s="65">
        <f t="shared" si="37"/>
        <v>0</v>
      </c>
    </row>
    <row r="82" spans="1:32">
      <c r="A82" s="62" t="s">
        <v>25</v>
      </c>
      <c r="B82" s="63">
        <v>41.6375</v>
      </c>
      <c r="C82" s="63">
        <f t="shared" si="31"/>
        <v>33.31</v>
      </c>
      <c r="D82" s="64">
        <f t="shared" si="32"/>
        <v>2.58612404054</v>
      </c>
      <c r="E82" s="64">
        <v>0.480233909360123</v>
      </c>
      <c r="F82" s="64">
        <v>7.87982156914196</v>
      </c>
      <c r="G82" s="63">
        <v>310</v>
      </c>
      <c r="H82" s="63">
        <v>354</v>
      </c>
      <c r="I82" s="64">
        <v>112</v>
      </c>
      <c r="J82" s="62">
        <v>55</v>
      </c>
      <c r="K82" s="64">
        <v>0.491071428571429</v>
      </c>
      <c r="L82" s="64">
        <v>0.491071428571429</v>
      </c>
      <c r="M82" s="64">
        <v>0.857142857142857</v>
      </c>
      <c r="N82" s="62">
        <v>740</v>
      </c>
      <c r="O82" s="64">
        <v>6.60714285714286</v>
      </c>
      <c r="P82" s="62">
        <v>206</v>
      </c>
      <c r="Q82" s="62">
        <v>222</v>
      </c>
      <c r="R82" s="64">
        <v>1.0454</v>
      </c>
      <c r="T82" s="68"/>
      <c r="U82" s="65">
        <f t="shared" si="33"/>
        <v>0.44133403755376</v>
      </c>
      <c r="V82" s="65">
        <f t="shared" si="24"/>
        <v>2.368727338128</v>
      </c>
      <c r="W82" s="65">
        <f t="shared" si="25"/>
        <v>0</v>
      </c>
      <c r="X82" s="65">
        <f t="shared" si="34"/>
        <v>0.993490034436535</v>
      </c>
      <c r="Y82" s="65">
        <f t="shared" si="26"/>
        <v>1.05225011199323</v>
      </c>
      <c r="Z82" s="65">
        <f t="shared" si="27"/>
        <v>0</v>
      </c>
      <c r="AA82" s="66">
        <f t="shared" si="35"/>
        <v>0.849826774024038</v>
      </c>
      <c r="AB82" s="66">
        <f t="shared" si="28"/>
        <v>1.23013304823276</v>
      </c>
      <c r="AC82" s="66">
        <f t="shared" si="29"/>
        <v>0</v>
      </c>
      <c r="AD82" s="65">
        <f t="shared" si="36"/>
        <v>0.616973661440745</v>
      </c>
      <c r="AE82" s="65">
        <f t="shared" si="30"/>
        <v>1.69439972130869</v>
      </c>
      <c r="AF82" s="65">
        <f t="shared" si="37"/>
        <v>0</v>
      </c>
    </row>
    <row r="83" spans="1:32">
      <c r="A83" s="62" t="s">
        <v>25</v>
      </c>
      <c r="B83" s="63">
        <v>33.2625</v>
      </c>
      <c r="C83" s="63">
        <f t="shared" si="31"/>
        <v>26.61</v>
      </c>
      <c r="D83" s="64">
        <f t="shared" si="32"/>
        <v>2.10677830179174</v>
      </c>
      <c r="E83" s="64">
        <v>0.370641646489104</v>
      </c>
      <c r="F83" s="64">
        <v>6.0593220338983</v>
      </c>
      <c r="G83" s="63">
        <v>310</v>
      </c>
      <c r="H83" s="63">
        <v>354</v>
      </c>
      <c r="I83" s="64">
        <v>112</v>
      </c>
      <c r="J83" s="62">
        <v>70</v>
      </c>
      <c r="K83" s="64">
        <v>0.625</v>
      </c>
      <c r="L83" s="64">
        <v>0.625</v>
      </c>
      <c r="M83" s="64">
        <v>0.857142857142857</v>
      </c>
      <c r="N83" s="62">
        <v>940</v>
      </c>
      <c r="O83" s="64">
        <v>8.39285714285714</v>
      </c>
      <c r="P83" s="62">
        <v>236</v>
      </c>
      <c r="Q83" s="62">
        <v>252</v>
      </c>
      <c r="R83" s="64">
        <v>1.104</v>
      </c>
      <c r="T83" s="68"/>
      <c r="U83" s="65">
        <f t="shared" si="33"/>
        <v>0.442891159764398</v>
      </c>
      <c r="V83" s="65">
        <f t="shared" si="24"/>
        <v>2.4927117547058</v>
      </c>
      <c r="W83" s="65">
        <f t="shared" si="25"/>
        <v>0</v>
      </c>
      <c r="X83" s="65">
        <f t="shared" si="34"/>
        <v>0.695132819325558</v>
      </c>
      <c r="Y83" s="65">
        <f t="shared" si="26"/>
        <v>1.58818569531955</v>
      </c>
      <c r="Z83" s="65">
        <f t="shared" si="27"/>
        <v>0</v>
      </c>
      <c r="AA83" s="66">
        <f t="shared" si="35"/>
        <v>0.849091864547429</v>
      </c>
      <c r="AB83" s="66">
        <f t="shared" si="28"/>
        <v>1.30021266967201</v>
      </c>
      <c r="AC83" s="66">
        <f t="shared" si="29"/>
        <v>0</v>
      </c>
      <c r="AD83" s="65">
        <f t="shared" si="36"/>
        <v>0.514598784566026</v>
      </c>
      <c r="AE83" s="65">
        <f t="shared" si="30"/>
        <v>2.14536068314081</v>
      </c>
      <c r="AF83" s="65">
        <f t="shared" si="37"/>
        <v>0</v>
      </c>
    </row>
    <row r="84" spans="1:32">
      <c r="A84" s="62" t="s">
        <v>25</v>
      </c>
      <c r="B84" s="63">
        <v>60.5</v>
      </c>
      <c r="C84" s="63">
        <f t="shared" si="31"/>
        <v>48.4</v>
      </c>
      <c r="D84" s="64">
        <f t="shared" si="32"/>
        <v>3.53217461312901</v>
      </c>
      <c r="E84" s="64">
        <v>0.363787286931818</v>
      </c>
      <c r="F84" s="64">
        <v>10.6640625</v>
      </c>
      <c r="G84" s="63">
        <v>310</v>
      </c>
      <c r="H84" s="63">
        <v>354</v>
      </c>
      <c r="I84" s="64">
        <v>112</v>
      </c>
      <c r="J84" s="62">
        <v>40</v>
      </c>
      <c r="K84" s="64">
        <v>0.357142857142857</v>
      </c>
      <c r="L84" s="64">
        <v>0.357142857142857</v>
      </c>
      <c r="M84" s="64">
        <v>0.857142857142857</v>
      </c>
      <c r="N84" s="62">
        <v>740</v>
      </c>
      <c r="O84" s="64">
        <v>6.60714285714286</v>
      </c>
      <c r="P84" s="62">
        <v>176</v>
      </c>
      <c r="Q84" s="62">
        <v>192</v>
      </c>
      <c r="R84" s="64">
        <v>0.9893</v>
      </c>
      <c r="T84" s="68"/>
      <c r="U84" s="65">
        <f t="shared" si="33"/>
        <v>0.427317513781469</v>
      </c>
      <c r="V84" s="65">
        <f t="shared" si="24"/>
        <v>2.31514030690052</v>
      </c>
      <c r="W84" s="65">
        <f t="shared" si="25"/>
        <v>0</v>
      </c>
      <c r="X84" s="65">
        <f t="shared" si="34"/>
        <v>1.59360787841917</v>
      </c>
      <c r="Y84" s="65">
        <f t="shared" si="26"/>
        <v>0.62079261366439</v>
      </c>
      <c r="Z84" s="65">
        <f t="shared" si="27"/>
        <v>1</v>
      </c>
      <c r="AA84" s="66">
        <f t="shared" si="35"/>
        <v>0.736434128873063</v>
      </c>
      <c r="AB84" s="66">
        <f t="shared" si="28"/>
        <v>1.34336522604389</v>
      </c>
      <c r="AC84" s="66">
        <f t="shared" si="29"/>
        <v>0</v>
      </c>
      <c r="AD84" s="65">
        <f t="shared" si="36"/>
        <v>0.725879601973127</v>
      </c>
      <c r="AE84" s="65">
        <f t="shared" si="30"/>
        <v>1.36289819594162</v>
      </c>
      <c r="AF84" s="65">
        <f t="shared" si="37"/>
        <v>0</v>
      </c>
    </row>
    <row r="85" spans="1:32">
      <c r="A85" s="62" t="s">
        <v>25</v>
      </c>
      <c r="B85" s="63">
        <v>41.6375</v>
      </c>
      <c r="C85" s="63">
        <f t="shared" si="31"/>
        <v>33.31</v>
      </c>
      <c r="D85" s="64">
        <f t="shared" si="32"/>
        <v>2.58612404054</v>
      </c>
      <c r="E85" s="64">
        <v>0.480233909360123</v>
      </c>
      <c r="F85" s="64">
        <v>7.87982156914196</v>
      </c>
      <c r="G85" s="63">
        <v>310</v>
      </c>
      <c r="H85" s="63">
        <v>354</v>
      </c>
      <c r="I85" s="64">
        <v>112</v>
      </c>
      <c r="J85" s="62">
        <v>55</v>
      </c>
      <c r="K85" s="64">
        <v>0.491071428571429</v>
      </c>
      <c r="L85" s="64">
        <v>0.491071428571429</v>
      </c>
      <c r="M85" s="64">
        <v>0.857142857142857</v>
      </c>
      <c r="N85" s="62">
        <v>940</v>
      </c>
      <c r="O85" s="64">
        <v>8.39285714285714</v>
      </c>
      <c r="P85" s="62">
        <v>206</v>
      </c>
      <c r="Q85" s="62">
        <v>222</v>
      </c>
      <c r="R85" s="64">
        <v>0.8029</v>
      </c>
      <c r="T85" s="68"/>
      <c r="U85" s="65">
        <f t="shared" si="33"/>
        <v>0.44133403755376</v>
      </c>
      <c r="V85" s="65">
        <f t="shared" si="24"/>
        <v>1.8192569158054</v>
      </c>
      <c r="W85" s="65">
        <f t="shared" si="25"/>
        <v>0</v>
      </c>
      <c r="X85" s="65">
        <f t="shared" si="34"/>
        <v>1.02166031416385</v>
      </c>
      <c r="Y85" s="65">
        <f t="shared" si="26"/>
        <v>0.785877643350681</v>
      </c>
      <c r="Z85" s="65">
        <f t="shared" si="27"/>
        <v>1</v>
      </c>
      <c r="AA85" s="66">
        <f t="shared" si="35"/>
        <v>0.748576774024039</v>
      </c>
      <c r="AB85" s="66">
        <f t="shared" si="28"/>
        <v>1.07256867680244</v>
      </c>
      <c r="AC85" s="66">
        <f t="shared" si="29"/>
        <v>0</v>
      </c>
      <c r="AD85" s="65">
        <f t="shared" si="36"/>
        <v>0.547240673919041</v>
      </c>
      <c r="AE85" s="65">
        <f t="shared" si="30"/>
        <v>1.46717895482817</v>
      </c>
      <c r="AF85" s="65">
        <f t="shared" si="37"/>
        <v>0</v>
      </c>
    </row>
    <row r="86" spans="1:32">
      <c r="A86" s="62" t="s">
        <v>25</v>
      </c>
      <c r="B86" s="63">
        <v>33.2625</v>
      </c>
      <c r="C86" s="63">
        <f t="shared" si="31"/>
        <v>26.61</v>
      </c>
      <c r="D86" s="64">
        <f t="shared" si="32"/>
        <v>2.10677830179174</v>
      </c>
      <c r="E86" s="64">
        <v>0.370641646489104</v>
      </c>
      <c r="F86" s="64">
        <v>6.0593220338983</v>
      </c>
      <c r="G86" s="63">
        <v>310</v>
      </c>
      <c r="H86" s="63">
        <v>354</v>
      </c>
      <c r="I86" s="64">
        <v>112</v>
      </c>
      <c r="J86" s="62">
        <v>70</v>
      </c>
      <c r="K86" s="64">
        <v>0.625</v>
      </c>
      <c r="L86" s="64">
        <v>0.625</v>
      </c>
      <c r="M86" s="64">
        <v>0.857142857142857</v>
      </c>
      <c r="N86" s="62">
        <v>540</v>
      </c>
      <c r="O86" s="64">
        <v>4.82142857142857</v>
      </c>
      <c r="P86" s="62">
        <v>236</v>
      </c>
      <c r="Q86" s="62">
        <v>252</v>
      </c>
      <c r="R86" s="64">
        <v>0.9322</v>
      </c>
      <c r="T86" s="68"/>
      <c r="U86" s="65">
        <f t="shared" si="33"/>
        <v>0.442891159764398</v>
      </c>
      <c r="V86" s="65">
        <f t="shared" si="24"/>
        <v>2.10480606679053</v>
      </c>
      <c r="W86" s="65">
        <f t="shared" si="25"/>
        <v>0</v>
      </c>
      <c r="X86" s="65">
        <f t="shared" si="34"/>
        <v>0.649235149179381</v>
      </c>
      <c r="Y86" s="65">
        <f t="shared" si="26"/>
        <v>1.43584339384317</v>
      </c>
      <c r="Z86" s="65">
        <f t="shared" si="27"/>
        <v>0</v>
      </c>
      <c r="AA86" s="66">
        <f t="shared" si="35"/>
        <v>1.05159186454743</v>
      </c>
      <c r="AB86" s="66">
        <f t="shared" si="28"/>
        <v>0.88646558748454</v>
      </c>
      <c r="AC86" s="66">
        <f t="shared" si="29"/>
        <v>1</v>
      </c>
      <c r="AD86" s="65">
        <f t="shared" si="36"/>
        <v>0.628214328698366</v>
      </c>
      <c r="AE86" s="65">
        <f t="shared" si="30"/>
        <v>1.4838884715213</v>
      </c>
      <c r="AF86" s="65">
        <f t="shared" si="37"/>
        <v>0</v>
      </c>
    </row>
    <row r="87" spans="1:32">
      <c r="A87" s="62" t="s">
        <v>25</v>
      </c>
      <c r="B87" s="63">
        <v>60.5</v>
      </c>
      <c r="C87" s="63">
        <f t="shared" si="31"/>
        <v>48.4</v>
      </c>
      <c r="D87" s="64">
        <f t="shared" si="32"/>
        <v>3.53217461312901</v>
      </c>
      <c r="E87" s="64">
        <v>0.363787286931818</v>
      </c>
      <c r="F87" s="64">
        <v>10.6640625</v>
      </c>
      <c r="G87" s="63">
        <v>310</v>
      </c>
      <c r="H87" s="63">
        <v>354</v>
      </c>
      <c r="I87" s="64">
        <v>112</v>
      </c>
      <c r="J87" s="62">
        <v>40</v>
      </c>
      <c r="K87" s="64">
        <v>0.357142857142857</v>
      </c>
      <c r="L87" s="64">
        <v>0.357142857142857</v>
      </c>
      <c r="M87" s="64">
        <v>0.857142857142857</v>
      </c>
      <c r="N87" s="62">
        <v>940</v>
      </c>
      <c r="O87" s="64">
        <v>8.39285714285714</v>
      </c>
      <c r="P87" s="62">
        <v>176</v>
      </c>
      <c r="Q87" s="62">
        <v>192</v>
      </c>
      <c r="R87" s="64">
        <v>0.6022</v>
      </c>
      <c r="T87" s="68"/>
      <c r="U87" s="65">
        <f t="shared" si="33"/>
        <v>0.427317513781469</v>
      </c>
      <c r="V87" s="65">
        <f t="shared" si="24"/>
        <v>1.40925653776963</v>
      </c>
      <c r="W87" s="65">
        <f t="shared" si="25"/>
        <v>0</v>
      </c>
      <c r="X87" s="65">
        <f t="shared" si="34"/>
        <v>1.63208335188361</v>
      </c>
      <c r="Y87" s="65">
        <f t="shared" si="26"/>
        <v>0.368976253146012</v>
      </c>
      <c r="Z87" s="65">
        <f t="shared" si="27"/>
        <v>1</v>
      </c>
      <c r="AA87" s="66">
        <f t="shared" si="35"/>
        <v>0.635184128873064</v>
      </c>
      <c r="AB87" s="66">
        <f t="shared" si="28"/>
        <v>0.948071547487209</v>
      </c>
      <c r="AC87" s="66">
        <f t="shared" si="29"/>
        <v>1</v>
      </c>
      <c r="AD87" s="65">
        <f t="shared" si="36"/>
        <v>0.63063703651197</v>
      </c>
      <c r="AE87" s="65">
        <f t="shared" si="30"/>
        <v>0.954907443005164</v>
      </c>
      <c r="AF87" s="65">
        <f t="shared" si="37"/>
        <v>1</v>
      </c>
    </row>
    <row r="88" spans="1:32">
      <c r="A88" s="62" t="s">
        <v>25</v>
      </c>
      <c r="B88" s="63">
        <v>41.6375</v>
      </c>
      <c r="C88" s="63">
        <f t="shared" si="31"/>
        <v>33.31</v>
      </c>
      <c r="D88" s="64">
        <f t="shared" si="32"/>
        <v>2.58612404054</v>
      </c>
      <c r="E88" s="64">
        <v>0.480233909360123</v>
      </c>
      <c r="F88" s="64">
        <v>7.87982156914196</v>
      </c>
      <c r="G88" s="63">
        <v>310</v>
      </c>
      <c r="H88" s="63">
        <v>354</v>
      </c>
      <c r="I88" s="64">
        <v>112</v>
      </c>
      <c r="J88" s="62">
        <v>55</v>
      </c>
      <c r="K88" s="64">
        <v>0.491071428571429</v>
      </c>
      <c r="L88" s="64">
        <v>0.491071428571429</v>
      </c>
      <c r="M88" s="64">
        <v>0.857142857142857</v>
      </c>
      <c r="N88" s="62">
        <v>540</v>
      </c>
      <c r="O88" s="64">
        <v>4.82142857142857</v>
      </c>
      <c r="P88" s="62">
        <v>206</v>
      </c>
      <c r="Q88" s="62">
        <v>222</v>
      </c>
      <c r="R88" s="64">
        <v>0.7372</v>
      </c>
      <c r="T88" s="68"/>
      <c r="U88" s="65">
        <f t="shared" si="33"/>
        <v>0.44133403755376</v>
      </c>
      <c r="V88" s="65">
        <f t="shared" si="24"/>
        <v>1.67039008386068</v>
      </c>
      <c r="W88" s="65">
        <f t="shared" si="25"/>
        <v>0</v>
      </c>
      <c r="X88" s="65">
        <f t="shared" si="34"/>
        <v>0.965319754709225</v>
      </c>
      <c r="Y88" s="65">
        <f t="shared" si="26"/>
        <v>0.763684775333393</v>
      </c>
      <c r="Z88" s="65">
        <f t="shared" si="27"/>
        <v>1</v>
      </c>
      <c r="AA88" s="66">
        <f t="shared" si="35"/>
        <v>0.951076774024039</v>
      </c>
      <c r="AB88" s="66">
        <f t="shared" si="28"/>
        <v>0.775121441438299</v>
      </c>
      <c r="AC88" s="66">
        <f t="shared" si="29"/>
        <v>1</v>
      </c>
      <c r="AD88" s="65">
        <f t="shared" si="36"/>
        <v>0.686706648962448</v>
      </c>
      <c r="AE88" s="65">
        <f t="shared" si="30"/>
        <v>1.07352972497622</v>
      </c>
      <c r="AF88" s="65">
        <f t="shared" si="37"/>
        <v>0</v>
      </c>
    </row>
    <row r="89" spans="1:32">
      <c r="A89" s="62" t="s">
        <v>25</v>
      </c>
      <c r="B89" s="63">
        <v>33.2625</v>
      </c>
      <c r="C89" s="63">
        <f t="shared" si="31"/>
        <v>26.61</v>
      </c>
      <c r="D89" s="64">
        <f t="shared" si="32"/>
        <v>2.10677830179174</v>
      </c>
      <c r="E89" s="64">
        <v>0.370641646489104</v>
      </c>
      <c r="F89" s="64">
        <v>6.0593220338983</v>
      </c>
      <c r="G89" s="63">
        <v>310</v>
      </c>
      <c r="H89" s="63">
        <v>354</v>
      </c>
      <c r="I89" s="64">
        <v>112</v>
      </c>
      <c r="J89" s="62">
        <v>70</v>
      </c>
      <c r="K89" s="64">
        <v>0.625</v>
      </c>
      <c r="L89" s="64">
        <v>0.625</v>
      </c>
      <c r="M89" s="64">
        <v>0.857142857142857</v>
      </c>
      <c r="N89" s="62">
        <v>740</v>
      </c>
      <c r="O89" s="64">
        <v>6.60714285714286</v>
      </c>
      <c r="P89" s="62">
        <v>236</v>
      </c>
      <c r="Q89" s="62">
        <v>252</v>
      </c>
      <c r="R89" s="64">
        <v>0.793</v>
      </c>
      <c r="T89" s="68"/>
      <c r="U89" s="65">
        <f t="shared" si="33"/>
        <v>0.442891159764398</v>
      </c>
      <c r="V89" s="65">
        <f t="shared" si="24"/>
        <v>1.79050762815371</v>
      </c>
      <c r="W89" s="65">
        <f t="shared" si="25"/>
        <v>0</v>
      </c>
      <c r="X89" s="65">
        <f t="shared" si="34"/>
        <v>0.67218398425247</v>
      </c>
      <c r="Y89" s="65">
        <f t="shared" si="26"/>
        <v>1.17973652835821</v>
      </c>
      <c r="Z89" s="65">
        <f t="shared" si="27"/>
        <v>0</v>
      </c>
      <c r="AA89" s="66">
        <f t="shared" si="35"/>
        <v>0.950341864547429</v>
      </c>
      <c r="AB89" s="66">
        <f t="shared" si="28"/>
        <v>0.834436563917598</v>
      </c>
      <c r="AC89" s="66">
        <f t="shared" si="29"/>
        <v>1</v>
      </c>
      <c r="AD89" s="65">
        <f t="shared" si="36"/>
        <v>0.571406556632196</v>
      </c>
      <c r="AE89" s="65">
        <f t="shared" si="30"/>
        <v>1.38780346636876</v>
      </c>
      <c r="AF89" s="65">
        <f t="shared" si="37"/>
        <v>0</v>
      </c>
    </row>
    <row r="90" spans="1:32">
      <c r="A90" s="62" t="s">
        <v>25</v>
      </c>
      <c r="B90" s="63">
        <v>48.7375</v>
      </c>
      <c r="C90" s="63">
        <f t="shared" si="31"/>
        <v>38.99</v>
      </c>
      <c r="D90" s="64">
        <f t="shared" si="32"/>
        <v>2.95984502399591</v>
      </c>
      <c r="E90" s="64">
        <v>0.529145144628099</v>
      </c>
      <c r="F90" s="64">
        <v>10.6640625</v>
      </c>
      <c r="G90" s="63">
        <v>310</v>
      </c>
      <c r="H90" s="63">
        <v>354</v>
      </c>
      <c r="I90" s="64">
        <v>112</v>
      </c>
      <c r="J90" s="62">
        <v>40</v>
      </c>
      <c r="K90" s="64">
        <v>0.357142857142857</v>
      </c>
      <c r="L90" s="64">
        <v>0.357142857142857</v>
      </c>
      <c r="M90" s="64">
        <v>0.857142857142857</v>
      </c>
      <c r="N90" s="62">
        <v>540</v>
      </c>
      <c r="O90" s="64">
        <v>4.82142857142857</v>
      </c>
      <c r="P90" s="62">
        <v>176</v>
      </c>
      <c r="Q90" s="62">
        <v>192</v>
      </c>
      <c r="R90" s="64">
        <v>0.6289</v>
      </c>
      <c r="T90" s="68"/>
      <c r="U90" s="65">
        <f t="shared" si="33"/>
        <v>0.359999891415407</v>
      </c>
      <c r="V90" s="65">
        <f t="shared" si="24"/>
        <v>1.74694497136475</v>
      </c>
      <c r="W90" s="65">
        <f t="shared" si="25"/>
        <v>0</v>
      </c>
      <c r="X90" s="65">
        <f t="shared" si="34"/>
        <v>1.29902827897515</v>
      </c>
      <c r="Y90" s="65">
        <f t="shared" si="26"/>
        <v>0.484131107981853</v>
      </c>
      <c r="Z90" s="65">
        <f t="shared" si="27"/>
        <v>1</v>
      </c>
      <c r="AA90" s="66">
        <f t="shared" si="35"/>
        <v>0.853062221704031</v>
      </c>
      <c r="AB90" s="66">
        <f t="shared" si="28"/>
        <v>0.737226410921988</v>
      </c>
      <c r="AC90" s="66">
        <f t="shared" si="29"/>
        <v>1</v>
      </c>
      <c r="AD90" s="65">
        <f t="shared" si="36"/>
        <v>0.688968770787975</v>
      </c>
      <c r="AE90" s="65">
        <f t="shared" si="30"/>
        <v>0.912813507179325</v>
      </c>
      <c r="AF90" s="65">
        <f t="shared" si="37"/>
        <v>1</v>
      </c>
    </row>
    <row r="91" spans="1:32">
      <c r="A91" s="62" t="s">
        <v>25</v>
      </c>
      <c r="B91" s="63">
        <v>39.55</v>
      </c>
      <c r="C91" s="63">
        <f t="shared" si="31"/>
        <v>31.64</v>
      </c>
      <c r="D91" s="64">
        <f t="shared" si="32"/>
        <v>2.47107675957726</v>
      </c>
      <c r="E91" s="64">
        <v>0.597624420537042</v>
      </c>
      <c r="F91" s="64">
        <v>7.87982156914196</v>
      </c>
      <c r="G91" s="63">
        <v>355</v>
      </c>
      <c r="H91" s="63">
        <v>354</v>
      </c>
      <c r="I91" s="64">
        <v>112</v>
      </c>
      <c r="J91" s="62">
        <v>55</v>
      </c>
      <c r="K91" s="64">
        <v>0.491071428571429</v>
      </c>
      <c r="L91" s="64">
        <v>0.491071428571429</v>
      </c>
      <c r="M91" s="64">
        <v>0.857142857142857</v>
      </c>
      <c r="N91" s="62">
        <v>740</v>
      </c>
      <c r="O91" s="64">
        <v>6.60714285714286</v>
      </c>
      <c r="P91" s="62">
        <v>206</v>
      </c>
      <c r="Q91" s="62">
        <v>222</v>
      </c>
      <c r="R91" s="64">
        <v>0.5562</v>
      </c>
      <c r="T91" s="68"/>
      <c r="U91" s="65">
        <f t="shared" si="33"/>
        <v>0.422839834499477</v>
      </c>
      <c r="V91" s="65">
        <f t="shared" si="24"/>
        <v>1.31539167935392</v>
      </c>
      <c r="W91" s="65">
        <f t="shared" si="25"/>
        <v>0</v>
      </c>
      <c r="X91" s="65">
        <f t="shared" si="34"/>
        <v>0.946850783603795</v>
      </c>
      <c r="Y91" s="65">
        <f t="shared" si="26"/>
        <v>0.587420963927447</v>
      </c>
      <c r="Z91" s="65">
        <f t="shared" si="27"/>
        <v>1</v>
      </c>
      <c r="AA91" s="66">
        <f t="shared" si="35"/>
        <v>0.853229456154743</v>
      </c>
      <c r="AB91" s="66">
        <f t="shared" si="28"/>
        <v>0.651876228589941</v>
      </c>
      <c r="AC91" s="66">
        <f t="shared" si="29"/>
        <v>1</v>
      </c>
      <c r="AD91" s="65">
        <f t="shared" si="36"/>
        <v>0.590057588628974</v>
      </c>
      <c r="AE91" s="65">
        <f t="shared" si="30"/>
        <v>0.942619857313177</v>
      </c>
      <c r="AF91" s="65">
        <f t="shared" si="37"/>
        <v>1</v>
      </c>
    </row>
    <row r="92" spans="1:32">
      <c r="A92" s="62" t="s">
        <v>25</v>
      </c>
      <c r="B92" s="63">
        <v>34.8875</v>
      </c>
      <c r="C92" s="63">
        <f t="shared" si="31"/>
        <v>27.91</v>
      </c>
      <c r="D92" s="64">
        <f t="shared" si="32"/>
        <v>2.20378265907108</v>
      </c>
      <c r="E92" s="64">
        <v>0.342130750605327</v>
      </c>
      <c r="F92" s="64">
        <v>6.0593220338983</v>
      </c>
      <c r="G92" s="63">
        <v>310</v>
      </c>
      <c r="H92" s="63">
        <v>354</v>
      </c>
      <c r="I92" s="64">
        <v>112</v>
      </c>
      <c r="J92" s="62">
        <v>70</v>
      </c>
      <c r="K92" s="64">
        <v>0.625</v>
      </c>
      <c r="L92" s="64">
        <v>0.625</v>
      </c>
      <c r="M92" s="64">
        <v>0.857142857142857</v>
      </c>
      <c r="N92" s="62">
        <v>940</v>
      </c>
      <c r="O92" s="64">
        <v>8.39285714285714</v>
      </c>
      <c r="P92" s="62">
        <v>236</v>
      </c>
      <c r="Q92" s="62">
        <v>252</v>
      </c>
      <c r="R92" s="64">
        <v>0.5018</v>
      </c>
      <c r="T92" s="68"/>
      <c r="U92" s="65">
        <f t="shared" si="33"/>
        <v>0.463076453790963</v>
      </c>
      <c r="V92" s="65">
        <f t="shared" si="24"/>
        <v>1.08362236061028</v>
      </c>
      <c r="W92" s="65">
        <f t="shared" si="25"/>
        <v>0</v>
      </c>
      <c r="X92" s="65">
        <f t="shared" si="34"/>
        <v>0.727668511632761</v>
      </c>
      <c r="Y92" s="65">
        <f t="shared" si="26"/>
        <v>0.689599717423595</v>
      </c>
      <c r="Z92" s="65">
        <f t="shared" si="27"/>
        <v>1</v>
      </c>
      <c r="AA92" s="66">
        <f t="shared" si="35"/>
        <v>0.846483633303956</v>
      </c>
      <c r="AB92" s="66">
        <f t="shared" si="28"/>
        <v>0.592805318682178</v>
      </c>
      <c r="AC92" s="66">
        <f t="shared" si="29"/>
        <v>1</v>
      </c>
      <c r="AD92" s="65">
        <f t="shared" si="36"/>
        <v>0.538177953883803</v>
      </c>
      <c r="AE92" s="65">
        <f t="shared" si="30"/>
        <v>0.932405343583328</v>
      </c>
      <c r="AF92" s="65">
        <f t="shared" si="37"/>
        <v>1</v>
      </c>
    </row>
    <row r="93" spans="1:32">
      <c r="A93" s="62" t="s">
        <v>25</v>
      </c>
      <c r="B93" s="63">
        <v>48.7375</v>
      </c>
      <c r="C93" s="63">
        <f t="shared" si="31"/>
        <v>38.99</v>
      </c>
      <c r="D93" s="64">
        <f t="shared" si="32"/>
        <v>2.95984502399591</v>
      </c>
      <c r="E93" s="64">
        <v>0.529145144628099</v>
      </c>
      <c r="F93" s="64">
        <v>10.6640625</v>
      </c>
      <c r="G93" s="63">
        <v>310</v>
      </c>
      <c r="H93" s="63">
        <v>354</v>
      </c>
      <c r="I93" s="64">
        <v>112</v>
      </c>
      <c r="J93" s="62">
        <v>40</v>
      </c>
      <c r="K93" s="64">
        <v>0.357142857142857</v>
      </c>
      <c r="L93" s="64">
        <v>0.357142857142857</v>
      </c>
      <c r="M93" s="64">
        <v>0.857142857142857</v>
      </c>
      <c r="N93" s="62">
        <v>740</v>
      </c>
      <c r="O93" s="64">
        <v>6.60714285714286</v>
      </c>
      <c r="P93" s="62">
        <v>176</v>
      </c>
      <c r="Q93" s="62">
        <v>192</v>
      </c>
      <c r="R93" s="64">
        <v>0.6507</v>
      </c>
      <c r="T93" s="68"/>
      <c r="U93" s="65">
        <f t="shared" si="33"/>
        <v>0.359999891415407</v>
      </c>
      <c r="V93" s="65">
        <f t="shared" si="24"/>
        <v>1.80750054518531</v>
      </c>
      <c r="W93" s="65">
        <f t="shared" si="25"/>
        <v>0</v>
      </c>
      <c r="X93" s="65">
        <f t="shared" si="34"/>
        <v>1.33126944798654</v>
      </c>
      <c r="Y93" s="65">
        <f t="shared" si="26"/>
        <v>0.488781591873939</v>
      </c>
      <c r="Z93" s="65">
        <f t="shared" si="27"/>
        <v>1</v>
      </c>
      <c r="AA93" s="66">
        <f t="shared" si="35"/>
        <v>0.751812221704031</v>
      </c>
      <c r="AB93" s="66">
        <f t="shared" si="28"/>
        <v>0.865508675191721</v>
      </c>
      <c r="AC93" s="66">
        <f t="shared" si="29"/>
        <v>1</v>
      </c>
      <c r="AD93" s="65">
        <f t="shared" si="36"/>
        <v>0.609158663890943</v>
      </c>
      <c r="AE93" s="65">
        <f t="shared" si="30"/>
        <v>1.06819460769665</v>
      </c>
      <c r="AF93" s="65">
        <f t="shared" si="37"/>
        <v>0</v>
      </c>
    </row>
    <row r="94" spans="1:32">
      <c r="A94" s="62" t="s">
        <v>25</v>
      </c>
      <c r="B94" s="63">
        <v>39.55</v>
      </c>
      <c r="C94" s="63">
        <f t="shared" si="31"/>
        <v>31.64</v>
      </c>
      <c r="D94" s="64">
        <f t="shared" si="32"/>
        <v>2.47107675957726</v>
      </c>
      <c r="E94" s="64">
        <v>0.597624420537042</v>
      </c>
      <c r="F94" s="64">
        <v>7.87982156914196</v>
      </c>
      <c r="G94" s="63">
        <v>355</v>
      </c>
      <c r="H94" s="63">
        <v>354</v>
      </c>
      <c r="I94" s="64">
        <v>112</v>
      </c>
      <c r="J94" s="62">
        <v>55</v>
      </c>
      <c r="K94" s="64">
        <v>0.491071428571429</v>
      </c>
      <c r="L94" s="64">
        <v>0.491071428571429</v>
      </c>
      <c r="M94" s="64">
        <v>0.857142857142857</v>
      </c>
      <c r="N94" s="62">
        <v>940</v>
      </c>
      <c r="O94" s="64">
        <v>8.39285714285714</v>
      </c>
      <c r="P94" s="62">
        <v>206</v>
      </c>
      <c r="Q94" s="62">
        <v>222</v>
      </c>
      <c r="R94" s="64">
        <v>0.7427</v>
      </c>
      <c r="T94" s="68"/>
      <c r="U94" s="65">
        <f t="shared" si="33"/>
        <v>0.422839834499477</v>
      </c>
      <c r="V94" s="65">
        <f t="shared" si="24"/>
        <v>1.75645703030593</v>
      </c>
      <c r="W94" s="65">
        <f t="shared" si="25"/>
        <v>0</v>
      </c>
      <c r="X94" s="65">
        <f t="shared" si="34"/>
        <v>0.973767869734904</v>
      </c>
      <c r="Y94" s="65">
        <f t="shared" si="26"/>
        <v>0.762707440945028</v>
      </c>
      <c r="Z94" s="65">
        <f t="shared" si="27"/>
        <v>1</v>
      </c>
      <c r="AA94" s="66">
        <f t="shared" si="35"/>
        <v>0.751979456154743</v>
      </c>
      <c r="AB94" s="66">
        <f t="shared" si="28"/>
        <v>0.987659960549728</v>
      </c>
      <c r="AC94" s="66">
        <f t="shared" si="29"/>
        <v>1</v>
      </c>
      <c r="AD94" s="65">
        <f t="shared" si="36"/>
        <v>0.523426768861801</v>
      </c>
      <c r="AE94" s="65">
        <f t="shared" si="30"/>
        <v>1.41891864188569</v>
      </c>
      <c r="AF94" s="65">
        <f t="shared" si="37"/>
        <v>0</v>
      </c>
    </row>
    <row r="95" spans="1:32">
      <c r="A95" s="62" t="s">
        <v>25</v>
      </c>
      <c r="B95" s="63">
        <v>34.8875</v>
      </c>
      <c r="C95" s="63">
        <f t="shared" si="31"/>
        <v>27.91</v>
      </c>
      <c r="D95" s="64">
        <f t="shared" si="32"/>
        <v>2.20378265907108</v>
      </c>
      <c r="E95" s="64">
        <v>0.342130750605327</v>
      </c>
      <c r="F95" s="64">
        <v>6.0593220338983</v>
      </c>
      <c r="G95" s="63">
        <v>310</v>
      </c>
      <c r="H95" s="63">
        <v>354</v>
      </c>
      <c r="I95" s="64">
        <v>112</v>
      </c>
      <c r="J95" s="62">
        <v>70</v>
      </c>
      <c r="K95" s="64">
        <v>0.625</v>
      </c>
      <c r="L95" s="64">
        <v>0.625</v>
      </c>
      <c r="M95" s="64">
        <v>0.857142857142857</v>
      </c>
      <c r="N95" s="62">
        <v>540</v>
      </c>
      <c r="O95" s="64">
        <v>4.82142857142857</v>
      </c>
      <c r="P95" s="62">
        <v>236</v>
      </c>
      <c r="Q95" s="62">
        <v>252</v>
      </c>
      <c r="R95" s="64">
        <v>0.7687</v>
      </c>
      <c r="T95" s="68"/>
      <c r="U95" s="65">
        <f t="shared" si="33"/>
        <v>0.463076453790963</v>
      </c>
      <c r="V95" s="65">
        <f t="shared" si="24"/>
        <v>1.65998507094684</v>
      </c>
      <c r="W95" s="65">
        <f t="shared" si="25"/>
        <v>0</v>
      </c>
      <c r="X95" s="65">
        <f t="shared" si="34"/>
        <v>0.679657532274426</v>
      </c>
      <c r="Y95" s="65">
        <f t="shared" si="26"/>
        <v>1.13101078631116</v>
      </c>
      <c r="Z95" s="65">
        <f t="shared" si="27"/>
        <v>0</v>
      </c>
      <c r="AA95" s="66">
        <f t="shared" si="35"/>
        <v>1.04898363330396</v>
      </c>
      <c r="AB95" s="66">
        <f t="shared" si="28"/>
        <v>0.732804569675549</v>
      </c>
      <c r="AC95" s="66">
        <f t="shared" si="29"/>
        <v>1</v>
      </c>
      <c r="AD95" s="65">
        <f t="shared" si="36"/>
        <v>0.657024804426565</v>
      </c>
      <c r="AE95" s="65">
        <f t="shared" si="30"/>
        <v>1.16997104952666</v>
      </c>
      <c r="AF95" s="65">
        <f t="shared" si="37"/>
        <v>0</v>
      </c>
    </row>
    <row r="96" spans="1:32">
      <c r="A96" s="62" t="s">
        <v>25</v>
      </c>
      <c r="B96" s="63">
        <v>48.7375</v>
      </c>
      <c r="C96" s="63">
        <f t="shared" si="31"/>
        <v>38.99</v>
      </c>
      <c r="D96" s="64">
        <f t="shared" si="32"/>
        <v>2.95984502399591</v>
      </c>
      <c r="E96" s="64">
        <v>0.529145144628099</v>
      </c>
      <c r="F96" s="64">
        <v>10.6640625</v>
      </c>
      <c r="G96" s="63">
        <v>310</v>
      </c>
      <c r="H96" s="63">
        <v>354</v>
      </c>
      <c r="I96" s="64">
        <v>112</v>
      </c>
      <c r="J96" s="62">
        <v>40</v>
      </c>
      <c r="K96" s="64">
        <v>0.357142857142857</v>
      </c>
      <c r="L96" s="64">
        <v>0.357142857142857</v>
      </c>
      <c r="M96" s="64">
        <v>0.857142857142857</v>
      </c>
      <c r="N96" s="62">
        <v>940</v>
      </c>
      <c r="O96" s="64">
        <v>8.39285714285714</v>
      </c>
      <c r="P96" s="62">
        <v>176</v>
      </c>
      <c r="Q96" s="62">
        <v>192</v>
      </c>
      <c r="R96" s="64">
        <v>0.4817</v>
      </c>
      <c r="T96" s="68"/>
      <c r="U96" s="65">
        <f t="shared" si="33"/>
        <v>0.359999891415407</v>
      </c>
      <c r="V96" s="65">
        <f t="shared" si="24"/>
        <v>1.33805595914517</v>
      </c>
      <c r="W96" s="65">
        <f t="shared" si="25"/>
        <v>0</v>
      </c>
      <c r="X96" s="65">
        <f t="shared" si="34"/>
        <v>1.36351061699792</v>
      </c>
      <c r="Y96" s="65">
        <f t="shared" si="26"/>
        <v>0.35327924403007</v>
      </c>
      <c r="Z96" s="65">
        <f t="shared" si="27"/>
        <v>1</v>
      </c>
      <c r="AA96" s="66">
        <f t="shared" si="35"/>
        <v>0.650562221704031</v>
      </c>
      <c r="AB96" s="66">
        <f t="shared" si="28"/>
        <v>0.740436477756537</v>
      </c>
      <c r="AC96" s="66">
        <f t="shared" si="29"/>
        <v>1</v>
      </c>
      <c r="AD96" s="65">
        <f t="shared" si="36"/>
        <v>0.52934855699391</v>
      </c>
      <c r="AE96" s="65">
        <f t="shared" si="30"/>
        <v>0.909986423190612</v>
      </c>
      <c r="AF96" s="65">
        <f t="shared" si="37"/>
        <v>1</v>
      </c>
    </row>
    <row r="97" spans="1:32">
      <c r="A97" s="62" t="s">
        <v>25</v>
      </c>
      <c r="B97" s="63">
        <v>39.55</v>
      </c>
      <c r="C97" s="63">
        <f t="shared" si="31"/>
        <v>31.64</v>
      </c>
      <c r="D97" s="64">
        <f t="shared" si="32"/>
        <v>2.47107675957726</v>
      </c>
      <c r="E97" s="64">
        <v>0.597624420537042</v>
      </c>
      <c r="F97" s="64">
        <v>7.87982156914196</v>
      </c>
      <c r="G97" s="63">
        <v>355</v>
      </c>
      <c r="H97" s="63">
        <v>354</v>
      </c>
      <c r="I97" s="64">
        <v>112</v>
      </c>
      <c r="J97" s="62">
        <v>55</v>
      </c>
      <c r="K97" s="64">
        <v>0.491071428571429</v>
      </c>
      <c r="L97" s="64">
        <v>0.491071428571429</v>
      </c>
      <c r="M97" s="64">
        <v>0.857142857142857</v>
      </c>
      <c r="N97" s="62">
        <v>540</v>
      </c>
      <c r="O97" s="64">
        <v>4.82142857142857</v>
      </c>
      <c r="P97" s="62">
        <v>206</v>
      </c>
      <c r="Q97" s="62">
        <v>222</v>
      </c>
      <c r="R97" s="64">
        <v>0.6709</v>
      </c>
      <c r="T97" s="68"/>
      <c r="U97" s="65">
        <f t="shared" si="33"/>
        <v>0.422839834499477</v>
      </c>
      <c r="V97" s="65">
        <f t="shared" si="24"/>
        <v>1.58665278259357</v>
      </c>
      <c r="W97" s="65">
        <f t="shared" si="25"/>
        <v>0</v>
      </c>
      <c r="X97" s="65">
        <f t="shared" si="34"/>
        <v>0.919933697472686</v>
      </c>
      <c r="Y97" s="65">
        <f t="shared" si="26"/>
        <v>0.729291689002315</v>
      </c>
      <c r="Z97" s="65">
        <f t="shared" si="27"/>
        <v>1</v>
      </c>
      <c r="AA97" s="66">
        <f t="shared" si="35"/>
        <v>0.954479456154743</v>
      </c>
      <c r="AB97" s="66">
        <f t="shared" si="28"/>
        <v>0.702896218115387</v>
      </c>
      <c r="AC97" s="66">
        <f t="shared" si="29"/>
        <v>1</v>
      </c>
      <c r="AD97" s="65">
        <f t="shared" si="36"/>
        <v>0.656688408396146</v>
      </c>
      <c r="AE97" s="65">
        <f t="shared" si="30"/>
        <v>1.02164130114397</v>
      </c>
      <c r="AF97" s="65">
        <f t="shared" si="37"/>
        <v>0</v>
      </c>
    </row>
    <row r="98" spans="1:32">
      <c r="A98" s="62" t="s">
        <v>25</v>
      </c>
      <c r="B98" s="63">
        <v>34.8875</v>
      </c>
      <c r="C98" s="63">
        <f t="shared" si="31"/>
        <v>27.91</v>
      </c>
      <c r="D98" s="64">
        <f t="shared" si="32"/>
        <v>2.20378265907108</v>
      </c>
      <c r="E98" s="64">
        <v>0.342130750605327</v>
      </c>
      <c r="F98" s="64">
        <v>6.0593220338983</v>
      </c>
      <c r="G98" s="63">
        <v>310</v>
      </c>
      <c r="H98" s="63">
        <v>354</v>
      </c>
      <c r="I98" s="64">
        <v>112</v>
      </c>
      <c r="J98" s="62">
        <v>70</v>
      </c>
      <c r="K98" s="64">
        <v>0.625</v>
      </c>
      <c r="L98" s="64">
        <v>0.625</v>
      </c>
      <c r="M98" s="64">
        <v>0.857142857142857</v>
      </c>
      <c r="N98" s="62">
        <v>740</v>
      </c>
      <c r="O98" s="64">
        <v>6.60714285714286</v>
      </c>
      <c r="P98" s="62">
        <v>236</v>
      </c>
      <c r="Q98" s="62">
        <v>252</v>
      </c>
      <c r="R98" s="64">
        <v>0.6629</v>
      </c>
      <c r="T98" s="68"/>
      <c r="U98" s="65">
        <f t="shared" si="33"/>
        <v>0.463076453790963</v>
      </c>
      <c r="V98" s="65">
        <f t="shared" si="24"/>
        <v>1.4315130786141</v>
      </c>
      <c r="W98" s="65">
        <f t="shared" si="25"/>
        <v>0</v>
      </c>
      <c r="X98" s="65">
        <f t="shared" si="34"/>
        <v>0.703663021953594</v>
      </c>
      <c r="Y98" s="65">
        <f t="shared" si="26"/>
        <v>0.942070251410366</v>
      </c>
      <c r="Z98" s="65">
        <f t="shared" si="27"/>
        <v>1</v>
      </c>
      <c r="AA98" s="66">
        <f t="shared" si="35"/>
        <v>0.947733633303956</v>
      </c>
      <c r="AB98" s="66">
        <f t="shared" si="28"/>
        <v>0.699458135392981</v>
      </c>
      <c r="AC98" s="66">
        <f t="shared" si="29"/>
        <v>1</v>
      </c>
      <c r="AD98" s="65">
        <f t="shared" si="36"/>
        <v>0.597601379155184</v>
      </c>
      <c r="AE98" s="65">
        <f t="shared" si="30"/>
        <v>1.10926785499914</v>
      </c>
      <c r="AF98" s="65">
        <f t="shared" si="37"/>
        <v>0</v>
      </c>
    </row>
    <row r="99" spans="1:32">
      <c r="A99" s="62" t="s">
        <v>25</v>
      </c>
      <c r="B99" s="63">
        <v>43.25</v>
      </c>
      <c r="C99" s="63">
        <f t="shared" si="31"/>
        <v>34.6</v>
      </c>
      <c r="D99" s="64">
        <f t="shared" si="32"/>
        <v>2.67326705238965</v>
      </c>
      <c r="E99" s="64">
        <v>0.739123376623377</v>
      </c>
      <c r="F99" s="64">
        <v>10.6640625</v>
      </c>
      <c r="G99" s="63">
        <v>355</v>
      </c>
      <c r="H99" s="63">
        <v>354</v>
      </c>
      <c r="I99" s="64">
        <v>112</v>
      </c>
      <c r="J99" s="62">
        <v>40</v>
      </c>
      <c r="K99" s="64">
        <v>0.357142857142857</v>
      </c>
      <c r="L99" s="64">
        <v>0.357142857142857</v>
      </c>
      <c r="M99" s="64">
        <v>0.857142857142857</v>
      </c>
      <c r="N99" s="62">
        <v>540</v>
      </c>
      <c r="O99" s="64">
        <v>4.82142857142857</v>
      </c>
      <c r="P99" s="62">
        <v>176</v>
      </c>
      <c r="Q99" s="62">
        <v>192</v>
      </c>
      <c r="R99" s="64">
        <v>0.4892</v>
      </c>
      <c r="T99" s="68"/>
      <c r="U99" s="65">
        <f t="shared" ref="U99:U130" si="38">IF(K99&lt;0.6,(-0.0117+0.3675*K99+0.3927*E99/100)*D99,(0.209+0.3297*E99/100)*D99)</f>
        <v>0.327348333980259</v>
      </c>
      <c r="V99" s="65">
        <f t="shared" si="24"/>
        <v>1.49443253323386</v>
      </c>
      <c r="W99" s="65">
        <f t="shared" si="25"/>
        <v>0</v>
      </c>
      <c r="X99" s="65">
        <f t="shared" ref="X99:X130" si="39">(0.59-0.493*K99+0.0061*O99-0.842*E99/100)*D99</f>
        <v>1.16852744501538</v>
      </c>
      <c r="Y99" s="65">
        <f t="shared" si="26"/>
        <v>0.418646564175103</v>
      </c>
      <c r="Z99" s="65">
        <f t="shared" si="27"/>
        <v>1</v>
      </c>
      <c r="AA99" s="66">
        <f t="shared" ref="AA99:AA130" si="40">0.9647-0.0258*D99+0.3701*E99/100+0.6612*K99-0.0567*O99</f>
        <v>0.861233062808087</v>
      </c>
      <c r="AB99" s="66">
        <f t="shared" si="28"/>
        <v>0.568022781667186</v>
      </c>
      <c r="AC99" s="66">
        <f t="shared" si="29"/>
        <v>1</v>
      </c>
      <c r="AD99" s="65">
        <f t="shared" ref="AD99:AD130" si="41">(0.217+0.183*E99/100+0.2453*K99-0.0151*O99)*D99</f>
        <v>0.623288699858044</v>
      </c>
      <c r="AE99" s="65">
        <f t="shared" si="30"/>
        <v>0.784869034383933</v>
      </c>
      <c r="AF99" s="65">
        <f t="shared" si="37"/>
        <v>1</v>
      </c>
    </row>
    <row r="100" spans="1:32">
      <c r="A100" s="62" t="s">
        <v>25</v>
      </c>
      <c r="B100" s="63">
        <v>40.5375</v>
      </c>
      <c r="C100" s="63">
        <f t="shared" si="31"/>
        <v>32.43</v>
      </c>
      <c r="D100" s="64">
        <f t="shared" si="32"/>
        <v>2.52582679456243</v>
      </c>
      <c r="E100" s="64">
        <v>0.71714930464445</v>
      </c>
      <c r="F100" s="64">
        <v>7.87982156914196</v>
      </c>
      <c r="G100" s="63">
        <v>355</v>
      </c>
      <c r="H100" s="63">
        <v>354</v>
      </c>
      <c r="I100" s="64">
        <v>112</v>
      </c>
      <c r="J100" s="62">
        <v>55</v>
      </c>
      <c r="K100" s="64">
        <v>0.491071428571429</v>
      </c>
      <c r="L100" s="64">
        <v>0.491071428571429</v>
      </c>
      <c r="M100" s="64">
        <v>0.857142857142857</v>
      </c>
      <c r="N100" s="62">
        <v>740</v>
      </c>
      <c r="O100" s="64">
        <v>6.60714285714286</v>
      </c>
      <c r="P100" s="62">
        <v>206</v>
      </c>
      <c r="Q100" s="62">
        <v>222</v>
      </c>
      <c r="R100" s="64">
        <v>0.3672</v>
      </c>
      <c r="T100" s="68"/>
      <c r="U100" s="65">
        <f t="shared" si="38"/>
        <v>0.433393978722455</v>
      </c>
      <c r="V100" s="65">
        <f t="shared" si="24"/>
        <v>0.847266039741531</v>
      </c>
      <c r="W100" s="65">
        <f t="shared" si="25"/>
        <v>1</v>
      </c>
      <c r="X100" s="65">
        <f t="shared" si="39"/>
        <v>0.965287547558786</v>
      </c>
      <c r="Y100" s="65">
        <f t="shared" si="26"/>
        <v>0.380404782936079</v>
      </c>
      <c r="Z100" s="65">
        <f t="shared" si="27"/>
        <v>1</v>
      </c>
      <c r="AA100" s="66">
        <f t="shared" si="40"/>
        <v>0.852259266848207</v>
      </c>
      <c r="AB100" s="66">
        <f t="shared" si="28"/>
        <v>0.430854804733265</v>
      </c>
      <c r="AC100" s="66">
        <f t="shared" si="29"/>
        <v>1</v>
      </c>
      <c r="AD100" s="65">
        <f t="shared" si="41"/>
        <v>0.603683584965785</v>
      </c>
      <c r="AE100" s="65">
        <f t="shared" si="30"/>
        <v>0.608265669540794</v>
      </c>
      <c r="AF100" s="65">
        <f t="shared" si="37"/>
        <v>1</v>
      </c>
    </row>
    <row r="101" spans="1:32">
      <c r="A101" s="62" t="s">
        <v>25</v>
      </c>
      <c r="B101" s="63">
        <v>26.9875</v>
      </c>
      <c r="C101" s="63">
        <f t="shared" si="31"/>
        <v>21.59</v>
      </c>
      <c r="D101" s="64">
        <f t="shared" si="32"/>
        <v>1.70844456897476</v>
      </c>
      <c r="E101" s="64">
        <v>0.479213441925306</v>
      </c>
      <c r="F101" s="64">
        <v>6.0593220338983</v>
      </c>
      <c r="G101" s="63">
        <v>355</v>
      </c>
      <c r="H101" s="63">
        <v>354</v>
      </c>
      <c r="I101" s="64">
        <v>112</v>
      </c>
      <c r="J101" s="62">
        <v>70</v>
      </c>
      <c r="K101" s="64">
        <v>0.625</v>
      </c>
      <c r="L101" s="64">
        <v>0.625</v>
      </c>
      <c r="M101" s="64">
        <v>0.857142857142857</v>
      </c>
      <c r="N101" s="62">
        <v>940</v>
      </c>
      <c r="O101" s="64">
        <v>8.39285714285714</v>
      </c>
      <c r="P101" s="62">
        <v>236</v>
      </c>
      <c r="Q101" s="62">
        <v>252</v>
      </c>
      <c r="R101" s="64">
        <v>0.4817</v>
      </c>
      <c r="T101" s="68"/>
      <c r="U101" s="65">
        <f t="shared" si="38"/>
        <v>0.359764200474299</v>
      </c>
      <c r="V101" s="65">
        <f t="shared" si="24"/>
        <v>1.33893255461479</v>
      </c>
      <c r="W101" s="65">
        <f t="shared" si="25"/>
        <v>0</v>
      </c>
      <c r="X101" s="65">
        <f t="shared" si="39"/>
        <v>0.562140538372685</v>
      </c>
      <c r="Y101" s="65">
        <f t="shared" si="26"/>
        <v>0.856903153425745</v>
      </c>
      <c r="Z101" s="65">
        <f t="shared" si="27"/>
        <v>1</v>
      </c>
      <c r="AA101" s="66">
        <f t="shared" si="40"/>
        <v>0.859770699069017</v>
      </c>
      <c r="AB101" s="66">
        <f t="shared" si="28"/>
        <v>0.560265662137123</v>
      </c>
      <c r="AC101" s="66">
        <f t="shared" si="29"/>
        <v>1</v>
      </c>
      <c r="AD101" s="65">
        <f t="shared" si="41"/>
        <v>0.417641776841739</v>
      </c>
      <c r="AE101" s="65">
        <f t="shared" si="30"/>
        <v>1.15338078398832</v>
      </c>
      <c r="AF101" s="65">
        <f t="shared" si="37"/>
        <v>0</v>
      </c>
    </row>
    <row r="102" spans="1:32">
      <c r="A102" s="62" t="s">
        <v>25</v>
      </c>
      <c r="B102" s="63">
        <v>43.25</v>
      </c>
      <c r="C102" s="63">
        <f t="shared" si="31"/>
        <v>34.6</v>
      </c>
      <c r="D102" s="64">
        <f t="shared" si="32"/>
        <v>2.67326705238965</v>
      </c>
      <c r="E102" s="64">
        <v>0.739123376623377</v>
      </c>
      <c r="F102" s="64">
        <v>10.6640625</v>
      </c>
      <c r="G102" s="63">
        <v>355</v>
      </c>
      <c r="H102" s="63">
        <v>354</v>
      </c>
      <c r="I102" s="64">
        <v>112</v>
      </c>
      <c r="J102" s="62">
        <v>40</v>
      </c>
      <c r="K102" s="64">
        <v>0.357142857142857</v>
      </c>
      <c r="L102" s="64">
        <v>0.357142857142857</v>
      </c>
      <c r="M102" s="64">
        <v>0.857142857142857</v>
      </c>
      <c r="N102" s="62">
        <v>740</v>
      </c>
      <c r="O102" s="64">
        <v>6.60714285714286</v>
      </c>
      <c r="P102" s="62">
        <v>176</v>
      </c>
      <c r="Q102" s="62">
        <v>192</v>
      </c>
      <c r="R102" s="64">
        <v>0.5099</v>
      </c>
      <c r="T102" s="68"/>
      <c r="U102" s="65">
        <f t="shared" si="38"/>
        <v>0.327348333980259</v>
      </c>
      <c r="V102" s="65">
        <f t="shared" si="24"/>
        <v>1.55766792456243</v>
      </c>
      <c r="W102" s="65">
        <f t="shared" si="25"/>
        <v>0</v>
      </c>
      <c r="X102" s="65">
        <f t="shared" si="39"/>
        <v>1.19764696112177</v>
      </c>
      <c r="Y102" s="65">
        <f t="shared" si="26"/>
        <v>0.425751508209403</v>
      </c>
      <c r="Z102" s="65">
        <f t="shared" si="27"/>
        <v>1</v>
      </c>
      <c r="AA102" s="66">
        <f t="shared" si="40"/>
        <v>0.759983062808087</v>
      </c>
      <c r="AB102" s="66">
        <f t="shared" si="28"/>
        <v>0.670936004962997</v>
      </c>
      <c r="AC102" s="66">
        <f t="shared" si="29"/>
        <v>1</v>
      </c>
      <c r="AD102" s="65">
        <f t="shared" si="41"/>
        <v>0.551205963266823</v>
      </c>
      <c r="AE102" s="65">
        <f t="shared" si="30"/>
        <v>0.925062560967201</v>
      </c>
      <c r="AF102" s="65">
        <f t="shared" si="37"/>
        <v>1</v>
      </c>
    </row>
    <row r="103" spans="1:32">
      <c r="A103" s="62" t="s">
        <v>25</v>
      </c>
      <c r="B103" s="63">
        <v>40.5375</v>
      </c>
      <c r="C103" s="63">
        <f t="shared" si="31"/>
        <v>32.43</v>
      </c>
      <c r="D103" s="64">
        <f t="shared" si="32"/>
        <v>2.52582679456243</v>
      </c>
      <c r="E103" s="64">
        <v>0.71714930464445</v>
      </c>
      <c r="F103" s="64">
        <v>7.87982156914196</v>
      </c>
      <c r="G103" s="63">
        <v>355</v>
      </c>
      <c r="H103" s="63">
        <v>354</v>
      </c>
      <c r="I103" s="64">
        <v>112</v>
      </c>
      <c r="J103" s="62">
        <v>55</v>
      </c>
      <c r="K103" s="64">
        <v>0.491071428571429</v>
      </c>
      <c r="L103" s="64">
        <v>0.491071428571429</v>
      </c>
      <c r="M103" s="64">
        <v>0.857142857142857</v>
      </c>
      <c r="N103" s="62">
        <v>940</v>
      </c>
      <c r="O103" s="64">
        <v>8.39285714285714</v>
      </c>
      <c r="P103" s="62">
        <v>206</v>
      </c>
      <c r="Q103" s="62">
        <v>222</v>
      </c>
      <c r="R103" s="64">
        <v>0.6624</v>
      </c>
      <c r="T103" s="68"/>
      <c r="U103" s="65">
        <f t="shared" si="38"/>
        <v>0.433393978722455</v>
      </c>
      <c r="V103" s="65">
        <f t="shared" si="24"/>
        <v>1.52840148345531</v>
      </c>
      <c r="W103" s="65">
        <f t="shared" si="25"/>
        <v>0</v>
      </c>
      <c r="X103" s="65">
        <f t="shared" si="39"/>
        <v>0.992801017999555</v>
      </c>
      <c r="Y103" s="65">
        <f t="shared" si="26"/>
        <v>0.667203183710169</v>
      </c>
      <c r="Z103" s="65">
        <f t="shared" si="27"/>
        <v>1</v>
      </c>
      <c r="AA103" s="66">
        <f t="shared" si="40"/>
        <v>0.751009266848208</v>
      </c>
      <c r="AB103" s="66">
        <f t="shared" si="28"/>
        <v>0.882013084578733</v>
      </c>
      <c r="AC103" s="66">
        <f t="shared" si="29"/>
        <v>1</v>
      </c>
      <c r="AD103" s="65">
        <f t="shared" si="41"/>
        <v>0.535576469612406</v>
      </c>
      <c r="AE103" s="65">
        <f t="shared" si="30"/>
        <v>1.23679817464605</v>
      </c>
      <c r="AF103" s="65">
        <f t="shared" si="37"/>
        <v>0</v>
      </c>
    </row>
    <row r="104" spans="1:32">
      <c r="A104" s="62" t="s">
        <v>25</v>
      </c>
      <c r="B104" s="63">
        <v>26.9875</v>
      </c>
      <c r="C104" s="63">
        <f t="shared" si="31"/>
        <v>21.59</v>
      </c>
      <c r="D104" s="64">
        <f t="shared" si="32"/>
        <v>1.70844456897476</v>
      </c>
      <c r="E104" s="64">
        <v>0.479213441925306</v>
      </c>
      <c r="F104" s="64">
        <v>6.0593220338983</v>
      </c>
      <c r="G104" s="63">
        <v>355</v>
      </c>
      <c r="H104" s="63">
        <v>354</v>
      </c>
      <c r="I104" s="64">
        <v>112</v>
      </c>
      <c r="J104" s="62">
        <v>70</v>
      </c>
      <c r="K104" s="64">
        <v>0.625</v>
      </c>
      <c r="L104" s="64">
        <v>0.625</v>
      </c>
      <c r="M104" s="64">
        <v>0.857142857142857</v>
      </c>
      <c r="N104" s="62">
        <v>540</v>
      </c>
      <c r="O104" s="64">
        <v>4.82142857142857</v>
      </c>
      <c r="P104" s="62">
        <v>236</v>
      </c>
      <c r="Q104" s="62">
        <v>252</v>
      </c>
      <c r="R104" s="64">
        <v>0.6499</v>
      </c>
      <c r="T104" s="68"/>
      <c r="U104" s="65">
        <f t="shared" si="38"/>
        <v>0.359764200474299</v>
      </c>
      <c r="V104" s="65">
        <f t="shared" si="24"/>
        <v>1.80646100735759</v>
      </c>
      <c r="W104" s="65">
        <f t="shared" si="25"/>
        <v>0</v>
      </c>
      <c r="X104" s="65">
        <f t="shared" si="39"/>
        <v>0.524920853120021</v>
      </c>
      <c r="Y104" s="65">
        <f t="shared" si="26"/>
        <v>1.23809141156639</v>
      </c>
      <c r="Z104" s="65">
        <f t="shared" si="27"/>
        <v>0</v>
      </c>
      <c r="AA104" s="66">
        <f t="shared" si="40"/>
        <v>1.06227069906902</v>
      </c>
      <c r="AB104" s="66">
        <f t="shared" si="28"/>
        <v>0.611802622975083</v>
      </c>
      <c r="AC104" s="66">
        <f t="shared" si="29"/>
        <v>1</v>
      </c>
      <c r="AD104" s="65">
        <f t="shared" si="41"/>
        <v>0.509775751811449</v>
      </c>
      <c r="AE104" s="65">
        <f t="shared" si="30"/>
        <v>1.2748742906869</v>
      </c>
      <c r="AF104" s="65">
        <f t="shared" si="37"/>
        <v>0</v>
      </c>
    </row>
    <row r="105" spans="1:32">
      <c r="A105" s="62" t="s">
        <v>25</v>
      </c>
      <c r="B105" s="63">
        <v>43.25</v>
      </c>
      <c r="C105" s="63">
        <f t="shared" si="31"/>
        <v>34.6</v>
      </c>
      <c r="D105" s="64">
        <f t="shared" si="32"/>
        <v>2.67326705238965</v>
      </c>
      <c r="E105" s="64">
        <v>0.739123376623377</v>
      </c>
      <c r="F105" s="64">
        <v>10.6640625</v>
      </c>
      <c r="G105" s="63">
        <v>355</v>
      </c>
      <c r="H105" s="63">
        <v>354</v>
      </c>
      <c r="I105" s="64">
        <v>112</v>
      </c>
      <c r="J105" s="62">
        <v>40</v>
      </c>
      <c r="K105" s="64">
        <v>0.357142857142857</v>
      </c>
      <c r="L105" s="64">
        <v>0.357142857142857</v>
      </c>
      <c r="M105" s="64">
        <v>0.857142857142857</v>
      </c>
      <c r="N105" s="62">
        <v>940</v>
      </c>
      <c r="O105" s="64">
        <v>8.39285714285714</v>
      </c>
      <c r="P105" s="62">
        <v>176</v>
      </c>
      <c r="Q105" s="62">
        <v>192</v>
      </c>
      <c r="R105" s="64">
        <v>0.4123</v>
      </c>
      <c r="T105" s="68"/>
      <c r="U105" s="65">
        <f t="shared" si="38"/>
        <v>0.327348333980259</v>
      </c>
      <c r="V105" s="65">
        <f t="shared" si="24"/>
        <v>1.2595145818731</v>
      </c>
      <c r="W105" s="65">
        <f t="shared" si="25"/>
        <v>0</v>
      </c>
      <c r="X105" s="65">
        <f t="shared" si="39"/>
        <v>1.22676647722815</v>
      </c>
      <c r="Y105" s="65">
        <f t="shared" si="26"/>
        <v>0.336086783958738</v>
      </c>
      <c r="Z105" s="65">
        <f t="shared" si="27"/>
        <v>1</v>
      </c>
      <c r="AA105" s="66">
        <f t="shared" si="40"/>
        <v>0.658733062808087</v>
      </c>
      <c r="AB105" s="66">
        <f t="shared" si="28"/>
        <v>0.625898445483247</v>
      </c>
      <c r="AC105" s="66">
        <f t="shared" si="29"/>
        <v>1</v>
      </c>
      <c r="AD105" s="65">
        <f t="shared" si="41"/>
        <v>0.479123226675602</v>
      </c>
      <c r="AE105" s="65">
        <f t="shared" si="30"/>
        <v>0.860530187318917</v>
      </c>
      <c r="AF105" s="65">
        <f t="shared" si="37"/>
        <v>1</v>
      </c>
    </row>
    <row r="106" spans="1:32">
      <c r="A106" s="62" t="s">
        <v>25</v>
      </c>
      <c r="B106" s="63">
        <v>40.5375</v>
      </c>
      <c r="C106" s="63">
        <f t="shared" si="31"/>
        <v>32.43</v>
      </c>
      <c r="D106" s="64">
        <f t="shared" si="32"/>
        <v>2.52582679456243</v>
      </c>
      <c r="E106" s="64">
        <v>0.71714930464445</v>
      </c>
      <c r="F106" s="64">
        <v>7.87982156914196</v>
      </c>
      <c r="G106" s="63">
        <v>355</v>
      </c>
      <c r="H106" s="63">
        <v>354</v>
      </c>
      <c r="I106" s="64">
        <v>112</v>
      </c>
      <c r="J106" s="62">
        <v>55</v>
      </c>
      <c r="K106" s="64">
        <v>0.491071428571429</v>
      </c>
      <c r="L106" s="64">
        <v>0.491071428571429</v>
      </c>
      <c r="M106" s="64">
        <v>0.857142857142857</v>
      </c>
      <c r="N106" s="62">
        <v>540</v>
      </c>
      <c r="O106" s="64">
        <v>4.82142857142857</v>
      </c>
      <c r="P106" s="62">
        <v>206</v>
      </c>
      <c r="Q106" s="62">
        <v>222</v>
      </c>
      <c r="R106" s="64">
        <v>0.6289</v>
      </c>
      <c r="T106" s="68"/>
      <c r="U106" s="65">
        <f t="shared" si="38"/>
        <v>0.433393978722455</v>
      </c>
      <c r="V106" s="65">
        <f t="shared" si="24"/>
        <v>1.45110460891462</v>
      </c>
      <c r="W106" s="65">
        <f t="shared" si="25"/>
        <v>0</v>
      </c>
      <c r="X106" s="65">
        <f t="shared" si="39"/>
        <v>0.937774077118017</v>
      </c>
      <c r="Y106" s="65">
        <f t="shared" si="26"/>
        <v>0.670630608528598</v>
      </c>
      <c r="Z106" s="65">
        <f t="shared" si="27"/>
        <v>1</v>
      </c>
      <c r="AA106" s="66">
        <f t="shared" si="40"/>
        <v>0.953509266848207</v>
      </c>
      <c r="AB106" s="66">
        <f t="shared" si="28"/>
        <v>0.659563595096257</v>
      </c>
      <c r="AC106" s="66">
        <f t="shared" si="29"/>
        <v>1</v>
      </c>
      <c r="AD106" s="65">
        <f t="shared" si="41"/>
        <v>0.671790700319165</v>
      </c>
      <c r="AE106" s="65">
        <f t="shared" si="30"/>
        <v>0.936154667966097</v>
      </c>
      <c r="AF106" s="65">
        <f t="shared" si="37"/>
        <v>1</v>
      </c>
    </row>
    <row r="107" spans="1:32">
      <c r="A107" s="62" t="s">
        <v>25</v>
      </c>
      <c r="B107" s="63">
        <v>26.9875</v>
      </c>
      <c r="C107" s="63">
        <f t="shared" si="31"/>
        <v>21.59</v>
      </c>
      <c r="D107" s="64">
        <f t="shared" si="32"/>
        <v>1.70844456897476</v>
      </c>
      <c r="E107" s="64">
        <v>0.479213441925306</v>
      </c>
      <c r="F107" s="64">
        <v>6.0593220338983</v>
      </c>
      <c r="G107" s="63">
        <v>355</v>
      </c>
      <c r="H107" s="63">
        <v>354</v>
      </c>
      <c r="I107" s="64">
        <v>112</v>
      </c>
      <c r="J107" s="62">
        <v>70</v>
      </c>
      <c r="K107" s="64">
        <v>0.625</v>
      </c>
      <c r="L107" s="64">
        <v>0.625</v>
      </c>
      <c r="M107" s="64">
        <v>0.857142857142857</v>
      </c>
      <c r="N107" s="62">
        <v>740</v>
      </c>
      <c r="O107" s="64">
        <v>6.60714285714286</v>
      </c>
      <c r="P107" s="62">
        <v>236</v>
      </c>
      <c r="Q107" s="62">
        <v>252</v>
      </c>
      <c r="R107" s="64">
        <v>0.6374</v>
      </c>
      <c r="T107" s="68"/>
      <c r="U107" s="65">
        <f t="shared" si="38"/>
        <v>0.359764200474299</v>
      </c>
      <c r="V107" s="65">
        <f t="shared" si="24"/>
        <v>1.77171602721915</v>
      </c>
      <c r="W107" s="65">
        <f t="shared" si="25"/>
        <v>0</v>
      </c>
      <c r="X107" s="65">
        <f t="shared" si="39"/>
        <v>0.543530695746353</v>
      </c>
      <c r="Y107" s="65">
        <f t="shared" si="26"/>
        <v>1.1727028574251</v>
      </c>
      <c r="Z107" s="65">
        <f t="shared" si="27"/>
        <v>0</v>
      </c>
      <c r="AA107" s="66">
        <f t="shared" si="40"/>
        <v>0.961020699069017</v>
      </c>
      <c r="AB107" s="66">
        <f t="shared" si="28"/>
        <v>0.663253143889073</v>
      </c>
      <c r="AC107" s="66">
        <f t="shared" si="29"/>
        <v>1</v>
      </c>
      <c r="AD107" s="65">
        <f t="shared" si="41"/>
        <v>0.463708764326594</v>
      </c>
      <c r="AE107" s="65">
        <f t="shared" si="30"/>
        <v>1.37456966319289</v>
      </c>
      <c r="AF107" s="65">
        <f t="shared" si="37"/>
        <v>0</v>
      </c>
    </row>
    <row r="108" spans="1:32">
      <c r="A108" s="62" t="s">
        <v>26</v>
      </c>
      <c r="B108" s="63">
        <v>58.12</v>
      </c>
      <c r="C108" s="63">
        <f t="shared" si="31"/>
        <v>46.496</v>
      </c>
      <c r="D108" s="64">
        <f t="shared" si="32"/>
        <v>3.42030623296634</v>
      </c>
      <c r="E108" s="64">
        <v>0.18</v>
      </c>
      <c r="F108" s="64">
        <v>10.01</v>
      </c>
      <c r="G108" s="63">
        <v>219.5</v>
      </c>
      <c r="H108" s="63">
        <v>297.5</v>
      </c>
      <c r="I108" s="64">
        <v>112</v>
      </c>
      <c r="J108" s="62">
        <v>40</v>
      </c>
      <c r="K108" s="64">
        <v>0.357142857142857</v>
      </c>
      <c r="L108" s="64">
        <v>0.357142857142857</v>
      </c>
      <c r="M108" s="64">
        <v>0.857142857142857</v>
      </c>
      <c r="N108" s="62">
        <v>340</v>
      </c>
      <c r="O108" s="64">
        <v>3.03571428571429</v>
      </c>
      <c r="P108" s="62">
        <v>176</v>
      </c>
      <c r="Q108" s="62">
        <v>192</v>
      </c>
      <c r="R108" s="64">
        <v>0.899194033441598</v>
      </c>
      <c r="T108" s="68"/>
      <c r="U108" s="65">
        <f t="shared" si="38"/>
        <v>0.41131528781496</v>
      </c>
      <c r="V108" s="65">
        <f t="shared" si="24"/>
        <v>2.18614299074174</v>
      </c>
      <c r="W108" s="65">
        <f t="shared" si="25"/>
        <v>0</v>
      </c>
      <c r="X108" s="65">
        <f t="shared" si="39"/>
        <v>1.47391539894021</v>
      </c>
      <c r="Y108" s="65">
        <f t="shared" si="26"/>
        <v>0.610071673101555</v>
      </c>
      <c r="Z108" s="65">
        <f t="shared" si="27"/>
        <v>1</v>
      </c>
      <c r="AA108" s="66">
        <f t="shared" si="40"/>
        <v>0.941140136332325</v>
      </c>
      <c r="AB108" s="66">
        <f t="shared" si="28"/>
        <v>0.955430545068247</v>
      </c>
      <c r="AC108" s="66">
        <f t="shared" si="29"/>
        <v>1</v>
      </c>
      <c r="AD108" s="65">
        <f t="shared" si="41"/>
        <v>0.886191963550197</v>
      </c>
      <c r="AE108" s="65">
        <f t="shared" si="30"/>
        <v>1.01467184360295</v>
      </c>
      <c r="AF108" s="65">
        <f t="shared" si="37"/>
        <v>0</v>
      </c>
    </row>
    <row r="109" spans="1:32">
      <c r="A109" s="62" t="s">
        <v>26</v>
      </c>
      <c r="B109" s="63">
        <v>58.12</v>
      </c>
      <c r="C109" s="63">
        <f t="shared" si="31"/>
        <v>46.496</v>
      </c>
      <c r="D109" s="64">
        <f t="shared" si="32"/>
        <v>3.42030623296634</v>
      </c>
      <c r="E109" s="64">
        <v>0.26</v>
      </c>
      <c r="F109" s="64">
        <v>6.82</v>
      </c>
      <c r="G109" s="63">
        <v>219.5</v>
      </c>
      <c r="H109" s="63">
        <v>311</v>
      </c>
      <c r="I109" s="64">
        <v>112</v>
      </c>
      <c r="J109" s="62">
        <v>60</v>
      </c>
      <c r="K109" s="64">
        <v>0.535714285714286</v>
      </c>
      <c r="L109" s="64">
        <v>0.535714285714286</v>
      </c>
      <c r="M109" s="64">
        <v>0.857142857142857</v>
      </c>
      <c r="N109" s="62">
        <v>540</v>
      </c>
      <c r="O109" s="64">
        <v>4.82142857142857</v>
      </c>
      <c r="P109" s="62">
        <v>216</v>
      </c>
      <c r="Q109" s="62">
        <v>232</v>
      </c>
      <c r="R109" s="64">
        <v>1.06068065338686</v>
      </c>
      <c r="T109" s="68"/>
      <c r="U109" s="65">
        <f t="shared" si="38"/>
        <v>0.636847407759526</v>
      </c>
      <c r="V109" s="65">
        <f t="shared" si="24"/>
        <v>1.66551773700141</v>
      </c>
      <c r="W109" s="65">
        <f t="shared" si="25"/>
        <v>0</v>
      </c>
      <c r="X109" s="65">
        <f t="shared" si="39"/>
        <v>1.20775928554713</v>
      </c>
      <c r="Y109" s="65">
        <f t="shared" si="26"/>
        <v>0.878221899081782</v>
      </c>
      <c r="Z109" s="65">
        <f t="shared" si="27"/>
        <v>1</v>
      </c>
      <c r="AA109" s="66">
        <f t="shared" si="40"/>
        <v>0.958257644903754</v>
      </c>
      <c r="AB109" s="66">
        <f t="shared" si="28"/>
        <v>1.10688462443041</v>
      </c>
      <c r="AC109" s="66">
        <f t="shared" si="29"/>
        <v>0</v>
      </c>
      <c r="AD109" s="65">
        <f t="shared" si="41"/>
        <v>0.944288210269976</v>
      </c>
      <c r="AE109" s="65">
        <f t="shared" si="30"/>
        <v>1.1232594475405</v>
      </c>
      <c r="AF109" s="65">
        <f t="shared" si="37"/>
        <v>0</v>
      </c>
    </row>
    <row r="110" spans="1:32">
      <c r="A110" s="62" t="s">
        <v>26</v>
      </c>
      <c r="B110" s="63">
        <v>58.12</v>
      </c>
      <c r="C110" s="63">
        <f t="shared" si="31"/>
        <v>46.496</v>
      </c>
      <c r="D110" s="64">
        <f t="shared" si="32"/>
        <v>3.42030623296634</v>
      </c>
      <c r="E110" s="64">
        <v>0.34</v>
      </c>
      <c r="F110" s="64">
        <v>4.95</v>
      </c>
      <c r="G110" s="63">
        <v>219.5</v>
      </c>
      <c r="H110" s="63">
        <v>311</v>
      </c>
      <c r="I110" s="64">
        <v>112</v>
      </c>
      <c r="J110" s="62">
        <v>80</v>
      </c>
      <c r="K110" s="64">
        <v>0.714285714285714</v>
      </c>
      <c r="L110" s="64">
        <v>0.714285714285714</v>
      </c>
      <c r="M110" s="64">
        <v>0.857142857142857</v>
      </c>
      <c r="N110" s="62">
        <v>740</v>
      </c>
      <c r="O110" s="64">
        <v>6.60714285714286</v>
      </c>
      <c r="P110" s="62">
        <v>256</v>
      </c>
      <c r="Q110" s="62">
        <v>272</v>
      </c>
      <c r="R110" s="64">
        <v>1.08927946351259</v>
      </c>
      <c r="T110" s="68"/>
      <c r="U110" s="65">
        <f t="shared" si="38"/>
        <v>0.718678097570996</v>
      </c>
      <c r="V110" s="65">
        <f t="shared" si="24"/>
        <v>1.51567087851176</v>
      </c>
      <c r="W110" s="65">
        <f t="shared" si="25"/>
        <v>0</v>
      </c>
      <c r="X110" s="65">
        <f t="shared" si="39"/>
        <v>0.941603172154063</v>
      </c>
      <c r="Y110" s="65">
        <f t="shared" si="26"/>
        <v>1.1568349552399</v>
      </c>
      <c r="Z110" s="65">
        <f t="shared" si="27"/>
        <v>0</v>
      </c>
      <c r="AA110" s="66">
        <f t="shared" si="40"/>
        <v>0.975375153475182</v>
      </c>
      <c r="AB110" s="66">
        <f t="shared" si="28"/>
        <v>1.11677999960485</v>
      </c>
      <c r="AC110" s="66">
        <f t="shared" si="29"/>
        <v>0</v>
      </c>
      <c r="AD110" s="65">
        <f t="shared" si="41"/>
        <v>1.00238445698975</v>
      </c>
      <c r="AE110" s="65">
        <f t="shared" si="30"/>
        <v>1.08668830199521</v>
      </c>
      <c r="AF110" s="65">
        <f t="shared" si="37"/>
        <v>0</v>
      </c>
    </row>
    <row r="111" spans="1:32">
      <c r="A111" s="62" t="s">
        <v>26</v>
      </c>
      <c r="B111" s="63">
        <v>48.54</v>
      </c>
      <c r="C111" s="63">
        <f t="shared" si="31"/>
        <v>38.832</v>
      </c>
      <c r="D111" s="64">
        <f t="shared" si="32"/>
        <v>2.94977610281954</v>
      </c>
      <c r="E111" s="64">
        <v>0.42</v>
      </c>
      <c r="F111" s="64">
        <v>10.01</v>
      </c>
      <c r="G111" s="63">
        <v>219.5</v>
      </c>
      <c r="H111" s="63">
        <v>311</v>
      </c>
      <c r="I111" s="64">
        <v>112</v>
      </c>
      <c r="J111" s="62">
        <v>40</v>
      </c>
      <c r="K111" s="64">
        <v>0.357142857142857</v>
      </c>
      <c r="L111" s="64">
        <v>0.357142857142857</v>
      </c>
      <c r="M111" s="64">
        <v>0.857142857142857</v>
      </c>
      <c r="N111" s="62">
        <v>540</v>
      </c>
      <c r="O111" s="64">
        <v>4.82142857142857</v>
      </c>
      <c r="P111" s="62">
        <v>176</v>
      </c>
      <c r="Q111" s="62">
        <v>192</v>
      </c>
      <c r="R111" s="64">
        <v>0.947070110328461</v>
      </c>
      <c r="T111" s="68"/>
      <c r="U111" s="65">
        <f t="shared" si="38"/>
        <v>0.3575109168095</v>
      </c>
      <c r="V111" s="65">
        <f t="shared" si="24"/>
        <v>2.64906626846617</v>
      </c>
      <c r="W111" s="65">
        <f t="shared" si="25"/>
        <v>0</v>
      </c>
      <c r="X111" s="65">
        <f t="shared" si="39"/>
        <v>1.29732004223107</v>
      </c>
      <c r="Y111" s="65">
        <f t="shared" si="26"/>
        <v>0.730020410923222</v>
      </c>
      <c r="Z111" s="65">
        <f t="shared" si="27"/>
        <v>1</v>
      </c>
      <c r="AA111" s="66">
        <f t="shared" si="40"/>
        <v>0.852918053690113</v>
      </c>
      <c r="AB111" s="66">
        <f t="shared" si="28"/>
        <v>1.11038816241608</v>
      </c>
      <c r="AC111" s="66">
        <f t="shared" si="29"/>
        <v>0</v>
      </c>
      <c r="AD111" s="65">
        <f t="shared" si="41"/>
        <v>0.68603583346085</v>
      </c>
      <c r="AE111" s="65">
        <f t="shared" si="30"/>
        <v>1.38049656320541</v>
      </c>
      <c r="AF111" s="65">
        <f t="shared" si="37"/>
        <v>0</v>
      </c>
    </row>
    <row r="112" spans="1:32">
      <c r="A112" s="62" t="s">
        <v>26</v>
      </c>
      <c r="B112" s="63">
        <v>48.54</v>
      </c>
      <c r="C112" s="63">
        <f t="shared" si="31"/>
        <v>38.832</v>
      </c>
      <c r="D112" s="64">
        <f t="shared" si="32"/>
        <v>2.94977610281954</v>
      </c>
      <c r="E112" s="64">
        <v>0.34</v>
      </c>
      <c r="F112" s="64">
        <v>6.82</v>
      </c>
      <c r="G112" s="63">
        <v>219.5</v>
      </c>
      <c r="H112" s="63">
        <v>311</v>
      </c>
      <c r="I112" s="64">
        <v>112</v>
      </c>
      <c r="J112" s="62">
        <v>60</v>
      </c>
      <c r="K112" s="64">
        <v>0.535714285714286</v>
      </c>
      <c r="L112" s="64">
        <v>0.535714285714286</v>
      </c>
      <c r="M112" s="64">
        <v>0.857142857142857</v>
      </c>
      <c r="N112" s="62">
        <v>340</v>
      </c>
      <c r="O112" s="64">
        <v>3.03571428571429</v>
      </c>
      <c r="P112" s="62">
        <v>216</v>
      </c>
      <c r="Q112" s="62">
        <v>232</v>
      </c>
      <c r="R112" s="64">
        <v>1.08915754440836</v>
      </c>
      <c r="T112" s="68"/>
      <c r="U112" s="65">
        <f t="shared" si="38"/>
        <v>0.550163271896571</v>
      </c>
      <c r="V112" s="65">
        <f t="shared" si="24"/>
        <v>1.97969875497817</v>
      </c>
      <c r="W112" s="65">
        <f t="shared" si="25"/>
        <v>0</v>
      </c>
      <c r="X112" s="65">
        <f t="shared" si="39"/>
        <v>1.00748987552786</v>
      </c>
      <c r="Y112" s="65">
        <f t="shared" si="26"/>
        <v>1.08106053555895</v>
      </c>
      <c r="Z112" s="65">
        <f t="shared" si="27"/>
        <v>0</v>
      </c>
      <c r="AA112" s="66">
        <f t="shared" si="40"/>
        <v>1.07194340226154</v>
      </c>
      <c r="AB112" s="66">
        <f t="shared" si="28"/>
        <v>1.01605881626819</v>
      </c>
      <c r="AC112" s="66">
        <f t="shared" si="29"/>
        <v>0</v>
      </c>
      <c r="AD112" s="65">
        <f t="shared" si="41"/>
        <v>0.894353320087144</v>
      </c>
      <c r="AE112" s="65">
        <f t="shared" si="30"/>
        <v>1.21781573338626</v>
      </c>
      <c r="AF112" s="65">
        <f t="shared" si="37"/>
        <v>0</v>
      </c>
    </row>
    <row r="113" spans="1:32">
      <c r="A113" s="62" t="s">
        <v>26</v>
      </c>
      <c r="B113" s="63">
        <v>48.54</v>
      </c>
      <c r="C113" s="63">
        <f t="shared" si="31"/>
        <v>38.832</v>
      </c>
      <c r="D113" s="64">
        <f t="shared" si="32"/>
        <v>2.94977610281954</v>
      </c>
      <c r="E113" s="64">
        <v>0.26</v>
      </c>
      <c r="F113" s="64">
        <v>4.95</v>
      </c>
      <c r="G113" s="63">
        <v>219.5</v>
      </c>
      <c r="H113" s="63">
        <v>311</v>
      </c>
      <c r="I113" s="64">
        <v>112</v>
      </c>
      <c r="J113" s="62">
        <v>80</v>
      </c>
      <c r="K113" s="64">
        <v>0.714285714285714</v>
      </c>
      <c r="L113" s="64">
        <v>0.714285714285714</v>
      </c>
      <c r="M113" s="64">
        <v>0.857142857142857</v>
      </c>
      <c r="N113" s="62">
        <v>940</v>
      </c>
      <c r="O113" s="64">
        <v>8.39285714285714</v>
      </c>
      <c r="P113" s="62">
        <v>256</v>
      </c>
      <c r="Q113" s="62">
        <v>272</v>
      </c>
      <c r="R113" s="64">
        <v>0.945263890701823</v>
      </c>
      <c r="T113" s="68"/>
      <c r="U113" s="65">
        <f t="shared" si="38"/>
        <v>0.619031812560143</v>
      </c>
      <c r="V113" s="65">
        <f t="shared" si="24"/>
        <v>1.5270037363548</v>
      </c>
      <c r="W113" s="65">
        <f t="shared" si="25"/>
        <v>0</v>
      </c>
      <c r="X113" s="65">
        <f t="shared" si="39"/>
        <v>0.846185667590349</v>
      </c>
      <c r="Y113" s="65">
        <f t="shared" si="26"/>
        <v>1.11708804214755</v>
      </c>
      <c r="Z113" s="65">
        <f t="shared" si="27"/>
        <v>0</v>
      </c>
      <c r="AA113" s="66">
        <f t="shared" si="40"/>
        <v>0.88596875083297</v>
      </c>
      <c r="AB113" s="66">
        <f t="shared" si="28"/>
        <v>1.06692689760571</v>
      </c>
      <c r="AC113" s="66">
        <f t="shared" si="29"/>
        <v>0</v>
      </c>
      <c r="AD113" s="65">
        <f t="shared" si="41"/>
        <v>0.784516384195045</v>
      </c>
      <c r="AE113" s="65">
        <f t="shared" si="30"/>
        <v>1.20490012668341</v>
      </c>
      <c r="AF113" s="65">
        <f t="shared" si="37"/>
        <v>0</v>
      </c>
    </row>
    <row r="114" spans="1:32">
      <c r="A114" s="62" t="s">
        <v>26</v>
      </c>
      <c r="B114" s="63">
        <v>48.54</v>
      </c>
      <c r="C114" s="63">
        <f t="shared" si="31"/>
        <v>38.832</v>
      </c>
      <c r="D114" s="64">
        <f t="shared" si="32"/>
        <v>2.94977610281954</v>
      </c>
      <c r="E114" s="64">
        <v>0.18</v>
      </c>
      <c r="F114" s="64">
        <v>3.75</v>
      </c>
      <c r="G114" s="63">
        <v>219.5</v>
      </c>
      <c r="H114" s="63">
        <v>297.5</v>
      </c>
      <c r="I114" s="64">
        <v>112</v>
      </c>
      <c r="J114" s="62">
        <v>100</v>
      </c>
      <c r="K114" s="64">
        <v>0.892857142857143</v>
      </c>
      <c r="L114" s="64">
        <v>0.892857142857143</v>
      </c>
      <c r="M114" s="64">
        <v>0.857142857142857</v>
      </c>
      <c r="N114" s="62">
        <v>740</v>
      </c>
      <c r="O114" s="64">
        <v>6.60714285714286</v>
      </c>
      <c r="P114" s="62">
        <v>296</v>
      </c>
      <c r="Q114" s="62">
        <v>312</v>
      </c>
      <c r="R114" s="64">
        <v>1.22400007369333</v>
      </c>
      <c r="T114" s="68"/>
      <c r="U114" s="65">
        <f t="shared" si="38"/>
        <v>0.618253779615263</v>
      </c>
      <c r="V114" s="65">
        <f t="shared" si="24"/>
        <v>1.97976965778522</v>
      </c>
      <c r="W114" s="65">
        <f t="shared" si="25"/>
        <v>0</v>
      </c>
      <c r="X114" s="65">
        <f t="shared" si="39"/>
        <v>0.556355500887132</v>
      </c>
      <c r="Y114" s="65">
        <f t="shared" si="26"/>
        <v>2.20003230262235</v>
      </c>
      <c r="Z114" s="65">
        <f t="shared" si="27"/>
        <v>0</v>
      </c>
      <c r="AA114" s="66">
        <f t="shared" si="40"/>
        <v>1.1049940994044</v>
      </c>
      <c r="AB114" s="66">
        <f t="shared" si="28"/>
        <v>1.10769828938732</v>
      </c>
      <c r="AC114" s="66">
        <f t="shared" si="29"/>
        <v>0</v>
      </c>
      <c r="AD114" s="65">
        <f t="shared" si="41"/>
        <v>0.992833870821339</v>
      </c>
      <c r="AE114" s="65">
        <f t="shared" si="30"/>
        <v>1.23283472660008</v>
      </c>
      <c r="AF114" s="65">
        <f t="shared" si="37"/>
        <v>0</v>
      </c>
    </row>
    <row r="115" spans="1:32">
      <c r="A115" s="62" t="s">
        <v>26</v>
      </c>
      <c r="B115" s="63">
        <v>39.73</v>
      </c>
      <c r="C115" s="63">
        <f t="shared" si="31"/>
        <v>31.784</v>
      </c>
      <c r="D115" s="64">
        <f t="shared" si="32"/>
        <v>2.48110142889679</v>
      </c>
      <c r="E115" s="64">
        <v>0.26</v>
      </c>
      <c r="F115" s="64">
        <v>10.01</v>
      </c>
      <c r="G115" s="63">
        <v>219.5</v>
      </c>
      <c r="H115" s="63">
        <v>297.5</v>
      </c>
      <c r="I115" s="64">
        <v>112</v>
      </c>
      <c r="J115" s="62">
        <v>40</v>
      </c>
      <c r="K115" s="64">
        <v>0.357142857142857</v>
      </c>
      <c r="L115" s="64">
        <v>0.357142857142857</v>
      </c>
      <c r="M115" s="64">
        <v>0.857142857142857</v>
      </c>
      <c r="N115" s="62">
        <v>740</v>
      </c>
      <c r="O115" s="64">
        <v>6.60714285714286</v>
      </c>
      <c r="P115" s="62">
        <v>176</v>
      </c>
      <c r="Q115" s="62">
        <v>192</v>
      </c>
      <c r="R115" s="64">
        <v>0.808323661084397</v>
      </c>
      <c r="T115" s="68"/>
      <c r="U115" s="65">
        <f t="shared" si="38"/>
        <v>0.299148930005543</v>
      </c>
      <c r="V115" s="65">
        <f t="shared" si="24"/>
        <v>2.70207772787093</v>
      </c>
      <c r="W115" s="65">
        <f t="shared" si="25"/>
        <v>0</v>
      </c>
      <c r="X115" s="65">
        <f t="shared" si="39"/>
        <v>1.12156439144557</v>
      </c>
      <c r="Y115" s="65">
        <f t="shared" si="26"/>
        <v>0.720710881381105</v>
      </c>
      <c r="Z115" s="65">
        <f t="shared" si="27"/>
        <v>1</v>
      </c>
      <c r="AA115" s="66">
        <f t="shared" si="40"/>
        <v>0.76316770027732</v>
      </c>
      <c r="AB115" s="66">
        <f t="shared" si="28"/>
        <v>1.05916911943557</v>
      </c>
      <c r="AC115" s="66">
        <f t="shared" si="29"/>
        <v>0</v>
      </c>
      <c r="AD115" s="65">
        <f t="shared" si="41"/>
        <v>0.509407552539781</v>
      </c>
      <c r="AE115" s="65">
        <f t="shared" si="30"/>
        <v>1.58679167015545</v>
      </c>
      <c r="AF115" s="65">
        <f t="shared" si="37"/>
        <v>0</v>
      </c>
    </row>
    <row r="116" spans="1:32">
      <c r="A116" s="62" t="s">
        <v>26</v>
      </c>
      <c r="B116" s="63">
        <v>39.73</v>
      </c>
      <c r="C116" s="63">
        <f t="shared" si="31"/>
        <v>31.784</v>
      </c>
      <c r="D116" s="64">
        <f t="shared" si="32"/>
        <v>2.48110142889679</v>
      </c>
      <c r="E116" s="64">
        <v>0.18</v>
      </c>
      <c r="F116" s="64">
        <v>6.82</v>
      </c>
      <c r="G116" s="63">
        <v>219.5</v>
      </c>
      <c r="H116" s="63">
        <v>297.5</v>
      </c>
      <c r="I116" s="64">
        <v>112</v>
      </c>
      <c r="J116" s="62">
        <v>60</v>
      </c>
      <c r="K116" s="64">
        <v>0.535714285714286</v>
      </c>
      <c r="L116" s="64">
        <v>0.535714285714286</v>
      </c>
      <c r="M116" s="64">
        <v>0.857142857142857</v>
      </c>
      <c r="N116" s="62">
        <v>940</v>
      </c>
      <c r="O116" s="64">
        <v>8.39285714285714</v>
      </c>
      <c r="P116" s="62">
        <v>216</v>
      </c>
      <c r="Q116" s="62">
        <v>232</v>
      </c>
      <c r="R116" s="64">
        <v>0.887431289793906</v>
      </c>
      <c r="T116" s="68"/>
      <c r="U116" s="65">
        <f t="shared" si="38"/>
        <v>0.461191748451993</v>
      </c>
      <c r="V116" s="65">
        <f t="shared" si="24"/>
        <v>1.9242132860629</v>
      </c>
      <c r="W116" s="65">
        <f t="shared" si="25"/>
        <v>0</v>
      </c>
      <c r="X116" s="65">
        <f t="shared" si="39"/>
        <v>0.931836408281747</v>
      </c>
      <c r="Y116" s="65">
        <f t="shared" si="26"/>
        <v>0.952346658605321</v>
      </c>
      <c r="Z116" s="65">
        <f t="shared" si="27"/>
        <v>1</v>
      </c>
      <c r="AA116" s="66">
        <f t="shared" si="40"/>
        <v>0.779693048848749</v>
      </c>
      <c r="AB116" s="66">
        <f t="shared" si="28"/>
        <v>1.13818032763565</v>
      </c>
      <c r="AC116" s="66">
        <f t="shared" si="29"/>
        <v>0</v>
      </c>
      <c r="AD116" s="65">
        <f t="shared" si="41"/>
        <v>0.550824295137906</v>
      </c>
      <c r="AE116" s="65">
        <f t="shared" si="30"/>
        <v>1.61109685543504</v>
      </c>
      <c r="AF116" s="65">
        <f t="shared" si="37"/>
        <v>0</v>
      </c>
    </row>
    <row r="117" spans="1:32">
      <c r="A117" s="62" t="s">
        <v>26</v>
      </c>
      <c r="B117" s="63">
        <v>39.73</v>
      </c>
      <c r="C117" s="63">
        <f t="shared" si="31"/>
        <v>31.784</v>
      </c>
      <c r="D117" s="64">
        <f t="shared" si="32"/>
        <v>2.48110142889679</v>
      </c>
      <c r="E117" s="64">
        <v>0.42</v>
      </c>
      <c r="F117" s="64">
        <v>4.95</v>
      </c>
      <c r="G117" s="63">
        <v>219.5</v>
      </c>
      <c r="H117" s="63">
        <v>311</v>
      </c>
      <c r="I117" s="64">
        <v>112</v>
      </c>
      <c r="J117" s="62">
        <v>80</v>
      </c>
      <c r="K117" s="64">
        <v>0.714285714285714</v>
      </c>
      <c r="L117" s="64">
        <v>0.714285714285714</v>
      </c>
      <c r="M117" s="64">
        <v>0.857142857142857</v>
      </c>
      <c r="N117" s="62">
        <v>340</v>
      </c>
      <c r="O117" s="64">
        <v>3.03571428571429</v>
      </c>
      <c r="P117" s="62">
        <v>256</v>
      </c>
      <c r="Q117" s="62">
        <v>272</v>
      </c>
      <c r="R117" s="64">
        <v>1.40542924736357</v>
      </c>
      <c r="T117" s="68"/>
      <c r="U117" s="65">
        <f t="shared" si="38"/>
        <v>0.521985879032079</v>
      </c>
      <c r="V117" s="65">
        <f t="shared" si="24"/>
        <v>2.69246602986591</v>
      </c>
      <c r="W117" s="65">
        <f t="shared" si="25"/>
        <v>0</v>
      </c>
      <c r="X117" s="65">
        <f t="shared" si="39"/>
        <v>0.627318211740264</v>
      </c>
      <c r="Y117" s="65">
        <f t="shared" si="26"/>
        <v>2.24037692683068</v>
      </c>
      <c r="Z117" s="65">
        <f t="shared" si="27"/>
        <v>0</v>
      </c>
      <c r="AA117" s="66">
        <f t="shared" si="40"/>
        <v>1.20240271742018</v>
      </c>
      <c r="AB117" s="66">
        <f t="shared" si="28"/>
        <v>1.16885069120519</v>
      </c>
      <c r="AC117" s="66">
        <f t="shared" si="29"/>
        <v>0</v>
      </c>
      <c r="AD117" s="65">
        <f t="shared" si="41"/>
        <v>0.861298481992375</v>
      </c>
      <c r="AE117" s="65">
        <f t="shared" si="30"/>
        <v>1.63175632692687</v>
      </c>
      <c r="AF117" s="65">
        <f t="shared" si="37"/>
        <v>0</v>
      </c>
    </row>
    <row r="118" spans="1:32">
      <c r="A118" s="62" t="s">
        <v>26</v>
      </c>
      <c r="B118" s="63">
        <v>39.73</v>
      </c>
      <c r="C118" s="63">
        <f t="shared" si="31"/>
        <v>31.784</v>
      </c>
      <c r="D118" s="64">
        <f t="shared" si="32"/>
        <v>2.48110142889679</v>
      </c>
      <c r="E118" s="64">
        <v>0.34</v>
      </c>
      <c r="F118" s="64">
        <v>3.75</v>
      </c>
      <c r="G118" s="63">
        <v>219.5</v>
      </c>
      <c r="H118" s="63">
        <v>311</v>
      </c>
      <c r="I118" s="64">
        <v>112</v>
      </c>
      <c r="J118" s="62">
        <v>100</v>
      </c>
      <c r="K118" s="64">
        <v>0.892857142857143</v>
      </c>
      <c r="L118" s="64">
        <v>0.892857142857143</v>
      </c>
      <c r="M118" s="64">
        <v>0.857142857142857</v>
      </c>
      <c r="N118" s="62">
        <v>540</v>
      </c>
      <c r="O118" s="64">
        <v>4.82142857142857</v>
      </c>
      <c r="P118" s="62">
        <v>296</v>
      </c>
      <c r="Q118" s="62">
        <v>312</v>
      </c>
      <c r="R118" s="64">
        <v>1.29263551213108</v>
      </c>
      <c r="T118" s="68"/>
      <c r="U118" s="65">
        <f t="shared" si="38"/>
        <v>0.521331463719193</v>
      </c>
      <c r="V118" s="65">
        <f t="shared" si="24"/>
        <v>2.47948877458763</v>
      </c>
      <c r="W118" s="65">
        <f t="shared" si="25"/>
        <v>0</v>
      </c>
      <c r="X118" s="65">
        <f t="shared" si="39"/>
        <v>0.437590228576445</v>
      </c>
      <c r="Y118" s="65">
        <f t="shared" si="26"/>
        <v>2.95398623579014</v>
      </c>
      <c r="Z118" s="65">
        <f t="shared" si="27"/>
        <v>0</v>
      </c>
      <c r="AA118" s="66">
        <f t="shared" si="40"/>
        <v>1.21892806599161</v>
      </c>
      <c r="AB118" s="66">
        <f t="shared" si="28"/>
        <v>1.06046906966533</v>
      </c>
      <c r="AC118" s="66">
        <f t="shared" si="29"/>
        <v>0</v>
      </c>
      <c r="AD118" s="65">
        <f t="shared" si="41"/>
        <v>0.9027152245905</v>
      </c>
      <c r="AE118" s="65">
        <f t="shared" si="30"/>
        <v>1.43194163222124</v>
      </c>
      <c r="AF118" s="65">
        <f t="shared" si="37"/>
        <v>0</v>
      </c>
    </row>
    <row r="119" spans="1:32">
      <c r="A119" s="62" t="s">
        <v>26</v>
      </c>
      <c r="B119" s="63">
        <v>34.37</v>
      </c>
      <c r="C119" s="63">
        <f t="shared" si="31"/>
        <v>27.496</v>
      </c>
      <c r="D119" s="64">
        <f t="shared" si="32"/>
        <v>2.17312612157041</v>
      </c>
      <c r="E119" s="64">
        <v>0.34</v>
      </c>
      <c r="F119" s="64">
        <v>10.01</v>
      </c>
      <c r="G119" s="63">
        <v>219.5</v>
      </c>
      <c r="H119" s="63">
        <v>297.5</v>
      </c>
      <c r="I119" s="64">
        <v>112</v>
      </c>
      <c r="J119" s="62">
        <v>40</v>
      </c>
      <c r="K119" s="64">
        <v>0.357142857142857</v>
      </c>
      <c r="L119" s="64">
        <v>0.357142857142857</v>
      </c>
      <c r="M119" s="64">
        <v>0.857142857142857</v>
      </c>
      <c r="N119" s="62">
        <v>940</v>
      </c>
      <c r="O119" s="64">
        <v>8.39285714285714</v>
      </c>
      <c r="P119" s="62">
        <v>176</v>
      </c>
      <c r="Q119" s="62">
        <v>192</v>
      </c>
      <c r="R119" s="64">
        <v>0.729162134331172</v>
      </c>
      <c r="T119" s="68"/>
      <c r="U119" s="65">
        <f t="shared" si="38"/>
        <v>0.262698742368741</v>
      </c>
      <c r="V119" s="65">
        <f t="shared" si="24"/>
        <v>2.77565902202788</v>
      </c>
      <c r="W119" s="65">
        <f t="shared" si="25"/>
        <v>0</v>
      </c>
      <c r="X119" s="65">
        <f t="shared" si="39"/>
        <v>1.00455406183461</v>
      </c>
      <c r="Y119" s="65">
        <f t="shared" si="26"/>
        <v>0.725856538770558</v>
      </c>
      <c r="Z119" s="65">
        <f t="shared" si="27"/>
        <v>1</v>
      </c>
      <c r="AA119" s="66">
        <f t="shared" si="40"/>
        <v>0.670159543206341</v>
      </c>
      <c r="AB119" s="66">
        <f t="shared" si="28"/>
        <v>1.08804260376945</v>
      </c>
      <c r="AC119" s="66">
        <f t="shared" si="29"/>
        <v>0</v>
      </c>
      <c r="AD119" s="65">
        <f t="shared" si="41"/>
        <v>0.387896927947178</v>
      </c>
      <c r="AE119" s="65">
        <f t="shared" si="30"/>
        <v>1.87978321506704</v>
      </c>
      <c r="AF119" s="65">
        <f t="shared" si="37"/>
        <v>0</v>
      </c>
    </row>
    <row r="120" spans="1:32">
      <c r="A120" s="62" t="s">
        <v>26</v>
      </c>
      <c r="B120" s="63">
        <v>34.37</v>
      </c>
      <c r="C120" s="63">
        <f t="shared" si="31"/>
        <v>27.496</v>
      </c>
      <c r="D120" s="64">
        <f t="shared" si="32"/>
        <v>2.17312612157041</v>
      </c>
      <c r="E120" s="64">
        <v>0.42</v>
      </c>
      <c r="F120" s="64">
        <v>6.82</v>
      </c>
      <c r="G120" s="63">
        <v>219.5</v>
      </c>
      <c r="H120" s="63">
        <v>311</v>
      </c>
      <c r="I120" s="64">
        <v>112</v>
      </c>
      <c r="J120" s="62">
        <v>60</v>
      </c>
      <c r="K120" s="64">
        <v>0.535714285714286</v>
      </c>
      <c r="L120" s="64">
        <v>0.535714285714286</v>
      </c>
      <c r="M120" s="64">
        <v>0.857142857142857</v>
      </c>
      <c r="N120" s="62">
        <v>740</v>
      </c>
      <c r="O120" s="64">
        <v>6.60714285714286</v>
      </c>
      <c r="P120" s="62">
        <v>216</v>
      </c>
      <c r="Q120" s="62">
        <v>232</v>
      </c>
      <c r="R120" s="64">
        <v>1.06625029937913</v>
      </c>
      <c r="T120" s="68"/>
      <c r="U120" s="65">
        <f t="shared" si="38"/>
        <v>0.405992853399152</v>
      </c>
      <c r="V120" s="65">
        <f t="shared" si="24"/>
        <v>2.62627849345625</v>
      </c>
      <c r="W120" s="65">
        <f t="shared" si="25"/>
        <v>0</v>
      </c>
      <c r="X120" s="65">
        <f t="shared" si="39"/>
        <v>0.788105981338042</v>
      </c>
      <c r="Y120" s="65">
        <f t="shared" si="26"/>
        <v>1.35292755622646</v>
      </c>
      <c r="Z120" s="65">
        <f t="shared" si="27"/>
        <v>0</v>
      </c>
      <c r="AA120" s="66">
        <f t="shared" si="40"/>
        <v>0.889777051777769</v>
      </c>
      <c r="AB120" s="66">
        <f t="shared" si="28"/>
        <v>1.19833423130971</v>
      </c>
      <c r="AC120" s="66">
        <f t="shared" si="29"/>
        <v>0</v>
      </c>
      <c r="AD120" s="65">
        <f t="shared" si="41"/>
        <v>0.542002552536082</v>
      </c>
      <c r="AE120" s="65">
        <f t="shared" si="30"/>
        <v>1.96724221018894</v>
      </c>
      <c r="AF120" s="65">
        <f t="shared" si="37"/>
        <v>0</v>
      </c>
    </row>
    <row r="121" spans="1:32">
      <c r="A121" s="62" t="s">
        <v>26</v>
      </c>
      <c r="B121" s="63">
        <v>34.37</v>
      </c>
      <c r="C121" s="63">
        <f t="shared" si="31"/>
        <v>27.496</v>
      </c>
      <c r="D121" s="64">
        <f t="shared" si="32"/>
        <v>2.17312612157041</v>
      </c>
      <c r="E121" s="64">
        <v>0.18</v>
      </c>
      <c r="F121" s="64">
        <v>4.95</v>
      </c>
      <c r="G121" s="63">
        <v>219.5</v>
      </c>
      <c r="H121" s="63">
        <v>297.5</v>
      </c>
      <c r="I121" s="64">
        <v>112</v>
      </c>
      <c r="J121" s="62">
        <v>80</v>
      </c>
      <c r="K121" s="64">
        <v>0.714285714285714</v>
      </c>
      <c r="L121" s="64">
        <v>0.714285714285714</v>
      </c>
      <c r="M121" s="64">
        <v>0.857142857142857</v>
      </c>
      <c r="N121" s="62">
        <v>340</v>
      </c>
      <c r="O121" s="64">
        <v>3.03571428571429</v>
      </c>
      <c r="P121" s="62">
        <v>256</v>
      </c>
      <c r="Q121" s="62">
        <v>272</v>
      </c>
      <c r="R121" s="64">
        <v>2.04248366013072</v>
      </c>
      <c r="T121" s="68"/>
      <c r="U121" s="65">
        <f t="shared" si="38"/>
        <v>0.455473022836323</v>
      </c>
      <c r="V121" s="65">
        <f t="shared" si="24"/>
        <v>4.48431313760749</v>
      </c>
      <c r="W121" s="65">
        <f t="shared" si="25"/>
        <v>0</v>
      </c>
      <c r="X121" s="65">
        <f t="shared" si="39"/>
        <v>0.553841619467762</v>
      </c>
      <c r="Y121" s="65">
        <f t="shared" si="26"/>
        <v>3.68784791235721</v>
      </c>
      <c r="Z121" s="65">
        <f t="shared" si="27"/>
        <v>0</v>
      </c>
      <c r="AA121" s="66">
        <f t="shared" si="40"/>
        <v>1.2094602403492</v>
      </c>
      <c r="AB121" s="66">
        <f t="shared" si="28"/>
        <v>1.68875634931249</v>
      </c>
      <c r="AC121" s="66">
        <f t="shared" si="29"/>
        <v>0</v>
      </c>
      <c r="AD121" s="65">
        <f t="shared" si="41"/>
        <v>0.753432388103396</v>
      </c>
      <c r="AE121" s="65">
        <f t="shared" si="30"/>
        <v>2.71090504255098</v>
      </c>
      <c r="AF121" s="65">
        <f t="shared" si="37"/>
        <v>0</v>
      </c>
    </row>
    <row r="122" spans="1:32">
      <c r="A122" s="62" t="s">
        <v>26</v>
      </c>
      <c r="B122" s="63">
        <v>34.37</v>
      </c>
      <c r="C122" s="63">
        <f t="shared" si="31"/>
        <v>27.496</v>
      </c>
      <c r="D122" s="64">
        <f t="shared" si="32"/>
        <v>2.17312612157041</v>
      </c>
      <c r="E122" s="64">
        <v>0.26</v>
      </c>
      <c r="F122" s="64">
        <v>3.75</v>
      </c>
      <c r="G122" s="63">
        <v>219.5</v>
      </c>
      <c r="H122" s="63">
        <v>311</v>
      </c>
      <c r="I122" s="64">
        <v>112</v>
      </c>
      <c r="J122" s="62">
        <v>100</v>
      </c>
      <c r="K122" s="64">
        <v>0.892857142857143</v>
      </c>
      <c r="L122" s="64">
        <v>0.892857142857143</v>
      </c>
      <c r="M122" s="64">
        <v>0.857142857142857</v>
      </c>
      <c r="N122" s="62">
        <v>540</v>
      </c>
      <c r="O122" s="64">
        <v>4.82142857142857</v>
      </c>
      <c r="P122" s="62">
        <v>296</v>
      </c>
      <c r="Q122" s="62">
        <v>312</v>
      </c>
      <c r="R122" s="64">
        <v>0.640006059228963</v>
      </c>
      <c r="T122" s="68"/>
      <c r="U122" s="65">
        <f t="shared" si="38"/>
        <v>0.456046206582148</v>
      </c>
      <c r="V122" s="65">
        <f t="shared" si="24"/>
        <v>1.40337985491757</v>
      </c>
      <c r="W122" s="65">
        <f t="shared" si="25"/>
        <v>0</v>
      </c>
      <c r="X122" s="65">
        <f t="shared" si="39"/>
        <v>0.384736643762554</v>
      </c>
      <c r="Y122" s="65">
        <f t="shared" si="26"/>
        <v>1.66349129880114</v>
      </c>
      <c r="Z122" s="65">
        <f t="shared" si="27"/>
        <v>0</v>
      </c>
      <c r="AA122" s="66">
        <f t="shared" si="40"/>
        <v>1.22657774892063</v>
      </c>
      <c r="AB122" s="66">
        <f t="shared" si="28"/>
        <v>0.521781892580524</v>
      </c>
      <c r="AC122" s="66">
        <f t="shared" si="29"/>
        <v>1</v>
      </c>
      <c r="AD122" s="65">
        <f t="shared" si="41"/>
        <v>0.790344425421896</v>
      </c>
      <c r="AE122" s="65">
        <f t="shared" si="30"/>
        <v>0.809781202527391</v>
      </c>
      <c r="AF122" s="65">
        <f t="shared" si="37"/>
        <v>1</v>
      </c>
    </row>
    <row r="123" spans="1:32">
      <c r="A123" s="62" t="s">
        <v>27</v>
      </c>
      <c r="B123" s="63">
        <v>49.58</v>
      </c>
      <c r="C123" s="63">
        <f t="shared" si="31"/>
        <v>39.664</v>
      </c>
      <c r="D123" s="64">
        <f t="shared" si="32"/>
        <v>3.00260663050318</v>
      </c>
      <c r="E123" s="64">
        <v>0.34</v>
      </c>
      <c r="F123" s="64">
        <v>3.25681818181818</v>
      </c>
      <c r="G123" s="63">
        <v>320.3</v>
      </c>
      <c r="H123" s="63">
        <v>274.1</v>
      </c>
      <c r="I123" s="64">
        <v>100</v>
      </c>
      <c r="J123" s="62">
        <v>60</v>
      </c>
      <c r="K123" s="64">
        <v>0.6</v>
      </c>
      <c r="L123" s="64">
        <v>0.66</v>
      </c>
      <c r="M123" s="64">
        <v>0.68</v>
      </c>
      <c r="N123" s="62">
        <v>540</v>
      </c>
      <c r="O123" s="64">
        <v>5.4</v>
      </c>
      <c r="P123" s="62">
        <v>200</v>
      </c>
      <c r="Q123" s="62">
        <v>220</v>
      </c>
      <c r="R123" s="64">
        <v>1.14</v>
      </c>
      <c r="T123" s="68"/>
      <c r="U123" s="65">
        <f t="shared" si="38"/>
        <v>0.630910647755827</v>
      </c>
      <c r="V123" s="65">
        <f t="shared" si="24"/>
        <v>1.80691196773271</v>
      </c>
      <c r="W123" s="65">
        <f t="shared" si="25"/>
        <v>0</v>
      </c>
      <c r="X123" s="65">
        <f t="shared" si="39"/>
        <v>0.973676870841007</v>
      </c>
      <c r="Y123" s="65">
        <f t="shared" si="26"/>
        <v>1.17081963651384</v>
      </c>
      <c r="Z123" s="65">
        <f t="shared" si="27"/>
        <v>0</v>
      </c>
      <c r="AA123" s="66">
        <f t="shared" si="40"/>
        <v>0.979031088933018</v>
      </c>
      <c r="AB123" s="66">
        <f t="shared" si="28"/>
        <v>1.16441654701937</v>
      </c>
      <c r="AC123" s="66">
        <f t="shared" si="29"/>
        <v>0</v>
      </c>
      <c r="AD123" s="65">
        <f t="shared" si="41"/>
        <v>0.850524959890919</v>
      </c>
      <c r="AE123" s="65">
        <f t="shared" si="30"/>
        <v>1.34034867142077</v>
      </c>
      <c r="AF123" s="65">
        <f t="shared" si="37"/>
        <v>0</v>
      </c>
    </row>
    <row r="124" spans="1:32">
      <c r="A124" s="62" t="s">
        <v>27</v>
      </c>
      <c r="B124" s="63">
        <v>40.24</v>
      </c>
      <c r="C124" s="63">
        <f t="shared" si="31"/>
        <v>32.192</v>
      </c>
      <c r="D124" s="64">
        <f t="shared" si="32"/>
        <v>2.50939543689952</v>
      </c>
      <c r="E124" s="64">
        <v>0.34</v>
      </c>
      <c r="F124" s="64">
        <v>3.25681818181818</v>
      </c>
      <c r="G124" s="63">
        <v>320.3</v>
      </c>
      <c r="H124" s="63">
        <v>274.1</v>
      </c>
      <c r="I124" s="64">
        <v>100</v>
      </c>
      <c r="J124" s="62">
        <v>60</v>
      </c>
      <c r="K124" s="64">
        <v>0.6</v>
      </c>
      <c r="L124" s="64">
        <v>0.66</v>
      </c>
      <c r="M124" s="64">
        <v>0.68</v>
      </c>
      <c r="N124" s="62">
        <v>540</v>
      </c>
      <c r="O124" s="64">
        <v>5.4</v>
      </c>
      <c r="P124" s="62">
        <v>200</v>
      </c>
      <c r="Q124" s="62">
        <v>220</v>
      </c>
      <c r="R124" s="64">
        <v>1.1</v>
      </c>
      <c r="T124" s="68"/>
      <c r="U124" s="65">
        <f t="shared" si="38"/>
        <v>0.527276628408855</v>
      </c>
      <c r="V124" s="65">
        <f t="shared" si="24"/>
        <v>2.0861914614335</v>
      </c>
      <c r="W124" s="65">
        <f t="shared" si="25"/>
        <v>0</v>
      </c>
      <c r="X124" s="65">
        <f t="shared" si="39"/>
        <v>0.813739725970553</v>
      </c>
      <c r="Y124" s="65">
        <f t="shared" si="26"/>
        <v>1.3517835800483</v>
      </c>
      <c r="Z124" s="65">
        <f t="shared" si="27"/>
        <v>0</v>
      </c>
      <c r="AA124" s="66">
        <f t="shared" si="40"/>
        <v>0.991755937727992</v>
      </c>
      <c r="AB124" s="66">
        <f t="shared" si="28"/>
        <v>1.10914385097606</v>
      </c>
      <c r="AC124" s="66">
        <f t="shared" si="29"/>
        <v>0</v>
      </c>
      <c r="AD124" s="65">
        <f t="shared" si="41"/>
        <v>0.710816872126119</v>
      </c>
      <c r="AE124" s="65">
        <f t="shared" si="30"/>
        <v>1.54751532094307</v>
      </c>
      <c r="AF124" s="65">
        <f t="shared" si="37"/>
        <v>0</v>
      </c>
    </row>
    <row r="125" spans="1:32">
      <c r="A125" s="62" t="s">
        <v>27</v>
      </c>
      <c r="B125" s="63">
        <v>59.73</v>
      </c>
      <c r="C125" s="63">
        <f t="shared" si="31"/>
        <v>47.784</v>
      </c>
      <c r="D125" s="64">
        <f t="shared" si="32"/>
        <v>3.49617813327454</v>
      </c>
      <c r="E125" s="64">
        <v>0.34</v>
      </c>
      <c r="F125" s="64">
        <v>3.25681818181818</v>
      </c>
      <c r="G125" s="63">
        <v>320.3</v>
      </c>
      <c r="H125" s="63">
        <v>274.1</v>
      </c>
      <c r="I125" s="64">
        <v>100</v>
      </c>
      <c r="J125" s="62">
        <v>60</v>
      </c>
      <c r="K125" s="64">
        <v>0.6</v>
      </c>
      <c r="L125" s="64">
        <v>0.66</v>
      </c>
      <c r="M125" s="64">
        <v>0.68</v>
      </c>
      <c r="N125" s="62">
        <v>540</v>
      </c>
      <c r="O125" s="64">
        <v>5.4</v>
      </c>
      <c r="P125" s="62">
        <v>200</v>
      </c>
      <c r="Q125" s="62">
        <v>220</v>
      </c>
      <c r="R125" s="64">
        <v>1.21</v>
      </c>
      <c r="T125" s="68"/>
      <c r="U125" s="65">
        <f t="shared" si="38"/>
        <v>0.734620375618217</v>
      </c>
      <c r="V125" s="65">
        <f t="shared" si="24"/>
        <v>1.64710922832998</v>
      </c>
      <c r="W125" s="65">
        <f t="shared" si="25"/>
        <v>0</v>
      </c>
      <c r="X125" s="65">
        <f t="shared" si="39"/>
        <v>1.13373085575949</v>
      </c>
      <c r="Y125" s="65">
        <f t="shared" si="26"/>
        <v>1.06727270749759</v>
      </c>
      <c r="Z125" s="65">
        <f t="shared" si="27"/>
        <v>0</v>
      </c>
      <c r="AA125" s="66">
        <f t="shared" si="40"/>
        <v>0.966296944161517</v>
      </c>
      <c r="AB125" s="66">
        <f t="shared" si="28"/>
        <v>1.25220306998896</v>
      </c>
      <c r="AC125" s="66">
        <f t="shared" si="29"/>
        <v>0</v>
      </c>
      <c r="AD125" s="65">
        <f t="shared" si="41"/>
        <v>0.99033510962324</v>
      </c>
      <c r="AE125" s="65">
        <f t="shared" si="30"/>
        <v>1.22180864663107</v>
      </c>
      <c r="AF125" s="65">
        <f t="shared" si="37"/>
        <v>0</v>
      </c>
    </row>
    <row r="126" spans="1:32">
      <c r="A126" s="62" t="s">
        <v>27</v>
      </c>
      <c r="B126" s="63">
        <v>65.96</v>
      </c>
      <c r="C126" s="63">
        <f t="shared" si="31"/>
        <v>52.768</v>
      </c>
      <c r="D126" s="64">
        <f t="shared" si="32"/>
        <v>3.78239066709027</v>
      </c>
      <c r="E126" s="64">
        <v>0.34</v>
      </c>
      <c r="F126" s="64">
        <v>3.25681818181818</v>
      </c>
      <c r="G126" s="63">
        <v>320.3</v>
      </c>
      <c r="H126" s="63">
        <v>274.1</v>
      </c>
      <c r="I126" s="64">
        <v>100</v>
      </c>
      <c r="J126" s="62">
        <v>60</v>
      </c>
      <c r="K126" s="64">
        <v>0.6</v>
      </c>
      <c r="L126" s="64">
        <v>0.66</v>
      </c>
      <c r="M126" s="64">
        <v>0.68</v>
      </c>
      <c r="N126" s="62">
        <v>540</v>
      </c>
      <c r="O126" s="64">
        <v>5.4</v>
      </c>
      <c r="P126" s="62">
        <v>200</v>
      </c>
      <c r="Q126" s="62">
        <v>220</v>
      </c>
      <c r="R126" s="64">
        <v>1.23</v>
      </c>
      <c r="T126" s="68"/>
      <c r="U126" s="65">
        <f t="shared" si="38"/>
        <v>0.794759633711861</v>
      </c>
      <c r="V126" s="65">
        <f t="shared" si="24"/>
        <v>1.54763773577098</v>
      </c>
      <c r="W126" s="65">
        <f t="shared" si="25"/>
        <v>0</v>
      </c>
      <c r="X126" s="65">
        <f t="shared" si="39"/>
        <v>1.22654305483016</v>
      </c>
      <c r="Y126" s="65">
        <f t="shared" si="26"/>
        <v>1.00281844583949</v>
      </c>
      <c r="Z126" s="65">
        <f t="shared" si="27"/>
        <v>0</v>
      </c>
      <c r="AA126" s="66">
        <f t="shared" si="40"/>
        <v>0.958912660789071</v>
      </c>
      <c r="AB126" s="66">
        <f t="shared" si="28"/>
        <v>1.28270284698072</v>
      </c>
      <c r="AC126" s="66">
        <f t="shared" si="29"/>
        <v>0</v>
      </c>
      <c r="AD126" s="65">
        <f t="shared" si="41"/>
        <v>1.07140830161946</v>
      </c>
      <c r="AE126" s="65">
        <f t="shared" si="30"/>
        <v>1.14802171883569</v>
      </c>
      <c r="AF126" s="65">
        <f t="shared" si="37"/>
        <v>0</v>
      </c>
    </row>
    <row r="127" spans="1:32">
      <c r="A127" s="62" t="s">
        <v>27</v>
      </c>
      <c r="B127" s="63">
        <v>49.58</v>
      </c>
      <c r="C127" s="63">
        <f t="shared" si="31"/>
        <v>39.664</v>
      </c>
      <c r="D127" s="64">
        <f t="shared" si="32"/>
        <v>3.00260663050318</v>
      </c>
      <c r="E127" s="64">
        <v>0.34</v>
      </c>
      <c r="F127" s="64">
        <v>3.25681818181818</v>
      </c>
      <c r="G127" s="63">
        <v>320.3</v>
      </c>
      <c r="H127" s="63">
        <v>274.1</v>
      </c>
      <c r="I127" s="64">
        <v>100</v>
      </c>
      <c r="J127" s="62">
        <v>40</v>
      </c>
      <c r="K127" s="64">
        <v>0.4</v>
      </c>
      <c r="L127" s="64">
        <v>0.46</v>
      </c>
      <c r="M127" s="64">
        <v>0.68</v>
      </c>
      <c r="N127" s="62">
        <v>540</v>
      </c>
      <c r="O127" s="64">
        <v>5.4</v>
      </c>
      <c r="P127" s="62">
        <v>160</v>
      </c>
      <c r="Q127" s="62">
        <v>180</v>
      </c>
      <c r="R127" s="64">
        <v>1</v>
      </c>
      <c r="T127" s="68"/>
      <c r="U127" s="65">
        <f t="shared" si="38"/>
        <v>0.410261697427996</v>
      </c>
      <c r="V127" s="65">
        <f t="shared" si="24"/>
        <v>2.43746858717053</v>
      </c>
      <c r="W127" s="65">
        <f t="shared" si="25"/>
        <v>0</v>
      </c>
      <c r="X127" s="65">
        <f t="shared" si="39"/>
        <v>1.26973388460862</v>
      </c>
      <c r="Y127" s="65">
        <f t="shared" si="26"/>
        <v>0.787566601255378</v>
      </c>
      <c r="Z127" s="65">
        <f t="shared" si="27"/>
        <v>1</v>
      </c>
      <c r="AA127" s="66">
        <f t="shared" si="40"/>
        <v>0.846791088933018</v>
      </c>
      <c r="AB127" s="66">
        <f t="shared" si="28"/>
        <v>1.18092881829925</v>
      </c>
      <c r="AC127" s="66">
        <f t="shared" si="29"/>
        <v>0</v>
      </c>
      <c r="AD127" s="65">
        <f t="shared" si="41"/>
        <v>0.703217078598433</v>
      </c>
      <c r="AE127" s="65">
        <f t="shared" si="30"/>
        <v>1.42203599775062</v>
      </c>
      <c r="AF127" s="65">
        <f t="shared" si="37"/>
        <v>0</v>
      </c>
    </row>
    <row r="128" spans="1:32">
      <c r="A128" s="62" t="s">
        <v>27</v>
      </c>
      <c r="B128" s="63">
        <v>49.58</v>
      </c>
      <c r="C128" s="63">
        <f t="shared" si="31"/>
        <v>39.664</v>
      </c>
      <c r="D128" s="64">
        <f t="shared" si="32"/>
        <v>3.00260663050318</v>
      </c>
      <c r="E128" s="64">
        <v>0.34</v>
      </c>
      <c r="F128" s="64">
        <v>4.97569444444444</v>
      </c>
      <c r="G128" s="63">
        <v>320.3</v>
      </c>
      <c r="H128" s="63">
        <v>274.1</v>
      </c>
      <c r="I128" s="64">
        <v>100</v>
      </c>
      <c r="J128" s="62">
        <v>80</v>
      </c>
      <c r="K128" s="64">
        <v>0.8</v>
      </c>
      <c r="L128" s="64">
        <v>0.86</v>
      </c>
      <c r="M128" s="64">
        <v>0.68</v>
      </c>
      <c r="N128" s="62">
        <v>540</v>
      </c>
      <c r="O128" s="64">
        <v>5.4</v>
      </c>
      <c r="P128" s="62">
        <v>240</v>
      </c>
      <c r="Q128" s="62">
        <v>260</v>
      </c>
      <c r="R128" s="64">
        <v>1.28</v>
      </c>
      <c r="T128" s="68"/>
      <c r="U128" s="65">
        <f t="shared" si="38"/>
        <v>0.630910647755827</v>
      </c>
      <c r="V128" s="65">
        <f t="shared" si="24"/>
        <v>2.02881343745427</v>
      </c>
      <c r="W128" s="65">
        <f t="shared" si="25"/>
        <v>0</v>
      </c>
      <c r="X128" s="65">
        <f t="shared" si="39"/>
        <v>0.677619857073393</v>
      </c>
      <c r="Y128" s="65">
        <f t="shared" si="26"/>
        <v>1.88896471471225</v>
      </c>
      <c r="Z128" s="65">
        <f t="shared" si="27"/>
        <v>0</v>
      </c>
      <c r="AA128" s="66">
        <f t="shared" si="40"/>
        <v>1.11127108893302</v>
      </c>
      <c r="AB128" s="66">
        <f t="shared" si="28"/>
        <v>1.15183415887206</v>
      </c>
      <c r="AC128" s="66">
        <f t="shared" si="29"/>
        <v>0</v>
      </c>
      <c r="AD128" s="65">
        <f t="shared" si="41"/>
        <v>0.997832841183405</v>
      </c>
      <c r="AE128" s="65">
        <f t="shared" si="30"/>
        <v>1.28277998796066</v>
      </c>
      <c r="AF128" s="65">
        <f t="shared" si="37"/>
        <v>0</v>
      </c>
    </row>
    <row r="129" spans="1:32">
      <c r="A129" s="62" t="s">
        <v>27</v>
      </c>
      <c r="B129" s="63">
        <v>49.58</v>
      </c>
      <c r="C129" s="63">
        <f t="shared" si="31"/>
        <v>39.664</v>
      </c>
      <c r="D129" s="64">
        <f t="shared" si="32"/>
        <v>3.00260663050318</v>
      </c>
      <c r="E129" s="64">
        <v>0.34</v>
      </c>
      <c r="F129" s="64">
        <v>2.29647435897436</v>
      </c>
      <c r="G129" s="63">
        <v>320.3</v>
      </c>
      <c r="H129" s="63">
        <v>274.1</v>
      </c>
      <c r="I129" s="64">
        <v>100</v>
      </c>
      <c r="J129" s="62">
        <v>100</v>
      </c>
      <c r="K129" s="64">
        <v>1</v>
      </c>
      <c r="L129" s="64">
        <v>1.06</v>
      </c>
      <c r="M129" s="64">
        <v>0.68</v>
      </c>
      <c r="N129" s="62">
        <v>540</v>
      </c>
      <c r="O129" s="64">
        <v>5.4</v>
      </c>
      <c r="P129" s="62">
        <v>280</v>
      </c>
      <c r="Q129" s="62">
        <v>300</v>
      </c>
      <c r="R129" s="64">
        <v>1.35</v>
      </c>
      <c r="T129" s="68"/>
      <c r="U129" s="65">
        <f t="shared" si="38"/>
        <v>0.630910647755827</v>
      </c>
      <c r="V129" s="65">
        <f t="shared" si="24"/>
        <v>2.13976417231505</v>
      </c>
      <c r="W129" s="65">
        <f t="shared" si="25"/>
        <v>0</v>
      </c>
      <c r="X129" s="65">
        <f t="shared" si="39"/>
        <v>0.381562843305779</v>
      </c>
      <c r="Y129" s="65">
        <f t="shared" si="26"/>
        <v>3.53808035474285</v>
      </c>
      <c r="Z129" s="65">
        <f t="shared" si="27"/>
        <v>0</v>
      </c>
      <c r="AA129" s="66">
        <f t="shared" si="40"/>
        <v>1.24351108893302</v>
      </c>
      <c r="AB129" s="66">
        <f t="shared" si="28"/>
        <v>1.08563567467529</v>
      </c>
      <c r="AC129" s="66">
        <f t="shared" si="29"/>
        <v>0</v>
      </c>
      <c r="AD129" s="65">
        <f t="shared" si="41"/>
        <v>1.14514072247589</v>
      </c>
      <c r="AE129" s="65">
        <f t="shared" si="30"/>
        <v>1.17889441315229</v>
      </c>
      <c r="AF129" s="65">
        <f t="shared" si="37"/>
        <v>0</v>
      </c>
    </row>
    <row r="130" spans="1:32">
      <c r="A130" s="62" t="s">
        <v>27</v>
      </c>
      <c r="B130" s="63">
        <v>49.58</v>
      </c>
      <c r="C130" s="63">
        <f t="shared" si="31"/>
        <v>39.664</v>
      </c>
      <c r="D130" s="64">
        <f t="shared" si="32"/>
        <v>3.00260663050318</v>
      </c>
      <c r="E130" s="64">
        <v>0.34</v>
      </c>
      <c r="F130" s="64">
        <v>1.70595238095238</v>
      </c>
      <c r="G130" s="63">
        <v>320.3</v>
      </c>
      <c r="H130" s="63">
        <v>274.1</v>
      </c>
      <c r="I130" s="64">
        <v>100</v>
      </c>
      <c r="J130" s="62">
        <v>60</v>
      </c>
      <c r="K130" s="64">
        <v>0.6</v>
      </c>
      <c r="L130" s="64">
        <v>0.66</v>
      </c>
      <c r="M130" s="64">
        <v>0.68</v>
      </c>
      <c r="N130" s="62">
        <v>340</v>
      </c>
      <c r="O130" s="64">
        <v>3.4</v>
      </c>
      <c r="P130" s="62">
        <v>200</v>
      </c>
      <c r="Q130" s="62">
        <v>220</v>
      </c>
      <c r="R130" s="64">
        <v>1.39</v>
      </c>
      <c r="T130" s="68"/>
      <c r="U130" s="65">
        <f t="shared" si="38"/>
        <v>0.630910647755827</v>
      </c>
      <c r="V130" s="65">
        <f t="shared" ref="V130:V178" si="42">R130/U130</f>
        <v>2.2031645922355</v>
      </c>
      <c r="W130" s="65">
        <f t="shared" ref="W130:W193" si="43">IF(V130&gt;=1,0,1)</f>
        <v>0</v>
      </c>
      <c r="X130" s="65">
        <f t="shared" si="39"/>
        <v>0.937045069948868</v>
      </c>
      <c r="Y130" s="65">
        <f t="shared" ref="Y130:Y178" si="44">R130/X130</f>
        <v>1.48338649289927</v>
      </c>
      <c r="Z130" s="65">
        <f t="shared" ref="Z130:Z193" si="45">IF(Y130&gt;=1,0,1)</f>
        <v>0</v>
      </c>
      <c r="AA130" s="66">
        <f t="shared" si="40"/>
        <v>1.09243108893302</v>
      </c>
      <c r="AB130" s="66">
        <f t="shared" ref="AB130:AB178" si="46">R130/AA130</f>
        <v>1.27239147080446</v>
      </c>
      <c r="AC130" s="66">
        <f t="shared" ref="AC130:AC193" si="47">IF(AB130&gt;=1,0,1)</f>
        <v>0</v>
      </c>
      <c r="AD130" s="65">
        <f t="shared" si="41"/>
        <v>0.941203680132115</v>
      </c>
      <c r="AE130" s="65">
        <f t="shared" ref="AE130:AE178" si="48">R130/AD130</f>
        <v>1.47683230457077</v>
      </c>
      <c r="AF130" s="65">
        <f t="shared" si="37"/>
        <v>0</v>
      </c>
    </row>
    <row r="131" spans="1:32">
      <c r="A131" s="62" t="s">
        <v>27</v>
      </c>
      <c r="B131" s="63">
        <v>49.58</v>
      </c>
      <c r="C131" s="63">
        <f t="shared" ref="C131:C194" si="49">B131*0.8</f>
        <v>39.664</v>
      </c>
      <c r="D131" s="64">
        <f t="shared" ref="D131:D194" si="50">(C131-8)^(2/3)*0.3</f>
        <v>3.00260663050318</v>
      </c>
      <c r="E131" s="64">
        <v>0.34</v>
      </c>
      <c r="F131" s="64">
        <v>3.25681818181818</v>
      </c>
      <c r="G131" s="63">
        <v>320.3</v>
      </c>
      <c r="H131" s="63">
        <v>274.1</v>
      </c>
      <c r="I131" s="64">
        <v>100</v>
      </c>
      <c r="J131" s="62">
        <v>60</v>
      </c>
      <c r="K131" s="64">
        <v>0.6</v>
      </c>
      <c r="L131" s="64">
        <v>0.66</v>
      </c>
      <c r="M131" s="64">
        <v>0.68</v>
      </c>
      <c r="N131" s="62">
        <v>440</v>
      </c>
      <c r="O131" s="64">
        <v>4.4</v>
      </c>
      <c r="P131" s="62">
        <v>200</v>
      </c>
      <c r="Q131" s="62">
        <v>220</v>
      </c>
      <c r="R131" s="64">
        <v>1.26</v>
      </c>
      <c r="T131" s="68"/>
      <c r="U131" s="65">
        <f t="shared" ref="U131:U162" si="51">IF(K131&lt;0.6,(-0.0117+0.3675*K131+0.3927*E131/100)*D131,(0.209+0.3297*E131/100)*D131)</f>
        <v>0.630910647755827</v>
      </c>
      <c r="V131" s="65">
        <f t="shared" si="42"/>
        <v>1.99711322749405</v>
      </c>
      <c r="W131" s="65">
        <f t="shared" si="43"/>
        <v>0</v>
      </c>
      <c r="X131" s="65">
        <f t="shared" ref="X131:X162" si="52">(0.59-0.493*K131+0.0061*O131-0.842*E131/100)*D131</f>
        <v>0.955360970394938</v>
      </c>
      <c r="Y131" s="65">
        <f t="shared" si="44"/>
        <v>1.31887322074621</v>
      </c>
      <c r="Z131" s="65">
        <f t="shared" si="45"/>
        <v>0</v>
      </c>
      <c r="AA131" s="66">
        <f t="shared" ref="AA131:AA162" si="53">0.9647-0.0258*D131+0.3701*E131/100+0.6612*K131-0.0567*O131</f>
        <v>1.03573108893302</v>
      </c>
      <c r="AB131" s="66">
        <f t="shared" si="46"/>
        <v>1.21653198736944</v>
      </c>
      <c r="AC131" s="66">
        <f t="shared" si="47"/>
        <v>0</v>
      </c>
      <c r="AD131" s="65">
        <f t="shared" ref="AD131:AD162" si="54">(0.217+0.183*E131/100+0.2453*K131-0.0151*O131)*D131</f>
        <v>0.895864320011517</v>
      </c>
      <c r="AE131" s="65">
        <f t="shared" si="48"/>
        <v>1.40646297866155</v>
      </c>
      <c r="AF131" s="65">
        <f t="shared" ref="AF131:AF194" si="55">IF(AE131&gt;=1,0,1)</f>
        <v>0</v>
      </c>
    </row>
    <row r="132" spans="1:32">
      <c r="A132" s="62" t="s">
        <v>27</v>
      </c>
      <c r="B132" s="63">
        <v>49.58</v>
      </c>
      <c r="C132" s="63">
        <f t="shared" si="49"/>
        <v>39.664</v>
      </c>
      <c r="D132" s="64">
        <f t="shared" si="50"/>
        <v>3.00260663050318</v>
      </c>
      <c r="E132" s="64">
        <v>0.34</v>
      </c>
      <c r="F132" s="64">
        <v>3.25681818181818</v>
      </c>
      <c r="G132" s="63">
        <v>320.3</v>
      </c>
      <c r="H132" s="63">
        <v>274.1</v>
      </c>
      <c r="I132" s="64">
        <v>100</v>
      </c>
      <c r="J132" s="62">
        <v>60</v>
      </c>
      <c r="K132" s="64">
        <v>0.6</v>
      </c>
      <c r="L132" s="64">
        <v>0.66</v>
      </c>
      <c r="M132" s="64">
        <v>0.68</v>
      </c>
      <c r="N132" s="62">
        <v>640</v>
      </c>
      <c r="O132" s="64">
        <v>6.4</v>
      </c>
      <c r="P132" s="62">
        <v>200</v>
      </c>
      <c r="Q132" s="62">
        <v>220</v>
      </c>
      <c r="R132" s="64">
        <v>0.93</v>
      </c>
      <c r="T132" s="68"/>
      <c r="U132" s="65">
        <f t="shared" si="51"/>
        <v>0.630910647755827</v>
      </c>
      <c r="V132" s="65">
        <f t="shared" si="42"/>
        <v>1.47405976315037</v>
      </c>
      <c r="W132" s="65">
        <f t="shared" si="43"/>
        <v>0</v>
      </c>
      <c r="X132" s="65">
        <f t="shared" si="52"/>
        <v>0.991992771287076</v>
      </c>
      <c r="Y132" s="65">
        <f t="shared" si="44"/>
        <v>0.937506831620716</v>
      </c>
      <c r="Z132" s="65">
        <f t="shared" si="45"/>
        <v>1</v>
      </c>
      <c r="AA132" s="66">
        <f t="shared" si="53"/>
        <v>0.922331088933018</v>
      </c>
      <c r="AB132" s="66">
        <f t="shared" si="46"/>
        <v>1.00831470516282</v>
      </c>
      <c r="AC132" s="66">
        <f t="shared" si="47"/>
        <v>0</v>
      </c>
      <c r="AD132" s="65">
        <f t="shared" si="54"/>
        <v>0.805185599770321</v>
      </c>
      <c r="AE132" s="65">
        <f t="shared" si="48"/>
        <v>1.15501320473849</v>
      </c>
      <c r="AF132" s="65">
        <f t="shared" si="55"/>
        <v>0</v>
      </c>
    </row>
    <row r="133" spans="1:32">
      <c r="A133" s="62" t="s">
        <v>27</v>
      </c>
      <c r="B133" s="63">
        <v>49.58</v>
      </c>
      <c r="C133" s="63">
        <f t="shared" si="49"/>
        <v>39.664</v>
      </c>
      <c r="D133" s="64">
        <f t="shared" si="50"/>
        <v>3.00260663050318</v>
      </c>
      <c r="E133" s="64">
        <v>0.18</v>
      </c>
      <c r="F133" s="64">
        <v>3.25681818181818</v>
      </c>
      <c r="G133" s="63">
        <v>320.3</v>
      </c>
      <c r="H133" s="63">
        <v>274.1</v>
      </c>
      <c r="I133" s="64">
        <v>100</v>
      </c>
      <c r="J133" s="62">
        <v>60</v>
      </c>
      <c r="K133" s="64">
        <v>0.6</v>
      </c>
      <c r="L133" s="64">
        <v>0.66</v>
      </c>
      <c r="M133" s="64">
        <v>0.68</v>
      </c>
      <c r="N133" s="62">
        <v>540</v>
      </c>
      <c r="O133" s="64">
        <v>5.4</v>
      </c>
      <c r="P133" s="62">
        <v>200</v>
      </c>
      <c r="Q133" s="62">
        <v>220</v>
      </c>
      <c r="R133" s="64">
        <v>1.01</v>
      </c>
      <c r="T133" s="68"/>
      <c r="U133" s="65">
        <f t="shared" si="51"/>
        <v>0.629326712706104</v>
      </c>
      <c r="V133" s="65">
        <f t="shared" si="42"/>
        <v>1.6048897648997</v>
      </c>
      <c r="W133" s="65">
        <f t="shared" si="43"/>
        <v>0</v>
      </c>
      <c r="X133" s="65">
        <f t="shared" si="52"/>
        <v>0.977721982493621</v>
      </c>
      <c r="Y133" s="65">
        <f t="shared" si="44"/>
        <v>1.03301349267412</v>
      </c>
      <c r="Z133" s="65">
        <f t="shared" si="45"/>
        <v>0</v>
      </c>
      <c r="AA133" s="66">
        <f t="shared" si="53"/>
        <v>0.978438928933018</v>
      </c>
      <c r="AB133" s="66">
        <f t="shared" si="46"/>
        <v>1.0322565569845</v>
      </c>
      <c r="AC133" s="66">
        <f t="shared" si="47"/>
        <v>0</v>
      </c>
      <c r="AD133" s="65">
        <f t="shared" si="54"/>
        <v>0.849645796669507</v>
      </c>
      <c r="AE133" s="65">
        <f t="shared" si="48"/>
        <v>1.18873064982968</v>
      </c>
      <c r="AF133" s="65">
        <f t="shared" si="55"/>
        <v>0</v>
      </c>
    </row>
    <row r="134" spans="1:32">
      <c r="A134" s="62" t="s">
        <v>27</v>
      </c>
      <c r="B134" s="63">
        <v>49.58</v>
      </c>
      <c r="C134" s="63">
        <f t="shared" si="49"/>
        <v>39.664</v>
      </c>
      <c r="D134" s="64">
        <f t="shared" si="50"/>
        <v>3.00260663050318</v>
      </c>
      <c r="E134" s="64">
        <v>0.26</v>
      </c>
      <c r="F134" s="64">
        <v>3.25681818181818</v>
      </c>
      <c r="G134" s="63">
        <v>320.3</v>
      </c>
      <c r="H134" s="63">
        <v>274.1</v>
      </c>
      <c r="I134" s="64">
        <v>100</v>
      </c>
      <c r="J134" s="62">
        <v>60</v>
      </c>
      <c r="K134" s="64">
        <v>0.6</v>
      </c>
      <c r="L134" s="64">
        <v>0.66</v>
      </c>
      <c r="M134" s="64">
        <v>0.68</v>
      </c>
      <c r="N134" s="62">
        <v>540</v>
      </c>
      <c r="O134" s="64">
        <v>5.4</v>
      </c>
      <c r="P134" s="62">
        <v>200</v>
      </c>
      <c r="Q134" s="62">
        <v>220</v>
      </c>
      <c r="R134" s="64">
        <v>0.98</v>
      </c>
      <c r="T134" s="68"/>
      <c r="U134" s="65">
        <f t="shared" si="51"/>
        <v>0.630118680230965</v>
      </c>
      <c r="V134" s="65">
        <f t="shared" si="42"/>
        <v>1.55526257314065</v>
      </c>
      <c r="W134" s="65">
        <f t="shared" si="43"/>
        <v>0</v>
      </c>
      <c r="X134" s="65">
        <f t="shared" si="52"/>
        <v>0.975699426667314</v>
      </c>
      <c r="Y134" s="65">
        <f t="shared" si="44"/>
        <v>1.00440768254561</v>
      </c>
      <c r="Z134" s="65">
        <f t="shared" si="45"/>
        <v>0</v>
      </c>
      <c r="AA134" s="66">
        <f t="shared" si="53"/>
        <v>0.978735008933018</v>
      </c>
      <c r="AB134" s="66">
        <f t="shared" si="46"/>
        <v>1.00129247554796</v>
      </c>
      <c r="AC134" s="66">
        <f t="shared" si="47"/>
        <v>0</v>
      </c>
      <c r="AD134" s="65">
        <f t="shared" si="54"/>
        <v>0.850085378280213</v>
      </c>
      <c r="AE134" s="65">
        <f t="shared" si="48"/>
        <v>1.15282538088423</v>
      </c>
      <c r="AF134" s="65">
        <f t="shared" si="55"/>
        <v>0</v>
      </c>
    </row>
    <row r="135" spans="1:32">
      <c r="A135" s="62" t="s">
        <v>27</v>
      </c>
      <c r="B135" s="63">
        <v>49.58</v>
      </c>
      <c r="C135" s="63">
        <f t="shared" si="49"/>
        <v>39.664</v>
      </c>
      <c r="D135" s="64">
        <f t="shared" si="50"/>
        <v>3.00260663050318</v>
      </c>
      <c r="E135" s="64">
        <v>0.42</v>
      </c>
      <c r="F135" s="64">
        <v>3.25681818181818</v>
      </c>
      <c r="G135" s="63">
        <v>320.3</v>
      </c>
      <c r="H135" s="63">
        <v>274.1</v>
      </c>
      <c r="I135" s="64">
        <v>100</v>
      </c>
      <c r="J135" s="62">
        <v>60</v>
      </c>
      <c r="K135" s="64">
        <v>0.6</v>
      </c>
      <c r="L135" s="64">
        <v>0.66</v>
      </c>
      <c r="M135" s="64">
        <v>0.68</v>
      </c>
      <c r="N135" s="62">
        <v>540</v>
      </c>
      <c r="O135" s="64">
        <v>5.4</v>
      </c>
      <c r="P135" s="62">
        <v>200</v>
      </c>
      <c r="Q135" s="62">
        <v>220</v>
      </c>
      <c r="R135" s="64">
        <v>1.21</v>
      </c>
      <c r="T135" s="68"/>
      <c r="U135" s="65">
        <f t="shared" si="51"/>
        <v>0.631702615280688</v>
      </c>
      <c r="V135" s="65">
        <f t="shared" si="42"/>
        <v>1.91545827218454</v>
      </c>
      <c r="W135" s="65">
        <f t="shared" si="43"/>
        <v>0</v>
      </c>
      <c r="X135" s="65">
        <f t="shared" si="52"/>
        <v>0.9716543150147</v>
      </c>
      <c r="Y135" s="65">
        <f t="shared" si="44"/>
        <v>1.24529884888299</v>
      </c>
      <c r="Z135" s="65">
        <f t="shared" si="45"/>
        <v>0</v>
      </c>
      <c r="AA135" s="66">
        <f t="shared" si="53"/>
        <v>0.979327168933018</v>
      </c>
      <c r="AB135" s="66">
        <f t="shared" si="46"/>
        <v>1.23554215423054</v>
      </c>
      <c r="AC135" s="66">
        <f t="shared" si="47"/>
        <v>0</v>
      </c>
      <c r="AD135" s="65">
        <f t="shared" si="54"/>
        <v>0.850964541501624</v>
      </c>
      <c r="AE135" s="65">
        <f t="shared" si="48"/>
        <v>1.42191588601896</v>
      </c>
      <c r="AF135" s="65">
        <f t="shared" si="55"/>
        <v>0</v>
      </c>
    </row>
    <row r="136" spans="1:32">
      <c r="A136" s="62" t="s">
        <v>28</v>
      </c>
      <c r="B136" s="63">
        <v>32.14</v>
      </c>
      <c r="C136" s="63">
        <f t="shared" si="49"/>
        <v>25.712</v>
      </c>
      <c r="D136" s="64">
        <f t="shared" si="50"/>
        <v>2.03844809306011</v>
      </c>
      <c r="E136" s="64">
        <v>0.2</v>
      </c>
      <c r="F136" s="64">
        <v>7.66203096300184</v>
      </c>
      <c r="G136" s="63">
        <v>348</v>
      </c>
      <c r="H136" s="63">
        <v>354</v>
      </c>
      <c r="I136" s="64">
        <v>112</v>
      </c>
      <c r="J136" s="62">
        <v>55</v>
      </c>
      <c r="K136" s="64">
        <v>0.491071428571429</v>
      </c>
      <c r="L136" s="64">
        <v>0.491071428571429</v>
      </c>
      <c r="M136" s="64">
        <v>0.857142857142857</v>
      </c>
      <c r="N136" s="62">
        <v>740</v>
      </c>
      <c r="O136" s="64">
        <v>6.60714285714286</v>
      </c>
      <c r="P136" s="62">
        <v>206</v>
      </c>
      <c r="Q136" s="62">
        <v>222</v>
      </c>
      <c r="R136" s="64">
        <v>0.827</v>
      </c>
      <c r="T136" s="68"/>
      <c r="U136" s="65">
        <f t="shared" si="51"/>
        <v>0.345627333737929</v>
      </c>
      <c r="V136" s="65">
        <f t="shared" si="42"/>
        <v>2.39275057055259</v>
      </c>
      <c r="W136" s="65">
        <f t="shared" si="43"/>
        <v>0</v>
      </c>
      <c r="X136" s="65">
        <f t="shared" si="52"/>
        <v>0.787903723394864</v>
      </c>
      <c r="Y136" s="65">
        <f t="shared" si="44"/>
        <v>1.04962062679014</v>
      </c>
      <c r="Z136" s="65">
        <f t="shared" si="45"/>
        <v>0</v>
      </c>
      <c r="AA136" s="66">
        <f t="shared" si="53"/>
        <v>0.862919667770478</v>
      </c>
      <c r="AB136" s="66">
        <f t="shared" si="46"/>
        <v>0.958374262272543</v>
      </c>
      <c r="AC136" s="66">
        <f t="shared" si="47"/>
        <v>1</v>
      </c>
      <c r="AD136" s="65">
        <f t="shared" si="54"/>
        <v>0.485268803335987</v>
      </c>
      <c r="AE136" s="65">
        <f t="shared" si="48"/>
        <v>1.70421010853114</v>
      </c>
      <c r="AF136" s="65">
        <f t="shared" si="55"/>
        <v>0</v>
      </c>
    </row>
    <row r="137" spans="1:32">
      <c r="A137" s="62" t="s">
        <v>28</v>
      </c>
      <c r="B137" s="63">
        <v>34.38</v>
      </c>
      <c r="C137" s="63">
        <f t="shared" si="49"/>
        <v>27.504</v>
      </c>
      <c r="D137" s="64">
        <f t="shared" si="50"/>
        <v>2.17372056214717</v>
      </c>
      <c r="E137" s="64">
        <v>0.2</v>
      </c>
      <c r="F137" s="64">
        <v>7.66203096300184</v>
      </c>
      <c r="G137" s="63">
        <v>348</v>
      </c>
      <c r="H137" s="63">
        <v>354</v>
      </c>
      <c r="I137" s="64">
        <v>112</v>
      </c>
      <c r="J137" s="62">
        <v>55</v>
      </c>
      <c r="K137" s="64">
        <v>0.491071428571429</v>
      </c>
      <c r="L137" s="64">
        <v>0.491071428571429</v>
      </c>
      <c r="M137" s="64">
        <v>0.857142857142857</v>
      </c>
      <c r="N137" s="62">
        <v>540</v>
      </c>
      <c r="O137" s="64">
        <v>4.82142857142857</v>
      </c>
      <c r="P137" s="62">
        <v>206</v>
      </c>
      <c r="Q137" s="62">
        <v>222</v>
      </c>
      <c r="R137" s="64">
        <v>0.972</v>
      </c>
      <c r="T137" s="68"/>
      <c r="U137" s="65">
        <f t="shared" si="51"/>
        <v>0.368563342252387</v>
      </c>
      <c r="V137" s="65">
        <f t="shared" si="42"/>
        <v>2.63726716297897</v>
      </c>
      <c r="W137" s="65">
        <f t="shared" si="43"/>
        <v>0</v>
      </c>
      <c r="X137" s="65">
        <f t="shared" si="52"/>
        <v>0.8165113941785</v>
      </c>
      <c r="Y137" s="65">
        <f t="shared" si="44"/>
        <v>1.19043041766482</v>
      </c>
      <c r="Z137" s="65">
        <f t="shared" si="45"/>
        <v>0</v>
      </c>
      <c r="AA137" s="66">
        <f t="shared" si="53"/>
        <v>0.960679638068032</v>
      </c>
      <c r="AB137" s="66">
        <f t="shared" si="46"/>
        <v>1.01178370133329</v>
      </c>
      <c r="AC137" s="66">
        <f t="shared" si="47"/>
        <v>0</v>
      </c>
      <c r="AD137" s="65">
        <f t="shared" si="54"/>
        <v>0.576084314251509</v>
      </c>
      <c r="AE137" s="65">
        <f t="shared" si="48"/>
        <v>1.68725302174369</v>
      </c>
      <c r="AF137" s="65">
        <f t="shared" si="55"/>
        <v>0</v>
      </c>
    </row>
    <row r="138" spans="1:32">
      <c r="A138" s="62" t="s">
        <v>28</v>
      </c>
      <c r="B138" s="63">
        <v>29.49</v>
      </c>
      <c r="C138" s="63">
        <f t="shared" si="49"/>
        <v>23.592</v>
      </c>
      <c r="D138" s="64">
        <f t="shared" si="50"/>
        <v>1.87235906984664</v>
      </c>
      <c r="E138" s="64">
        <v>0.2</v>
      </c>
      <c r="F138" s="64">
        <v>10.3693181818182</v>
      </c>
      <c r="G138" s="63">
        <v>348</v>
      </c>
      <c r="H138" s="63">
        <v>354</v>
      </c>
      <c r="I138" s="64">
        <v>112</v>
      </c>
      <c r="J138" s="62">
        <v>40</v>
      </c>
      <c r="K138" s="64">
        <v>0.357142857142857</v>
      </c>
      <c r="L138" s="64">
        <v>0.357142857142857</v>
      </c>
      <c r="M138" s="64">
        <v>0.857142857142857</v>
      </c>
      <c r="N138" s="62">
        <v>740</v>
      </c>
      <c r="O138" s="64">
        <v>6.60714285714286</v>
      </c>
      <c r="P138" s="62">
        <v>176</v>
      </c>
      <c r="Q138" s="62">
        <v>192</v>
      </c>
      <c r="R138" s="64">
        <v>0.702</v>
      </c>
      <c r="T138" s="68"/>
      <c r="U138" s="65">
        <f t="shared" si="51"/>
        <v>0.225311077613623</v>
      </c>
      <c r="V138" s="65">
        <f t="shared" si="42"/>
        <v>3.11569234604537</v>
      </c>
      <c r="W138" s="65">
        <f t="shared" si="43"/>
        <v>0</v>
      </c>
      <c r="X138" s="65">
        <f t="shared" si="52"/>
        <v>0.847332619820824</v>
      </c>
      <c r="Y138" s="65">
        <f t="shared" si="44"/>
        <v>0.828482208260133</v>
      </c>
      <c r="Z138" s="65">
        <f t="shared" si="45"/>
        <v>1</v>
      </c>
      <c r="AA138" s="66">
        <f t="shared" si="53"/>
        <v>0.778651193140814</v>
      </c>
      <c r="AB138" s="66">
        <f t="shared" si="46"/>
        <v>0.901559011511137</v>
      </c>
      <c r="AC138" s="66">
        <f t="shared" si="47"/>
        <v>1</v>
      </c>
      <c r="AD138" s="65">
        <f t="shared" si="54"/>
        <v>0.384217977887614</v>
      </c>
      <c r="AE138" s="65">
        <f t="shared" si="48"/>
        <v>1.82708785221221</v>
      </c>
      <c r="AF138" s="65">
        <f t="shared" si="55"/>
        <v>0</v>
      </c>
    </row>
    <row r="139" spans="1:32">
      <c r="A139" s="62" t="s">
        <v>28</v>
      </c>
      <c r="B139" s="63">
        <v>33.42</v>
      </c>
      <c r="C139" s="63">
        <f t="shared" si="49"/>
        <v>26.736</v>
      </c>
      <c r="D139" s="64">
        <f t="shared" si="50"/>
        <v>2.11627697342691</v>
      </c>
      <c r="E139" s="64">
        <v>0.2</v>
      </c>
      <c r="F139" s="64">
        <v>5.89184826472962</v>
      </c>
      <c r="G139" s="63">
        <v>348</v>
      </c>
      <c r="H139" s="63">
        <v>354</v>
      </c>
      <c r="I139" s="64">
        <v>112</v>
      </c>
      <c r="J139" s="62">
        <v>70</v>
      </c>
      <c r="K139" s="64">
        <v>0.625</v>
      </c>
      <c r="L139" s="64">
        <v>0.625</v>
      </c>
      <c r="M139" s="64">
        <v>0.857142857142857</v>
      </c>
      <c r="N139" s="62">
        <v>740</v>
      </c>
      <c r="O139" s="64">
        <v>6.60714285714286</v>
      </c>
      <c r="P139" s="62">
        <v>236</v>
      </c>
      <c r="Q139" s="62">
        <v>252</v>
      </c>
      <c r="R139" s="64">
        <v>0.977</v>
      </c>
      <c r="T139" s="68"/>
      <c r="U139" s="65">
        <f t="shared" si="51"/>
        <v>0.443697360482502</v>
      </c>
      <c r="V139" s="65">
        <f t="shared" si="42"/>
        <v>2.20195134570455</v>
      </c>
      <c r="W139" s="65">
        <f t="shared" si="43"/>
        <v>0</v>
      </c>
      <c r="X139" s="65">
        <f t="shared" si="52"/>
        <v>0.678255281622613</v>
      </c>
      <c r="Y139" s="65">
        <f t="shared" si="44"/>
        <v>1.4404605853753</v>
      </c>
      <c r="Z139" s="65">
        <f t="shared" si="45"/>
        <v>0</v>
      </c>
      <c r="AA139" s="66">
        <f t="shared" si="53"/>
        <v>0.949465254085585</v>
      </c>
      <c r="AB139" s="66">
        <f t="shared" si="46"/>
        <v>1.02900026704077</v>
      </c>
      <c r="AC139" s="66">
        <f t="shared" si="47"/>
        <v>0</v>
      </c>
      <c r="AD139" s="65">
        <f t="shared" si="54"/>
        <v>0.573321955334853</v>
      </c>
      <c r="AE139" s="65">
        <f t="shared" si="48"/>
        <v>1.70410358596746</v>
      </c>
      <c r="AF139" s="65">
        <f t="shared" si="55"/>
        <v>0</v>
      </c>
    </row>
    <row r="140" spans="1:32">
      <c r="A140" s="62" t="s">
        <v>28</v>
      </c>
      <c r="B140" s="63">
        <v>45.12</v>
      </c>
      <c r="C140" s="63">
        <f t="shared" si="49"/>
        <v>36.096</v>
      </c>
      <c r="D140" s="64">
        <f t="shared" si="50"/>
        <v>2.7725810517108</v>
      </c>
      <c r="E140" s="64">
        <v>0.2</v>
      </c>
      <c r="F140" s="64">
        <v>7.66203096300184</v>
      </c>
      <c r="G140" s="63">
        <v>348</v>
      </c>
      <c r="H140" s="63">
        <v>354</v>
      </c>
      <c r="I140" s="64">
        <v>112</v>
      </c>
      <c r="J140" s="62">
        <v>55</v>
      </c>
      <c r="K140" s="64">
        <v>0.491071428571429</v>
      </c>
      <c r="L140" s="64">
        <v>0.491071428571429</v>
      </c>
      <c r="M140" s="64">
        <v>0.857142857142857</v>
      </c>
      <c r="N140" s="62">
        <v>740</v>
      </c>
      <c r="O140" s="64">
        <v>6.60714285714286</v>
      </c>
      <c r="P140" s="62">
        <v>206</v>
      </c>
      <c r="Q140" s="62">
        <v>222</v>
      </c>
      <c r="R140" s="64">
        <v>1.219</v>
      </c>
      <c r="T140" s="68"/>
      <c r="U140" s="65">
        <f t="shared" si="51"/>
        <v>0.470102623528931</v>
      </c>
      <c r="V140" s="65">
        <f t="shared" si="42"/>
        <v>2.59305083398451</v>
      </c>
      <c r="W140" s="65">
        <f t="shared" si="43"/>
        <v>0</v>
      </c>
      <c r="X140" s="65">
        <f t="shared" si="52"/>
        <v>1.07166179089583</v>
      </c>
      <c r="Y140" s="65">
        <f t="shared" si="44"/>
        <v>1.13748573510399</v>
      </c>
      <c r="Z140" s="65">
        <f t="shared" si="45"/>
        <v>0</v>
      </c>
      <c r="AA140" s="66">
        <f t="shared" si="53"/>
        <v>0.84397903743729</v>
      </c>
      <c r="AB140" s="66">
        <f t="shared" si="46"/>
        <v>1.44434866972697</v>
      </c>
      <c r="AC140" s="66">
        <f t="shared" si="47"/>
        <v>0</v>
      </c>
      <c r="AD140" s="65">
        <f t="shared" si="54"/>
        <v>0.660035000987417</v>
      </c>
      <c r="AE140" s="65">
        <f t="shared" si="48"/>
        <v>1.84687175403784</v>
      </c>
      <c r="AF140" s="65">
        <f t="shared" si="55"/>
        <v>0</v>
      </c>
    </row>
    <row r="141" spans="1:32">
      <c r="A141" s="62" t="s">
        <v>28</v>
      </c>
      <c r="B141" s="63">
        <v>21.6</v>
      </c>
      <c r="C141" s="63">
        <f t="shared" si="49"/>
        <v>17.28</v>
      </c>
      <c r="D141" s="64">
        <f t="shared" si="50"/>
        <v>1.32480890563222</v>
      </c>
      <c r="E141" s="64">
        <v>0.2</v>
      </c>
      <c r="F141" s="64">
        <v>7.66203096300184</v>
      </c>
      <c r="G141" s="63">
        <v>348</v>
      </c>
      <c r="H141" s="63">
        <v>354</v>
      </c>
      <c r="I141" s="64">
        <v>112</v>
      </c>
      <c r="J141" s="62">
        <v>55</v>
      </c>
      <c r="K141" s="64">
        <v>0.491071428571429</v>
      </c>
      <c r="L141" s="64">
        <v>0.491071428571429</v>
      </c>
      <c r="M141" s="64">
        <v>0.857142857142857</v>
      </c>
      <c r="N141" s="62">
        <v>740</v>
      </c>
      <c r="O141" s="64">
        <v>6.60714285714286</v>
      </c>
      <c r="P141" s="62">
        <v>206</v>
      </c>
      <c r="Q141" s="62">
        <v>222</v>
      </c>
      <c r="R141" s="64">
        <v>0.732</v>
      </c>
      <c r="T141" s="68"/>
      <c r="U141" s="65">
        <f t="shared" si="51"/>
        <v>0.224626847906901</v>
      </c>
      <c r="V141" s="65">
        <f t="shared" si="42"/>
        <v>3.25873779924733</v>
      </c>
      <c r="W141" s="65">
        <f t="shared" si="43"/>
        <v>0</v>
      </c>
      <c r="X141" s="65">
        <f t="shared" si="52"/>
        <v>0.512066936159907</v>
      </c>
      <c r="Y141" s="65">
        <f t="shared" si="44"/>
        <v>1.42950061468412</v>
      </c>
      <c r="Z141" s="65">
        <f t="shared" si="45"/>
        <v>0</v>
      </c>
      <c r="AA141" s="66">
        <f t="shared" si="53"/>
        <v>0.881331558806117</v>
      </c>
      <c r="AB141" s="66">
        <f t="shared" si="46"/>
        <v>0.830561430242658</v>
      </c>
      <c r="AC141" s="66">
        <f t="shared" si="47"/>
        <v>1</v>
      </c>
      <c r="AD141" s="65">
        <f t="shared" si="54"/>
        <v>0.31538131114239</v>
      </c>
      <c r="AE141" s="65">
        <f t="shared" si="48"/>
        <v>2.32099992656037</v>
      </c>
      <c r="AF141" s="65">
        <f t="shared" si="55"/>
        <v>0</v>
      </c>
    </row>
    <row r="142" spans="1:32">
      <c r="A142" s="62" t="s">
        <v>28</v>
      </c>
      <c r="B142" s="63">
        <v>28.33</v>
      </c>
      <c r="C142" s="63">
        <f t="shared" si="49"/>
        <v>22.664</v>
      </c>
      <c r="D142" s="64">
        <f t="shared" si="50"/>
        <v>1.79730958069461</v>
      </c>
      <c r="E142" s="64">
        <v>0.25</v>
      </c>
      <c r="F142" s="64">
        <v>7.66203096300184</v>
      </c>
      <c r="G142" s="63">
        <v>348</v>
      </c>
      <c r="H142" s="63">
        <v>354</v>
      </c>
      <c r="I142" s="64">
        <v>112</v>
      </c>
      <c r="J142" s="62">
        <v>55</v>
      </c>
      <c r="K142" s="64">
        <v>0.491071428571429</v>
      </c>
      <c r="L142" s="64">
        <v>0.491071428571429</v>
      </c>
      <c r="M142" s="64">
        <v>0.857142857142857</v>
      </c>
      <c r="N142" s="62">
        <v>740</v>
      </c>
      <c r="O142" s="64">
        <v>6.60714285714286</v>
      </c>
      <c r="P142" s="62">
        <v>206</v>
      </c>
      <c r="Q142" s="62">
        <v>222</v>
      </c>
      <c r="R142" s="64">
        <v>0.847</v>
      </c>
      <c r="T142" s="68"/>
      <c r="U142" s="65">
        <f t="shared" si="51"/>
        <v>0.305094199977701</v>
      </c>
      <c r="V142" s="65">
        <f t="shared" si="42"/>
        <v>2.77619174688311</v>
      </c>
      <c r="W142" s="65">
        <f t="shared" si="43"/>
        <v>0</v>
      </c>
      <c r="X142" s="65">
        <f t="shared" si="52"/>
        <v>0.693941871002467</v>
      </c>
      <c r="Y142" s="65">
        <f t="shared" si="44"/>
        <v>1.22056332870709</v>
      </c>
      <c r="Z142" s="65">
        <f t="shared" si="45"/>
        <v>0</v>
      </c>
      <c r="AA142" s="66">
        <f t="shared" si="53"/>
        <v>0.869326091389508</v>
      </c>
      <c r="AB142" s="66">
        <f t="shared" si="46"/>
        <v>0.974317932464419</v>
      </c>
      <c r="AC142" s="66">
        <f t="shared" si="47"/>
        <v>1</v>
      </c>
      <c r="AD142" s="65">
        <f t="shared" si="54"/>
        <v>0.428028313798003</v>
      </c>
      <c r="AE142" s="65">
        <f t="shared" si="48"/>
        <v>1.97884105489274</v>
      </c>
      <c r="AF142" s="65">
        <f t="shared" si="55"/>
        <v>0</v>
      </c>
    </row>
    <row r="143" spans="1:32">
      <c r="A143" s="62" t="s">
        <v>28</v>
      </c>
      <c r="B143" s="63">
        <v>28.33</v>
      </c>
      <c r="C143" s="63">
        <f t="shared" si="49"/>
        <v>22.664</v>
      </c>
      <c r="D143" s="64">
        <f t="shared" si="50"/>
        <v>1.79730958069461</v>
      </c>
      <c r="E143" s="64">
        <v>0.3</v>
      </c>
      <c r="F143" s="64">
        <v>7.66203096300184</v>
      </c>
      <c r="G143" s="63">
        <v>348</v>
      </c>
      <c r="H143" s="63">
        <v>354</v>
      </c>
      <c r="I143" s="64">
        <v>112</v>
      </c>
      <c r="J143" s="62">
        <v>55</v>
      </c>
      <c r="K143" s="64">
        <v>0.491071428571429</v>
      </c>
      <c r="L143" s="64">
        <v>0.491071428571429</v>
      </c>
      <c r="M143" s="64">
        <v>0.857142857142857</v>
      </c>
      <c r="N143" s="62">
        <v>740</v>
      </c>
      <c r="O143" s="64">
        <v>6.60714285714286</v>
      </c>
      <c r="P143" s="62">
        <v>206</v>
      </c>
      <c r="Q143" s="62">
        <v>222</v>
      </c>
      <c r="R143" s="64">
        <v>1.097</v>
      </c>
      <c r="T143" s="68"/>
      <c r="U143" s="65">
        <f t="shared" si="51"/>
        <v>0.30544710171387</v>
      </c>
      <c r="V143" s="65">
        <f t="shared" si="42"/>
        <v>3.59145656922168</v>
      </c>
      <c r="W143" s="65">
        <f t="shared" si="43"/>
        <v>0</v>
      </c>
      <c r="X143" s="65">
        <f t="shared" si="52"/>
        <v>0.693185203668995</v>
      </c>
      <c r="Y143" s="65">
        <f t="shared" si="44"/>
        <v>1.58254964790598</v>
      </c>
      <c r="Z143" s="65">
        <f t="shared" si="45"/>
        <v>0</v>
      </c>
      <c r="AA143" s="66">
        <f t="shared" si="53"/>
        <v>0.869511141389508</v>
      </c>
      <c r="AB143" s="66">
        <f t="shared" si="46"/>
        <v>1.26162845739614</v>
      </c>
      <c r="AC143" s="66">
        <f t="shared" si="47"/>
        <v>0</v>
      </c>
      <c r="AD143" s="65">
        <f t="shared" si="54"/>
        <v>0.428192767624637</v>
      </c>
      <c r="AE143" s="65">
        <f t="shared" si="48"/>
        <v>2.56193024017083</v>
      </c>
      <c r="AF143" s="65">
        <f t="shared" si="55"/>
        <v>0</v>
      </c>
    </row>
    <row r="144" spans="1:32">
      <c r="A144" s="62" t="s">
        <v>28</v>
      </c>
      <c r="B144" s="63">
        <v>29.23</v>
      </c>
      <c r="C144" s="63">
        <f t="shared" si="49"/>
        <v>23.384</v>
      </c>
      <c r="D144" s="64">
        <f t="shared" si="50"/>
        <v>1.85567009470186</v>
      </c>
      <c r="E144" s="64">
        <v>0.2</v>
      </c>
      <c r="F144" s="64">
        <v>7.66203096300184</v>
      </c>
      <c r="G144" s="63">
        <v>348</v>
      </c>
      <c r="H144" s="63">
        <v>354</v>
      </c>
      <c r="I144" s="64">
        <v>112</v>
      </c>
      <c r="J144" s="62">
        <v>55</v>
      </c>
      <c r="K144" s="64">
        <v>0.491071428571429</v>
      </c>
      <c r="L144" s="64">
        <v>0.491071428571429</v>
      </c>
      <c r="M144" s="64">
        <v>0.857142857142857</v>
      </c>
      <c r="N144" s="62">
        <v>940</v>
      </c>
      <c r="O144" s="64">
        <v>8.39285714285714</v>
      </c>
      <c r="P144" s="62">
        <v>206</v>
      </c>
      <c r="Q144" s="62">
        <v>222</v>
      </c>
      <c r="R144" s="64">
        <v>0.755</v>
      </c>
      <c r="T144" s="68"/>
      <c r="U144" s="65">
        <f t="shared" si="51"/>
        <v>0.314636565587593</v>
      </c>
      <c r="V144" s="65">
        <f t="shared" si="42"/>
        <v>2.39959395243848</v>
      </c>
      <c r="W144" s="65">
        <f t="shared" si="43"/>
        <v>0</v>
      </c>
      <c r="X144" s="65">
        <f t="shared" si="52"/>
        <v>0.737469672659434</v>
      </c>
      <c r="Y144" s="65">
        <f t="shared" si="44"/>
        <v>1.02377091288019</v>
      </c>
      <c r="Z144" s="65">
        <f t="shared" si="45"/>
        <v>0</v>
      </c>
      <c r="AA144" s="66">
        <f t="shared" si="53"/>
        <v>0.766385340128121</v>
      </c>
      <c r="AB144" s="66">
        <f t="shared" si="46"/>
        <v>0.98514410501874</v>
      </c>
      <c r="AC144" s="66">
        <f t="shared" si="47"/>
        <v>1</v>
      </c>
      <c r="AD144" s="65">
        <f t="shared" si="54"/>
        <v>0.391720226505606</v>
      </c>
      <c r="AE144" s="65">
        <f t="shared" si="48"/>
        <v>1.92739600590728</v>
      </c>
      <c r="AF144" s="65">
        <f t="shared" si="55"/>
        <v>0</v>
      </c>
    </row>
    <row r="145" spans="1:32">
      <c r="A145" s="62" t="s">
        <v>83</v>
      </c>
      <c r="B145" s="63">
        <v>29.6</v>
      </c>
      <c r="C145" s="63">
        <f t="shared" si="49"/>
        <v>23.68</v>
      </c>
      <c r="D145" s="64">
        <f t="shared" si="50"/>
        <v>1.87939742269675</v>
      </c>
      <c r="E145" s="64">
        <v>0.264492666666667</v>
      </c>
      <c r="F145" s="64">
        <v>4.21728395061728</v>
      </c>
      <c r="G145" s="63">
        <v>306</v>
      </c>
      <c r="H145" s="63">
        <v>306</v>
      </c>
      <c r="I145" s="64">
        <v>256.54</v>
      </c>
      <c r="J145" s="62">
        <v>96.73</v>
      </c>
      <c r="K145" s="64">
        <v>0.377056209557964</v>
      </c>
      <c r="L145" s="64">
        <v>0.480022608560069</v>
      </c>
      <c r="M145" s="64">
        <v>0.79406720199579</v>
      </c>
      <c r="N145" s="62">
        <v>600</v>
      </c>
      <c r="O145" s="64">
        <v>2.33881655882124</v>
      </c>
      <c r="P145" s="62">
        <v>450</v>
      </c>
      <c r="Q145" s="62">
        <v>450</v>
      </c>
      <c r="R145" s="64">
        <v>0.699</v>
      </c>
      <c r="T145" s="68"/>
      <c r="U145" s="65">
        <f t="shared" si="51"/>
        <v>0.240387747316866</v>
      </c>
      <c r="V145" s="65">
        <f t="shared" si="42"/>
        <v>2.90780211471684</v>
      </c>
      <c r="W145" s="65">
        <f t="shared" si="43"/>
        <v>0</v>
      </c>
      <c r="X145" s="65">
        <f t="shared" si="52"/>
        <v>0.782113194741293</v>
      </c>
      <c r="Y145" s="65">
        <f t="shared" si="44"/>
        <v>0.893732524524426</v>
      </c>
      <c r="Z145" s="65">
        <f t="shared" si="45"/>
        <v>1</v>
      </c>
      <c r="AA145" s="66">
        <f t="shared" si="53"/>
        <v>1.03388910072832</v>
      </c>
      <c r="AB145" s="66">
        <f t="shared" si="46"/>
        <v>0.676087986136609</v>
      </c>
      <c r="AC145" s="66">
        <f t="shared" si="47"/>
        <v>1</v>
      </c>
      <c r="AD145" s="65">
        <f t="shared" si="54"/>
        <v>0.51619488217378</v>
      </c>
      <c r="AE145" s="65">
        <f t="shared" si="48"/>
        <v>1.35413973314962</v>
      </c>
      <c r="AF145" s="65">
        <f t="shared" si="55"/>
        <v>0</v>
      </c>
    </row>
    <row r="146" spans="1:32">
      <c r="A146" s="62" t="s">
        <v>83</v>
      </c>
      <c r="B146" s="63">
        <v>29.6</v>
      </c>
      <c r="C146" s="63">
        <f t="shared" si="49"/>
        <v>23.68</v>
      </c>
      <c r="D146" s="64">
        <f t="shared" si="50"/>
        <v>1.87939742269675</v>
      </c>
      <c r="E146" s="64">
        <v>0.264492666666667</v>
      </c>
      <c r="F146" s="64">
        <v>4.21728395061728</v>
      </c>
      <c r="G146" s="63">
        <v>306</v>
      </c>
      <c r="H146" s="63">
        <v>306</v>
      </c>
      <c r="I146" s="64">
        <v>256.54</v>
      </c>
      <c r="J146" s="62">
        <v>96.73</v>
      </c>
      <c r="K146" s="64">
        <v>0.377056209557964</v>
      </c>
      <c r="L146" s="64">
        <v>0.480022608560069</v>
      </c>
      <c r="M146" s="64">
        <v>0.79406720199579</v>
      </c>
      <c r="N146" s="62">
        <v>600</v>
      </c>
      <c r="O146" s="64">
        <v>2.33881655882124</v>
      </c>
      <c r="P146" s="62">
        <v>450</v>
      </c>
      <c r="Q146" s="62">
        <v>450</v>
      </c>
      <c r="R146" s="64">
        <v>0.735</v>
      </c>
      <c r="T146" s="68"/>
      <c r="U146" s="65">
        <f t="shared" si="51"/>
        <v>0.240387747316866</v>
      </c>
      <c r="V146" s="65">
        <f t="shared" si="42"/>
        <v>3.05756016354346</v>
      </c>
      <c r="W146" s="65">
        <f t="shared" si="43"/>
        <v>0</v>
      </c>
      <c r="X146" s="65">
        <f t="shared" si="52"/>
        <v>0.782113194741293</v>
      </c>
      <c r="Y146" s="65">
        <f t="shared" si="44"/>
        <v>0.939761667418388</v>
      </c>
      <c r="Z146" s="65">
        <f t="shared" si="45"/>
        <v>1</v>
      </c>
      <c r="AA146" s="66">
        <f t="shared" si="53"/>
        <v>1.03388910072832</v>
      </c>
      <c r="AB146" s="66">
        <f t="shared" si="46"/>
        <v>0.710907968255233</v>
      </c>
      <c r="AC146" s="66">
        <f t="shared" si="47"/>
        <v>1</v>
      </c>
      <c r="AD146" s="65">
        <f t="shared" si="54"/>
        <v>0.51619488217378</v>
      </c>
      <c r="AE146" s="65">
        <f t="shared" si="48"/>
        <v>1.42388083528608</v>
      </c>
      <c r="AF146" s="65">
        <f t="shared" si="55"/>
        <v>0</v>
      </c>
    </row>
    <row r="147" spans="1:32">
      <c r="A147" s="62" t="s">
        <v>83</v>
      </c>
      <c r="B147" s="63">
        <v>36.5</v>
      </c>
      <c r="C147" s="63">
        <f t="shared" si="49"/>
        <v>29.2</v>
      </c>
      <c r="D147" s="64">
        <f t="shared" si="50"/>
        <v>2.29797427181143</v>
      </c>
      <c r="E147" s="64">
        <v>0.264492666666667</v>
      </c>
      <c r="F147" s="64">
        <v>4.21728395061728</v>
      </c>
      <c r="G147" s="63">
        <v>306</v>
      </c>
      <c r="H147" s="63">
        <v>306</v>
      </c>
      <c r="I147" s="64">
        <v>256.54</v>
      </c>
      <c r="J147" s="62">
        <v>96.73</v>
      </c>
      <c r="K147" s="64">
        <v>0.377056209557964</v>
      </c>
      <c r="L147" s="64">
        <v>0.480022608560069</v>
      </c>
      <c r="M147" s="64">
        <v>0.79406720199579</v>
      </c>
      <c r="N147" s="62">
        <v>1060</v>
      </c>
      <c r="O147" s="64">
        <v>4.13190925391752</v>
      </c>
      <c r="P147" s="62">
        <v>450</v>
      </c>
      <c r="Q147" s="62">
        <v>450</v>
      </c>
      <c r="R147" s="64">
        <v>0.747</v>
      </c>
      <c r="T147" s="68"/>
      <c r="U147" s="65">
        <f t="shared" si="51"/>
        <v>0.293926580893263</v>
      </c>
      <c r="V147" s="65">
        <f t="shared" si="42"/>
        <v>2.54145099000511</v>
      </c>
      <c r="W147" s="65">
        <f t="shared" si="43"/>
        <v>0</v>
      </c>
      <c r="X147" s="65">
        <f t="shared" si="52"/>
        <v>0.98143931979432</v>
      </c>
      <c r="Y147" s="65">
        <f t="shared" si="44"/>
        <v>0.761127035501847</v>
      </c>
      <c r="Z147" s="65">
        <f t="shared" si="45"/>
        <v>1</v>
      </c>
      <c r="AA147" s="66">
        <f t="shared" si="53"/>
        <v>0.921421462209201</v>
      </c>
      <c r="AB147" s="66">
        <f t="shared" si="46"/>
        <v>0.810703929349542</v>
      </c>
      <c r="AC147" s="66">
        <f t="shared" si="47"/>
        <v>1</v>
      </c>
      <c r="AD147" s="65">
        <f t="shared" si="54"/>
        <v>0.568941846065952</v>
      </c>
      <c r="AE147" s="65">
        <f t="shared" si="48"/>
        <v>1.31296371529931</v>
      </c>
      <c r="AF147" s="65">
        <f t="shared" si="55"/>
        <v>0</v>
      </c>
    </row>
    <row r="148" spans="1:32">
      <c r="A148" s="62" t="s">
        <v>83</v>
      </c>
      <c r="B148" s="63">
        <v>36.5</v>
      </c>
      <c r="C148" s="63">
        <f t="shared" si="49"/>
        <v>29.2</v>
      </c>
      <c r="D148" s="64">
        <f t="shared" si="50"/>
        <v>2.29797427181143</v>
      </c>
      <c r="E148" s="64">
        <v>0.264492666666667</v>
      </c>
      <c r="F148" s="64">
        <v>4.21728395061728</v>
      </c>
      <c r="G148" s="63">
        <v>306</v>
      </c>
      <c r="H148" s="63">
        <v>306</v>
      </c>
      <c r="I148" s="64">
        <v>256.54</v>
      </c>
      <c r="J148" s="62">
        <v>96.73</v>
      </c>
      <c r="K148" s="64">
        <v>0.377056209557964</v>
      </c>
      <c r="L148" s="64">
        <v>0.480022608560069</v>
      </c>
      <c r="M148" s="64">
        <v>0.79406720199579</v>
      </c>
      <c r="N148" s="62">
        <v>1060</v>
      </c>
      <c r="O148" s="64">
        <v>4.13190925391752</v>
      </c>
      <c r="P148" s="62">
        <v>450</v>
      </c>
      <c r="Q148" s="62">
        <v>450</v>
      </c>
      <c r="R148" s="64">
        <v>0.788</v>
      </c>
      <c r="T148" s="68"/>
      <c r="U148" s="65">
        <f t="shared" si="51"/>
        <v>0.293926580893263</v>
      </c>
      <c r="V148" s="65">
        <f t="shared" si="42"/>
        <v>2.68094160659173</v>
      </c>
      <c r="W148" s="65">
        <f t="shared" si="43"/>
        <v>0</v>
      </c>
      <c r="X148" s="65">
        <f t="shared" si="52"/>
        <v>0.98143931979432</v>
      </c>
      <c r="Y148" s="65">
        <f t="shared" si="44"/>
        <v>0.802902414960449</v>
      </c>
      <c r="Z148" s="65">
        <f t="shared" si="45"/>
        <v>1</v>
      </c>
      <c r="AA148" s="66">
        <f t="shared" si="53"/>
        <v>0.921421462209201</v>
      </c>
      <c r="AB148" s="66">
        <f t="shared" si="46"/>
        <v>0.855200396690012</v>
      </c>
      <c r="AC148" s="66">
        <f t="shared" si="47"/>
        <v>1</v>
      </c>
      <c r="AD148" s="65">
        <f t="shared" si="54"/>
        <v>0.568941846065952</v>
      </c>
      <c r="AE148" s="65">
        <f t="shared" si="48"/>
        <v>1.38502731948575</v>
      </c>
      <c r="AF148" s="65">
        <f t="shared" si="55"/>
        <v>0</v>
      </c>
    </row>
    <row r="149" spans="1:32">
      <c r="A149" s="62" t="s">
        <v>83</v>
      </c>
      <c r="B149" s="63">
        <v>29.6</v>
      </c>
      <c r="C149" s="63">
        <f t="shared" si="49"/>
        <v>23.68</v>
      </c>
      <c r="D149" s="64">
        <f t="shared" si="50"/>
        <v>1.87939742269675</v>
      </c>
      <c r="E149" s="64">
        <v>0.264492666666667</v>
      </c>
      <c r="F149" s="64">
        <v>4.21728395061728</v>
      </c>
      <c r="G149" s="63">
        <v>306</v>
      </c>
      <c r="H149" s="63">
        <v>306</v>
      </c>
      <c r="I149" s="64">
        <v>256.54</v>
      </c>
      <c r="J149" s="62">
        <v>96.73</v>
      </c>
      <c r="K149" s="64">
        <v>0.377056209557964</v>
      </c>
      <c r="L149" s="64">
        <v>0.480022608560069</v>
      </c>
      <c r="M149" s="64">
        <v>0.79406720199579</v>
      </c>
      <c r="N149" s="62">
        <v>1524</v>
      </c>
      <c r="O149" s="64">
        <v>5.94059405940594</v>
      </c>
      <c r="P149" s="62">
        <v>450</v>
      </c>
      <c r="Q149" s="62">
        <v>450</v>
      </c>
      <c r="R149" s="64">
        <v>0.696</v>
      </c>
      <c r="T149" s="68"/>
      <c r="U149" s="65">
        <f t="shared" si="51"/>
        <v>0.240387747316866</v>
      </c>
      <c r="V149" s="65">
        <f t="shared" si="42"/>
        <v>2.89532227731462</v>
      </c>
      <c r="W149" s="65">
        <f t="shared" si="43"/>
        <v>0</v>
      </c>
      <c r="X149" s="65">
        <f t="shared" si="52"/>
        <v>0.823405139986822</v>
      </c>
      <c r="Y149" s="65">
        <f t="shared" si="44"/>
        <v>0.845270409668731</v>
      </c>
      <c r="Z149" s="65">
        <f t="shared" si="45"/>
        <v>1</v>
      </c>
      <c r="AA149" s="66">
        <f t="shared" si="53"/>
        <v>0.829668316445166</v>
      </c>
      <c r="AB149" s="66">
        <f t="shared" si="46"/>
        <v>0.838889452814244</v>
      </c>
      <c r="AC149" s="66">
        <f t="shared" si="47"/>
        <v>1</v>
      </c>
      <c r="AD149" s="65">
        <f t="shared" si="54"/>
        <v>0.413980394762717</v>
      </c>
      <c r="AE149" s="65">
        <f t="shared" si="48"/>
        <v>1.68123903644985</v>
      </c>
      <c r="AF149" s="65">
        <f t="shared" si="55"/>
        <v>0</v>
      </c>
    </row>
    <row r="150" spans="1:32">
      <c r="A150" s="62" t="s">
        <v>83</v>
      </c>
      <c r="B150" s="63">
        <v>29.6</v>
      </c>
      <c r="C150" s="63">
        <f t="shared" si="49"/>
        <v>23.68</v>
      </c>
      <c r="D150" s="64">
        <f t="shared" si="50"/>
        <v>1.87939742269675</v>
      </c>
      <c r="E150" s="64">
        <v>0.264492666666667</v>
      </c>
      <c r="F150" s="64">
        <v>4.21728395061728</v>
      </c>
      <c r="G150" s="63">
        <v>306</v>
      </c>
      <c r="H150" s="63">
        <v>306</v>
      </c>
      <c r="I150" s="64">
        <v>256.54</v>
      </c>
      <c r="J150" s="62">
        <v>96.73</v>
      </c>
      <c r="K150" s="64">
        <v>0.377056209557964</v>
      </c>
      <c r="L150" s="64">
        <v>0.480022608560069</v>
      </c>
      <c r="M150" s="64">
        <v>0.79406720199579</v>
      </c>
      <c r="N150" s="62">
        <v>1525</v>
      </c>
      <c r="O150" s="64">
        <v>5.94449208700398</v>
      </c>
      <c r="P150" s="62">
        <v>450</v>
      </c>
      <c r="Q150" s="62">
        <v>450</v>
      </c>
      <c r="R150" s="64">
        <v>0.688</v>
      </c>
      <c r="T150" s="68"/>
      <c r="U150" s="65">
        <f t="shared" si="51"/>
        <v>0.240387747316866</v>
      </c>
      <c r="V150" s="65">
        <f t="shared" si="42"/>
        <v>2.8620427109087</v>
      </c>
      <c r="W150" s="65">
        <f t="shared" si="43"/>
        <v>0</v>
      </c>
      <c r="X150" s="65">
        <f t="shared" si="52"/>
        <v>0.823449828239252</v>
      </c>
      <c r="Y150" s="65">
        <f t="shared" si="44"/>
        <v>0.835509312657362</v>
      </c>
      <c r="Z150" s="65">
        <f t="shared" si="45"/>
        <v>1</v>
      </c>
      <c r="AA150" s="66">
        <f t="shared" si="53"/>
        <v>0.829447298280357</v>
      </c>
      <c r="AB150" s="66">
        <f t="shared" si="46"/>
        <v>0.829468010115156</v>
      </c>
      <c r="AC150" s="66">
        <f t="shared" si="47"/>
        <v>1</v>
      </c>
      <c r="AD150" s="65">
        <f t="shared" si="54"/>
        <v>0.413869773023094</v>
      </c>
      <c r="AE150" s="65">
        <f t="shared" si="48"/>
        <v>1.66235865686574</v>
      </c>
      <c r="AF150" s="65">
        <f t="shared" si="55"/>
        <v>0</v>
      </c>
    </row>
    <row r="151" spans="1:32">
      <c r="A151" s="62" t="s">
        <v>83</v>
      </c>
      <c r="B151" s="63">
        <v>29.6</v>
      </c>
      <c r="C151" s="63">
        <f t="shared" si="49"/>
        <v>23.68</v>
      </c>
      <c r="D151" s="64">
        <f t="shared" si="50"/>
        <v>1.87939742269675</v>
      </c>
      <c r="E151" s="64">
        <v>0.412811670781893</v>
      </c>
      <c r="F151" s="64">
        <v>4.21728395061728</v>
      </c>
      <c r="G151" s="63">
        <v>306</v>
      </c>
      <c r="H151" s="63">
        <v>306</v>
      </c>
      <c r="I151" s="64">
        <v>258.32</v>
      </c>
      <c r="J151" s="62">
        <v>96.73</v>
      </c>
      <c r="K151" s="64">
        <v>0.374458036543822</v>
      </c>
      <c r="L151" s="64">
        <v>0.587449674821926</v>
      </c>
      <c r="M151" s="64">
        <v>0.567126045215237</v>
      </c>
      <c r="N151" s="62">
        <v>1060</v>
      </c>
      <c r="O151" s="64">
        <v>4.10343759677919</v>
      </c>
      <c r="P151" s="62">
        <v>450</v>
      </c>
      <c r="Q151" s="62">
        <v>450</v>
      </c>
      <c r="R151" s="64">
        <v>0.552</v>
      </c>
      <c r="T151" s="68"/>
      <c r="U151" s="65">
        <f t="shared" si="51"/>
        <v>0.239687897579865</v>
      </c>
      <c r="V151" s="65">
        <f t="shared" si="42"/>
        <v>2.30299487614335</v>
      </c>
      <c r="W151" s="65">
        <f t="shared" si="43"/>
        <v>0</v>
      </c>
      <c r="X151" s="65">
        <f t="shared" si="52"/>
        <v>0.802403623403323</v>
      </c>
      <c r="Y151" s="65">
        <f t="shared" si="44"/>
        <v>0.687933084921453</v>
      </c>
      <c r="Z151" s="65">
        <f t="shared" si="45"/>
        <v>1</v>
      </c>
      <c r="AA151" s="66">
        <f t="shared" si="53"/>
        <v>0.932666104513383</v>
      </c>
      <c r="AB151" s="66">
        <f t="shared" si="46"/>
        <v>0.591851679104394</v>
      </c>
      <c r="AC151" s="66">
        <f t="shared" si="47"/>
        <v>1</v>
      </c>
      <c r="AD151" s="65">
        <f t="shared" si="54"/>
        <v>0.465429189618841</v>
      </c>
      <c r="AE151" s="65">
        <f t="shared" si="48"/>
        <v>1.18600210797276</v>
      </c>
      <c r="AF151" s="65">
        <f t="shared" si="55"/>
        <v>0</v>
      </c>
    </row>
    <row r="152" spans="1:32">
      <c r="A152" s="62" t="s">
        <v>83</v>
      </c>
      <c r="B152" s="63">
        <v>29.6</v>
      </c>
      <c r="C152" s="63">
        <f t="shared" si="49"/>
        <v>23.68</v>
      </c>
      <c r="D152" s="64">
        <f t="shared" si="50"/>
        <v>1.87939742269675</v>
      </c>
      <c r="E152" s="64">
        <v>0.412811670781893</v>
      </c>
      <c r="F152" s="64">
        <v>4.21728395061728</v>
      </c>
      <c r="G152" s="63">
        <v>306</v>
      </c>
      <c r="H152" s="63">
        <v>306</v>
      </c>
      <c r="I152" s="64">
        <v>258.32</v>
      </c>
      <c r="J152" s="62">
        <v>96.73</v>
      </c>
      <c r="K152" s="64">
        <v>0.374458036543822</v>
      </c>
      <c r="L152" s="64">
        <v>0.587449674821926</v>
      </c>
      <c r="M152" s="64">
        <v>0.567126045215237</v>
      </c>
      <c r="N152" s="62">
        <v>1060</v>
      </c>
      <c r="O152" s="64">
        <v>4.10343759677919</v>
      </c>
      <c r="P152" s="62">
        <v>450</v>
      </c>
      <c r="Q152" s="62">
        <v>450</v>
      </c>
      <c r="R152" s="64">
        <v>0.552</v>
      </c>
      <c r="T152" s="68"/>
      <c r="U152" s="65">
        <f t="shared" si="51"/>
        <v>0.239687897579865</v>
      </c>
      <c r="V152" s="65">
        <f t="shared" si="42"/>
        <v>2.30299487614335</v>
      </c>
      <c r="W152" s="65">
        <f t="shared" si="43"/>
        <v>0</v>
      </c>
      <c r="X152" s="65">
        <f t="shared" si="52"/>
        <v>0.802403623403323</v>
      </c>
      <c r="Y152" s="65">
        <f t="shared" si="44"/>
        <v>0.687933084921453</v>
      </c>
      <c r="Z152" s="65">
        <f t="shared" si="45"/>
        <v>1</v>
      </c>
      <c r="AA152" s="66">
        <f t="shared" si="53"/>
        <v>0.932666104513383</v>
      </c>
      <c r="AB152" s="66">
        <f t="shared" si="46"/>
        <v>0.591851679104394</v>
      </c>
      <c r="AC152" s="66">
        <f t="shared" si="47"/>
        <v>1</v>
      </c>
      <c r="AD152" s="65">
        <f t="shared" si="54"/>
        <v>0.465429189618841</v>
      </c>
      <c r="AE152" s="65">
        <f t="shared" si="48"/>
        <v>1.18600210797276</v>
      </c>
      <c r="AF152" s="65">
        <f t="shared" si="55"/>
        <v>0</v>
      </c>
    </row>
    <row r="153" spans="1:32">
      <c r="A153" s="62" t="s">
        <v>83</v>
      </c>
      <c r="B153" s="63">
        <v>29.6</v>
      </c>
      <c r="C153" s="63">
        <f t="shared" si="49"/>
        <v>23.68</v>
      </c>
      <c r="D153" s="64">
        <f t="shared" si="50"/>
        <v>1.87939742269675</v>
      </c>
      <c r="E153" s="64">
        <v>0.412811670781893</v>
      </c>
      <c r="F153" s="64">
        <v>4.21728395061728</v>
      </c>
      <c r="G153" s="63">
        <v>306</v>
      </c>
      <c r="H153" s="63">
        <v>306</v>
      </c>
      <c r="I153" s="64">
        <v>256.54</v>
      </c>
      <c r="J153" s="62">
        <v>96.73</v>
      </c>
      <c r="K153" s="64">
        <v>0.377056209557964</v>
      </c>
      <c r="L153" s="64">
        <v>0.480022608560069</v>
      </c>
      <c r="M153" s="64">
        <v>0.79406720199579</v>
      </c>
      <c r="N153" s="62">
        <v>1060</v>
      </c>
      <c r="O153" s="64">
        <v>4.13190925391752</v>
      </c>
      <c r="P153" s="62">
        <v>450</v>
      </c>
      <c r="Q153" s="62">
        <v>450</v>
      </c>
      <c r="R153" s="64">
        <v>0.683</v>
      </c>
      <c r="T153" s="68"/>
      <c r="U153" s="65">
        <f t="shared" si="51"/>
        <v>0.241482399957303</v>
      </c>
      <c r="V153" s="65">
        <f t="shared" si="42"/>
        <v>2.82836347543656</v>
      </c>
      <c r="W153" s="65">
        <f t="shared" si="43"/>
        <v>0</v>
      </c>
      <c r="X153" s="65">
        <f t="shared" si="52"/>
        <v>0.800322712877918</v>
      </c>
      <c r="Y153" s="65">
        <f t="shared" si="44"/>
        <v>0.853405743720515</v>
      </c>
      <c r="Z153" s="65">
        <f t="shared" si="45"/>
        <v>1</v>
      </c>
      <c r="AA153" s="66">
        <f t="shared" si="53"/>
        <v>0.93276967355059</v>
      </c>
      <c r="AB153" s="66">
        <f t="shared" si="46"/>
        <v>0.732227922248114</v>
      </c>
      <c r="AC153" s="66">
        <f t="shared" si="47"/>
        <v>1</v>
      </c>
      <c r="AD153" s="65">
        <f t="shared" si="54"/>
        <v>0.465818995095443</v>
      </c>
      <c r="AE153" s="65">
        <f t="shared" si="48"/>
        <v>1.46623475468204</v>
      </c>
      <c r="AF153" s="65">
        <f t="shared" si="55"/>
        <v>0</v>
      </c>
    </row>
    <row r="154" spans="1:32">
      <c r="A154" s="62" t="s">
        <v>83</v>
      </c>
      <c r="B154" s="63">
        <v>29.6</v>
      </c>
      <c r="C154" s="63">
        <f t="shared" si="49"/>
        <v>23.68</v>
      </c>
      <c r="D154" s="64">
        <f t="shared" si="50"/>
        <v>1.87939742269675</v>
      </c>
      <c r="E154" s="64">
        <v>0.412811670781893</v>
      </c>
      <c r="F154" s="64">
        <v>4.21728395061728</v>
      </c>
      <c r="G154" s="63">
        <v>306</v>
      </c>
      <c r="H154" s="63">
        <v>306</v>
      </c>
      <c r="I154" s="64">
        <v>256.54</v>
      </c>
      <c r="J154" s="62">
        <v>96.73</v>
      </c>
      <c r="K154" s="64">
        <v>0.377056209557964</v>
      </c>
      <c r="L154" s="64">
        <v>0.480022608560069</v>
      </c>
      <c r="M154" s="64">
        <v>0.79406720199579</v>
      </c>
      <c r="N154" s="62">
        <v>1060</v>
      </c>
      <c r="O154" s="64">
        <v>4.13190925391752</v>
      </c>
      <c r="P154" s="62">
        <v>450</v>
      </c>
      <c r="Q154" s="62">
        <v>450</v>
      </c>
      <c r="R154" s="64">
        <v>0.556</v>
      </c>
      <c r="T154" s="68"/>
      <c r="U154" s="65">
        <f t="shared" si="51"/>
        <v>0.241482399957303</v>
      </c>
      <c r="V154" s="65">
        <f t="shared" si="42"/>
        <v>2.30244523037003</v>
      </c>
      <c r="W154" s="65">
        <f t="shared" si="43"/>
        <v>0</v>
      </c>
      <c r="X154" s="65">
        <f t="shared" si="52"/>
        <v>0.800322712877918</v>
      </c>
      <c r="Y154" s="65">
        <f t="shared" si="44"/>
        <v>0.694719756235149</v>
      </c>
      <c r="Z154" s="65">
        <f t="shared" si="45"/>
        <v>1</v>
      </c>
      <c r="AA154" s="66">
        <f t="shared" si="53"/>
        <v>0.93276967355059</v>
      </c>
      <c r="AB154" s="66">
        <f t="shared" si="46"/>
        <v>0.596074267598757</v>
      </c>
      <c r="AC154" s="66">
        <f t="shared" si="47"/>
        <v>1</v>
      </c>
      <c r="AD154" s="65">
        <f t="shared" si="54"/>
        <v>0.465818995095443</v>
      </c>
      <c r="AE154" s="65">
        <f t="shared" si="48"/>
        <v>1.19359666706181</v>
      </c>
      <c r="AF154" s="65">
        <f t="shared" si="55"/>
        <v>0</v>
      </c>
    </row>
    <row r="155" spans="1:32">
      <c r="A155" s="62" t="s">
        <v>83</v>
      </c>
      <c r="B155" s="63">
        <v>36.5</v>
      </c>
      <c r="C155" s="63">
        <f t="shared" si="49"/>
        <v>29.2</v>
      </c>
      <c r="D155" s="64">
        <f t="shared" si="50"/>
        <v>2.29797427181143</v>
      </c>
      <c r="E155" s="64">
        <v>0.412811670781893</v>
      </c>
      <c r="F155" s="64">
        <v>4.21728395061728</v>
      </c>
      <c r="G155" s="63">
        <v>306</v>
      </c>
      <c r="H155" s="63">
        <v>306</v>
      </c>
      <c r="I155" s="64">
        <v>269.24</v>
      </c>
      <c r="J155" s="62">
        <v>96.73</v>
      </c>
      <c r="K155" s="64">
        <v>0.359270539295796</v>
      </c>
      <c r="L155" s="64">
        <v>0.355017827960184</v>
      </c>
      <c r="M155" s="64">
        <v>0.961335611350468</v>
      </c>
      <c r="N155" s="62">
        <v>1060</v>
      </c>
      <c r="O155" s="64">
        <v>3.93700787401575</v>
      </c>
      <c r="P155" s="62">
        <v>450</v>
      </c>
      <c r="Q155" s="62">
        <v>450</v>
      </c>
      <c r="R155" s="64">
        <v>0.571</v>
      </c>
      <c r="T155" s="68"/>
      <c r="U155" s="65">
        <f t="shared" si="51"/>
        <v>0.280244935931524</v>
      </c>
      <c r="V155" s="65">
        <f t="shared" si="42"/>
        <v>2.03750336505463</v>
      </c>
      <c r="W155" s="65">
        <f t="shared" si="43"/>
        <v>0</v>
      </c>
      <c r="X155" s="65">
        <f t="shared" si="52"/>
        <v>0.995986855054221</v>
      </c>
      <c r="Y155" s="65">
        <f t="shared" si="44"/>
        <v>0.573300738962981</v>
      </c>
      <c r="Z155" s="65">
        <f t="shared" si="45"/>
        <v>1</v>
      </c>
      <c r="AA155" s="66">
        <f t="shared" si="53"/>
        <v>0.921261413906516</v>
      </c>
      <c r="AB155" s="66">
        <f t="shared" si="46"/>
        <v>0.619802361610623</v>
      </c>
      <c r="AC155" s="66">
        <f t="shared" si="47"/>
        <v>1</v>
      </c>
      <c r="AD155" s="65">
        <f t="shared" si="54"/>
        <v>0.566302874699654</v>
      </c>
      <c r="AE155" s="65">
        <f t="shared" si="48"/>
        <v>1.00829436951532</v>
      </c>
      <c r="AF155" s="65">
        <f t="shared" si="55"/>
        <v>0</v>
      </c>
    </row>
    <row r="156" spans="1:32">
      <c r="A156" s="62" t="s">
        <v>83</v>
      </c>
      <c r="B156" s="63">
        <v>36.5</v>
      </c>
      <c r="C156" s="63">
        <f t="shared" si="49"/>
        <v>29.2</v>
      </c>
      <c r="D156" s="64">
        <f t="shared" si="50"/>
        <v>2.29797427181143</v>
      </c>
      <c r="E156" s="64">
        <v>0.412811670781893</v>
      </c>
      <c r="F156" s="64">
        <v>4.21728395061728</v>
      </c>
      <c r="G156" s="63">
        <v>306</v>
      </c>
      <c r="H156" s="63">
        <v>306</v>
      </c>
      <c r="I156" s="64">
        <v>269.24</v>
      </c>
      <c r="J156" s="62">
        <v>96.73</v>
      </c>
      <c r="K156" s="64">
        <v>0.359270539295796</v>
      </c>
      <c r="L156" s="64">
        <v>0.355017827960184</v>
      </c>
      <c r="M156" s="64">
        <v>0.961335611350468</v>
      </c>
      <c r="N156" s="62">
        <v>1060</v>
      </c>
      <c r="O156" s="64">
        <v>3.93700787401575</v>
      </c>
      <c r="P156" s="62">
        <v>450</v>
      </c>
      <c r="Q156" s="62">
        <v>450</v>
      </c>
      <c r="R156" s="64">
        <v>0.604</v>
      </c>
      <c r="T156" s="68"/>
      <c r="U156" s="65">
        <f t="shared" si="51"/>
        <v>0.280244935931524</v>
      </c>
      <c r="V156" s="65">
        <f t="shared" si="42"/>
        <v>2.15525749998774</v>
      </c>
      <c r="W156" s="65">
        <f t="shared" si="43"/>
        <v>0</v>
      </c>
      <c r="X156" s="65">
        <f t="shared" si="52"/>
        <v>0.995986855054221</v>
      </c>
      <c r="Y156" s="65">
        <f t="shared" si="44"/>
        <v>0.606433706363643</v>
      </c>
      <c r="Z156" s="65">
        <f t="shared" si="45"/>
        <v>1</v>
      </c>
      <c r="AA156" s="66">
        <f t="shared" si="53"/>
        <v>0.921261413906516</v>
      </c>
      <c r="AB156" s="66">
        <f t="shared" si="46"/>
        <v>0.655622813332428</v>
      </c>
      <c r="AC156" s="66">
        <f t="shared" si="47"/>
        <v>1</v>
      </c>
      <c r="AD156" s="65">
        <f t="shared" si="54"/>
        <v>0.566302874699654</v>
      </c>
      <c r="AE156" s="65">
        <f t="shared" si="48"/>
        <v>1.0665670738831</v>
      </c>
      <c r="AF156" s="65">
        <f t="shared" si="55"/>
        <v>0</v>
      </c>
    </row>
    <row r="157" spans="1:32">
      <c r="A157" s="62" t="s">
        <v>29</v>
      </c>
      <c r="B157" s="63">
        <v>41.7</v>
      </c>
      <c r="C157" s="63">
        <f t="shared" si="49"/>
        <v>33.36</v>
      </c>
      <c r="D157" s="64">
        <f t="shared" si="50"/>
        <v>2.58952885195094</v>
      </c>
      <c r="E157" s="64">
        <v>0.8</v>
      </c>
      <c r="F157" s="64">
        <v>4.54545454545455</v>
      </c>
      <c r="G157" s="63">
        <v>312</v>
      </c>
      <c r="H157" s="63">
        <v>393</v>
      </c>
      <c r="I157" s="64">
        <v>100</v>
      </c>
      <c r="J157" s="62">
        <v>60</v>
      </c>
      <c r="K157" s="64">
        <v>0.6</v>
      </c>
      <c r="L157" s="64">
        <v>0.6</v>
      </c>
      <c r="M157" s="64">
        <v>1</v>
      </c>
      <c r="N157" s="62">
        <v>380</v>
      </c>
      <c r="O157" s="64">
        <v>3.8</v>
      </c>
      <c r="P157" s="62">
        <v>220</v>
      </c>
      <c r="Q157" s="62">
        <v>220</v>
      </c>
      <c r="R157" s="64">
        <v>0.703945613134941</v>
      </c>
      <c r="T157" s="68"/>
      <c r="U157" s="65">
        <f t="shared" si="51"/>
        <v>0.548041671357651</v>
      </c>
      <c r="V157" s="65">
        <f t="shared" si="42"/>
        <v>1.28447461192335</v>
      </c>
      <c r="W157" s="65">
        <f t="shared" si="43"/>
        <v>0</v>
      </c>
      <c r="X157" s="65">
        <f t="shared" si="52"/>
        <v>0.804421600685447</v>
      </c>
      <c r="Y157" s="65">
        <f t="shared" si="44"/>
        <v>0.875095363594301</v>
      </c>
      <c r="Z157" s="65">
        <f t="shared" si="45"/>
        <v>1</v>
      </c>
      <c r="AA157" s="66">
        <f t="shared" si="53"/>
        <v>1.08211095561967</v>
      </c>
      <c r="AB157" s="66">
        <f t="shared" si="46"/>
        <v>0.650529975211116</v>
      </c>
      <c r="AC157" s="66">
        <f t="shared" si="47"/>
        <v>1</v>
      </c>
      <c r="AD157" s="65">
        <f t="shared" si="54"/>
        <v>0.798258522017803</v>
      </c>
      <c r="AE157" s="65">
        <f t="shared" si="48"/>
        <v>0.881851673008812</v>
      </c>
      <c r="AF157" s="65">
        <f t="shared" si="55"/>
        <v>1</v>
      </c>
    </row>
    <row r="158" spans="1:32">
      <c r="A158" s="62" t="s">
        <v>29</v>
      </c>
      <c r="B158" s="63">
        <v>41.7</v>
      </c>
      <c r="C158" s="63">
        <f t="shared" si="49"/>
        <v>33.36</v>
      </c>
      <c r="D158" s="64">
        <f t="shared" si="50"/>
        <v>2.58952885195094</v>
      </c>
      <c r="E158" s="64">
        <v>0.8</v>
      </c>
      <c r="F158" s="64">
        <v>2.80612244897959</v>
      </c>
      <c r="G158" s="63">
        <v>312</v>
      </c>
      <c r="H158" s="63">
        <v>393</v>
      </c>
      <c r="I158" s="64">
        <v>100</v>
      </c>
      <c r="J158" s="62">
        <v>90</v>
      </c>
      <c r="K158" s="64">
        <v>0.9</v>
      </c>
      <c r="L158" s="64">
        <v>0.9</v>
      </c>
      <c r="M158" s="64">
        <v>1</v>
      </c>
      <c r="N158" s="62">
        <v>380</v>
      </c>
      <c r="O158" s="64">
        <v>3.8</v>
      </c>
      <c r="P158" s="62">
        <v>280</v>
      </c>
      <c r="Q158" s="62">
        <v>280</v>
      </c>
      <c r="R158" s="64">
        <v>0.774597495527728</v>
      </c>
      <c r="T158" s="68"/>
      <c r="U158" s="65">
        <f t="shared" si="51"/>
        <v>0.548041671357651</v>
      </c>
      <c r="V158" s="65">
        <f t="shared" si="42"/>
        <v>1.41339160142483</v>
      </c>
      <c r="W158" s="65">
        <f t="shared" si="43"/>
        <v>0</v>
      </c>
      <c r="X158" s="65">
        <f t="shared" si="52"/>
        <v>0.421430283481903</v>
      </c>
      <c r="Y158" s="65">
        <f t="shared" si="44"/>
        <v>1.83802048853234</v>
      </c>
      <c r="Z158" s="65">
        <f t="shared" si="45"/>
        <v>0</v>
      </c>
      <c r="AA158" s="66">
        <f t="shared" si="53"/>
        <v>1.28047095561967</v>
      </c>
      <c r="AB158" s="66">
        <f t="shared" si="46"/>
        <v>0.60493171838706</v>
      </c>
      <c r="AC158" s="66">
        <f t="shared" si="47"/>
        <v>1</v>
      </c>
      <c r="AD158" s="65">
        <f t="shared" si="54"/>
        <v>0.988821950232873</v>
      </c>
      <c r="AE158" s="65">
        <f t="shared" si="48"/>
        <v>0.783353864004845</v>
      </c>
      <c r="AF158" s="65">
        <f t="shared" si="55"/>
        <v>1</v>
      </c>
    </row>
    <row r="159" spans="1:32">
      <c r="A159" s="62" t="s">
        <v>29</v>
      </c>
      <c r="B159" s="63">
        <v>41.7</v>
      </c>
      <c r="C159" s="63">
        <f t="shared" si="49"/>
        <v>33.36</v>
      </c>
      <c r="D159" s="64">
        <f t="shared" si="50"/>
        <v>2.58952885195094</v>
      </c>
      <c r="E159" s="64">
        <v>0.8</v>
      </c>
      <c r="F159" s="64">
        <v>1.90311418685121</v>
      </c>
      <c r="G159" s="63">
        <v>312</v>
      </c>
      <c r="H159" s="63">
        <v>393</v>
      </c>
      <c r="I159" s="64">
        <v>100</v>
      </c>
      <c r="J159" s="62">
        <v>120</v>
      </c>
      <c r="K159" s="64">
        <v>1.2</v>
      </c>
      <c r="L159" s="64">
        <v>1.2</v>
      </c>
      <c r="M159" s="64">
        <v>1</v>
      </c>
      <c r="N159" s="62">
        <v>380</v>
      </c>
      <c r="O159" s="64">
        <v>3.8</v>
      </c>
      <c r="P159" s="62">
        <v>340</v>
      </c>
      <c r="Q159" s="62">
        <v>340</v>
      </c>
      <c r="R159" s="64">
        <v>0.82784561049445</v>
      </c>
      <c r="T159" s="68"/>
      <c r="U159" s="65">
        <f t="shared" si="51"/>
        <v>0.548041671357651</v>
      </c>
      <c r="V159" s="65">
        <f t="shared" si="42"/>
        <v>1.51055230607491</v>
      </c>
      <c r="W159" s="65">
        <f t="shared" si="43"/>
        <v>0</v>
      </c>
      <c r="X159" s="65">
        <f t="shared" si="52"/>
        <v>0.0384389662783596</v>
      </c>
      <c r="Y159" s="65">
        <f t="shared" si="44"/>
        <v>21.5366252177419</v>
      </c>
      <c r="Z159" s="65">
        <f t="shared" si="45"/>
        <v>0</v>
      </c>
      <c r="AA159" s="66">
        <f t="shared" si="53"/>
        <v>1.47883095561967</v>
      </c>
      <c r="AB159" s="66">
        <f t="shared" si="46"/>
        <v>0.55979732324954</v>
      </c>
      <c r="AC159" s="66">
        <f t="shared" si="47"/>
        <v>1</v>
      </c>
      <c r="AD159" s="65">
        <f t="shared" si="54"/>
        <v>1.17938537844794</v>
      </c>
      <c r="AE159" s="65">
        <f t="shared" si="48"/>
        <v>0.701929687803903</v>
      </c>
      <c r="AF159" s="65">
        <f t="shared" si="55"/>
        <v>1</v>
      </c>
    </row>
    <row r="160" spans="1:32">
      <c r="A160" s="62" t="s">
        <v>29</v>
      </c>
      <c r="B160" s="63">
        <v>41.7</v>
      </c>
      <c r="C160" s="63">
        <f t="shared" si="49"/>
        <v>33.36</v>
      </c>
      <c r="D160" s="64">
        <f t="shared" si="50"/>
        <v>2.58952885195094</v>
      </c>
      <c r="E160" s="64">
        <v>1.6</v>
      </c>
      <c r="F160" s="64">
        <v>4.54545454545455</v>
      </c>
      <c r="G160" s="63">
        <v>312</v>
      </c>
      <c r="H160" s="63">
        <v>393</v>
      </c>
      <c r="I160" s="64">
        <v>100</v>
      </c>
      <c r="J160" s="62">
        <v>60</v>
      </c>
      <c r="K160" s="64">
        <v>0.6</v>
      </c>
      <c r="L160" s="64">
        <v>0.6</v>
      </c>
      <c r="M160" s="64">
        <v>1</v>
      </c>
      <c r="N160" s="62">
        <v>560</v>
      </c>
      <c r="O160" s="64">
        <v>5.6</v>
      </c>
      <c r="P160" s="62">
        <v>220</v>
      </c>
      <c r="Q160" s="62">
        <v>220</v>
      </c>
      <c r="R160" s="64">
        <v>0.792379161181117</v>
      </c>
      <c r="T160" s="68"/>
      <c r="U160" s="65">
        <f t="shared" si="51"/>
        <v>0.554871812657557</v>
      </c>
      <c r="V160" s="65">
        <f t="shared" si="42"/>
        <v>1.42804003214007</v>
      </c>
      <c r="W160" s="65">
        <f t="shared" si="43"/>
        <v>0</v>
      </c>
      <c r="X160" s="65">
        <f t="shared" si="52"/>
        <v>0.815411561133127</v>
      </c>
      <c r="Y160" s="65">
        <f t="shared" si="44"/>
        <v>0.971753650487855</v>
      </c>
      <c r="Z160" s="65">
        <f t="shared" si="45"/>
        <v>1</v>
      </c>
      <c r="AA160" s="66">
        <f t="shared" si="53"/>
        <v>0.983011755619666</v>
      </c>
      <c r="AB160" s="66">
        <f t="shared" si="46"/>
        <v>0.806072925019723</v>
      </c>
      <c r="AC160" s="66">
        <f t="shared" si="47"/>
        <v>1</v>
      </c>
      <c r="AD160" s="65">
        <f t="shared" si="54"/>
        <v>0.731666198061033</v>
      </c>
      <c r="AE160" s="65">
        <f t="shared" si="48"/>
        <v>1.08297904601986</v>
      </c>
      <c r="AF160" s="65">
        <f t="shared" si="55"/>
        <v>0</v>
      </c>
    </row>
    <row r="161" spans="1:32">
      <c r="A161" s="62" t="s">
        <v>84</v>
      </c>
      <c r="B161" s="63">
        <v>61.8</v>
      </c>
      <c r="C161" s="63">
        <f t="shared" si="49"/>
        <v>49.44</v>
      </c>
      <c r="D161" s="64">
        <f t="shared" si="50"/>
        <v>3.59253564497563</v>
      </c>
      <c r="E161" s="64">
        <v>0.566</v>
      </c>
      <c r="F161" s="64">
        <v>3.88958333333333</v>
      </c>
      <c r="G161" s="63">
        <v>334</v>
      </c>
      <c r="H161" s="63">
        <v>323</v>
      </c>
      <c r="I161" s="64">
        <v>140</v>
      </c>
      <c r="J161" s="62">
        <v>50</v>
      </c>
      <c r="K161" s="64">
        <v>0.357142857142857</v>
      </c>
      <c r="L161" s="64">
        <v>0.571428571428572</v>
      </c>
      <c r="M161" s="64">
        <v>0.571428571428571</v>
      </c>
      <c r="N161" s="62">
        <v>400</v>
      </c>
      <c r="O161" s="64">
        <v>2.85714285714286</v>
      </c>
      <c r="P161" s="62">
        <v>240</v>
      </c>
      <c r="Q161" s="62">
        <v>450</v>
      </c>
      <c r="R161" s="64">
        <v>1.16</v>
      </c>
      <c r="T161" s="68"/>
      <c r="U161" s="65">
        <f t="shared" si="51"/>
        <v>0.437472700669282</v>
      </c>
      <c r="V161" s="65">
        <f t="shared" si="42"/>
        <v>2.65159402683947</v>
      </c>
      <c r="W161" s="65">
        <f t="shared" si="43"/>
        <v>0</v>
      </c>
      <c r="X161" s="65">
        <f t="shared" si="52"/>
        <v>1.53254489245516</v>
      </c>
      <c r="Y161" s="65">
        <f t="shared" si="44"/>
        <v>0.756910943170913</v>
      </c>
      <c r="Z161" s="65">
        <f t="shared" si="45"/>
        <v>1</v>
      </c>
      <c r="AA161" s="66">
        <f t="shared" si="53"/>
        <v>0.948250203502486</v>
      </c>
      <c r="AB161" s="66">
        <f t="shared" si="46"/>
        <v>1.2233058276343</v>
      </c>
      <c r="AC161" s="66">
        <f t="shared" si="47"/>
        <v>0</v>
      </c>
      <c r="AD161" s="65">
        <f t="shared" si="54"/>
        <v>0.943040842887015</v>
      </c>
      <c r="AE161" s="65">
        <f t="shared" si="48"/>
        <v>1.2300633729169</v>
      </c>
      <c r="AF161" s="65">
        <f t="shared" si="55"/>
        <v>0</v>
      </c>
    </row>
    <row r="162" spans="1:32">
      <c r="A162" s="62" t="s">
        <v>84</v>
      </c>
      <c r="B162" s="63">
        <v>72</v>
      </c>
      <c r="C162" s="63">
        <f t="shared" si="49"/>
        <v>57.6</v>
      </c>
      <c r="D162" s="64">
        <f t="shared" si="50"/>
        <v>4.04988202674189</v>
      </c>
      <c r="E162" s="64">
        <v>0.566</v>
      </c>
      <c r="F162" s="64">
        <v>3.88958333333333</v>
      </c>
      <c r="G162" s="63">
        <v>334</v>
      </c>
      <c r="H162" s="63">
        <v>323</v>
      </c>
      <c r="I162" s="64">
        <v>140</v>
      </c>
      <c r="J162" s="62">
        <v>50</v>
      </c>
      <c r="K162" s="64">
        <v>0.357142857142857</v>
      </c>
      <c r="L162" s="64">
        <v>0.571428571428572</v>
      </c>
      <c r="M162" s="64">
        <v>0.571428571428571</v>
      </c>
      <c r="N162" s="62">
        <v>400</v>
      </c>
      <c r="O162" s="64">
        <v>2.85714285714286</v>
      </c>
      <c r="P162" s="62">
        <v>240</v>
      </c>
      <c r="Q162" s="62">
        <v>450</v>
      </c>
      <c r="R162" s="64">
        <v>1.11</v>
      </c>
      <c r="T162" s="68"/>
      <c r="U162" s="65">
        <f t="shared" si="51"/>
        <v>0.493164996179956</v>
      </c>
      <c r="V162" s="65">
        <f t="shared" si="42"/>
        <v>2.25076801597444</v>
      </c>
      <c r="W162" s="65">
        <f t="shared" si="43"/>
        <v>0</v>
      </c>
      <c r="X162" s="65">
        <f t="shared" si="52"/>
        <v>1.72764493619139</v>
      </c>
      <c r="Y162" s="65">
        <f t="shared" si="44"/>
        <v>0.642493128505332</v>
      </c>
      <c r="Z162" s="65">
        <f t="shared" si="45"/>
        <v>1</v>
      </c>
      <c r="AA162" s="66">
        <f t="shared" si="53"/>
        <v>0.936450666852916</v>
      </c>
      <c r="AB162" s="66">
        <f t="shared" si="46"/>
        <v>1.18532672279504</v>
      </c>
      <c r="AC162" s="66">
        <f t="shared" si="47"/>
        <v>0</v>
      </c>
      <c r="AD162" s="65">
        <f t="shared" si="54"/>
        <v>1.06309429815485</v>
      </c>
      <c r="AE162" s="65">
        <f t="shared" si="48"/>
        <v>1.04412186381449</v>
      </c>
      <c r="AF162" s="65">
        <f t="shared" si="55"/>
        <v>0</v>
      </c>
    </row>
    <row r="163" spans="1:32">
      <c r="A163" s="62" t="s">
        <v>84</v>
      </c>
      <c r="B163" s="63">
        <v>81.9</v>
      </c>
      <c r="C163" s="63">
        <f t="shared" si="49"/>
        <v>65.52</v>
      </c>
      <c r="D163" s="64">
        <f t="shared" si="50"/>
        <v>4.4702708722841</v>
      </c>
      <c r="E163" s="64">
        <v>0.566</v>
      </c>
      <c r="F163" s="64">
        <v>3.88958333333333</v>
      </c>
      <c r="G163" s="63">
        <v>334</v>
      </c>
      <c r="H163" s="63">
        <v>323</v>
      </c>
      <c r="I163" s="64">
        <v>140</v>
      </c>
      <c r="J163" s="62">
        <v>50</v>
      </c>
      <c r="K163" s="64">
        <v>0.357142857142857</v>
      </c>
      <c r="L163" s="64">
        <v>0.571428571428572</v>
      </c>
      <c r="M163" s="64">
        <v>0.571428571428571</v>
      </c>
      <c r="N163" s="62">
        <v>400</v>
      </c>
      <c r="O163" s="64">
        <v>2.85714285714286</v>
      </c>
      <c r="P163" s="62">
        <v>240</v>
      </c>
      <c r="Q163" s="62">
        <v>450</v>
      </c>
      <c r="R163" s="64">
        <v>1.33</v>
      </c>
      <c r="T163" s="68"/>
      <c r="U163" s="65">
        <f t="shared" ref="U163:U178" si="56">IF(K163&lt;0.6,(-0.0117+0.3675*K163+0.3927*E163/100)*D163,(0.209+0.3297*E163/100)*D163)</f>
        <v>0.544356873384515</v>
      </c>
      <c r="V163" s="65">
        <f t="shared" si="42"/>
        <v>2.44325012694482</v>
      </c>
      <c r="W163" s="65">
        <f t="shared" si="43"/>
        <v>0</v>
      </c>
      <c r="X163" s="65">
        <f t="shared" ref="X163:X178" si="57">(0.59-0.493*K163+0.0061*O163-0.842*E163/100)*D163</f>
        <v>1.90697921196452</v>
      </c>
      <c r="Y163" s="65">
        <f t="shared" si="44"/>
        <v>0.697438121850248</v>
      </c>
      <c r="Z163" s="65">
        <f t="shared" si="45"/>
        <v>1</v>
      </c>
      <c r="AA163" s="66">
        <f t="shared" ref="AA163:AA178" si="58">0.9647-0.0258*D163+0.3701*E163/100+0.6612*K163-0.0567*O163</f>
        <v>0.925604634637927</v>
      </c>
      <c r="AB163" s="66">
        <f t="shared" si="46"/>
        <v>1.4368985960407</v>
      </c>
      <c r="AC163" s="66">
        <f t="shared" si="47"/>
        <v>0</v>
      </c>
      <c r="AD163" s="65">
        <f t="shared" ref="AD163:AD178" si="59">(0.217+0.183*E163/100+0.2453*K163-0.0151*O163)*D163</f>
        <v>1.17344639773523</v>
      </c>
      <c r="AE163" s="65">
        <f t="shared" si="48"/>
        <v>1.13341350961315</v>
      </c>
      <c r="AF163" s="65">
        <f t="shared" si="55"/>
        <v>0</v>
      </c>
    </row>
    <row r="164" spans="1:32">
      <c r="A164" s="62" t="s">
        <v>84</v>
      </c>
      <c r="B164" s="63">
        <v>81.9</v>
      </c>
      <c r="C164" s="63">
        <f t="shared" si="49"/>
        <v>65.52</v>
      </c>
      <c r="D164" s="64">
        <f t="shared" si="50"/>
        <v>4.4702708722841</v>
      </c>
      <c r="E164" s="64">
        <v>0.6792</v>
      </c>
      <c r="F164" s="64">
        <v>3.88958333333333</v>
      </c>
      <c r="G164" s="63">
        <v>334</v>
      </c>
      <c r="H164" s="63">
        <v>323</v>
      </c>
      <c r="I164" s="64">
        <v>140</v>
      </c>
      <c r="J164" s="62">
        <v>50</v>
      </c>
      <c r="K164" s="64">
        <v>0.357142857142857</v>
      </c>
      <c r="L164" s="64">
        <v>0.571428571428572</v>
      </c>
      <c r="M164" s="64">
        <v>0.571428571428571</v>
      </c>
      <c r="N164" s="62">
        <v>250</v>
      </c>
      <c r="O164" s="64">
        <v>1.78571428571429</v>
      </c>
      <c r="P164" s="62">
        <v>240</v>
      </c>
      <c r="Q164" s="62">
        <v>300</v>
      </c>
      <c r="R164" s="64">
        <v>1.36</v>
      </c>
      <c r="T164" s="68"/>
      <c r="U164" s="65">
        <f t="shared" si="56"/>
        <v>0.546344071505105</v>
      </c>
      <c r="V164" s="65">
        <f t="shared" si="42"/>
        <v>2.48927383114707</v>
      </c>
      <c r="W164" s="65">
        <f t="shared" si="43"/>
        <v>0</v>
      </c>
      <c r="X164" s="65">
        <f t="shared" si="57"/>
        <v>1.87350198690323</v>
      </c>
      <c r="Y164" s="65">
        <f t="shared" si="44"/>
        <v>0.725913294732068</v>
      </c>
      <c r="Z164" s="65">
        <f t="shared" si="45"/>
        <v>1</v>
      </c>
      <c r="AA164" s="66">
        <f t="shared" si="58"/>
        <v>0.986773587837927</v>
      </c>
      <c r="AB164" s="66">
        <f t="shared" si="46"/>
        <v>1.37822902514024</v>
      </c>
      <c r="AC164" s="66">
        <f t="shared" si="47"/>
        <v>0</v>
      </c>
      <c r="AD164" s="65">
        <f t="shared" si="59"/>
        <v>1.24669503778036</v>
      </c>
      <c r="AE164" s="65">
        <f t="shared" si="48"/>
        <v>1.09088426502553</v>
      </c>
      <c r="AF164" s="65">
        <f t="shared" si="55"/>
        <v>0</v>
      </c>
    </row>
    <row r="165" spans="1:32">
      <c r="A165" s="62" t="s">
        <v>30</v>
      </c>
      <c r="B165" s="63">
        <v>32.4</v>
      </c>
      <c r="C165" s="63">
        <f t="shared" si="49"/>
        <v>25.92</v>
      </c>
      <c r="D165" s="64">
        <f t="shared" si="50"/>
        <v>2.05437596268495</v>
      </c>
      <c r="E165" s="64">
        <v>0.24</v>
      </c>
      <c r="F165" s="64">
        <v>5.26</v>
      </c>
      <c r="G165" s="63">
        <v>341.01</v>
      </c>
      <c r="H165" s="63">
        <v>315.15</v>
      </c>
      <c r="I165" s="64">
        <v>100</v>
      </c>
      <c r="J165" s="62">
        <v>50</v>
      </c>
      <c r="K165" s="64">
        <v>0.5</v>
      </c>
      <c r="L165" s="64">
        <v>0.5</v>
      </c>
      <c r="M165" s="64">
        <v>1</v>
      </c>
      <c r="N165" s="62">
        <v>500</v>
      </c>
      <c r="O165" s="64">
        <v>5</v>
      </c>
      <c r="P165" s="62">
        <v>200</v>
      </c>
      <c r="Q165" s="62">
        <v>200</v>
      </c>
      <c r="R165" s="64">
        <v>0.91</v>
      </c>
      <c r="T165" s="68"/>
      <c r="U165" s="65">
        <f t="shared" si="56"/>
        <v>0.355391592637257</v>
      </c>
      <c r="V165" s="65">
        <f t="shared" si="42"/>
        <v>2.56055578931161</v>
      </c>
      <c r="W165" s="65">
        <f t="shared" si="43"/>
        <v>0</v>
      </c>
      <c r="X165" s="65">
        <f t="shared" si="57"/>
        <v>0.764185127098779</v>
      </c>
      <c r="Y165" s="65">
        <f t="shared" si="44"/>
        <v>1.19081092752329</v>
      </c>
      <c r="Z165" s="65">
        <f t="shared" si="45"/>
        <v>0</v>
      </c>
      <c r="AA165" s="66">
        <f t="shared" si="58"/>
        <v>0.959685340162728</v>
      </c>
      <c r="AB165" s="66">
        <f t="shared" si="46"/>
        <v>0.948227467813249</v>
      </c>
      <c r="AC165" s="66">
        <f t="shared" si="47"/>
        <v>1</v>
      </c>
      <c r="AD165" s="65">
        <f t="shared" si="59"/>
        <v>0.543565692466041</v>
      </c>
      <c r="AE165" s="65">
        <f t="shared" si="48"/>
        <v>1.67413067567146</v>
      </c>
      <c r="AF165" s="65">
        <f t="shared" si="55"/>
        <v>0</v>
      </c>
    </row>
    <row r="166" spans="1:32">
      <c r="A166" s="62" t="s">
        <v>30</v>
      </c>
      <c r="B166" s="63">
        <v>29.6</v>
      </c>
      <c r="C166" s="63">
        <f t="shared" si="49"/>
        <v>23.68</v>
      </c>
      <c r="D166" s="64">
        <f t="shared" si="50"/>
        <v>1.87939742269675</v>
      </c>
      <c r="E166" s="64">
        <v>0.24</v>
      </c>
      <c r="F166" s="64">
        <v>5.26</v>
      </c>
      <c r="G166" s="63">
        <v>341.01</v>
      </c>
      <c r="H166" s="63">
        <v>315.15</v>
      </c>
      <c r="I166" s="64">
        <v>100</v>
      </c>
      <c r="J166" s="62">
        <v>50</v>
      </c>
      <c r="K166" s="64">
        <v>0.5</v>
      </c>
      <c r="L166" s="64">
        <v>0.5</v>
      </c>
      <c r="M166" s="64">
        <v>1</v>
      </c>
      <c r="N166" s="62">
        <v>500</v>
      </c>
      <c r="O166" s="64">
        <v>5</v>
      </c>
      <c r="P166" s="62">
        <v>200</v>
      </c>
      <c r="Q166" s="62">
        <v>200</v>
      </c>
      <c r="R166" s="64">
        <v>0.89</v>
      </c>
      <c r="T166" s="68"/>
      <c r="U166" s="65">
        <f t="shared" si="56"/>
        <v>0.325121621057918</v>
      </c>
      <c r="V166" s="65">
        <f t="shared" si="42"/>
        <v>2.73743713845919</v>
      </c>
      <c r="W166" s="65">
        <f t="shared" si="43"/>
        <v>0</v>
      </c>
      <c r="X166" s="65">
        <f t="shared" si="57"/>
        <v>0.699096749776798</v>
      </c>
      <c r="Y166" s="65">
        <f t="shared" si="44"/>
        <v>1.27307128846494</v>
      </c>
      <c r="Z166" s="65">
        <f t="shared" si="45"/>
        <v>0</v>
      </c>
      <c r="AA166" s="66">
        <f t="shared" si="58"/>
        <v>0.964199786494424</v>
      </c>
      <c r="AB166" s="66">
        <f t="shared" si="46"/>
        <v>0.923045215800975</v>
      </c>
      <c r="AC166" s="66">
        <f t="shared" si="47"/>
        <v>1</v>
      </c>
      <c r="AD166" s="65">
        <f t="shared" si="59"/>
        <v>0.497268260553394</v>
      </c>
      <c r="AE166" s="65">
        <f t="shared" si="48"/>
        <v>1.78977841660263</v>
      </c>
      <c r="AF166" s="65">
        <f t="shared" si="55"/>
        <v>0</v>
      </c>
    </row>
    <row r="167" spans="1:32">
      <c r="A167" s="62" t="s">
        <v>30</v>
      </c>
      <c r="B167" s="63">
        <v>28.4</v>
      </c>
      <c r="C167" s="63">
        <f t="shared" si="49"/>
        <v>22.72</v>
      </c>
      <c r="D167" s="64">
        <f t="shared" si="50"/>
        <v>1.80188247502911</v>
      </c>
      <c r="E167" s="64">
        <v>0.24</v>
      </c>
      <c r="F167" s="64">
        <v>5.26</v>
      </c>
      <c r="G167" s="63">
        <v>341.01</v>
      </c>
      <c r="H167" s="63">
        <v>315.15</v>
      </c>
      <c r="I167" s="64">
        <v>100</v>
      </c>
      <c r="J167" s="62">
        <v>50</v>
      </c>
      <c r="K167" s="64">
        <v>0.5</v>
      </c>
      <c r="L167" s="64">
        <v>0.5</v>
      </c>
      <c r="M167" s="64">
        <v>1</v>
      </c>
      <c r="N167" s="62">
        <v>500</v>
      </c>
      <c r="O167" s="64">
        <v>5</v>
      </c>
      <c r="P167" s="62">
        <v>200</v>
      </c>
      <c r="Q167" s="62">
        <v>200</v>
      </c>
      <c r="R167" s="64">
        <v>0.76</v>
      </c>
      <c r="T167" s="68"/>
      <c r="U167" s="65">
        <f t="shared" si="56"/>
        <v>0.311712118023824</v>
      </c>
      <c r="V167" s="65">
        <f t="shared" si="42"/>
        <v>2.43814711092468</v>
      </c>
      <c r="W167" s="65">
        <f t="shared" si="43"/>
        <v>0</v>
      </c>
      <c r="X167" s="65">
        <f t="shared" si="57"/>
        <v>0.670262801555349</v>
      </c>
      <c r="Y167" s="65">
        <f t="shared" si="44"/>
        <v>1.13388360242641</v>
      </c>
      <c r="Z167" s="65">
        <f t="shared" si="45"/>
        <v>0</v>
      </c>
      <c r="AA167" s="66">
        <f t="shared" si="58"/>
        <v>0.966199672144249</v>
      </c>
      <c r="AB167" s="66">
        <f t="shared" si="46"/>
        <v>0.78658689493587</v>
      </c>
      <c r="AC167" s="66">
        <f t="shared" si="47"/>
        <v>1</v>
      </c>
      <c r="AD167" s="65">
        <f t="shared" si="59"/>
        <v>0.476758642561973</v>
      </c>
      <c r="AE167" s="65">
        <f t="shared" si="48"/>
        <v>1.59409800295589</v>
      </c>
      <c r="AF167" s="65">
        <f t="shared" si="55"/>
        <v>0</v>
      </c>
    </row>
    <row r="168" spans="1:32">
      <c r="A168" s="62" t="s">
        <v>30</v>
      </c>
      <c r="B168" s="63">
        <v>31.9</v>
      </c>
      <c r="C168" s="63">
        <f t="shared" si="49"/>
        <v>25.52</v>
      </c>
      <c r="D168" s="64">
        <f t="shared" si="50"/>
        <v>2.0236900169454</v>
      </c>
      <c r="E168" s="64">
        <v>0.32</v>
      </c>
      <c r="F168" s="64">
        <v>5.26</v>
      </c>
      <c r="G168" s="63">
        <v>341.01</v>
      </c>
      <c r="H168" s="63">
        <v>315.15</v>
      </c>
      <c r="I168" s="64">
        <v>100</v>
      </c>
      <c r="J168" s="62">
        <v>50</v>
      </c>
      <c r="K168" s="64">
        <v>0.5</v>
      </c>
      <c r="L168" s="64">
        <v>0.5</v>
      </c>
      <c r="M168" s="64">
        <v>1</v>
      </c>
      <c r="N168" s="62">
        <v>500</v>
      </c>
      <c r="O168" s="64">
        <v>5</v>
      </c>
      <c r="P168" s="62">
        <v>200</v>
      </c>
      <c r="Q168" s="62">
        <v>200</v>
      </c>
      <c r="R168" s="64">
        <v>0.88</v>
      </c>
      <c r="T168" s="68"/>
      <c r="U168" s="65">
        <f t="shared" si="56"/>
        <v>0.350718917238351</v>
      </c>
      <c r="V168" s="65">
        <f t="shared" si="42"/>
        <v>2.509131833918</v>
      </c>
      <c r="W168" s="65">
        <f t="shared" si="43"/>
        <v>0</v>
      </c>
      <c r="X168" s="65">
        <f t="shared" si="57"/>
        <v>0.751407435955922</v>
      </c>
      <c r="Y168" s="65">
        <f t="shared" si="44"/>
        <v>1.17113560219229</v>
      </c>
      <c r="Z168" s="65">
        <f t="shared" si="45"/>
        <v>0</v>
      </c>
      <c r="AA168" s="66">
        <f t="shared" si="58"/>
        <v>0.960773117562809</v>
      </c>
      <c r="AB168" s="66">
        <f t="shared" si="46"/>
        <v>0.915929040804445</v>
      </c>
      <c r="AC168" s="66">
        <f t="shared" si="47"/>
        <v>1</v>
      </c>
      <c r="AD168" s="65">
        <f t="shared" si="59"/>
        <v>0.535742790850051</v>
      </c>
      <c r="AE168" s="65">
        <f t="shared" si="48"/>
        <v>1.64257926570271</v>
      </c>
      <c r="AF168" s="65">
        <f t="shared" si="55"/>
        <v>0</v>
      </c>
    </row>
    <row r="169" spans="1:32">
      <c r="A169" s="62" t="s">
        <v>30</v>
      </c>
      <c r="B169" s="63">
        <v>32.4</v>
      </c>
      <c r="C169" s="63">
        <f t="shared" si="49"/>
        <v>25.92</v>
      </c>
      <c r="D169" s="64">
        <f t="shared" si="50"/>
        <v>2.05437596268495</v>
      </c>
      <c r="E169" s="64">
        <v>0.19</v>
      </c>
      <c r="F169" s="64">
        <v>5.26</v>
      </c>
      <c r="G169" s="63">
        <v>341.01</v>
      </c>
      <c r="H169" s="63">
        <v>315.15</v>
      </c>
      <c r="I169" s="64">
        <v>100</v>
      </c>
      <c r="J169" s="62">
        <v>50</v>
      </c>
      <c r="K169" s="64">
        <v>0.5</v>
      </c>
      <c r="L169" s="64">
        <v>0.5</v>
      </c>
      <c r="M169" s="64">
        <v>1</v>
      </c>
      <c r="N169" s="62">
        <v>500</v>
      </c>
      <c r="O169" s="64">
        <v>5</v>
      </c>
      <c r="P169" s="62">
        <v>200</v>
      </c>
      <c r="Q169" s="62">
        <v>200</v>
      </c>
      <c r="R169" s="64">
        <v>0.75</v>
      </c>
      <c r="T169" s="68"/>
      <c r="U169" s="65">
        <f t="shared" si="56"/>
        <v>0.354988215916984</v>
      </c>
      <c r="V169" s="65">
        <f t="shared" si="42"/>
        <v>2.11274618810274</v>
      </c>
      <c r="W169" s="65">
        <f t="shared" si="43"/>
        <v>0</v>
      </c>
      <c r="X169" s="65">
        <f t="shared" si="57"/>
        <v>0.765050019379069</v>
      </c>
      <c r="Y169" s="65">
        <f t="shared" si="44"/>
        <v>0.98032805829966</v>
      </c>
      <c r="Z169" s="65">
        <f t="shared" si="45"/>
        <v>1</v>
      </c>
      <c r="AA169" s="66">
        <f t="shared" si="58"/>
        <v>0.959500290162728</v>
      </c>
      <c r="AB169" s="66">
        <f t="shared" si="46"/>
        <v>0.781656876698602</v>
      </c>
      <c r="AC169" s="66">
        <f t="shared" si="47"/>
        <v>1</v>
      </c>
      <c r="AD169" s="65">
        <f t="shared" si="59"/>
        <v>0.543377717065456</v>
      </c>
      <c r="AE169" s="65">
        <f t="shared" si="48"/>
        <v>1.38025534806694</v>
      </c>
      <c r="AF169" s="65">
        <f t="shared" si="55"/>
        <v>0</v>
      </c>
    </row>
    <row r="170" spans="1:32">
      <c r="A170" s="62" t="s">
        <v>30</v>
      </c>
      <c r="B170" s="63">
        <v>32.4</v>
      </c>
      <c r="C170" s="63">
        <f t="shared" si="49"/>
        <v>25.92</v>
      </c>
      <c r="D170" s="64">
        <f t="shared" si="50"/>
        <v>2.05437596268495</v>
      </c>
      <c r="E170" s="64">
        <v>0.16</v>
      </c>
      <c r="F170" s="64">
        <v>5.26</v>
      </c>
      <c r="G170" s="63">
        <v>341.01</v>
      </c>
      <c r="H170" s="63">
        <v>315.15</v>
      </c>
      <c r="I170" s="64">
        <v>100</v>
      </c>
      <c r="J170" s="62">
        <v>50</v>
      </c>
      <c r="K170" s="64">
        <v>0.5</v>
      </c>
      <c r="L170" s="64">
        <v>0.5</v>
      </c>
      <c r="M170" s="64">
        <v>1</v>
      </c>
      <c r="N170" s="62">
        <v>500</v>
      </c>
      <c r="O170" s="64">
        <v>5</v>
      </c>
      <c r="P170" s="62">
        <v>200</v>
      </c>
      <c r="Q170" s="62">
        <v>200</v>
      </c>
      <c r="R170" s="64">
        <v>0.85</v>
      </c>
      <c r="T170" s="68"/>
      <c r="U170" s="65">
        <f t="shared" si="56"/>
        <v>0.35474618988482</v>
      </c>
      <c r="V170" s="65">
        <f t="shared" si="42"/>
        <v>2.39607929341251</v>
      </c>
      <c r="W170" s="65">
        <f t="shared" si="43"/>
        <v>0</v>
      </c>
      <c r="X170" s="65">
        <f t="shared" si="57"/>
        <v>0.765568954747243</v>
      </c>
      <c r="Y170" s="65">
        <f t="shared" si="44"/>
        <v>1.11028535670001</v>
      </c>
      <c r="Z170" s="65">
        <f t="shared" si="45"/>
        <v>0</v>
      </c>
      <c r="AA170" s="66">
        <f t="shared" si="58"/>
        <v>0.959389260162728</v>
      </c>
      <c r="AB170" s="66">
        <f t="shared" si="46"/>
        <v>0.885980316118847</v>
      </c>
      <c r="AC170" s="66">
        <f t="shared" si="47"/>
        <v>1</v>
      </c>
      <c r="AD170" s="65">
        <f t="shared" si="59"/>
        <v>0.543264931825104</v>
      </c>
      <c r="AE170" s="65">
        <f t="shared" si="48"/>
        <v>1.56461415086083</v>
      </c>
      <c r="AF170" s="65">
        <f t="shared" si="55"/>
        <v>0</v>
      </c>
    </row>
    <row r="171" spans="1:32">
      <c r="A171" s="62" t="s">
        <v>30</v>
      </c>
      <c r="B171" s="63">
        <v>32.4</v>
      </c>
      <c r="C171" s="63">
        <f t="shared" si="49"/>
        <v>25.92</v>
      </c>
      <c r="D171" s="64">
        <f t="shared" si="50"/>
        <v>2.05437596268495</v>
      </c>
      <c r="E171" s="64">
        <v>0</v>
      </c>
      <c r="F171" s="64">
        <v>5.26</v>
      </c>
      <c r="G171" s="63">
        <v>341.01</v>
      </c>
      <c r="H171" s="63" t="s">
        <v>23</v>
      </c>
      <c r="I171" s="64">
        <v>100</v>
      </c>
      <c r="J171" s="62">
        <v>50</v>
      </c>
      <c r="K171" s="64">
        <v>0.5</v>
      </c>
      <c r="L171" s="64">
        <v>0.5</v>
      </c>
      <c r="M171" s="64">
        <v>1</v>
      </c>
      <c r="N171" s="62">
        <v>500</v>
      </c>
      <c r="O171" s="64">
        <v>5</v>
      </c>
      <c r="P171" s="62">
        <v>200</v>
      </c>
      <c r="Q171" s="62">
        <v>200</v>
      </c>
      <c r="R171" s="64">
        <v>0.95</v>
      </c>
      <c r="T171" s="68"/>
      <c r="U171" s="65">
        <f t="shared" si="56"/>
        <v>0.353455384379946</v>
      </c>
      <c r="V171" s="65">
        <f t="shared" si="42"/>
        <v>2.68775082226163</v>
      </c>
      <c r="W171" s="65">
        <f t="shared" si="43"/>
        <v>0</v>
      </c>
      <c r="X171" s="65">
        <f t="shared" si="57"/>
        <v>0.768336610044172</v>
      </c>
      <c r="Y171" s="65">
        <f t="shared" si="44"/>
        <v>1.2364372432356</v>
      </c>
      <c r="Z171" s="65">
        <f t="shared" si="45"/>
        <v>0</v>
      </c>
      <c r="AA171" s="66">
        <f t="shared" si="58"/>
        <v>0.958797100162728</v>
      </c>
      <c r="AB171" s="66">
        <f t="shared" si="46"/>
        <v>0.990824857353829</v>
      </c>
      <c r="AC171" s="66">
        <f t="shared" si="47"/>
        <v>1</v>
      </c>
      <c r="AD171" s="65">
        <f t="shared" si="59"/>
        <v>0.54266341054323</v>
      </c>
      <c r="AE171" s="65">
        <f t="shared" si="48"/>
        <v>1.75062475476098</v>
      </c>
      <c r="AF171" s="65">
        <f t="shared" si="55"/>
        <v>0</v>
      </c>
    </row>
    <row r="172" spans="1:32">
      <c r="A172" s="62" t="s">
        <v>30</v>
      </c>
      <c r="B172" s="63">
        <v>32.4</v>
      </c>
      <c r="C172" s="63">
        <f t="shared" si="49"/>
        <v>25.92</v>
      </c>
      <c r="D172" s="64">
        <f t="shared" si="50"/>
        <v>2.05437596268495</v>
      </c>
      <c r="E172" s="64">
        <v>0.24</v>
      </c>
      <c r="F172" s="64">
        <v>3.65277777777778</v>
      </c>
      <c r="G172" s="63">
        <v>341.01</v>
      </c>
      <c r="H172" s="63">
        <v>315.15</v>
      </c>
      <c r="I172" s="64">
        <v>100</v>
      </c>
      <c r="J172" s="62">
        <v>70</v>
      </c>
      <c r="K172" s="64">
        <v>0.7</v>
      </c>
      <c r="L172" s="64">
        <v>0.7</v>
      </c>
      <c r="M172" s="64">
        <v>1</v>
      </c>
      <c r="N172" s="62">
        <v>500</v>
      </c>
      <c r="O172" s="64">
        <v>5</v>
      </c>
      <c r="P172" s="62">
        <v>240</v>
      </c>
      <c r="Q172" s="62">
        <v>240</v>
      </c>
      <c r="R172" s="64">
        <v>0.95</v>
      </c>
      <c r="T172" s="68"/>
      <c r="U172" s="65">
        <f t="shared" si="56"/>
        <v>0.430990162812908</v>
      </c>
      <c r="V172" s="65">
        <f t="shared" si="42"/>
        <v>2.20422664359602</v>
      </c>
      <c r="W172" s="65">
        <f t="shared" si="43"/>
        <v>0</v>
      </c>
      <c r="X172" s="65">
        <f t="shared" si="57"/>
        <v>0.561623657178042</v>
      </c>
      <c r="Y172" s="65">
        <f t="shared" si="44"/>
        <v>1.6915241868076</v>
      </c>
      <c r="Z172" s="65">
        <f t="shared" si="45"/>
        <v>0</v>
      </c>
      <c r="AA172" s="66">
        <f t="shared" si="58"/>
        <v>1.09192534016273</v>
      </c>
      <c r="AB172" s="66">
        <f t="shared" si="46"/>
        <v>0.870022853264328</v>
      </c>
      <c r="AC172" s="66">
        <f t="shared" si="47"/>
        <v>1</v>
      </c>
      <c r="AD172" s="65">
        <f t="shared" si="59"/>
        <v>0.644353377195365</v>
      </c>
      <c r="AE172" s="65">
        <f t="shared" si="48"/>
        <v>1.47434627274711</v>
      </c>
      <c r="AF172" s="65">
        <f t="shared" si="55"/>
        <v>0</v>
      </c>
    </row>
    <row r="173" spans="1:32">
      <c r="A173" s="62" t="s">
        <v>30</v>
      </c>
      <c r="B173" s="63">
        <v>32.4</v>
      </c>
      <c r="C173" s="63">
        <f t="shared" si="49"/>
        <v>25.92</v>
      </c>
      <c r="D173" s="64">
        <f t="shared" si="50"/>
        <v>2.05437596268495</v>
      </c>
      <c r="E173" s="64">
        <v>0.24</v>
      </c>
      <c r="F173" s="64">
        <v>2.68367346938775</v>
      </c>
      <c r="G173" s="63">
        <v>341.01</v>
      </c>
      <c r="H173" s="63">
        <v>315.15</v>
      </c>
      <c r="I173" s="64">
        <v>100</v>
      </c>
      <c r="J173" s="62">
        <v>90</v>
      </c>
      <c r="K173" s="64">
        <v>0.9</v>
      </c>
      <c r="L173" s="64">
        <v>0.9</v>
      </c>
      <c r="M173" s="64">
        <v>1</v>
      </c>
      <c r="N173" s="62">
        <v>500</v>
      </c>
      <c r="O173" s="64">
        <v>5</v>
      </c>
      <c r="P173" s="62">
        <v>280</v>
      </c>
      <c r="Q173" s="62">
        <v>280</v>
      </c>
      <c r="R173" s="64">
        <v>1.18</v>
      </c>
      <c r="T173" s="68"/>
      <c r="U173" s="65">
        <f t="shared" si="56"/>
        <v>0.430990162812908</v>
      </c>
      <c r="V173" s="65">
        <f t="shared" si="42"/>
        <v>2.73788151520348</v>
      </c>
      <c r="W173" s="65">
        <f t="shared" si="43"/>
        <v>0</v>
      </c>
      <c r="X173" s="65">
        <f t="shared" si="57"/>
        <v>0.359062187257306</v>
      </c>
      <c r="Y173" s="65">
        <f t="shared" si="44"/>
        <v>3.28633880669369</v>
      </c>
      <c r="Z173" s="65">
        <f t="shared" si="45"/>
        <v>0</v>
      </c>
      <c r="AA173" s="66">
        <f t="shared" si="58"/>
        <v>1.22416534016273</v>
      </c>
      <c r="AB173" s="66">
        <f t="shared" si="46"/>
        <v>0.963922079221048</v>
      </c>
      <c r="AC173" s="66">
        <f t="shared" si="47"/>
        <v>1</v>
      </c>
      <c r="AD173" s="65">
        <f t="shared" si="59"/>
        <v>0.745141061924689</v>
      </c>
      <c r="AE173" s="65">
        <f t="shared" si="48"/>
        <v>1.58359277228942</v>
      </c>
      <c r="AF173" s="65">
        <f t="shared" si="55"/>
        <v>0</v>
      </c>
    </row>
    <row r="174" spans="1:32">
      <c r="A174" s="62" t="s">
        <v>30</v>
      </c>
      <c r="B174" s="63">
        <v>32.4</v>
      </c>
      <c r="C174" s="63">
        <f t="shared" si="49"/>
        <v>25.92</v>
      </c>
      <c r="D174" s="64">
        <f t="shared" si="50"/>
        <v>2.05437596268495</v>
      </c>
      <c r="E174" s="64">
        <v>0.24</v>
      </c>
      <c r="F174" s="64">
        <v>2.0546875</v>
      </c>
      <c r="G174" s="63">
        <v>341.01</v>
      </c>
      <c r="H174" s="63">
        <v>315.15</v>
      </c>
      <c r="I174" s="64">
        <v>100</v>
      </c>
      <c r="J174" s="62">
        <v>110</v>
      </c>
      <c r="K174" s="64">
        <v>1.1</v>
      </c>
      <c r="L174" s="64">
        <v>1.1</v>
      </c>
      <c r="M174" s="64">
        <v>1</v>
      </c>
      <c r="N174" s="62">
        <v>500</v>
      </c>
      <c r="O174" s="64">
        <v>5</v>
      </c>
      <c r="P174" s="62">
        <v>320</v>
      </c>
      <c r="Q174" s="62">
        <v>320</v>
      </c>
      <c r="R174" s="64">
        <v>1.28</v>
      </c>
      <c r="T174" s="68"/>
      <c r="U174" s="65">
        <f t="shared" si="56"/>
        <v>0.430990162812908</v>
      </c>
      <c r="V174" s="65">
        <f t="shared" si="42"/>
        <v>2.96990537242412</v>
      </c>
      <c r="W174" s="65">
        <f t="shared" si="43"/>
        <v>0</v>
      </c>
      <c r="X174" s="65">
        <f t="shared" si="57"/>
        <v>0.156500717336569</v>
      </c>
      <c r="Y174" s="65">
        <f t="shared" si="44"/>
        <v>8.17887624915638</v>
      </c>
      <c r="Z174" s="65">
        <f t="shared" si="45"/>
        <v>0</v>
      </c>
      <c r="AA174" s="66">
        <f t="shared" si="58"/>
        <v>1.35640534016273</v>
      </c>
      <c r="AB174" s="66">
        <f t="shared" si="46"/>
        <v>0.943670717078153</v>
      </c>
      <c r="AC174" s="66">
        <f t="shared" si="47"/>
        <v>1</v>
      </c>
      <c r="AD174" s="65">
        <f t="shared" si="59"/>
        <v>0.845928746654013</v>
      </c>
      <c r="AE174" s="65">
        <f t="shared" si="48"/>
        <v>1.51312980562833</v>
      </c>
      <c r="AF174" s="65">
        <f t="shared" si="55"/>
        <v>0</v>
      </c>
    </row>
    <row r="175" spans="1:32">
      <c r="A175" s="62" t="s">
        <v>30</v>
      </c>
      <c r="B175" s="63">
        <v>32.4</v>
      </c>
      <c r="C175" s="63">
        <f t="shared" si="49"/>
        <v>25.92</v>
      </c>
      <c r="D175" s="64">
        <f t="shared" si="50"/>
        <v>2.05437596268495</v>
      </c>
      <c r="E175" s="64">
        <v>0.24</v>
      </c>
      <c r="F175" s="64">
        <v>5.26</v>
      </c>
      <c r="G175" s="63">
        <v>341.01</v>
      </c>
      <c r="H175" s="63">
        <v>315.15</v>
      </c>
      <c r="I175" s="64">
        <v>100</v>
      </c>
      <c r="J175" s="62">
        <v>50</v>
      </c>
      <c r="K175" s="64">
        <v>0.5</v>
      </c>
      <c r="L175" s="64">
        <v>0.5</v>
      </c>
      <c r="M175" s="64">
        <v>1</v>
      </c>
      <c r="N175" s="62">
        <v>400</v>
      </c>
      <c r="O175" s="64">
        <v>4</v>
      </c>
      <c r="P175" s="62">
        <v>200</v>
      </c>
      <c r="Q175" s="62">
        <v>200</v>
      </c>
      <c r="R175" s="64">
        <v>0.8</v>
      </c>
      <c r="T175" s="68"/>
      <c r="U175" s="65">
        <f t="shared" si="56"/>
        <v>0.355391592637257</v>
      </c>
      <c r="V175" s="65">
        <f t="shared" si="42"/>
        <v>2.25103805653767</v>
      </c>
      <c r="W175" s="65">
        <f t="shared" si="43"/>
        <v>0</v>
      </c>
      <c r="X175" s="65">
        <f t="shared" si="57"/>
        <v>0.7516534337264</v>
      </c>
      <c r="Y175" s="65">
        <f t="shared" si="44"/>
        <v>1.06432028925075</v>
      </c>
      <c r="Z175" s="65">
        <f t="shared" si="45"/>
        <v>0</v>
      </c>
      <c r="AA175" s="66">
        <f t="shared" si="58"/>
        <v>1.01638534016273</v>
      </c>
      <c r="AB175" s="66">
        <f t="shared" si="46"/>
        <v>0.787103048802253</v>
      </c>
      <c r="AC175" s="66">
        <f t="shared" si="47"/>
        <v>1</v>
      </c>
      <c r="AD175" s="65">
        <f t="shared" si="59"/>
        <v>0.574586769502584</v>
      </c>
      <c r="AE175" s="65">
        <f t="shared" si="48"/>
        <v>1.39230494411237</v>
      </c>
      <c r="AF175" s="65">
        <f t="shared" si="55"/>
        <v>0</v>
      </c>
    </row>
    <row r="176" spans="1:32">
      <c r="A176" s="62" t="s">
        <v>30</v>
      </c>
      <c r="B176" s="63">
        <v>32.4</v>
      </c>
      <c r="C176" s="63">
        <f t="shared" si="49"/>
        <v>25.92</v>
      </c>
      <c r="D176" s="64">
        <f t="shared" si="50"/>
        <v>2.05437596268495</v>
      </c>
      <c r="E176" s="64">
        <v>0.24</v>
      </c>
      <c r="F176" s="64">
        <v>5.26</v>
      </c>
      <c r="G176" s="63">
        <v>341.01</v>
      </c>
      <c r="H176" s="63">
        <v>315.15</v>
      </c>
      <c r="I176" s="64">
        <v>100</v>
      </c>
      <c r="J176" s="62">
        <v>50</v>
      </c>
      <c r="K176" s="64">
        <v>0.5</v>
      </c>
      <c r="L176" s="64">
        <v>0.5</v>
      </c>
      <c r="M176" s="64">
        <v>1</v>
      </c>
      <c r="N176" s="62">
        <v>600</v>
      </c>
      <c r="O176" s="64">
        <v>6</v>
      </c>
      <c r="P176" s="62">
        <v>200</v>
      </c>
      <c r="Q176" s="62">
        <v>200</v>
      </c>
      <c r="R176" s="64">
        <v>0.78</v>
      </c>
      <c r="T176" s="68"/>
      <c r="U176" s="65">
        <f t="shared" si="56"/>
        <v>0.355391592637257</v>
      </c>
      <c r="V176" s="65">
        <f t="shared" si="42"/>
        <v>2.19476210512423</v>
      </c>
      <c r="W176" s="65">
        <f t="shared" si="43"/>
        <v>0</v>
      </c>
      <c r="X176" s="65">
        <f t="shared" si="57"/>
        <v>0.776716820471157</v>
      </c>
      <c r="Y176" s="65">
        <f t="shared" si="44"/>
        <v>1.00422699681829</v>
      </c>
      <c r="Z176" s="65">
        <f t="shared" si="45"/>
        <v>0</v>
      </c>
      <c r="AA176" s="66">
        <f t="shared" si="58"/>
        <v>0.902985340162728</v>
      </c>
      <c r="AB176" s="66">
        <f t="shared" si="46"/>
        <v>0.863801398879228</v>
      </c>
      <c r="AC176" s="66">
        <f t="shared" si="47"/>
        <v>1</v>
      </c>
      <c r="AD176" s="65">
        <f t="shared" si="59"/>
        <v>0.512544615429499</v>
      </c>
      <c r="AE176" s="65">
        <f t="shared" si="48"/>
        <v>1.52181873834804</v>
      </c>
      <c r="AF176" s="65">
        <f t="shared" si="55"/>
        <v>0</v>
      </c>
    </row>
    <row r="177" spans="1:32">
      <c r="A177" s="62" t="s">
        <v>30</v>
      </c>
      <c r="B177" s="63">
        <v>32.4</v>
      </c>
      <c r="C177" s="63">
        <f t="shared" si="49"/>
        <v>25.92</v>
      </c>
      <c r="D177" s="64">
        <f t="shared" si="50"/>
        <v>2.05437596268495</v>
      </c>
      <c r="E177" s="64">
        <v>0.24</v>
      </c>
      <c r="F177" s="64">
        <v>5.26</v>
      </c>
      <c r="G177" s="63">
        <v>341.01</v>
      </c>
      <c r="H177" s="63">
        <v>315.15</v>
      </c>
      <c r="I177" s="64">
        <v>100</v>
      </c>
      <c r="J177" s="62">
        <v>50</v>
      </c>
      <c r="K177" s="64">
        <v>0.5</v>
      </c>
      <c r="L177" s="64">
        <v>0.5</v>
      </c>
      <c r="M177" s="64">
        <v>1</v>
      </c>
      <c r="N177" s="62">
        <v>700</v>
      </c>
      <c r="O177" s="64">
        <v>7</v>
      </c>
      <c r="P177" s="62">
        <v>200</v>
      </c>
      <c r="Q177" s="62">
        <v>200</v>
      </c>
      <c r="R177" s="64">
        <v>0.8</v>
      </c>
      <c r="T177" s="68"/>
      <c r="U177" s="65">
        <f t="shared" si="56"/>
        <v>0.355391592637257</v>
      </c>
      <c r="V177" s="65">
        <f t="shared" si="42"/>
        <v>2.25103805653767</v>
      </c>
      <c r="W177" s="65">
        <f t="shared" si="43"/>
        <v>0</v>
      </c>
      <c r="X177" s="65">
        <f t="shared" si="57"/>
        <v>0.789248513843535</v>
      </c>
      <c r="Y177" s="65">
        <f t="shared" si="44"/>
        <v>1.01362243446504</v>
      </c>
      <c r="Z177" s="65">
        <f t="shared" si="45"/>
        <v>0</v>
      </c>
      <c r="AA177" s="66">
        <f t="shared" si="58"/>
        <v>0.846285340162728</v>
      </c>
      <c r="AB177" s="66">
        <f t="shared" si="46"/>
        <v>0.945307642746325</v>
      </c>
      <c r="AC177" s="66">
        <f t="shared" si="47"/>
        <v>1</v>
      </c>
      <c r="AD177" s="65">
        <f t="shared" si="59"/>
        <v>0.481523538392956</v>
      </c>
      <c r="AE177" s="65">
        <f t="shared" si="48"/>
        <v>1.66139334054142</v>
      </c>
      <c r="AF177" s="65">
        <f t="shared" si="55"/>
        <v>0</v>
      </c>
    </row>
    <row r="178" spans="1:32">
      <c r="A178" s="62" t="s">
        <v>30</v>
      </c>
      <c r="B178" s="63">
        <v>49.6</v>
      </c>
      <c r="C178" s="63">
        <f t="shared" si="49"/>
        <v>39.68</v>
      </c>
      <c r="D178" s="64">
        <f t="shared" si="50"/>
        <v>3.00361803485383</v>
      </c>
      <c r="E178" s="64">
        <v>0.24</v>
      </c>
      <c r="F178" s="64">
        <v>5.26</v>
      </c>
      <c r="G178" s="63">
        <v>341.01</v>
      </c>
      <c r="H178" s="63">
        <v>315.15</v>
      </c>
      <c r="I178" s="64">
        <v>100</v>
      </c>
      <c r="J178" s="62">
        <v>50</v>
      </c>
      <c r="K178" s="64">
        <v>0.5</v>
      </c>
      <c r="L178" s="64">
        <v>0.5</v>
      </c>
      <c r="M178" s="64">
        <v>1</v>
      </c>
      <c r="N178" s="62">
        <v>500</v>
      </c>
      <c r="O178" s="64">
        <v>5</v>
      </c>
      <c r="P178" s="62">
        <v>200</v>
      </c>
      <c r="Q178" s="62">
        <v>200</v>
      </c>
      <c r="R178" s="64">
        <v>1.02</v>
      </c>
      <c r="T178" s="68"/>
      <c r="U178" s="65">
        <f t="shared" si="56"/>
        <v>0.519603332822091</v>
      </c>
      <c r="V178" s="65">
        <f t="shared" si="42"/>
        <v>1.9630359075261</v>
      </c>
      <c r="W178" s="65">
        <f t="shared" si="43"/>
        <v>0</v>
      </c>
      <c r="X178" s="65">
        <f t="shared" si="57"/>
        <v>1.1172834337105</v>
      </c>
      <c r="Y178" s="65">
        <f t="shared" si="44"/>
        <v>0.912928599158209</v>
      </c>
      <c r="Z178" s="65">
        <f t="shared" si="45"/>
        <v>1</v>
      </c>
      <c r="AA178" s="66">
        <f t="shared" si="58"/>
        <v>0.935194894700771</v>
      </c>
      <c r="AB178" s="66">
        <f t="shared" si="46"/>
        <v>1.09068174535572</v>
      </c>
      <c r="AC178" s="66">
        <f t="shared" si="47"/>
        <v>0</v>
      </c>
      <c r="AD178" s="65">
        <f t="shared" si="59"/>
        <v>0.794724892947547</v>
      </c>
      <c r="AE178" s="65">
        <f t="shared" si="48"/>
        <v>1.28346300594276</v>
      </c>
      <c r="AF178" s="65">
        <f t="shared" si="55"/>
        <v>0</v>
      </c>
    </row>
    <row r="179" spans="1:32">
      <c r="A179" s="62" t="s">
        <v>31</v>
      </c>
      <c r="B179" s="63">
        <v>40.24</v>
      </c>
      <c r="C179" s="63">
        <f t="shared" si="49"/>
        <v>32.192</v>
      </c>
      <c r="D179" s="64">
        <f t="shared" si="50"/>
        <v>2.50939543689952</v>
      </c>
      <c r="E179" s="64">
        <v>0.34</v>
      </c>
      <c r="F179" s="64">
        <v>3.25681818181818</v>
      </c>
      <c r="G179" s="63">
        <v>312.2</v>
      </c>
      <c r="H179" s="63">
        <v>271.4</v>
      </c>
      <c r="I179" s="64">
        <v>100</v>
      </c>
      <c r="J179" s="62">
        <v>60</v>
      </c>
      <c r="K179" s="64">
        <v>0.6</v>
      </c>
      <c r="L179" s="64">
        <v>0.66</v>
      </c>
      <c r="M179" s="64">
        <v>0.68</v>
      </c>
      <c r="N179" s="62">
        <v>540</v>
      </c>
      <c r="O179" s="64">
        <v>5.4</v>
      </c>
      <c r="P179" s="62">
        <v>200</v>
      </c>
      <c r="Q179" s="62">
        <v>220</v>
      </c>
      <c r="R179" s="64">
        <v>1.1</v>
      </c>
      <c r="T179" s="68"/>
      <c r="U179" s="65">
        <f t="shared" ref="U179:U215" si="60">IF(K179&lt;0.6,(-0.0117+0.3675*K179+0.3927*E179/100)*D179,(0.209+0.3297*E179/100)*D179)</f>
        <v>0.527276628408855</v>
      </c>
      <c r="V179" s="65">
        <f t="shared" ref="V179:V215" si="61">R179/U179</f>
        <v>2.0861914614335</v>
      </c>
      <c r="W179" s="65">
        <f t="shared" si="43"/>
        <v>0</v>
      </c>
      <c r="X179" s="65">
        <f t="shared" ref="X179:X215" si="62">(0.59-0.493*K179+0.0061*O179-0.842*E179/100)*D179</f>
        <v>0.813739725970553</v>
      </c>
      <c r="Y179" s="65">
        <f t="shared" ref="Y179:Y215" si="63">R179/X179</f>
        <v>1.3517835800483</v>
      </c>
      <c r="Z179" s="65">
        <f t="shared" si="45"/>
        <v>0</v>
      </c>
      <c r="AA179" s="66">
        <f t="shared" ref="AA179:AA215" si="64">0.9647-0.0258*D179+0.3701*E179/100+0.6612*K179-0.0567*O179</f>
        <v>0.991755937727992</v>
      </c>
      <c r="AB179" s="66">
        <f t="shared" ref="AB179:AB215" si="65">R179/AA179</f>
        <v>1.10914385097606</v>
      </c>
      <c r="AC179" s="66">
        <f t="shared" si="47"/>
        <v>0</v>
      </c>
      <c r="AD179" s="65">
        <f t="shared" ref="AD179:AD215" si="66">(0.217+0.183*E179/100+0.2453*K179-0.0151*O179)*D179</f>
        <v>0.710816872126119</v>
      </c>
      <c r="AE179" s="65">
        <f t="shared" ref="AE179:AE215" si="67">R179/AD179</f>
        <v>1.54751532094307</v>
      </c>
      <c r="AF179" s="65">
        <f t="shared" si="55"/>
        <v>0</v>
      </c>
    </row>
    <row r="180" spans="1:32">
      <c r="A180" s="62" t="s">
        <v>31</v>
      </c>
      <c r="B180" s="63">
        <v>59.73</v>
      </c>
      <c r="C180" s="63">
        <f t="shared" si="49"/>
        <v>47.784</v>
      </c>
      <c r="D180" s="64">
        <f t="shared" si="50"/>
        <v>3.49617813327454</v>
      </c>
      <c r="E180" s="64">
        <v>0.34</v>
      </c>
      <c r="F180" s="64">
        <v>3.25681818181818</v>
      </c>
      <c r="G180" s="63">
        <v>312.2</v>
      </c>
      <c r="H180" s="63">
        <v>271.4</v>
      </c>
      <c r="I180" s="64">
        <v>100</v>
      </c>
      <c r="J180" s="62">
        <v>60</v>
      </c>
      <c r="K180" s="64">
        <v>0.6</v>
      </c>
      <c r="L180" s="64">
        <v>0.66</v>
      </c>
      <c r="M180" s="64">
        <v>0.68</v>
      </c>
      <c r="N180" s="62">
        <v>540</v>
      </c>
      <c r="O180" s="64">
        <v>5.4</v>
      </c>
      <c r="P180" s="62">
        <v>200</v>
      </c>
      <c r="Q180" s="62">
        <v>220</v>
      </c>
      <c r="R180" s="64">
        <v>1.21</v>
      </c>
      <c r="T180" s="68"/>
      <c r="U180" s="65">
        <f t="shared" si="60"/>
        <v>0.734620375618217</v>
      </c>
      <c r="V180" s="65">
        <f t="shared" si="61"/>
        <v>1.64710922832998</v>
      </c>
      <c r="W180" s="65">
        <f t="shared" si="43"/>
        <v>0</v>
      </c>
      <c r="X180" s="65">
        <f t="shared" si="62"/>
        <v>1.13373085575949</v>
      </c>
      <c r="Y180" s="65">
        <f t="shared" si="63"/>
        <v>1.06727270749759</v>
      </c>
      <c r="Z180" s="65">
        <f t="shared" si="45"/>
        <v>0</v>
      </c>
      <c r="AA180" s="66">
        <f t="shared" si="64"/>
        <v>0.966296944161517</v>
      </c>
      <c r="AB180" s="66">
        <f t="shared" si="65"/>
        <v>1.25220306998896</v>
      </c>
      <c r="AC180" s="66">
        <f t="shared" si="47"/>
        <v>0</v>
      </c>
      <c r="AD180" s="65">
        <f t="shared" si="66"/>
        <v>0.990335109623239</v>
      </c>
      <c r="AE180" s="65">
        <f t="shared" si="67"/>
        <v>1.22180864663107</v>
      </c>
      <c r="AF180" s="65">
        <f t="shared" si="55"/>
        <v>0</v>
      </c>
    </row>
    <row r="181" spans="1:32">
      <c r="A181" s="62" t="s">
        <v>31</v>
      </c>
      <c r="B181" s="63">
        <v>65.96</v>
      </c>
      <c r="C181" s="63">
        <f t="shared" si="49"/>
        <v>52.768</v>
      </c>
      <c r="D181" s="64">
        <f t="shared" si="50"/>
        <v>3.78239066709027</v>
      </c>
      <c r="E181" s="64">
        <v>0.34</v>
      </c>
      <c r="F181" s="64">
        <v>3.25681818181818</v>
      </c>
      <c r="G181" s="63">
        <v>312.2</v>
      </c>
      <c r="H181" s="63">
        <v>271.4</v>
      </c>
      <c r="I181" s="64">
        <v>100</v>
      </c>
      <c r="J181" s="62">
        <v>60</v>
      </c>
      <c r="K181" s="64">
        <v>0.6</v>
      </c>
      <c r="L181" s="64">
        <v>0.66</v>
      </c>
      <c r="M181" s="64">
        <v>0.68</v>
      </c>
      <c r="N181" s="62">
        <v>540</v>
      </c>
      <c r="O181" s="64">
        <v>5.4</v>
      </c>
      <c r="P181" s="62">
        <v>200</v>
      </c>
      <c r="Q181" s="62">
        <v>220</v>
      </c>
      <c r="R181" s="64">
        <v>1.23</v>
      </c>
      <c r="T181" s="68"/>
      <c r="U181" s="65">
        <f t="shared" si="60"/>
        <v>0.794759633711861</v>
      </c>
      <c r="V181" s="65">
        <f t="shared" si="61"/>
        <v>1.54763773577098</v>
      </c>
      <c r="W181" s="65">
        <f t="shared" si="43"/>
        <v>0</v>
      </c>
      <c r="X181" s="65">
        <f t="shared" si="62"/>
        <v>1.22654305483016</v>
      </c>
      <c r="Y181" s="65">
        <f t="shared" si="63"/>
        <v>1.00281844583948</v>
      </c>
      <c r="Z181" s="65">
        <f t="shared" si="45"/>
        <v>0</v>
      </c>
      <c r="AA181" s="66">
        <f t="shared" si="64"/>
        <v>0.958912660789071</v>
      </c>
      <c r="AB181" s="66">
        <f t="shared" si="65"/>
        <v>1.28270284698072</v>
      </c>
      <c r="AC181" s="66">
        <f t="shared" si="47"/>
        <v>0</v>
      </c>
      <c r="AD181" s="65">
        <f t="shared" si="66"/>
        <v>1.07140830161946</v>
      </c>
      <c r="AE181" s="65">
        <f t="shared" si="67"/>
        <v>1.14802171883569</v>
      </c>
      <c r="AF181" s="65">
        <f t="shared" si="55"/>
        <v>0</v>
      </c>
    </row>
    <row r="182" spans="1:32">
      <c r="A182" s="62" t="s">
        <v>31</v>
      </c>
      <c r="B182" s="63">
        <v>49.58</v>
      </c>
      <c r="C182" s="63">
        <f t="shared" si="49"/>
        <v>39.664</v>
      </c>
      <c r="D182" s="64">
        <f t="shared" si="50"/>
        <v>3.00260663050318</v>
      </c>
      <c r="E182" s="64">
        <v>0.34</v>
      </c>
      <c r="F182" s="64">
        <v>4.97569444444444</v>
      </c>
      <c r="G182" s="63">
        <v>312.2</v>
      </c>
      <c r="H182" s="63">
        <v>271.4</v>
      </c>
      <c r="I182" s="64">
        <v>100</v>
      </c>
      <c r="J182" s="62">
        <v>40</v>
      </c>
      <c r="K182" s="64">
        <v>0.4</v>
      </c>
      <c r="L182" s="64">
        <v>0.46</v>
      </c>
      <c r="M182" s="64">
        <v>0.68</v>
      </c>
      <c r="N182" s="62">
        <v>540</v>
      </c>
      <c r="O182" s="64">
        <v>5.4</v>
      </c>
      <c r="P182" s="62">
        <v>160</v>
      </c>
      <c r="Q182" s="62">
        <v>180</v>
      </c>
      <c r="R182" s="64">
        <v>1</v>
      </c>
      <c r="T182" s="68"/>
      <c r="U182" s="65">
        <f t="shared" si="60"/>
        <v>0.410261697427995</v>
      </c>
      <c r="V182" s="65">
        <f t="shared" si="61"/>
        <v>2.43746858717053</v>
      </c>
      <c r="W182" s="65">
        <f t="shared" si="43"/>
        <v>0</v>
      </c>
      <c r="X182" s="65">
        <f t="shared" si="62"/>
        <v>1.26973388460862</v>
      </c>
      <c r="Y182" s="65">
        <f t="shared" si="63"/>
        <v>0.787566601255379</v>
      </c>
      <c r="Z182" s="65">
        <f t="shared" si="45"/>
        <v>1</v>
      </c>
      <c r="AA182" s="66">
        <f t="shared" si="64"/>
        <v>0.846791088933018</v>
      </c>
      <c r="AB182" s="66">
        <f t="shared" si="65"/>
        <v>1.18092881829925</v>
      </c>
      <c r="AC182" s="66">
        <f t="shared" si="47"/>
        <v>0</v>
      </c>
      <c r="AD182" s="65">
        <f t="shared" si="66"/>
        <v>0.703217078598432</v>
      </c>
      <c r="AE182" s="65">
        <f t="shared" si="67"/>
        <v>1.42203599775062</v>
      </c>
      <c r="AF182" s="65">
        <f t="shared" si="55"/>
        <v>0</v>
      </c>
    </row>
    <row r="183" spans="1:32">
      <c r="A183" s="62" t="s">
        <v>31</v>
      </c>
      <c r="B183" s="63">
        <v>49.58</v>
      </c>
      <c r="C183" s="63">
        <f t="shared" si="49"/>
        <v>39.664</v>
      </c>
      <c r="D183" s="64">
        <f t="shared" si="50"/>
        <v>3.00260663050318</v>
      </c>
      <c r="E183" s="64">
        <v>0.34</v>
      </c>
      <c r="F183" s="64">
        <v>2.29647435897436</v>
      </c>
      <c r="G183" s="63">
        <v>312.2</v>
      </c>
      <c r="H183" s="63">
        <v>271.4</v>
      </c>
      <c r="I183" s="64">
        <v>100</v>
      </c>
      <c r="J183" s="62">
        <v>80</v>
      </c>
      <c r="K183" s="64">
        <v>0.8</v>
      </c>
      <c r="L183" s="64">
        <v>0.86</v>
      </c>
      <c r="M183" s="64">
        <v>0.68</v>
      </c>
      <c r="N183" s="62">
        <v>540</v>
      </c>
      <c r="O183" s="64">
        <v>5.4</v>
      </c>
      <c r="P183" s="62">
        <v>240</v>
      </c>
      <c r="Q183" s="62">
        <v>260</v>
      </c>
      <c r="R183" s="64">
        <v>1.28</v>
      </c>
      <c r="T183" s="68"/>
      <c r="U183" s="65">
        <f t="shared" si="60"/>
        <v>0.630910647755826</v>
      </c>
      <c r="V183" s="65">
        <f t="shared" si="61"/>
        <v>2.02881343745427</v>
      </c>
      <c r="W183" s="65">
        <f t="shared" si="43"/>
        <v>0</v>
      </c>
      <c r="X183" s="65">
        <f t="shared" si="62"/>
        <v>0.677619857073392</v>
      </c>
      <c r="Y183" s="65">
        <f t="shared" si="63"/>
        <v>1.88896471471226</v>
      </c>
      <c r="Z183" s="65">
        <f t="shared" si="45"/>
        <v>0</v>
      </c>
      <c r="AA183" s="66">
        <f t="shared" si="64"/>
        <v>1.11127108893302</v>
      </c>
      <c r="AB183" s="66">
        <f t="shared" si="65"/>
        <v>1.15183415887206</v>
      </c>
      <c r="AC183" s="66">
        <f t="shared" si="47"/>
        <v>0</v>
      </c>
      <c r="AD183" s="65">
        <f t="shared" si="66"/>
        <v>0.997832841183404</v>
      </c>
      <c r="AE183" s="65">
        <f t="shared" si="67"/>
        <v>1.28277998796066</v>
      </c>
      <c r="AF183" s="65">
        <f t="shared" si="55"/>
        <v>0</v>
      </c>
    </row>
    <row r="184" spans="1:32">
      <c r="A184" s="62" t="s">
        <v>31</v>
      </c>
      <c r="B184" s="63">
        <v>49.58</v>
      </c>
      <c r="C184" s="63">
        <f t="shared" si="49"/>
        <v>39.664</v>
      </c>
      <c r="D184" s="64">
        <f t="shared" si="50"/>
        <v>3.00260663050318</v>
      </c>
      <c r="E184" s="64">
        <v>0.34</v>
      </c>
      <c r="F184" s="64">
        <v>1.70595238095238</v>
      </c>
      <c r="G184" s="63">
        <v>312.2</v>
      </c>
      <c r="H184" s="63">
        <v>271.4</v>
      </c>
      <c r="I184" s="64">
        <v>100</v>
      </c>
      <c r="J184" s="62">
        <v>100</v>
      </c>
      <c r="K184" s="64">
        <v>1</v>
      </c>
      <c r="L184" s="64">
        <v>1.06</v>
      </c>
      <c r="M184" s="64">
        <v>0.68</v>
      </c>
      <c r="N184" s="62">
        <v>540</v>
      </c>
      <c r="O184" s="64">
        <v>5.4</v>
      </c>
      <c r="P184" s="62">
        <v>280</v>
      </c>
      <c r="Q184" s="62">
        <v>300</v>
      </c>
      <c r="R184" s="64">
        <v>1.35</v>
      </c>
      <c r="T184" s="68"/>
      <c r="U184" s="65">
        <f t="shared" si="60"/>
        <v>0.630910647755826</v>
      </c>
      <c r="V184" s="65">
        <f t="shared" si="61"/>
        <v>2.13976417231505</v>
      </c>
      <c r="W184" s="65">
        <f t="shared" si="43"/>
        <v>0</v>
      </c>
      <c r="X184" s="65">
        <f t="shared" si="62"/>
        <v>0.381562843305779</v>
      </c>
      <c r="Y184" s="65">
        <f t="shared" si="63"/>
        <v>3.53808035474285</v>
      </c>
      <c r="Z184" s="65">
        <f t="shared" si="45"/>
        <v>0</v>
      </c>
      <c r="AA184" s="66">
        <f t="shared" si="64"/>
        <v>1.24351108893302</v>
      </c>
      <c r="AB184" s="66">
        <f t="shared" si="65"/>
        <v>1.08563567467529</v>
      </c>
      <c r="AC184" s="66">
        <f t="shared" si="47"/>
        <v>0</v>
      </c>
      <c r="AD184" s="65">
        <f t="shared" si="66"/>
        <v>1.14514072247589</v>
      </c>
      <c r="AE184" s="65">
        <f t="shared" si="67"/>
        <v>1.17889441315229</v>
      </c>
      <c r="AF184" s="65">
        <f t="shared" si="55"/>
        <v>0</v>
      </c>
    </row>
    <row r="185" spans="1:32">
      <c r="A185" s="62" t="s">
        <v>31</v>
      </c>
      <c r="B185" s="63">
        <v>49.58</v>
      </c>
      <c r="C185" s="63">
        <f t="shared" si="49"/>
        <v>39.664</v>
      </c>
      <c r="D185" s="64">
        <f t="shared" si="50"/>
        <v>3.00260663050318</v>
      </c>
      <c r="E185" s="64">
        <v>0.34</v>
      </c>
      <c r="F185" s="64">
        <v>3.25681818181818</v>
      </c>
      <c r="G185" s="63">
        <v>312.2</v>
      </c>
      <c r="H185" s="63">
        <v>271.4</v>
      </c>
      <c r="I185" s="64">
        <v>100</v>
      </c>
      <c r="J185" s="62">
        <v>60</v>
      </c>
      <c r="K185" s="64">
        <v>0.6</v>
      </c>
      <c r="L185" s="64">
        <v>0.66</v>
      </c>
      <c r="M185" s="64">
        <v>0.68</v>
      </c>
      <c r="N185" s="62">
        <v>340</v>
      </c>
      <c r="O185" s="64">
        <v>3.4</v>
      </c>
      <c r="P185" s="62">
        <v>200</v>
      </c>
      <c r="Q185" s="62">
        <v>220</v>
      </c>
      <c r="R185" s="64">
        <v>1.39</v>
      </c>
      <c r="T185" s="68"/>
      <c r="U185" s="65">
        <f t="shared" si="60"/>
        <v>0.630910647755826</v>
      </c>
      <c r="V185" s="65">
        <f t="shared" si="61"/>
        <v>2.2031645922355</v>
      </c>
      <c r="W185" s="65">
        <f t="shared" si="43"/>
        <v>0</v>
      </c>
      <c r="X185" s="65">
        <f t="shared" si="62"/>
        <v>0.937045069948867</v>
      </c>
      <c r="Y185" s="65">
        <f t="shared" si="63"/>
        <v>1.48338649289927</v>
      </c>
      <c r="Z185" s="65">
        <f t="shared" si="45"/>
        <v>0</v>
      </c>
      <c r="AA185" s="66">
        <f t="shared" si="64"/>
        <v>1.09243108893302</v>
      </c>
      <c r="AB185" s="66">
        <f t="shared" si="65"/>
        <v>1.27239147080446</v>
      </c>
      <c r="AC185" s="66">
        <f t="shared" si="47"/>
        <v>0</v>
      </c>
      <c r="AD185" s="65">
        <f t="shared" si="66"/>
        <v>0.941203680132114</v>
      </c>
      <c r="AE185" s="65">
        <f t="shared" si="67"/>
        <v>1.47683230457077</v>
      </c>
      <c r="AF185" s="65">
        <f t="shared" si="55"/>
        <v>0</v>
      </c>
    </row>
    <row r="186" spans="1:32">
      <c r="A186" s="62" t="s">
        <v>31</v>
      </c>
      <c r="B186" s="63">
        <v>49.58</v>
      </c>
      <c r="C186" s="63">
        <f t="shared" si="49"/>
        <v>39.664</v>
      </c>
      <c r="D186" s="64">
        <f t="shared" si="50"/>
        <v>3.00260663050318</v>
      </c>
      <c r="E186" s="64">
        <v>0.34</v>
      </c>
      <c r="F186" s="64">
        <v>3.25681818181818</v>
      </c>
      <c r="G186" s="63">
        <v>312.2</v>
      </c>
      <c r="H186" s="63">
        <v>271.4</v>
      </c>
      <c r="I186" s="64">
        <v>100</v>
      </c>
      <c r="J186" s="62">
        <v>60</v>
      </c>
      <c r="K186" s="64">
        <v>0.6</v>
      </c>
      <c r="L186" s="64">
        <v>0.66</v>
      </c>
      <c r="M186" s="64">
        <v>0.68</v>
      </c>
      <c r="N186" s="62">
        <v>440</v>
      </c>
      <c r="O186" s="64">
        <v>4.4</v>
      </c>
      <c r="P186" s="62">
        <v>200</v>
      </c>
      <c r="Q186" s="62">
        <v>220</v>
      </c>
      <c r="R186" s="64">
        <v>1.26</v>
      </c>
      <c r="T186" s="68"/>
      <c r="U186" s="65">
        <f t="shared" si="60"/>
        <v>0.630910647755826</v>
      </c>
      <c r="V186" s="65">
        <f t="shared" si="61"/>
        <v>1.99711322749405</v>
      </c>
      <c r="W186" s="65">
        <f t="shared" si="43"/>
        <v>0</v>
      </c>
      <c r="X186" s="65">
        <f t="shared" si="62"/>
        <v>0.955360970394936</v>
      </c>
      <c r="Y186" s="65">
        <f t="shared" si="63"/>
        <v>1.31887322074622</v>
      </c>
      <c r="Z186" s="65">
        <f t="shared" si="45"/>
        <v>0</v>
      </c>
      <c r="AA186" s="66">
        <f t="shared" si="64"/>
        <v>1.03573108893302</v>
      </c>
      <c r="AB186" s="66">
        <f t="shared" si="65"/>
        <v>1.21653198736944</v>
      </c>
      <c r="AC186" s="66">
        <f t="shared" si="47"/>
        <v>0</v>
      </c>
      <c r="AD186" s="65">
        <f t="shared" si="66"/>
        <v>0.895864320011516</v>
      </c>
      <c r="AE186" s="65">
        <f t="shared" si="67"/>
        <v>1.40646297866155</v>
      </c>
      <c r="AF186" s="65">
        <f t="shared" si="55"/>
        <v>0</v>
      </c>
    </row>
    <row r="187" spans="1:32">
      <c r="A187" s="62" t="s">
        <v>31</v>
      </c>
      <c r="B187" s="63">
        <v>49.58</v>
      </c>
      <c r="C187" s="63">
        <f t="shared" si="49"/>
        <v>39.664</v>
      </c>
      <c r="D187" s="64">
        <f t="shared" si="50"/>
        <v>3.00260663050318</v>
      </c>
      <c r="E187" s="64">
        <v>0.34</v>
      </c>
      <c r="F187" s="64">
        <v>3.25681818181818</v>
      </c>
      <c r="G187" s="63">
        <v>312.2</v>
      </c>
      <c r="H187" s="63">
        <v>271.4</v>
      </c>
      <c r="I187" s="64">
        <v>100</v>
      </c>
      <c r="J187" s="62">
        <v>60</v>
      </c>
      <c r="K187" s="64">
        <v>0.6</v>
      </c>
      <c r="L187" s="64">
        <v>0.66</v>
      </c>
      <c r="M187" s="64">
        <v>0.68</v>
      </c>
      <c r="N187" s="62">
        <v>640</v>
      </c>
      <c r="O187" s="64">
        <v>6.4</v>
      </c>
      <c r="P187" s="62">
        <v>200</v>
      </c>
      <c r="Q187" s="62">
        <v>220</v>
      </c>
      <c r="R187" s="64">
        <v>0.93</v>
      </c>
      <c r="T187" s="68"/>
      <c r="U187" s="65">
        <f t="shared" si="60"/>
        <v>0.630910647755826</v>
      </c>
      <c r="V187" s="65">
        <f t="shared" si="61"/>
        <v>1.47405976315037</v>
      </c>
      <c r="W187" s="65">
        <f t="shared" si="43"/>
        <v>0</v>
      </c>
      <c r="X187" s="65">
        <f t="shared" si="62"/>
        <v>0.991992771287075</v>
      </c>
      <c r="Y187" s="65">
        <f t="shared" si="63"/>
        <v>0.937506831620717</v>
      </c>
      <c r="Z187" s="65">
        <f t="shared" si="45"/>
        <v>1</v>
      </c>
      <c r="AA187" s="66">
        <f t="shared" si="64"/>
        <v>0.922331088933018</v>
      </c>
      <c r="AB187" s="66">
        <f t="shared" si="65"/>
        <v>1.00831470516282</v>
      </c>
      <c r="AC187" s="66">
        <f t="shared" si="47"/>
        <v>0</v>
      </c>
      <c r="AD187" s="65">
        <f t="shared" si="66"/>
        <v>0.80518559977032</v>
      </c>
      <c r="AE187" s="65">
        <f t="shared" si="67"/>
        <v>1.15501320473849</v>
      </c>
      <c r="AF187" s="65">
        <f t="shared" si="55"/>
        <v>0</v>
      </c>
    </row>
    <row r="188" spans="1:32">
      <c r="A188" s="62" t="s">
        <v>31</v>
      </c>
      <c r="B188" s="63">
        <v>49.58</v>
      </c>
      <c r="C188" s="63">
        <f t="shared" si="49"/>
        <v>39.664</v>
      </c>
      <c r="D188" s="64">
        <f t="shared" si="50"/>
        <v>3.00260663050318</v>
      </c>
      <c r="E188" s="64">
        <v>0.18</v>
      </c>
      <c r="F188" s="64">
        <v>3.25681818181818</v>
      </c>
      <c r="G188" s="63">
        <v>312.2</v>
      </c>
      <c r="H188" s="63">
        <v>271.4</v>
      </c>
      <c r="I188" s="64">
        <v>100</v>
      </c>
      <c r="J188" s="62">
        <v>60</v>
      </c>
      <c r="K188" s="64">
        <v>0.6</v>
      </c>
      <c r="L188" s="64">
        <v>0.66</v>
      </c>
      <c r="M188" s="64">
        <v>0.68</v>
      </c>
      <c r="N188" s="62">
        <v>540</v>
      </c>
      <c r="O188" s="64">
        <v>5.4</v>
      </c>
      <c r="P188" s="62">
        <v>200</v>
      </c>
      <c r="Q188" s="62">
        <v>220</v>
      </c>
      <c r="R188" s="64">
        <v>1.01</v>
      </c>
      <c r="T188" s="68"/>
      <c r="U188" s="65">
        <f t="shared" si="60"/>
        <v>0.629326712706103</v>
      </c>
      <c r="V188" s="65">
        <f t="shared" si="61"/>
        <v>1.6048897648997</v>
      </c>
      <c r="W188" s="65">
        <f t="shared" si="43"/>
        <v>0</v>
      </c>
      <c r="X188" s="65">
        <f t="shared" si="62"/>
        <v>0.97772198249362</v>
      </c>
      <c r="Y188" s="65">
        <f t="shared" si="63"/>
        <v>1.03301349267412</v>
      </c>
      <c r="Z188" s="65">
        <f t="shared" si="45"/>
        <v>0</v>
      </c>
      <c r="AA188" s="66">
        <f t="shared" si="64"/>
        <v>0.978438928933018</v>
      </c>
      <c r="AB188" s="66">
        <f t="shared" si="65"/>
        <v>1.0322565569845</v>
      </c>
      <c r="AC188" s="66">
        <f t="shared" si="47"/>
        <v>0</v>
      </c>
      <c r="AD188" s="65">
        <f t="shared" si="66"/>
        <v>0.849645796669506</v>
      </c>
      <c r="AE188" s="65">
        <f t="shared" si="67"/>
        <v>1.18873064982968</v>
      </c>
      <c r="AF188" s="65">
        <f t="shared" si="55"/>
        <v>0</v>
      </c>
    </row>
    <row r="189" spans="1:32">
      <c r="A189" s="62" t="s">
        <v>31</v>
      </c>
      <c r="B189" s="63">
        <v>49.58</v>
      </c>
      <c r="C189" s="63">
        <f t="shared" si="49"/>
        <v>39.664</v>
      </c>
      <c r="D189" s="64">
        <f t="shared" si="50"/>
        <v>3.00260663050318</v>
      </c>
      <c r="E189" s="64">
        <v>0.26</v>
      </c>
      <c r="F189" s="64">
        <v>3.25681818181818</v>
      </c>
      <c r="G189" s="63">
        <v>312.2</v>
      </c>
      <c r="H189" s="63">
        <v>271.4</v>
      </c>
      <c r="I189" s="64">
        <v>100</v>
      </c>
      <c r="J189" s="62">
        <v>60</v>
      </c>
      <c r="K189" s="64">
        <v>0.6</v>
      </c>
      <c r="L189" s="64">
        <v>0.66</v>
      </c>
      <c r="M189" s="64">
        <v>0.68</v>
      </c>
      <c r="N189" s="62">
        <v>540</v>
      </c>
      <c r="O189" s="64">
        <v>5.4</v>
      </c>
      <c r="P189" s="62">
        <v>200</v>
      </c>
      <c r="Q189" s="62">
        <v>220</v>
      </c>
      <c r="R189" s="64">
        <v>0.98</v>
      </c>
      <c r="T189" s="68"/>
      <c r="U189" s="65">
        <f t="shared" si="60"/>
        <v>0.630118680230965</v>
      </c>
      <c r="V189" s="65">
        <f t="shared" si="61"/>
        <v>1.55526257314065</v>
      </c>
      <c r="W189" s="65">
        <f t="shared" si="43"/>
        <v>0</v>
      </c>
      <c r="X189" s="65">
        <f t="shared" si="62"/>
        <v>0.975699426667313</v>
      </c>
      <c r="Y189" s="65">
        <f t="shared" si="63"/>
        <v>1.00440768254561</v>
      </c>
      <c r="Z189" s="65">
        <f t="shared" si="45"/>
        <v>0</v>
      </c>
      <c r="AA189" s="66">
        <f t="shared" si="64"/>
        <v>0.978735008933018</v>
      </c>
      <c r="AB189" s="66">
        <f t="shared" si="65"/>
        <v>1.00129247554796</v>
      </c>
      <c r="AC189" s="66">
        <f t="shared" si="47"/>
        <v>0</v>
      </c>
      <c r="AD189" s="65">
        <f t="shared" si="66"/>
        <v>0.850085378280212</v>
      </c>
      <c r="AE189" s="65">
        <f t="shared" si="67"/>
        <v>1.15282538088423</v>
      </c>
      <c r="AF189" s="65">
        <f t="shared" si="55"/>
        <v>0</v>
      </c>
    </row>
    <row r="190" spans="1:32">
      <c r="A190" s="62" t="s">
        <v>31</v>
      </c>
      <c r="B190" s="63">
        <v>49.58</v>
      </c>
      <c r="C190" s="63">
        <f t="shared" si="49"/>
        <v>39.664</v>
      </c>
      <c r="D190" s="64">
        <f t="shared" si="50"/>
        <v>3.00260663050318</v>
      </c>
      <c r="E190" s="64">
        <v>0.42</v>
      </c>
      <c r="F190" s="64">
        <v>3.25681818181818</v>
      </c>
      <c r="G190" s="63">
        <v>312.2</v>
      </c>
      <c r="H190" s="63">
        <v>271.4</v>
      </c>
      <c r="I190" s="64">
        <v>100</v>
      </c>
      <c r="J190" s="62">
        <v>60</v>
      </c>
      <c r="K190" s="64">
        <v>0.6</v>
      </c>
      <c r="L190" s="64">
        <v>0.66</v>
      </c>
      <c r="M190" s="64">
        <v>0.68</v>
      </c>
      <c r="N190" s="62">
        <v>540</v>
      </c>
      <c r="O190" s="64">
        <v>5.4</v>
      </c>
      <c r="P190" s="62">
        <v>200</v>
      </c>
      <c r="Q190" s="62">
        <v>220</v>
      </c>
      <c r="R190" s="64">
        <v>1.21</v>
      </c>
      <c r="T190" s="68"/>
      <c r="U190" s="65">
        <f t="shared" si="60"/>
        <v>0.631702615280688</v>
      </c>
      <c r="V190" s="65">
        <f t="shared" si="61"/>
        <v>1.91545827218454</v>
      </c>
      <c r="W190" s="65">
        <f t="shared" si="43"/>
        <v>0</v>
      </c>
      <c r="X190" s="65">
        <f t="shared" si="62"/>
        <v>0.971654315014699</v>
      </c>
      <c r="Y190" s="65">
        <f t="shared" si="63"/>
        <v>1.245298848883</v>
      </c>
      <c r="Z190" s="65">
        <f t="shared" si="45"/>
        <v>0</v>
      </c>
      <c r="AA190" s="66">
        <f t="shared" si="64"/>
        <v>0.979327168933018</v>
      </c>
      <c r="AB190" s="66">
        <f t="shared" si="65"/>
        <v>1.23554215423054</v>
      </c>
      <c r="AC190" s="66">
        <f t="shared" si="47"/>
        <v>0</v>
      </c>
      <c r="AD190" s="65">
        <f t="shared" si="66"/>
        <v>0.850964541501623</v>
      </c>
      <c r="AE190" s="65">
        <f t="shared" si="67"/>
        <v>1.42191588601896</v>
      </c>
      <c r="AF190" s="65">
        <f t="shared" si="55"/>
        <v>0</v>
      </c>
    </row>
    <row r="191" spans="1:32">
      <c r="A191" s="62" t="s">
        <v>32</v>
      </c>
      <c r="B191" s="63">
        <v>75.01</v>
      </c>
      <c r="C191" s="63">
        <f t="shared" si="49"/>
        <v>60.008</v>
      </c>
      <c r="D191" s="64">
        <f t="shared" si="50"/>
        <v>4.17992051557076</v>
      </c>
      <c r="E191" s="64">
        <v>0.1178</v>
      </c>
      <c r="F191" s="64">
        <v>3.5825</v>
      </c>
      <c r="G191" s="63">
        <v>330</v>
      </c>
      <c r="H191" s="63">
        <v>0</v>
      </c>
      <c r="I191" s="64">
        <v>100</v>
      </c>
      <c r="J191" s="62">
        <v>50</v>
      </c>
      <c r="K191" s="64">
        <v>0.5</v>
      </c>
      <c r="L191" s="64">
        <v>0.66</v>
      </c>
      <c r="M191" s="64">
        <v>0.68</v>
      </c>
      <c r="N191" s="62">
        <v>400</v>
      </c>
      <c r="O191" s="64">
        <v>4</v>
      </c>
      <c r="P191" s="62">
        <v>200</v>
      </c>
      <c r="Q191" s="62">
        <v>200</v>
      </c>
      <c r="R191" s="64">
        <v>0.895</v>
      </c>
      <c r="T191" s="68"/>
      <c r="U191" s="65">
        <f t="shared" si="60"/>
        <v>0.721088958442405</v>
      </c>
      <c r="V191" s="65">
        <f t="shared" si="61"/>
        <v>1.24117834494825</v>
      </c>
      <c r="W191" s="65">
        <f t="shared" si="43"/>
        <v>0</v>
      </c>
      <c r="X191" s="65">
        <f t="shared" si="62"/>
        <v>1.53364679483718</v>
      </c>
      <c r="Y191" s="65">
        <f t="shared" si="63"/>
        <v>0.583576350834429</v>
      </c>
      <c r="Z191" s="65">
        <f t="shared" si="45"/>
        <v>1</v>
      </c>
      <c r="AA191" s="66">
        <f t="shared" si="64"/>
        <v>0.961094028498274</v>
      </c>
      <c r="AB191" s="66">
        <f t="shared" si="65"/>
        <v>0.931230424351354</v>
      </c>
      <c r="AC191" s="66">
        <f t="shared" si="47"/>
        <v>1</v>
      </c>
      <c r="AD191" s="65">
        <f t="shared" si="66"/>
        <v>1.16814388615836</v>
      </c>
      <c r="AE191" s="65">
        <f t="shared" si="67"/>
        <v>0.766172738311683</v>
      </c>
      <c r="AF191" s="65">
        <f t="shared" si="55"/>
        <v>1</v>
      </c>
    </row>
    <row r="192" spans="1:32">
      <c r="A192" s="62" t="s">
        <v>32</v>
      </c>
      <c r="B192" s="63">
        <v>70.52</v>
      </c>
      <c r="C192" s="63">
        <f t="shared" si="49"/>
        <v>56.416</v>
      </c>
      <c r="D192" s="64">
        <f t="shared" si="50"/>
        <v>3.98517311947614</v>
      </c>
      <c r="E192" s="64">
        <v>0.1178</v>
      </c>
      <c r="F192" s="64">
        <v>3.5825</v>
      </c>
      <c r="G192" s="63">
        <v>330</v>
      </c>
      <c r="H192" s="63">
        <v>0</v>
      </c>
      <c r="I192" s="64">
        <v>100</v>
      </c>
      <c r="J192" s="62">
        <v>50</v>
      </c>
      <c r="K192" s="64">
        <v>0.5</v>
      </c>
      <c r="L192" s="64">
        <v>0.66</v>
      </c>
      <c r="M192" s="64">
        <v>0.68</v>
      </c>
      <c r="N192" s="62">
        <v>400</v>
      </c>
      <c r="O192" s="64">
        <v>4</v>
      </c>
      <c r="P192" s="62">
        <v>200</v>
      </c>
      <c r="Q192" s="62">
        <v>200</v>
      </c>
      <c r="R192" s="64">
        <v>1.057</v>
      </c>
      <c r="T192" s="68"/>
      <c r="U192" s="65">
        <f t="shared" si="60"/>
        <v>0.687492578682043</v>
      </c>
      <c r="V192" s="65">
        <f t="shared" si="61"/>
        <v>1.53747114190864</v>
      </c>
      <c r="W192" s="65">
        <f t="shared" si="43"/>
        <v>0</v>
      </c>
      <c r="X192" s="65">
        <f t="shared" si="62"/>
        <v>1.46219239308222</v>
      </c>
      <c r="Y192" s="65">
        <f t="shared" si="63"/>
        <v>0.722887087226534</v>
      </c>
      <c r="Z192" s="65">
        <f t="shared" si="45"/>
        <v>1</v>
      </c>
      <c r="AA192" s="66">
        <f t="shared" si="64"/>
        <v>0.966118511317516</v>
      </c>
      <c r="AB192" s="66">
        <f t="shared" si="65"/>
        <v>1.09406867544495</v>
      </c>
      <c r="AC192" s="66">
        <f t="shared" si="47"/>
        <v>0</v>
      </c>
      <c r="AD192" s="65">
        <f t="shared" si="66"/>
        <v>1.11371869332377</v>
      </c>
      <c r="AE192" s="65">
        <f t="shared" si="67"/>
        <v>0.949072693433474</v>
      </c>
      <c r="AF192" s="65">
        <f t="shared" si="55"/>
        <v>1</v>
      </c>
    </row>
    <row r="193" spans="1:32">
      <c r="A193" s="62" t="s">
        <v>32</v>
      </c>
      <c r="B193" s="63">
        <v>79.44</v>
      </c>
      <c r="C193" s="63">
        <f t="shared" si="49"/>
        <v>63.552</v>
      </c>
      <c r="D193" s="64">
        <f t="shared" si="50"/>
        <v>4.36771595786108</v>
      </c>
      <c r="E193" s="64">
        <v>0.1178</v>
      </c>
      <c r="F193" s="64">
        <v>3.5825</v>
      </c>
      <c r="G193" s="63">
        <v>330</v>
      </c>
      <c r="H193" s="63">
        <v>0</v>
      </c>
      <c r="I193" s="64">
        <v>100</v>
      </c>
      <c r="J193" s="62">
        <v>50</v>
      </c>
      <c r="K193" s="64">
        <v>0.5</v>
      </c>
      <c r="L193" s="64">
        <v>0.66</v>
      </c>
      <c r="M193" s="64">
        <v>0.68</v>
      </c>
      <c r="N193" s="62">
        <v>400</v>
      </c>
      <c r="O193" s="64">
        <v>4</v>
      </c>
      <c r="P193" s="62">
        <v>200</v>
      </c>
      <c r="Q193" s="62">
        <v>200</v>
      </c>
      <c r="R193" s="64">
        <v>1.099</v>
      </c>
      <c r="T193" s="68"/>
      <c r="U193" s="65">
        <f t="shared" si="60"/>
        <v>0.753486038572735</v>
      </c>
      <c r="V193" s="65">
        <f t="shared" si="61"/>
        <v>1.45855389979321</v>
      </c>
      <c r="W193" s="65">
        <f t="shared" si="43"/>
        <v>0</v>
      </c>
      <c r="X193" s="65">
        <f t="shared" si="62"/>
        <v>1.60255046826367</v>
      </c>
      <c r="Y193" s="65">
        <f t="shared" si="63"/>
        <v>0.68578183449707</v>
      </c>
      <c r="Z193" s="65">
        <f t="shared" si="45"/>
        <v>1</v>
      </c>
      <c r="AA193" s="66">
        <f t="shared" si="64"/>
        <v>0.956248906087184</v>
      </c>
      <c r="AB193" s="66">
        <f t="shared" si="65"/>
        <v>1.14928236048596</v>
      </c>
      <c r="AC193" s="66">
        <f t="shared" si="47"/>
        <v>0</v>
      </c>
      <c r="AD193" s="65">
        <f t="shared" si="66"/>
        <v>1.22062624723261</v>
      </c>
      <c r="AE193" s="65">
        <f t="shared" si="67"/>
        <v>0.900357502955261</v>
      </c>
      <c r="AF193" s="65">
        <f t="shared" si="55"/>
        <v>1</v>
      </c>
    </row>
    <row r="194" spans="1:32">
      <c r="A194" s="62" t="s">
        <v>32</v>
      </c>
      <c r="B194" s="63">
        <v>75.01</v>
      </c>
      <c r="C194" s="63">
        <f t="shared" si="49"/>
        <v>60.008</v>
      </c>
      <c r="D194" s="64">
        <f t="shared" si="50"/>
        <v>4.17992051557076</v>
      </c>
      <c r="E194" s="64">
        <v>0.0785</v>
      </c>
      <c r="F194" s="64">
        <v>3.5825</v>
      </c>
      <c r="G194" s="63">
        <v>330</v>
      </c>
      <c r="H194" s="63">
        <v>0</v>
      </c>
      <c r="I194" s="64">
        <v>100</v>
      </c>
      <c r="J194" s="62">
        <v>50</v>
      </c>
      <c r="K194" s="64">
        <v>0.5</v>
      </c>
      <c r="L194" s="64">
        <v>0.66</v>
      </c>
      <c r="M194" s="64">
        <v>0.68</v>
      </c>
      <c r="N194" s="62">
        <v>400</v>
      </c>
      <c r="O194" s="64">
        <v>4</v>
      </c>
      <c r="P194" s="62">
        <v>200</v>
      </c>
      <c r="Q194" s="62">
        <v>200</v>
      </c>
      <c r="R194" s="64">
        <v>1.002</v>
      </c>
      <c r="T194" s="68"/>
      <c r="U194" s="65">
        <f t="shared" si="60"/>
        <v>0.720443866711324</v>
      </c>
      <c r="V194" s="65">
        <f t="shared" si="61"/>
        <v>1.39080925842831</v>
      </c>
      <c r="W194" s="65">
        <f t="shared" ref="W194:W217" si="68">IF(V194&gt;=1,0,1)</f>
        <v>0</v>
      </c>
      <c r="X194" s="65">
        <f t="shared" si="62"/>
        <v>1.53502995561531</v>
      </c>
      <c r="Y194" s="65">
        <f t="shared" si="63"/>
        <v>0.652755991070126</v>
      </c>
      <c r="Z194" s="65">
        <f t="shared" ref="Z194:Z217" si="69">IF(Y194&gt;=1,0,1)</f>
        <v>1</v>
      </c>
      <c r="AA194" s="66">
        <f t="shared" si="64"/>
        <v>0.960948579198274</v>
      </c>
      <c r="AB194" s="66">
        <f t="shared" si="65"/>
        <v>1.04271968520519</v>
      </c>
      <c r="AC194" s="66">
        <f t="shared" ref="AC194:AC217" si="70">IF(AB194&gt;=1,0,1)</f>
        <v>0</v>
      </c>
      <c r="AD194" s="65">
        <f t="shared" si="66"/>
        <v>1.1678432704548</v>
      </c>
      <c r="AE194" s="65">
        <f t="shared" si="67"/>
        <v>0.857991843040536</v>
      </c>
      <c r="AF194" s="65">
        <f t="shared" si="55"/>
        <v>1</v>
      </c>
    </row>
    <row r="195" spans="1:32">
      <c r="A195" s="62" t="s">
        <v>32</v>
      </c>
      <c r="B195" s="63">
        <v>75.01</v>
      </c>
      <c r="C195" s="63">
        <f t="shared" ref="C195:C215" si="71">B195*0.8</f>
        <v>60.008</v>
      </c>
      <c r="D195" s="64">
        <f t="shared" ref="D195:D215" si="72">(C195-8)^(2/3)*0.3</f>
        <v>4.17992051557076</v>
      </c>
      <c r="E195" s="64">
        <v>0.157</v>
      </c>
      <c r="F195" s="64">
        <v>3.5825</v>
      </c>
      <c r="G195" s="63">
        <v>330</v>
      </c>
      <c r="H195" s="63">
        <v>0</v>
      </c>
      <c r="I195" s="64">
        <v>100</v>
      </c>
      <c r="J195" s="62">
        <v>50</v>
      </c>
      <c r="K195" s="64">
        <v>0.5</v>
      </c>
      <c r="L195" s="64">
        <v>0.66</v>
      </c>
      <c r="M195" s="64">
        <v>0.68</v>
      </c>
      <c r="N195" s="62">
        <v>400</v>
      </c>
      <c r="O195" s="64">
        <v>4</v>
      </c>
      <c r="P195" s="62">
        <v>200</v>
      </c>
      <c r="Q195" s="62">
        <v>200</v>
      </c>
      <c r="R195" s="64">
        <v>0.976</v>
      </c>
      <c r="T195" s="68"/>
      <c r="U195" s="65">
        <f t="shared" si="60"/>
        <v>0.721732408718699</v>
      </c>
      <c r="V195" s="65">
        <f t="shared" si="61"/>
        <v>1.35230175091168</v>
      </c>
      <c r="W195" s="65">
        <f t="shared" si="68"/>
        <v>0</v>
      </c>
      <c r="X195" s="65">
        <f t="shared" si="62"/>
        <v>1.53226715355213</v>
      </c>
      <c r="Y195" s="65">
        <f t="shared" si="63"/>
        <v>0.636964642710913</v>
      </c>
      <c r="Z195" s="65">
        <f t="shared" si="69"/>
        <v>1</v>
      </c>
      <c r="AA195" s="66">
        <f t="shared" si="64"/>
        <v>0.961239107698274</v>
      </c>
      <c r="AB195" s="66">
        <f t="shared" si="65"/>
        <v>1.01535610878033</v>
      </c>
      <c r="AC195" s="66">
        <f t="shared" si="70"/>
        <v>0</v>
      </c>
      <c r="AD195" s="65">
        <f t="shared" si="66"/>
        <v>1.16844373693646</v>
      </c>
      <c r="AE195" s="65">
        <f t="shared" si="67"/>
        <v>0.835299098405003</v>
      </c>
      <c r="AF195" s="65">
        <f t="shared" ref="AF195:AF215" si="73">IF(AE195&gt;=1,0,1)</f>
        <v>1</v>
      </c>
    </row>
    <row r="196" spans="1:32">
      <c r="A196" s="62" t="s">
        <v>32</v>
      </c>
      <c r="B196" s="63">
        <v>75.01</v>
      </c>
      <c r="C196" s="63">
        <f t="shared" si="71"/>
        <v>60.008</v>
      </c>
      <c r="D196" s="64">
        <f t="shared" si="72"/>
        <v>4.17992051557076</v>
      </c>
      <c r="E196" s="64">
        <v>0.1178</v>
      </c>
      <c r="F196" s="64">
        <v>5.59765625</v>
      </c>
      <c r="G196" s="63">
        <v>330</v>
      </c>
      <c r="H196" s="63">
        <v>0</v>
      </c>
      <c r="I196" s="64">
        <v>100</v>
      </c>
      <c r="J196" s="62">
        <v>30</v>
      </c>
      <c r="K196" s="64">
        <v>0.3</v>
      </c>
      <c r="L196" s="64">
        <v>0.46</v>
      </c>
      <c r="M196" s="64">
        <v>0.68</v>
      </c>
      <c r="N196" s="62">
        <v>400</v>
      </c>
      <c r="O196" s="64">
        <v>4</v>
      </c>
      <c r="P196" s="62">
        <v>160</v>
      </c>
      <c r="Q196" s="62">
        <v>160</v>
      </c>
      <c r="R196" s="64">
        <v>0.733</v>
      </c>
      <c r="T196" s="68"/>
      <c r="U196" s="65">
        <f t="shared" si="60"/>
        <v>0.413864800547954</v>
      </c>
      <c r="V196" s="65">
        <f t="shared" si="61"/>
        <v>1.77110979003171</v>
      </c>
      <c r="W196" s="65">
        <f t="shared" si="68"/>
        <v>0</v>
      </c>
      <c r="X196" s="65">
        <f t="shared" si="62"/>
        <v>1.94578695767246</v>
      </c>
      <c r="Y196" s="65">
        <f t="shared" si="63"/>
        <v>0.376711333740674</v>
      </c>
      <c r="Z196" s="65">
        <f t="shared" si="69"/>
        <v>1</v>
      </c>
      <c r="AA196" s="66">
        <f t="shared" si="64"/>
        <v>0.828854028498274</v>
      </c>
      <c r="AB196" s="66">
        <f t="shared" si="65"/>
        <v>0.884353546942465</v>
      </c>
      <c r="AC196" s="66">
        <f t="shared" si="70"/>
        <v>1</v>
      </c>
      <c r="AD196" s="65">
        <f t="shared" si="66"/>
        <v>0.963076985664457</v>
      </c>
      <c r="AE196" s="65">
        <f t="shared" si="67"/>
        <v>0.761102186959935</v>
      </c>
      <c r="AF196" s="65">
        <f t="shared" si="73"/>
        <v>1</v>
      </c>
    </row>
    <row r="197" spans="1:32">
      <c r="A197" s="62" t="s">
        <v>32</v>
      </c>
      <c r="B197" s="63">
        <v>75.01</v>
      </c>
      <c r="C197" s="63">
        <f t="shared" si="71"/>
        <v>60.008</v>
      </c>
      <c r="D197" s="64">
        <f t="shared" si="72"/>
        <v>4.17992051557076</v>
      </c>
      <c r="E197" s="64">
        <v>0.1178</v>
      </c>
      <c r="F197" s="64">
        <v>2.48784722222222</v>
      </c>
      <c r="G197" s="63">
        <v>330</v>
      </c>
      <c r="H197" s="63">
        <v>0</v>
      </c>
      <c r="I197" s="64">
        <v>100</v>
      </c>
      <c r="J197" s="62">
        <v>70</v>
      </c>
      <c r="K197" s="64">
        <v>0.7</v>
      </c>
      <c r="L197" s="64">
        <v>0.86</v>
      </c>
      <c r="M197" s="64">
        <v>0.68</v>
      </c>
      <c r="N197" s="62">
        <v>400</v>
      </c>
      <c r="O197" s="64">
        <v>4</v>
      </c>
      <c r="P197" s="62">
        <v>240</v>
      </c>
      <c r="Q197" s="62">
        <v>240</v>
      </c>
      <c r="R197" s="64">
        <v>1.15</v>
      </c>
      <c r="T197" s="68"/>
      <c r="U197" s="65">
        <f t="shared" si="60"/>
        <v>0.875226812871602</v>
      </c>
      <c r="V197" s="65">
        <f t="shared" si="61"/>
        <v>1.31394512038185</v>
      </c>
      <c r="W197" s="65">
        <f t="shared" si="68"/>
        <v>0</v>
      </c>
      <c r="X197" s="65">
        <f t="shared" si="62"/>
        <v>1.1215066320019</v>
      </c>
      <c r="Y197" s="65">
        <f t="shared" si="63"/>
        <v>1.02540633036404</v>
      </c>
      <c r="Z197" s="65">
        <f t="shared" si="69"/>
        <v>0</v>
      </c>
      <c r="AA197" s="66">
        <f t="shared" si="64"/>
        <v>1.09333402849827</v>
      </c>
      <c r="AB197" s="66">
        <f t="shared" si="65"/>
        <v>1.05182859951735</v>
      </c>
      <c r="AC197" s="66">
        <f t="shared" si="70"/>
        <v>0</v>
      </c>
      <c r="AD197" s="65">
        <f t="shared" si="66"/>
        <v>1.37321078665226</v>
      </c>
      <c r="AE197" s="65">
        <f t="shared" si="67"/>
        <v>0.837453369270115</v>
      </c>
      <c r="AF197" s="65">
        <f t="shared" si="73"/>
        <v>1</v>
      </c>
    </row>
    <row r="198" spans="1:32">
      <c r="A198" s="62" t="s">
        <v>32</v>
      </c>
      <c r="B198" s="63">
        <v>75.01</v>
      </c>
      <c r="C198" s="63">
        <f t="shared" si="71"/>
        <v>60.008</v>
      </c>
      <c r="D198" s="64">
        <f t="shared" si="72"/>
        <v>4.17992051557076</v>
      </c>
      <c r="E198" s="64">
        <v>0.1178</v>
      </c>
      <c r="F198" s="64">
        <v>3.5825</v>
      </c>
      <c r="G198" s="63">
        <v>330</v>
      </c>
      <c r="H198" s="63">
        <v>0</v>
      </c>
      <c r="I198" s="64">
        <v>100</v>
      </c>
      <c r="J198" s="62">
        <v>50</v>
      </c>
      <c r="K198" s="64">
        <v>0.5</v>
      </c>
      <c r="L198" s="64">
        <v>0.66</v>
      </c>
      <c r="M198" s="64">
        <v>0.68</v>
      </c>
      <c r="N198" s="62">
        <v>300</v>
      </c>
      <c r="O198" s="64">
        <v>3</v>
      </c>
      <c r="P198" s="62">
        <v>200</v>
      </c>
      <c r="Q198" s="62">
        <v>200</v>
      </c>
      <c r="R198" s="64">
        <v>0.936</v>
      </c>
      <c r="T198" s="68"/>
      <c r="U198" s="65">
        <f t="shared" si="60"/>
        <v>0.721088958442405</v>
      </c>
      <c r="V198" s="65">
        <f t="shared" si="61"/>
        <v>1.2980367942699</v>
      </c>
      <c r="W198" s="65">
        <f t="shared" si="68"/>
        <v>0</v>
      </c>
      <c r="X198" s="65">
        <f t="shared" si="62"/>
        <v>1.5081492796922</v>
      </c>
      <c r="Y198" s="65">
        <f t="shared" si="63"/>
        <v>0.620628218044191</v>
      </c>
      <c r="Z198" s="65">
        <f t="shared" si="69"/>
        <v>1</v>
      </c>
      <c r="AA198" s="66">
        <f t="shared" si="64"/>
        <v>1.01779402849827</v>
      </c>
      <c r="AB198" s="66">
        <f t="shared" si="65"/>
        <v>0.919635971318323</v>
      </c>
      <c r="AC198" s="66">
        <f t="shared" si="70"/>
        <v>1</v>
      </c>
      <c r="AD198" s="65">
        <f t="shared" si="66"/>
        <v>1.23126068594348</v>
      </c>
      <c r="AE198" s="65">
        <f t="shared" si="67"/>
        <v>0.760196447986782</v>
      </c>
      <c r="AF198" s="65">
        <f t="shared" si="73"/>
        <v>1</v>
      </c>
    </row>
    <row r="199" spans="1:32">
      <c r="A199" s="62" t="s">
        <v>32</v>
      </c>
      <c r="B199" s="63">
        <v>75.01</v>
      </c>
      <c r="C199" s="63">
        <f t="shared" si="71"/>
        <v>60.008</v>
      </c>
      <c r="D199" s="64">
        <f t="shared" si="72"/>
        <v>4.17992051557076</v>
      </c>
      <c r="E199" s="64">
        <v>0.1178</v>
      </c>
      <c r="F199" s="64">
        <v>3.5825</v>
      </c>
      <c r="G199" s="63">
        <v>330</v>
      </c>
      <c r="H199" s="63">
        <v>0</v>
      </c>
      <c r="I199" s="64">
        <v>100</v>
      </c>
      <c r="J199" s="62">
        <v>50</v>
      </c>
      <c r="K199" s="64">
        <v>0.5</v>
      </c>
      <c r="L199" s="64">
        <v>0.66</v>
      </c>
      <c r="M199" s="64">
        <v>0.68</v>
      </c>
      <c r="N199" s="62">
        <v>450</v>
      </c>
      <c r="O199" s="64">
        <v>4.5</v>
      </c>
      <c r="P199" s="62">
        <v>200</v>
      </c>
      <c r="Q199" s="62">
        <v>200</v>
      </c>
      <c r="R199" s="64">
        <v>1.044</v>
      </c>
      <c r="T199" s="68"/>
      <c r="U199" s="65">
        <f t="shared" si="60"/>
        <v>0.721088958442405</v>
      </c>
      <c r="V199" s="65">
        <f t="shared" si="61"/>
        <v>1.44781027053181</v>
      </c>
      <c r="W199" s="65">
        <f t="shared" si="68"/>
        <v>0</v>
      </c>
      <c r="X199" s="65">
        <f t="shared" si="62"/>
        <v>1.54639555240967</v>
      </c>
      <c r="Y199" s="65">
        <f t="shared" si="63"/>
        <v>0.675118341082388</v>
      </c>
      <c r="Z199" s="65">
        <f t="shared" si="69"/>
        <v>1</v>
      </c>
      <c r="AA199" s="66">
        <f t="shared" si="64"/>
        <v>0.932744028498274</v>
      </c>
      <c r="AB199" s="66">
        <f t="shared" si="65"/>
        <v>1.11927813859162</v>
      </c>
      <c r="AC199" s="66">
        <f t="shared" si="70"/>
        <v>0</v>
      </c>
      <c r="AD199" s="65">
        <f t="shared" si="66"/>
        <v>1.1365854862658</v>
      </c>
      <c r="AE199" s="65">
        <f t="shared" si="67"/>
        <v>0.918540675220141</v>
      </c>
      <c r="AF199" s="65">
        <f t="shared" si="73"/>
        <v>1</v>
      </c>
    </row>
    <row r="200" spans="1:32">
      <c r="A200" s="62" t="s">
        <v>33</v>
      </c>
      <c r="B200" s="63">
        <v>44.25</v>
      </c>
      <c r="C200" s="63">
        <f t="shared" si="71"/>
        <v>35.4</v>
      </c>
      <c r="D200" s="64">
        <f t="shared" si="72"/>
        <v>2.7266012528735</v>
      </c>
      <c r="E200" s="64">
        <v>0.2</v>
      </c>
      <c r="F200" s="64">
        <v>10.5</v>
      </c>
      <c r="G200" s="63">
        <v>351.931880108992</v>
      </c>
      <c r="H200" s="63">
        <v>291</v>
      </c>
      <c r="I200" s="64">
        <v>112</v>
      </c>
      <c r="J200" s="62">
        <v>40</v>
      </c>
      <c r="K200" s="64">
        <v>0.357142857142857</v>
      </c>
      <c r="L200" s="64">
        <v>0.357142857142857</v>
      </c>
      <c r="M200" s="64">
        <v>0.857142857142857</v>
      </c>
      <c r="N200" s="62">
        <v>540</v>
      </c>
      <c r="O200" s="64">
        <v>4.82142857142857</v>
      </c>
      <c r="P200" s="62">
        <v>176</v>
      </c>
      <c r="Q200" s="62">
        <v>192</v>
      </c>
      <c r="R200" s="64">
        <v>0.6033</v>
      </c>
      <c r="T200" s="68"/>
      <c r="U200" s="65">
        <f t="shared" si="60"/>
        <v>0.328106652405034</v>
      </c>
      <c r="V200" s="65">
        <f t="shared" si="61"/>
        <v>1.8387313868152</v>
      </c>
      <c r="W200" s="65">
        <f t="shared" si="68"/>
        <v>0</v>
      </c>
      <c r="X200" s="65">
        <f t="shared" si="62"/>
        <v>1.20421785536678</v>
      </c>
      <c r="Y200" s="65">
        <f t="shared" si="63"/>
        <v>0.500989083753662</v>
      </c>
      <c r="Z200" s="65">
        <f t="shared" si="69"/>
        <v>1</v>
      </c>
      <c r="AA200" s="66">
        <f t="shared" si="64"/>
        <v>0.857861744818721</v>
      </c>
      <c r="AB200" s="66">
        <f t="shared" si="65"/>
        <v>0.703260174082581</v>
      </c>
      <c r="AC200" s="66">
        <f t="shared" si="70"/>
        <v>1</v>
      </c>
      <c r="AD200" s="65">
        <f t="shared" si="66"/>
        <v>0.633033844336246</v>
      </c>
      <c r="AE200" s="65">
        <f t="shared" si="67"/>
        <v>0.953029613499697</v>
      </c>
      <c r="AF200" s="65">
        <f t="shared" si="73"/>
        <v>1</v>
      </c>
    </row>
    <row r="201" spans="1:32">
      <c r="A201" s="62" t="s">
        <v>33</v>
      </c>
      <c r="B201" s="63">
        <v>44.25</v>
      </c>
      <c r="C201" s="63">
        <f t="shared" si="71"/>
        <v>35.4</v>
      </c>
      <c r="D201" s="64">
        <f t="shared" si="72"/>
        <v>2.7266012528735</v>
      </c>
      <c r="E201" s="64">
        <v>0.25</v>
      </c>
      <c r="F201" s="64">
        <v>7.74</v>
      </c>
      <c r="G201" s="63">
        <v>351.931880108992</v>
      </c>
      <c r="H201" s="63">
        <v>291</v>
      </c>
      <c r="I201" s="64">
        <v>112</v>
      </c>
      <c r="J201" s="62">
        <v>55</v>
      </c>
      <c r="K201" s="64">
        <v>0.491071428571429</v>
      </c>
      <c r="L201" s="64">
        <v>0.491071428571429</v>
      </c>
      <c r="M201" s="64">
        <v>0.857142857142857</v>
      </c>
      <c r="N201" s="62">
        <v>740</v>
      </c>
      <c r="O201" s="64">
        <v>6.60714285714286</v>
      </c>
      <c r="P201" s="62">
        <v>206</v>
      </c>
      <c r="Q201" s="62">
        <v>222</v>
      </c>
      <c r="R201" s="64">
        <v>0.8783</v>
      </c>
      <c r="T201" s="68"/>
      <c r="U201" s="65">
        <f t="shared" si="60"/>
        <v>0.462841925975904</v>
      </c>
      <c r="V201" s="65">
        <f t="shared" si="61"/>
        <v>1.89762411464368</v>
      </c>
      <c r="W201" s="65">
        <f t="shared" si="68"/>
        <v>0</v>
      </c>
      <c r="X201" s="65">
        <f t="shared" si="62"/>
        <v>1.05274171752062</v>
      </c>
      <c r="Y201" s="65">
        <f t="shared" si="63"/>
        <v>0.834297706058939</v>
      </c>
      <c r="Z201" s="65">
        <f t="shared" si="69"/>
        <v>1</v>
      </c>
      <c r="AA201" s="66">
        <f t="shared" si="64"/>
        <v>0.845350366247292</v>
      </c>
      <c r="AB201" s="66">
        <f t="shared" si="65"/>
        <v>1.03897748799587</v>
      </c>
      <c r="AC201" s="66">
        <f t="shared" si="70"/>
        <v>0</v>
      </c>
      <c r="AD201" s="65">
        <f t="shared" si="66"/>
        <v>0.649338627692582</v>
      </c>
      <c r="AE201" s="65">
        <f t="shared" si="67"/>
        <v>1.3526070412922</v>
      </c>
      <c r="AF201" s="65">
        <f t="shared" si="73"/>
        <v>0</v>
      </c>
    </row>
    <row r="202" spans="1:32">
      <c r="A202" s="62" t="s">
        <v>33</v>
      </c>
      <c r="B202" s="63">
        <v>44.25</v>
      </c>
      <c r="C202" s="63">
        <f t="shared" si="71"/>
        <v>35.4</v>
      </c>
      <c r="D202" s="64">
        <f t="shared" si="72"/>
        <v>2.7266012528735</v>
      </c>
      <c r="E202" s="64">
        <v>0.3</v>
      </c>
      <c r="F202" s="64">
        <v>5.95</v>
      </c>
      <c r="G202" s="63">
        <v>351.931880108992</v>
      </c>
      <c r="H202" s="63">
        <v>360</v>
      </c>
      <c r="I202" s="64">
        <v>112</v>
      </c>
      <c r="J202" s="62">
        <v>70</v>
      </c>
      <c r="K202" s="64">
        <v>0.625</v>
      </c>
      <c r="L202" s="64">
        <v>0.758928571428572</v>
      </c>
      <c r="M202" s="64">
        <v>0.857142857142857</v>
      </c>
      <c r="N202" s="62">
        <v>940</v>
      </c>
      <c r="O202" s="64">
        <v>8.39285714285714</v>
      </c>
      <c r="P202" s="62">
        <v>266</v>
      </c>
      <c r="Q202" s="62">
        <v>282</v>
      </c>
      <c r="R202" s="64">
        <v>1.0221</v>
      </c>
      <c r="T202" s="68"/>
      <c r="U202" s="65">
        <f t="shared" si="60"/>
        <v>0.572556543149779</v>
      </c>
      <c r="V202" s="65">
        <f t="shared" si="61"/>
        <v>1.78515119987481</v>
      </c>
      <c r="W202" s="65">
        <f t="shared" si="68"/>
        <v>0</v>
      </c>
      <c r="X202" s="65">
        <f t="shared" si="62"/>
        <v>0.901265579674465</v>
      </c>
      <c r="Y202" s="65">
        <f t="shared" si="63"/>
        <v>1.1340719351217</v>
      </c>
      <c r="Z202" s="65">
        <f t="shared" si="69"/>
        <v>0</v>
      </c>
      <c r="AA202" s="66">
        <f t="shared" si="64"/>
        <v>0.832838987675864</v>
      </c>
      <c r="AB202" s="66">
        <f t="shared" si="65"/>
        <v>1.22724802167618</v>
      </c>
      <c r="AC202" s="66">
        <f t="shared" si="70"/>
        <v>0</v>
      </c>
      <c r="AD202" s="65">
        <f t="shared" si="66"/>
        <v>0.665643411048916</v>
      </c>
      <c r="AE202" s="65">
        <f t="shared" si="67"/>
        <v>1.53550682397559</v>
      </c>
      <c r="AF202" s="65">
        <f t="shared" si="73"/>
        <v>0</v>
      </c>
    </row>
    <row r="203" spans="1:32">
      <c r="A203" s="62" t="s">
        <v>33</v>
      </c>
      <c r="B203" s="63">
        <v>44.25</v>
      </c>
      <c r="C203" s="63">
        <f t="shared" si="71"/>
        <v>35.4</v>
      </c>
      <c r="D203" s="64">
        <f t="shared" si="72"/>
        <v>2.7266012528735</v>
      </c>
      <c r="E203" s="64">
        <v>0.35</v>
      </c>
      <c r="F203" s="64">
        <v>4.71</v>
      </c>
      <c r="G203" s="63">
        <v>351.931880108992</v>
      </c>
      <c r="H203" s="63">
        <v>360</v>
      </c>
      <c r="I203" s="64">
        <v>112</v>
      </c>
      <c r="J203" s="62">
        <v>85</v>
      </c>
      <c r="K203" s="64">
        <v>0.758928571428571</v>
      </c>
      <c r="L203" s="64">
        <v>0.758928571428572</v>
      </c>
      <c r="M203" s="64">
        <v>0.857142857142857</v>
      </c>
      <c r="N203" s="62">
        <v>1140</v>
      </c>
      <c r="O203" s="64">
        <v>10.1785714285714</v>
      </c>
      <c r="P203" s="62">
        <v>266</v>
      </c>
      <c r="Q203" s="62">
        <v>282</v>
      </c>
      <c r="R203" s="64">
        <v>1.3386</v>
      </c>
      <c r="T203" s="68"/>
      <c r="U203" s="65">
        <f t="shared" si="60"/>
        <v>0.573006023366315</v>
      </c>
      <c r="V203" s="65">
        <f t="shared" si="61"/>
        <v>2.33610109739501</v>
      </c>
      <c r="W203" s="65">
        <f t="shared" si="68"/>
        <v>0</v>
      </c>
      <c r="X203" s="65">
        <f t="shared" si="62"/>
        <v>0.74978944182831</v>
      </c>
      <c r="Y203" s="65">
        <f t="shared" si="63"/>
        <v>1.78530121301244</v>
      </c>
      <c r="Z203" s="65">
        <f t="shared" si="69"/>
        <v>0</v>
      </c>
      <c r="AA203" s="66">
        <f t="shared" si="64"/>
        <v>0.820327609104436</v>
      </c>
      <c r="AB203" s="66">
        <f t="shared" si="65"/>
        <v>1.63178708743129</v>
      </c>
      <c r="AC203" s="66">
        <f t="shared" si="70"/>
        <v>0</v>
      </c>
      <c r="AD203" s="65">
        <f t="shared" si="66"/>
        <v>0.681948194405252</v>
      </c>
      <c r="AE203" s="65">
        <f t="shared" si="67"/>
        <v>1.96290570307534</v>
      </c>
      <c r="AF203" s="65">
        <f t="shared" si="73"/>
        <v>0</v>
      </c>
    </row>
    <row r="204" spans="1:32">
      <c r="A204" s="62" t="s">
        <v>33</v>
      </c>
      <c r="B204" s="63">
        <v>48.4</v>
      </c>
      <c r="C204" s="63">
        <f t="shared" si="71"/>
        <v>38.72</v>
      </c>
      <c r="D204" s="64">
        <f t="shared" si="72"/>
        <v>2.94262822039124</v>
      </c>
      <c r="E204" s="64">
        <v>0.35</v>
      </c>
      <c r="F204" s="64">
        <v>10.5</v>
      </c>
      <c r="G204" s="63">
        <v>351.931880108992</v>
      </c>
      <c r="H204" s="63">
        <v>360</v>
      </c>
      <c r="I204" s="64">
        <v>112</v>
      </c>
      <c r="J204" s="62">
        <v>40</v>
      </c>
      <c r="K204" s="64">
        <v>0.357142857142857</v>
      </c>
      <c r="L204" s="64">
        <v>0.357142857142857</v>
      </c>
      <c r="M204" s="64">
        <v>0.857142857142857</v>
      </c>
      <c r="N204" s="62">
        <v>740</v>
      </c>
      <c r="O204" s="64">
        <v>6.60714285714286</v>
      </c>
      <c r="P204" s="62">
        <v>176</v>
      </c>
      <c r="Q204" s="62">
        <v>192</v>
      </c>
      <c r="R204" s="64">
        <v>0.9699</v>
      </c>
      <c r="T204" s="68"/>
      <c r="U204" s="65">
        <f t="shared" si="60"/>
        <v>0.355835699105289</v>
      </c>
      <c r="V204" s="65">
        <f t="shared" si="61"/>
        <v>2.7256961638158</v>
      </c>
      <c r="W204" s="65">
        <f t="shared" si="68"/>
        <v>0</v>
      </c>
      <c r="X204" s="65">
        <f t="shared" si="62"/>
        <v>1.32796439681472</v>
      </c>
      <c r="Y204" s="65">
        <f t="shared" si="63"/>
        <v>0.730365966381644</v>
      </c>
      <c r="Z204" s="65">
        <f t="shared" si="69"/>
        <v>1</v>
      </c>
      <c r="AA204" s="66">
        <f t="shared" si="64"/>
        <v>0.751593399056763</v>
      </c>
      <c r="AB204" s="66">
        <f t="shared" si="65"/>
        <v>1.29045837977982</v>
      </c>
      <c r="AC204" s="66">
        <f t="shared" si="70"/>
        <v>0</v>
      </c>
      <c r="AD204" s="65">
        <f t="shared" si="66"/>
        <v>0.604650616162802</v>
      </c>
      <c r="AE204" s="65">
        <f t="shared" si="67"/>
        <v>1.60406683475347</v>
      </c>
      <c r="AF204" s="65">
        <f t="shared" si="73"/>
        <v>0</v>
      </c>
    </row>
    <row r="205" spans="1:32">
      <c r="A205" s="62" t="s">
        <v>33</v>
      </c>
      <c r="B205" s="63">
        <v>48.4</v>
      </c>
      <c r="C205" s="63">
        <f t="shared" si="71"/>
        <v>38.72</v>
      </c>
      <c r="D205" s="64">
        <f t="shared" si="72"/>
        <v>2.94262822039124</v>
      </c>
      <c r="E205" s="64">
        <v>0.3</v>
      </c>
      <c r="F205" s="64">
        <v>7.74</v>
      </c>
      <c r="G205" s="63">
        <v>351.931880108992</v>
      </c>
      <c r="H205" s="63">
        <v>360</v>
      </c>
      <c r="I205" s="64">
        <v>112</v>
      </c>
      <c r="J205" s="62">
        <v>55</v>
      </c>
      <c r="K205" s="64">
        <v>0.491071428571429</v>
      </c>
      <c r="L205" s="64">
        <v>0.491071428571429</v>
      </c>
      <c r="M205" s="64">
        <v>0.857142857142857</v>
      </c>
      <c r="N205" s="62">
        <v>540</v>
      </c>
      <c r="O205" s="64">
        <v>4.82142857142857</v>
      </c>
      <c r="P205" s="62">
        <v>206</v>
      </c>
      <c r="Q205" s="62">
        <v>222</v>
      </c>
      <c r="R205" s="64">
        <v>1.0763</v>
      </c>
      <c r="T205" s="68"/>
      <c r="U205" s="65">
        <f t="shared" si="60"/>
        <v>0.500090396776597</v>
      </c>
      <c r="V205" s="65">
        <f t="shared" si="61"/>
        <v>2.15221089414522</v>
      </c>
      <c r="W205" s="65">
        <f t="shared" si="68"/>
        <v>0</v>
      </c>
      <c r="X205" s="65">
        <f t="shared" si="62"/>
        <v>1.10285733152166</v>
      </c>
      <c r="Y205" s="65">
        <f t="shared" si="63"/>
        <v>0.975919522169728</v>
      </c>
      <c r="Z205" s="65">
        <f t="shared" si="69"/>
        <v>1</v>
      </c>
      <c r="AA205" s="66">
        <f t="shared" si="64"/>
        <v>0.941211920485335</v>
      </c>
      <c r="AB205" s="66">
        <f t="shared" si="65"/>
        <v>1.14352567851564</v>
      </c>
      <c r="AC205" s="66">
        <f t="shared" si="70"/>
        <v>0</v>
      </c>
      <c r="AD205" s="65">
        <f t="shared" si="66"/>
        <v>0.780400452845914</v>
      </c>
      <c r="AE205" s="65">
        <f t="shared" si="67"/>
        <v>1.37916373071673</v>
      </c>
      <c r="AF205" s="65">
        <f t="shared" si="73"/>
        <v>0</v>
      </c>
    </row>
    <row r="206" spans="1:32">
      <c r="A206" s="62" t="s">
        <v>33</v>
      </c>
      <c r="B206" s="63">
        <v>48.4</v>
      </c>
      <c r="C206" s="63">
        <f t="shared" si="71"/>
        <v>38.72</v>
      </c>
      <c r="D206" s="64">
        <f t="shared" si="72"/>
        <v>2.94262822039124</v>
      </c>
      <c r="E206" s="64">
        <v>0.25</v>
      </c>
      <c r="F206" s="64">
        <v>5.95</v>
      </c>
      <c r="G206" s="63">
        <v>351.931880108992</v>
      </c>
      <c r="H206" s="63">
        <v>291</v>
      </c>
      <c r="I206" s="64">
        <v>112</v>
      </c>
      <c r="J206" s="62">
        <v>70</v>
      </c>
      <c r="K206" s="64">
        <v>0.625</v>
      </c>
      <c r="L206" s="64">
        <v>0.758928571428572</v>
      </c>
      <c r="M206" s="64">
        <v>0.857142857142857</v>
      </c>
      <c r="N206" s="62">
        <v>1140</v>
      </c>
      <c r="O206" s="64">
        <v>10.1785714285714</v>
      </c>
      <c r="P206" s="62">
        <v>266</v>
      </c>
      <c r="Q206" s="62">
        <v>282</v>
      </c>
      <c r="R206" s="64">
        <v>1.0602</v>
      </c>
      <c r="T206" s="68"/>
      <c r="U206" s="65">
        <f t="shared" si="60"/>
        <v>0.617434759372427</v>
      </c>
      <c r="V206" s="65">
        <f t="shared" si="61"/>
        <v>1.7171044938863</v>
      </c>
      <c r="W206" s="65">
        <f t="shared" si="68"/>
        <v>0</v>
      </c>
      <c r="X206" s="65">
        <f t="shared" si="62"/>
        <v>1.00596478154565</v>
      </c>
      <c r="Y206" s="65">
        <f t="shared" si="63"/>
        <v>1.05391363539688</v>
      </c>
      <c r="Z206" s="65">
        <f t="shared" si="69"/>
        <v>0</v>
      </c>
      <c r="AA206" s="66">
        <f t="shared" si="64"/>
        <v>0.725830441913908</v>
      </c>
      <c r="AB206" s="66">
        <f t="shared" si="65"/>
        <v>1.46067171997417</v>
      </c>
      <c r="AC206" s="66">
        <f t="shared" si="70"/>
        <v>0</v>
      </c>
      <c r="AD206" s="65">
        <f t="shared" si="66"/>
        <v>0.638766817186829</v>
      </c>
      <c r="AE206" s="65">
        <f t="shared" si="67"/>
        <v>1.65976060664702</v>
      </c>
      <c r="AF206" s="65">
        <f t="shared" si="73"/>
        <v>0</v>
      </c>
    </row>
    <row r="207" spans="1:32">
      <c r="A207" s="62" t="s">
        <v>33</v>
      </c>
      <c r="B207" s="63">
        <v>48.4</v>
      </c>
      <c r="C207" s="63">
        <f t="shared" si="71"/>
        <v>38.72</v>
      </c>
      <c r="D207" s="64">
        <f t="shared" si="72"/>
        <v>2.94262822039124</v>
      </c>
      <c r="E207" s="64">
        <v>0.2</v>
      </c>
      <c r="F207" s="64">
        <v>4.71</v>
      </c>
      <c r="G207" s="63">
        <v>351.931880108992</v>
      </c>
      <c r="H207" s="63">
        <v>291</v>
      </c>
      <c r="I207" s="64">
        <v>112</v>
      </c>
      <c r="J207" s="62">
        <v>85</v>
      </c>
      <c r="K207" s="64">
        <v>0.758928571428571</v>
      </c>
      <c r="L207" s="64">
        <v>0.758928571428572</v>
      </c>
      <c r="M207" s="64">
        <v>0.857142857142857</v>
      </c>
      <c r="N207" s="62">
        <v>940</v>
      </c>
      <c r="O207" s="64">
        <v>8.39285714285714</v>
      </c>
      <c r="P207" s="62">
        <v>266</v>
      </c>
      <c r="Q207" s="62">
        <v>282</v>
      </c>
      <c r="R207" s="64">
        <v>1.1725</v>
      </c>
      <c r="T207" s="68"/>
      <c r="U207" s="65">
        <f t="shared" si="60"/>
        <v>0.616949667110295</v>
      </c>
      <c r="V207" s="65">
        <f t="shared" si="61"/>
        <v>1.90047918413154</v>
      </c>
      <c r="W207" s="65">
        <f t="shared" si="68"/>
        <v>0</v>
      </c>
      <c r="X207" s="65">
        <f t="shared" si="62"/>
        <v>0.78085771625259</v>
      </c>
      <c r="Y207" s="65">
        <f t="shared" si="63"/>
        <v>1.50155396507694</v>
      </c>
      <c r="Z207" s="65">
        <f t="shared" si="69"/>
        <v>0</v>
      </c>
      <c r="AA207" s="66">
        <f t="shared" si="64"/>
        <v>0.915448963342477</v>
      </c>
      <c r="AB207" s="66">
        <f t="shared" si="65"/>
        <v>1.28079231825112</v>
      </c>
      <c r="AC207" s="66">
        <f t="shared" si="70"/>
        <v>0</v>
      </c>
      <c r="AD207" s="65">
        <f t="shared" si="66"/>
        <v>0.81451665386994</v>
      </c>
      <c r="AE207" s="65">
        <f t="shared" si="67"/>
        <v>1.43950402294319</v>
      </c>
      <c r="AF207" s="65">
        <f t="shared" si="73"/>
        <v>0</v>
      </c>
    </row>
    <row r="208" spans="1:32">
      <c r="A208" s="62" t="s">
        <v>33</v>
      </c>
      <c r="B208" s="63">
        <v>37.2</v>
      </c>
      <c r="C208" s="63">
        <f t="shared" si="71"/>
        <v>29.76</v>
      </c>
      <c r="D208" s="64">
        <f t="shared" si="72"/>
        <v>2.33826564450375</v>
      </c>
      <c r="E208" s="64">
        <v>0.25</v>
      </c>
      <c r="F208" s="64">
        <v>10.5</v>
      </c>
      <c r="G208" s="63">
        <v>351.931880108992</v>
      </c>
      <c r="H208" s="63">
        <v>291</v>
      </c>
      <c r="I208" s="64">
        <v>112</v>
      </c>
      <c r="J208" s="62">
        <v>40</v>
      </c>
      <c r="K208" s="64">
        <v>0.357142857142857</v>
      </c>
      <c r="L208" s="64">
        <v>0.357142857142857</v>
      </c>
      <c r="M208" s="64">
        <v>0.857142857142857</v>
      </c>
      <c r="N208" s="62">
        <v>940</v>
      </c>
      <c r="O208" s="64">
        <v>8.39285714285714</v>
      </c>
      <c r="P208" s="62">
        <v>176</v>
      </c>
      <c r="Q208" s="62">
        <v>192</v>
      </c>
      <c r="R208" s="64">
        <v>0.5825</v>
      </c>
      <c r="T208" s="68"/>
      <c r="U208" s="65">
        <f t="shared" si="60"/>
        <v>0.281835250096915</v>
      </c>
      <c r="V208" s="65">
        <f t="shared" si="61"/>
        <v>2.06681030779399</v>
      </c>
      <c r="W208" s="65">
        <f t="shared" si="68"/>
        <v>0</v>
      </c>
      <c r="X208" s="65">
        <f t="shared" si="62"/>
        <v>1.08266375871813</v>
      </c>
      <c r="Y208" s="65">
        <f t="shared" si="63"/>
        <v>0.538024844102734</v>
      </c>
      <c r="Z208" s="65">
        <f t="shared" si="69"/>
        <v>1</v>
      </c>
      <c r="AA208" s="66">
        <f t="shared" si="64"/>
        <v>0.66556585351466</v>
      </c>
      <c r="AB208" s="66">
        <f t="shared" si="65"/>
        <v>0.875195139480168</v>
      </c>
      <c r="AC208" s="66">
        <f t="shared" si="70"/>
        <v>1</v>
      </c>
      <c r="AD208" s="65">
        <f t="shared" si="66"/>
        <v>0.416988758048465</v>
      </c>
      <c r="AE208" s="65">
        <f t="shared" si="67"/>
        <v>1.39692015373781</v>
      </c>
      <c r="AF208" s="65">
        <f t="shared" si="73"/>
        <v>0</v>
      </c>
    </row>
    <row r="209" spans="1:32">
      <c r="A209" s="62" t="s">
        <v>33</v>
      </c>
      <c r="B209" s="63">
        <v>37.2</v>
      </c>
      <c r="C209" s="63">
        <f t="shared" si="71"/>
        <v>29.76</v>
      </c>
      <c r="D209" s="64">
        <f t="shared" si="72"/>
        <v>2.33826564450375</v>
      </c>
      <c r="E209" s="64">
        <v>0.2</v>
      </c>
      <c r="F209" s="64">
        <v>7.74</v>
      </c>
      <c r="G209" s="63">
        <v>351.931880108992</v>
      </c>
      <c r="H209" s="63">
        <v>291</v>
      </c>
      <c r="I209" s="64">
        <v>112</v>
      </c>
      <c r="J209" s="62">
        <v>55</v>
      </c>
      <c r="K209" s="64">
        <v>0.491071428571429</v>
      </c>
      <c r="L209" s="64">
        <v>0.491071428571429</v>
      </c>
      <c r="M209" s="64">
        <v>0.857142857142857</v>
      </c>
      <c r="N209" s="62">
        <v>1140</v>
      </c>
      <c r="O209" s="64">
        <v>10.1785714285714</v>
      </c>
      <c r="P209" s="62">
        <v>206</v>
      </c>
      <c r="Q209" s="62">
        <v>222</v>
      </c>
      <c r="R209" s="64">
        <v>0.7073</v>
      </c>
      <c r="T209" s="68"/>
      <c r="U209" s="65">
        <f t="shared" si="60"/>
        <v>0.396462643828036</v>
      </c>
      <c r="V209" s="65">
        <f t="shared" si="61"/>
        <v>1.78402684593605</v>
      </c>
      <c r="W209" s="65">
        <f t="shared" si="68"/>
        <v>0</v>
      </c>
      <c r="X209" s="65">
        <f t="shared" si="62"/>
        <v>0.954730397529366</v>
      </c>
      <c r="Y209" s="65">
        <f t="shared" si="63"/>
        <v>0.740837415285339</v>
      </c>
      <c r="Z209" s="65">
        <f t="shared" si="69"/>
        <v>1</v>
      </c>
      <c r="AA209" s="66">
        <f t="shared" si="64"/>
        <v>0.652684374943234</v>
      </c>
      <c r="AB209" s="66">
        <f t="shared" si="65"/>
        <v>1.08367846259766</v>
      </c>
      <c r="AC209" s="66">
        <f t="shared" si="70"/>
        <v>0</v>
      </c>
      <c r="AD209" s="65">
        <f t="shared" si="66"/>
        <v>0.430543433461193</v>
      </c>
      <c r="AE209" s="65">
        <f t="shared" si="67"/>
        <v>1.64280754281613</v>
      </c>
      <c r="AF209" s="65">
        <f t="shared" si="73"/>
        <v>0</v>
      </c>
    </row>
    <row r="210" spans="1:32">
      <c r="A210" s="62" t="s">
        <v>33</v>
      </c>
      <c r="B210" s="63">
        <v>37.2</v>
      </c>
      <c r="C210" s="63">
        <f t="shared" si="71"/>
        <v>29.76</v>
      </c>
      <c r="D210" s="64">
        <f t="shared" si="72"/>
        <v>2.33826564450375</v>
      </c>
      <c r="E210" s="64">
        <v>0.35</v>
      </c>
      <c r="F210" s="64">
        <v>5.95</v>
      </c>
      <c r="G210" s="63">
        <v>351.931880108992</v>
      </c>
      <c r="H210" s="63">
        <v>360</v>
      </c>
      <c r="I210" s="64">
        <v>112</v>
      </c>
      <c r="J210" s="62">
        <v>70</v>
      </c>
      <c r="K210" s="64">
        <v>0.625</v>
      </c>
      <c r="L210" s="64">
        <v>0.758928571428572</v>
      </c>
      <c r="M210" s="64">
        <v>0.857142857142857</v>
      </c>
      <c r="N210" s="62">
        <v>540</v>
      </c>
      <c r="O210" s="64">
        <v>4.82142857142857</v>
      </c>
      <c r="P210" s="62">
        <v>266</v>
      </c>
      <c r="Q210" s="62">
        <v>282</v>
      </c>
      <c r="R210" s="64">
        <v>0.8522</v>
      </c>
      <c r="T210" s="68"/>
      <c r="U210" s="65">
        <f t="shared" si="60"/>
        <v>0.491395761341759</v>
      </c>
      <c r="V210" s="65">
        <f t="shared" si="61"/>
        <v>1.73424369325666</v>
      </c>
      <c r="W210" s="65">
        <f t="shared" si="68"/>
        <v>0</v>
      </c>
      <c r="X210" s="65">
        <f t="shared" si="62"/>
        <v>0.720977822484743</v>
      </c>
      <c r="Y210" s="65">
        <f t="shared" si="63"/>
        <v>1.18200584459452</v>
      </c>
      <c r="Z210" s="65">
        <f t="shared" si="69"/>
        <v>0</v>
      </c>
      <c r="AA210" s="66">
        <f t="shared" si="64"/>
        <v>1.0455430963718</v>
      </c>
      <c r="AB210" s="66">
        <f t="shared" si="65"/>
        <v>0.815078788198465</v>
      </c>
      <c r="AC210" s="66">
        <f t="shared" si="70"/>
        <v>1</v>
      </c>
      <c r="AD210" s="65">
        <f t="shared" si="66"/>
        <v>0.697152565756996</v>
      </c>
      <c r="AE210" s="65">
        <f t="shared" si="67"/>
        <v>1.22240100927499</v>
      </c>
      <c r="AF210" s="65">
        <f t="shared" si="73"/>
        <v>0</v>
      </c>
    </row>
    <row r="211" spans="1:32">
      <c r="A211" s="62" t="s">
        <v>33</v>
      </c>
      <c r="B211" s="63">
        <v>37.2</v>
      </c>
      <c r="C211" s="63">
        <f t="shared" si="71"/>
        <v>29.76</v>
      </c>
      <c r="D211" s="64">
        <f t="shared" si="72"/>
        <v>2.33826564450375</v>
      </c>
      <c r="E211" s="64">
        <v>0.3</v>
      </c>
      <c r="F211" s="64">
        <v>4.71</v>
      </c>
      <c r="G211" s="63">
        <v>351.931880108992</v>
      </c>
      <c r="H211" s="63">
        <v>360</v>
      </c>
      <c r="I211" s="64">
        <v>112</v>
      </c>
      <c r="J211" s="62">
        <v>85</v>
      </c>
      <c r="K211" s="64">
        <v>0.758928571428571</v>
      </c>
      <c r="L211" s="64">
        <v>0.758928571428572</v>
      </c>
      <c r="M211" s="64">
        <v>0.857142857142857</v>
      </c>
      <c r="N211" s="62">
        <v>740</v>
      </c>
      <c r="O211" s="64">
        <v>6.60714285714286</v>
      </c>
      <c r="P211" s="62">
        <v>266</v>
      </c>
      <c r="Q211" s="62">
        <v>282</v>
      </c>
      <c r="R211" s="64">
        <v>1.1202</v>
      </c>
      <c r="T211" s="68"/>
      <c r="U211" s="65">
        <f t="shared" si="60"/>
        <v>0.491010298250262</v>
      </c>
      <c r="V211" s="65">
        <f t="shared" si="61"/>
        <v>2.2814185445639</v>
      </c>
      <c r="W211" s="65">
        <f t="shared" si="68"/>
        <v>0</v>
      </c>
      <c r="X211" s="65">
        <f t="shared" si="62"/>
        <v>0.593044461295985</v>
      </c>
      <c r="Y211" s="65">
        <f t="shared" si="63"/>
        <v>1.8888971621993</v>
      </c>
      <c r="Z211" s="65">
        <f t="shared" si="69"/>
        <v>0</v>
      </c>
      <c r="AA211" s="66">
        <f t="shared" si="64"/>
        <v>1.03266161780037</v>
      </c>
      <c r="AB211" s="66">
        <f t="shared" si="65"/>
        <v>1.08476966771176</v>
      </c>
      <c r="AC211" s="66">
        <f t="shared" si="70"/>
        <v>0</v>
      </c>
      <c r="AD211" s="65">
        <f t="shared" si="66"/>
        <v>0.710707241169722</v>
      </c>
      <c r="AE211" s="65">
        <f t="shared" si="67"/>
        <v>1.5761764269579</v>
      </c>
      <c r="AF211" s="65">
        <f t="shared" si="73"/>
        <v>0</v>
      </c>
    </row>
    <row r="212" spans="1:32">
      <c r="A212" s="62" t="s">
        <v>33</v>
      </c>
      <c r="B212" s="63">
        <v>36.4</v>
      </c>
      <c r="C212" s="63">
        <f t="shared" si="71"/>
        <v>29.12</v>
      </c>
      <c r="D212" s="64">
        <f t="shared" si="72"/>
        <v>2.29218956245815</v>
      </c>
      <c r="E212" s="64">
        <v>0.3</v>
      </c>
      <c r="F212" s="64">
        <v>10.5</v>
      </c>
      <c r="G212" s="63">
        <v>351.931880108992</v>
      </c>
      <c r="H212" s="63">
        <v>291</v>
      </c>
      <c r="I212" s="64">
        <v>112</v>
      </c>
      <c r="J212" s="62">
        <v>40</v>
      </c>
      <c r="K212" s="64">
        <v>0.357142857142857</v>
      </c>
      <c r="L212" s="64">
        <v>0.357142857142857</v>
      </c>
      <c r="M212" s="64">
        <v>0.857142857142857</v>
      </c>
      <c r="N212" s="62">
        <v>1140</v>
      </c>
      <c r="O212" s="64">
        <v>10.1785714285714</v>
      </c>
      <c r="P212" s="62">
        <v>176</v>
      </c>
      <c r="Q212" s="62">
        <v>192</v>
      </c>
      <c r="R212" s="64">
        <v>0.7519</v>
      </c>
      <c r="T212" s="68"/>
      <c r="U212" s="65">
        <f t="shared" si="60"/>
        <v>0.276731690715404</v>
      </c>
      <c r="V212" s="65">
        <f t="shared" si="61"/>
        <v>2.71707225889524</v>
      </c>
      <c r="W212" s="65">
        <f t="shared" si="68"/>
        <v>0</v>
      </c>
      <c r="X212" s="65">
        <f t="shared" si="62"/>
        <v>1.08533309285178</v>
      </c>
      <c r="Y212" s="65">
        <f t="shared" si="63"/>
        <v>0.692782708785129</v>
      </c>
      <c r="Z212" s="65">
        <f t="shared" si="69"/>
        <v>1</v>
      </c>
      <c r="AA212" s="66">
        <f t="shared" si="64"/>
        <v>0.565689666431438</v>
      </c>
      <c r="AB212" s="66">
        <f t="shared" si="65"/>
        <v>1.32917400585243</v>
      </c>
      <c r="AC212" s="66">
        <f t="shared" si="70"/>
        <v>0</v>
      </c>
      <c r="AD212" s="65">
        <f t="shared" si="66"/>
        <v>0.347174376218609</v>
      </c>
      <c r="AE212" s="65">
        <f t="shared" si="67"/>
        <v>2.16577043556505</v>
      </c>
      <c r="AF212" s="65">
        <f t="shared" si="73"/>
        <v>0</v>
      </c>
    </row>
    <row r="213" spans="1:32">
      <c r="A213" s="62" t="s">
        <v>33</v>
      </c>
      <c r="B213" s="63">
        <v>36.4</v>
      </c>
      <c r="C213" s="63">
        <f t="shared" si="71"/>
        <v>29.12</v>
      </c>
      <c r="D213" s="64">
        <f t="shared" si="72"/>
        <v>2.29218956245815</v>
      </c>
      <c r="E213" s="64">
        <v>0.35</v>
      </c>
      <c r="F213" s="64">
        <v>7.74</v>
      </c>
      <c r="G213" s="63">
        <v>351.931880108992</v>
      </c>
      <c r="H213" s="63">
        <v>360</v>
      </c>
      <c r="I213" s="64">
        <v>112</v>
      </c>
      <c r="J213" s="62">
        <v>55</v>
      </c>
      <c r="K213" s="64">
        <v>0.491071428571429</v>
      </c>
      <c r="L213" s="64">
        <v>0.491071428571429</v>
      </c>
      <c r="M213" s="64">
        <v>0.857142857142857</v>
      </c>
      <c r="N213" s="62">
        <v>940</v>
      </c>
      <c r="O213" s="64">
        <v>8.39285714285714</v>
      </c>
      <c r="P213" s="62">
        <v>206</v>
      </c>
      <c r="Q213" s="62">
        <v>222</v>
      </c>
      <c r="R213" s="64">
        <v>0.8618</v>
      </c>
      <c r="T213" s="68"/>
      <c r="U213" s="65">
        <f t="shared" si="60"/>
        <v>0.39000046716323</v>
      </c>
      <c r="V213" s="65">
        <f t="shared" si="61"/>
        <v>2.2097409427956</v>
      </c>
      <c r="W213" s="65">
        <f t="shared" si="68"/>
        <v>0</v>
      </c>
      <c r="X213" s="65">
        <f t="shared" si="62"/>
        <v>0.908053678540836</v>
      </c>
      <c r="Y213" s="65">
        <f t="shared" si="63"/>
        <v>0.949062836664941</v>
      </c>
      <c r="Z213" s="65">
        <f t="shared" si="69"/>
        <v>1</v>
      </c>
      <c r="AA213" s="66">
        <f t="shared" si="64"/>
        <v>0.755678287860009</v>
      </c>
      <c r="AB213" s="66">
        <f t="shared" si="65"/>
        <v>1.14043239543181</v>
      </c>
      <c r="AC213" s="66">
        <f t="shared" si="70"/>
        <v>0</v>
      </c>
      <c r="AD213" s="65">
        <f t="shared" si="66"/>
        <v>0.484495932757219</v>
      </c>
      <c r="AE213" s="65">
        <f t="shared" si="67"/>
        <v>1.77875590223344</v>
      </c>
      <c r="AF213" s="65">
        <f t="shared" si="73"/>
        <v>0</v>
      </c>
    </row>
    <row r="214" spans="1:32">
      <c r="A214" s="62" t="s">
        <v>33</v>
      </c>
      <c r="B214" s="63">
        <v>36.4</v>
      </c>
      <c r="C214" s="63">
        <f t="shared" si="71"/>
        <v>29.12</v>
      </c>
      <c r="D214" s="64">
        <f t="shared" si="72"/>
        <v>2.29218956245815</v>
      </c>
      <c r="E214" s="64">
        <v>0.2</v>
      </c>
      <c r="F214" s="64">
        <v>5.95</v>
      </c>
      <c r="G214" s="63">
        <v>351.931880108992</v>
      </c>
      <c r="H214" s="63">
        <v>291</v>
      </c>
      <c r="I214" s="64">
        <v>112</v>
      </c>
      <c r="J214" s="62">
        <v>70</v>
      </c>
      <c r="K214" s="64">
        <v>0.625</v>
      </c>
      <c r="L214" s="64">
        <v>0.758928571428572</v>
      </c>
      <c r="M214" s="64">
        <v>0.857142857142857</v>
      </c>
      <c r="N214" s="62">
        <v>740</v>
      </c>
      <c r="O214" s="64">
        <v>6.60714285714286</v>
      </c>
      <c r="P214" s="62">
        <v>266</v>
      </c>
      <c r="Q214" s="62">
        <v>282</v>
      </c>
      <c r="R214" s="64">
        <v>0.8579</v>
      </c>
      <c r="T214" s="68"/>
      <c r="U214" s="65">
        <f t="shared" si="60"/>
        <v>0.480579088351238</v>
      </c>
      <c r="V214" s="65">
        <f t="shared" si="61"/>
        <v>1.78513801535408</v>
      </c>
      <c r="W214" s="65">
        <f t="shared" si="68"/>
        <v>0</v>
      </c>
      <c r="X214" s="65">
        <f t="shared" si="62"/>
        <v>0.734634311453069</v>
      </c>
      <c r="Y214" s="65">
        <f t="shared" si="63"/>
        <v>1.1677919022093</v>
      </c>
      <c r="Z214" s="65">
        <f t="shared" si="69"/>
        <v>0</v>
      </c>
      <c r="AA214" s="66">
        <f t="shared" si="64"/>
        <v>0.944926709288579</v>
      </c>
      <c r="AB214" s="66">
        <f t="shared" si="65"/>
        <v>0.907901101288479</v>
      </c>
      <c r="AC214" s="66">
        <f t="shared" si="70"/>
        <v>1</v>
      </c>
      <c r="AD214" s="65">
        <f t="shared" si="66"/>
        <v>0.62097854791597</v>
      </c>
      <c r="AE214" s="65">
        <f t="shared" si="67"/>
        <v>1.38152920560484</v>
      </c>
      <c r="AF214" s="65">
        <f t="shared" si="73"/>
        <v>0</v>
      </c>
    </row>
    <row r="215" spans="1:32">
      <c r="A215" s="62" t="s">
        <v>33</v>
      </c>
      <c r="B215" s="63">
        <v>36.4</v>
      </c>
      <c r="C215" s="63">
        <f t="shared" si="71"/>
        <v>29.12</v>
      </c>
      <c r="D215" s="64">
        <f t="shared" si="72"/>
        <v>2.29218956245815</v>
      </c>
      <c r="E215" s="64">
        <v>0.25</v>
      </c>
      <c r="F215" s="64">
        <v>4.71</v>
      </c>
      <c r="G215" s="63">
        <v>351.931880108992</v>
      </c>
      <c r="H215" s="63">
        <v>360</v>
      </c>
      <c r="I215" s="64">
        <v>112</v>
      </c>
      <c r="J215" s="62">
        <v>85</v>
      </c>
      <c r="K215" s="64">
        <v>0.758928571428571</v>
      </c>
      <c r="L215" s="64">
        <v>0.758928571428572</v>
      </c>
      <c r="M215" s="64">
        <v>0.857142857142857</v>
      </c>
      <c r="N215" s="62">
        <v>540</v>
      </c>
      <c r="O215" s="64">
        <v>4.82142857142857</v>
      </c>
      <c r="P215" s="62">
        <v>266</v>
      </c>
      <c r="Q215" s="62">
        <v>282</v>
      </c>
      <c r="R215" s="64">
        <v>1.1443</v>
      </c>
      <c r="T215" s="68"/>
      <c r="U215" s="65">
        <f t="shared" si="60"/>
        <v>0.480956955800609</v>
      </c>
      <c r="V215" s="65">
        <f t="shared" si="61"/>
        <v>2.37921499252501</v>
      </c>
      <c r="W215" s="65">
        <f t="shared" si="68"/>
        <v>0</v>
      </c>
      <c r="X215" s="65">
        <f t="shared" si="62"/>
        <v>0.557354897142124</v>
      </c>
      <c r="Y215" s="65">
        <f t="shared" si="63"/>
        <v>2.05309042024656</v>
      </c>
      <c r="Z215" s="65">
        <f t="shared" si="69"/>
        <v>0</v>
      </c>
      <c r="AA215" s="66">
        <f t="shared" si="64"/>
        <v>1.13491533071715</v>
      </c>
      <c r="AB215" s="66">
        <f t="shared" si="65"/>
        <v>1.00826904794468</v>
      </c>
      <c r="AC215" s="66">
        <f t="shared" si="70"/>
        <v>0</v>
      </c>
      <c r="AD215" s="65">
        <f t="shared" si="66"/>
        <v>0.758300104454581</v>
      </c>
      <c r="AE215" s="65">
        <f t="shared" si="67"/>
        <v>1.50903315623707</v>
      </c>
      <c r="AF215" s="65">
        <f t="shared" si="73"/>
        <v>0</v>
      </c>
    </row>
    <row r="216" spans="20:20">
      <c r="T216" s="68"/>
    </row>
    <row r="217" spans="20:32">
      <c r="T217" s="68"/>
      <c r="U217" s="66" t="s">
        <v>35</v>
      </c>
      <c r="V217" s="70">
        <f>AVERAGE(V2:V215)</f>
        <v>1.94959374509871</v>
      </c>
      <c r="W217" s="66">
        <f>COUNTIF(W2:W215,0)</f>
        <v>183</v>
      </c>
      <c r="X217" s="66" t="s">
        <v>35</v>
      </c>
      <c r="Y217" s="70">
        <f>AVERAGE(Y2:Y215)</f>
        <v>1.19660682476954</v>
      </c>
      <c r="Z217" s="66">
        <f>COUNTIF(Z2:Z215,0)</f>
        <v>101</v>
      </c>
      <c r="AA217" s="66" t="s">
        <v>35</v>
      </c>
      <c r="AB217" s="70">
        <f>AVERAGE(AB2:AB215)</f>
        <v>0.886953672515022</v>
      </c>
      <c r="AC217" s="66">
        <f>COUNTIF(AC2:AC215,0)</f>
        <v>93</v>
      </c>
      <c r="AD217" s="66" t="s">
        <v>35</v>
      </c>
      <c r="AE217" s="70">
        <f>AVERAGE(AE2:AE215)</f>
        <v>1.26271451233593</v>
      </c>
      <c r="AF217" s="66">
        <f>COUNTIF(AF2:AF215,0)</f>
        <v>145</v>
      </c>
    </row>
    <row r="218" spans="20:32">
      <c r="T218" s="68"/>
      <c r="U218" s="66" t="s">
        <v>36</v>
      </c>
      <c r="V218" s="70">
        <f>STDEV(V2:V215)</f>
        <v>0.794212959915707</v>
      </c>
      <c r="W218" s="66">
        <f>COUNTIF(W2:W215,1)</f>
        <v>31</v>
      </c>
      <c r="X218" s="66" t="s">
        <v>36</v>
      </c>
      <c r="Y218" s="70">
        <f>STDEV(Y2:Y215)</f>
        <v>1.63746792169975</v>
      </c>
      <c r="Z218" s="66">
        <f>COUNTIF(Z2:Z215,1)</f>
        <v>113</v>
      </c>
      <c r="AA218" s="66" t="s">
        <v>36</v>
      </c>
      <c r="AB218" s="70">
        <f>STDEV(AB2:AB215)</f>
        <v>0.340897632122818</v>
      </c>
      <c r="AC218" s="66">
        <f>COUNTIF(AC2:AC215,1)</f>
        <v>121</v>
      </c>
      <c r="AD218" s="66" t="s">
        <v>36</v>
      </c>
      <c r="AE218" s="70">
        <f>STDEV(AE2:AE215)</f>
        <v>0.509925402785159</v>
      </c>
      <c r="AF218" s="66">
        <f>COUNTIF(AF2:AF215,1)</f>
        <v>69</v>
      </c>
    </row>
    <row r="219" spans="20:20">
      <c r="T219" s="68"/>
    </row>
    <row r="220" spans="20:32">
      <c r="T220" s="68"/>
      <c r="V220" s="65" t="s">
        <v>37</v>
      </c>
      <c r="W220" s="65">
        <f>W217/(W217+W218)</f>
        <v>0.855140186915888</v>
      </c>
      <c r="Z220" s="65">
        <f>Z217/(Z217+Z218)</f>
        <v>0.47196261682243</v>
      </c>
      <c r="AC220" s="66">
        <f>AC217/(AC217+AC218)</f>
        <v>0.434579439252336</v>
      </c>
      <c r="AF220" s="65">
        <f>AF217/(AF217+AF218)</f>
        <v>0.677570093457944</v>
      </c>
    </row>
    <row r="221" spans="20:32">
      <c r="T221" s="68"/>
      <c r="V221" s="65" t="s">
        <v>38</v>
      </c>
      <c r="W221" s="65">
        <f>1-W220</f>
        <v>0.144859813084112</v>
      </c>
      <c r="Z221" s="65">
        <f>1-Z220</f>
        <v>0.52803738317757</v>
      </c>
      <c r="AC221" s="66">
        <f>1-AC220</f>
        <v>0.565420560747664</v>
      </c>
      <c r="AF221" s="65">
        <f>1-AF220</f>
        <v>0.322429906542056</v>
      </c>
    </row>
    <row r="222" spans="20:20">
      <c r="T222" s="68"/>
    </row>
    <row r="223" spans="20:20">
      <c r="T223" s="68"/>
    </row>
    <row r="224" spans="20:20">
      <c r="T224" s="68"/>
    </row>
    <row r="225" spans="20:20">
      <c r="T225" s="68"/>
    </row>
    <row r="226" spans="20:20">
      <c r="T226" s="68"/>
    </row>
    <row r="227" spans="20:20">
      <c r="T227" s="68"/>
    </row>
    <row r="228" spans="20:20">
      <c r="T228" s="68"/>
    </row>
    <row r="229" spans="20:20">
      <c r="T229" s="68"/>
    </row>
    <row r="230" spans="20:20">
      <c r="T230" s="68"/>
    </row>
    <row r="231" spans="20:20">
      <c r="T231" s="68"/>
    </row>
    <row r="232" spans="20:20">
      <c r="T232" s="68"/>
    </row>
    <row r="233" spans="20:20">
      <c r="T233" s="68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T270"/>
  <sheetViews>
    <sheetView tabSelected="1" zoomScale="85" zoomScaleNormal="85" topLeftCell="CG196" workbookViewId="0">
      <pane xSplit="21195" topLeftCell="F1" activePane="topLeft"/>
      <selection activeCell="CY230" sqref="CY230"/>
      <selection pane="topRight"/>
    </sheetView>
  </sheetViews>
  <sheetFormatPr defaultColWidth="9" defaultRowHeight="14.25"/>
  <cols>
    <col min="1" max="1" width="14.5" style="2" customWidth="1"/>
    <col min="2" max="2" width="6.5" style="2" customWidth="1"/>
    <col min="3" max="3" width="5.88333333333333" style="3" customWidth="1"/>
    <col min="4" max="4" width="6.25" style="3" customWidth="1"/>
    <col min="5" max="5" width="5.63333333333333" style="2" customWidth="1"/>
    <col min="6" max="6" width="6.25" style="2" customWidth="1"/>
    <col min="7" max="7" width="5.75" style="2" customWidth="1"/>
    <col min="8" max="8" width="7.13333333333333" style="2" customWidth="1"/>
    <col min="9" max="9" width="6.75" style="2" customWidth="1"/>
    <col min="10" max="10" width="5.25" style="2" customWidth="1"/>
    <col min="11" max="11" width="5" style="4" customWidth="1"/>
    <col min="12" max="13" width="7.625" style="4" customWidth="1"/>
    <col min="14" max="14" width="9.25" style="5" customWidth="1"/>
    <col min="15" max="16" width="9" style="5" customWidth="1"/>
    <col min="17" max="17" width="9" style="1" customWidth="1"/>
    <col min="18" max="18" width="9.85" style="1" customWidth="1"/>
    <col min="19" max="20" width="7.375" style="1" customWidth="1"/>
    <col min="21" max="21" width="8.38333333333333" style="6" customWidth="1"/>
    <col min="22" max="22" width="9" style="1" customWidth="1"/>
    <col min="23" max="23" width="8.125" style="1" customWidth="1"/>
    <col min="24" max="24" width="9.125" style="1" customWidth="1"/>
    <col min="25" max="25" width="9" style="1" customWidth="1"/>
    <col min="26" max="26" width="9" style="7" customWidth="1"/>
    <col min="27" max="27" width="9" style="1" customWidth="1"/>
    <col min="28" max="28" width="10.375" style="1" customWidth="1"/>
    <col min="29" max="30" width="9.625" style="1" customWidth="1"/>
    <col min="31" max="31" width="9.25" style="5" customWidth="1"/>
    <col min="32" max="33" width="9" style="5" customWidth="1"/>
    <col min="34" max="35" width="9" style="1" customWidth="1"/>
    <col min="36" max="36" width="9.85" style="7" customWidth="1"/>
    <col min="37" max="38" width="7.375" style="7" customWidth="1"/>
    <col min="39" max="39" width="9" style="7" customWidth="1"/>
    <col min="40" max="40" width="8.125" style="6" customWidth="1"/>
    <col min="41" max="41" width="9.125" style="7" customWidth="1"/>
    <col min="42" max="44" width="9" style="7" customWidth="1"/>
    <col min="45" max="45" width="13.75" style="8" customWidth="1"/>
    <col min="46" max="47" width="9.625" style="8" customWidth="1"/>
    <col min="48" max="48" width="9.25" style="5" customWidth="1"/>
    <col min="49" max="50" width="9" style="5" customWidth="1"/>
    <col min="51" max="52" width="9" style="1" customWidth="1"/>
    <col min="53" max="53" width="9.85" style="7" customWidth="1"/>
    <col min="54" max="55" width="7.375" style="7" customWidth="1"/>
    <col min="56" max="56" width="9" style="7" customWidth="1"/>
    <col min="57" max="57" width="9.125" style="6" customWidth="1"/>
    <col min="58" max="60" width="9" style="7" customWidth="1"/>
    <col min="61" max="63" width="9.625" style="1" customWidth="1"/>
    <col min="64" max="64" width="9.25" style="5" customWidth="1"/>
    <col min="65" max="66" width="9" style="5" customWidth="1"/>
    <col min="67" max="68" width="9" style="1" customWidth="1"/>
    <col min="69" max="69" width="9.85" style="7" customWidth="1"/>
    <col min="70" max="70" width="7.375" style="7" customWidth="1"/>
    <col min="71" max="71" width="7.375" style="6" customWidth="1"/>
    <col min="72" max="75" width="9" style="7" customWidth="1"/>
    <col min="76" max="76" width="9.625" style="9" customWidth="1"/>
    <col min="77" max="78" width="9" style="9" customWidth="1"/>
    <col min="79" max="79" width="9.25" style="5" customWidth="1"/>
    <col min="80" max="81" width="9" style="5" customWidth="1"/>
    <col min="82" max="83" width="9" style="1" customWidth="1"/>
    <col min="84" max="84" width="9.85" style="10" customWidth="1"/>
    <col min="85" max="85" width="7.375" style="10" customWidth="1"/>
    <col min="86" max="89" width="9" style="10" customWidth="1"/>
    <col min="90" max="92" width="9.625" style="11" customWidth="1"/>
    <col min="93" max="93" width="9.25" style="12" customWidth="1"/>
    <col min="94" max="95" width="9" style="12" customWidth="1"/>
    <col min="96" max="96" width="9.625" style="1"/>
    <col min="97" max="97" width="14.8833333333333" style="10" customWidth="1"/>
    <col min="98" max="98" width="13.6916666666667" style="10" customWidth="1"/>
    <col min="99" max="99" width="7.275" style="10" customWidth="1"/>
    <col min="100" max="100" width="7.5" style="10" customWidth="1"/>
    <col min="101" max="101" width="6.625" style="10" customWidth="1"/>
    <col min="102" max="102" width="7.5" style="10" customWidth="1"/>
    <col min="103" max="103" width="6.95" style="10" customWidth="1"/>
    <col min="104" max="105" width="9" style="1"/>
    <col min="106" max="106" width="9.85" style="7" customWidth="1"/>
    <col min="107" max="107" width="7.375" style="7" customWidth="1"/>
    <col min="108" max="108" width="9" style="6"/>
    <col min="109" max="110" width="9" style="7"/>
    <col min="111" max="111" width="9.625" style="1"/>
    <col min="112" max="113" width="9.625" style="7"/>
    <col min="114" max="114" width="9.25" style="5"/>
    <col min="115" max="116" width="9" style="5"/>
    <col min="117" max="118" width="9" style="1"/>
    <col min="119" max="119" width="9.85" style="7" customWidth="1"/>
    <col min="120" max="120" width="7.375" style="7" customWidth="1"/>
    <col min="121" max="121" width="9" style="7"/>
    <col min="122" max="122" width="9" style="6"/>
    <col min="123" max="123" width="9.625" style="8"/>
    <col min="124" max="125" width="9" style="8"/>
    <col min="126" max="126" width="9.25" style="5"/>
    <col min="127" max="128" width="9" style="5"/>
    <col min="129" max="130" width="9" style="1"/>
    <col min="131" max="131" width="9.85" style="7" customWidth="1"/>
    <col min="132" max="132" width="7.375" style="6" customWidth="1"/>
    <col min="133" max="133" width="9" style="7"/>
    <col min="134" max="136" width="9.625" style="8"/>
    <col min="137" max="137" width="9.25" style="5"/>
    <col min="138" max="139" width="9" style="5"/>
    <col min="140" max="141" width="9" style="1"/>
    <col min="142" max="142" width="9.85" style="7" customWidth="1"/>
    <col min="143" max="143" width="9" style="7"/>
    <col min="144" max="146" width="9.625" style="8"/>
    <col min="147" max="147" width="9.25" style="5"/>
    <col min="148" max="149" width="9" style="5"/>
    <col min="150" max="16384" width="9" style="1"/>
  </cols>
  <sheetData>
    <row r="1" s="1" customFormat="1" ht="16.5" spans="1:150">
      <c r="A1" s="13" t="s">
        <v>0</v>
      </c>
      <c r="B1" s="13" t="s">
        <v>3</v>
      </c>
      <c r="C1" s="14" t="s">
        <v>90</v>
      </c>
      <c r="D1" s="14" t="s">
        <v>91</v>
      </c>
      <c r="E1" s="13" t="s">
        <v>8</v>
      </c>
      <c r="F1" s="13" t="s">
        <v>10</v>
      </c>
      <c r="G1" s="13" t="s">
        <v>11</v>
      </c>
      <c r="H1" s="13" t="s">
        <v>12</v>
      </c>
      <c r="I1" s="13" t="s">
        <v>14</v>
      </c>
      <c r="J1" s="13" t="s">
        <v>89</v>
      </c>
      <c r="K1" s="15" t="s">
        <v>47</v>
      </c>
      <c r="L1" s="15" t="s">
        <v>48</v>
      </c>
      <c r="M1" s="15" t="s">
        <v>49</v>
      </c>
      <c r="N1" s="16" t="s">
        <v>50</v>
      </c>
      <c r="O1" s="16" t="s">
        <v>51</v>
      </c>
      <c r="P1" s="16" t="s">
        <v>52</v>
      </c>
      <c r="Q1" s="18">
        <f>AVERAGE(O2:O215)</f>
        <v>0.535781600200601</v>
      </c>
      <c r="R1" s="19" t="s">
        <v>53</v>
      </c>
      <c r="S1" s="19" t="s">
        <v>54</v>
      </c>
      <c r="T1" s="19" t="s">
        <v>55</v>
      </c>
      <c r="U1" s="20" t="s">
        <v>56</v>
      </c>
      <c r="V1" s="19" t="s">
        <v>57</v>
      </c>
      <c r="W1" s="19" t="s">
        <v>58</v>
      </c>
      <c r="X1" s="19" t="s">
        <v>59</v>
      </c>
      <c r="Y1" s="19" t="s">
        <v>60</v>
      </c>
      <c r="Z1" s="19" t="s">
        <v>61</v>
      </c>
      <c r="AA1" s="19" t="s">
        <v>62</v>
      </c>
      <c r="AB1" s="23" t="s">
        <v>63</v>
      </c>
      <c r="AC1" s="24" t="s">
        <v>48</v>
      </c>
      <c r="AD1" s="24" t="s">
        <v>49</v>
      </c>
      <c r="AE1" s="16" t="s">
        <v>50</v>
      </c>
      <c r="AF1" s="16" t="s">
        <v>51</v>
      </c>
      <c r="AG1" s="16" t="s">
        <v>52</v>
      </c>
      <c r="AH1" s="18">
        <f>AVERAGE(AF2:AF215)</f>
        <v>0.2655360366709</v>
      </c>
      <c r="AJ1" s="19" t="s">
        <v>53</v>
      </c>
      <c r="AK1" s="19" t="s">
        <v>54</v>
      </c>
      <c r="AL1" s="19" t="s">
        <v>55</v>
      </c>
      <c r="AM1" s="19" t="s">
        <v>64</v>
      </c>
      <c r="AN1" s="20" t="s">
        <v>65</v>
      </c>
      <c r="AO1" s="19" t="s">
        <v>66</v>
      </c>
      <c r="AP1" s="19" t="s">
        <v>67</v>
      </c>
      <c r="AQ1" s="19" t="s">
        <v>68</v>
      </c>
      <c r="AR1" s="19" t="s">
        <v>69</v>
      </c>
      <c r="AS1" s="27" t="s">
        <v>63</v>
      </c>
      <c r="AT1" s="24" t="s">
        <v>48</v>
      </c>
      <c r="AU1" s="24" t="s">
        <v>49</v>
      </c>
      <c r="AV1" s="16" t="s">
        <v>50</v>
      </c>
      <c r="AW1" s="16" t="s">
        <v>51</v>
      </c>
      <c r="AX1" s="16" t="s">
        <v>52</v>
      </c>
      <c r="AY1" s="18">
        <f>AVERAGE(AW2:AW215)</f>
        <v>0.266033697745061</v>
      </c>
      <c r="BA1" s="19" t="s">
        <v>53</v>
      </c>
      <c r="BB1" s="19" t="s">
        <v>54</v>
      </c>
      <c r="BC1" s="19" t="s">
        <v>55</v>
      </c>
      <c r="BD1" s="19" t="s">
        <v>64</v>
      </c>
      <c r="BE1" s="20" t="s">
        <v>66</v>
      </c>
      <c r="BF1" s="19" t="s">
        <v>67</v>
      </c>
      <c r="BG1" s="19" t="s">
        <v>68</v>
      </c>
      <c r="BH1" s="19" t="s">
        <v>69</v>
      </c>
      <c r="BI1" s="23" t="s">
        <v>63</v>
      </c>
      <c r="BJ1" s="24" t="s">
        <v>48</v>
      </c>
      <c r="BK1" s="24" t="s">
        <v>49</v>
      </c>
      <c r="BL1" s="16" t="s">
        <v>50</v>
      </c>
      <c r="BM1" s="16" t="s">
        <v>51</v>
      </c>
      <c r="BN1" s="16" t="s">
        <v>52</v>
      </c>
      <c r="BO1" s="18">
        <f>AVERAGE(BM2:BM215)</f>
        <v>0.264965882001666</v>
      </c>
      <c r="BQ1" s="19" t="s">
        <v>53</v>
      </c>
      <c r="BR1" s="19" t="s">
        <v>54</v>
      </c>
      <c r="BS1" s="20" t="s">
        <v>55</v>
      </c>
      <c r="BT1" s="19" t="s">
        <v>64</v>
      </c>
      <c r="BU1" s="19" t="s">
        <v>67</v>
      </c>
      <c r="BV1" s="19" t="s">
        <v>68</v>
      </c>
      <c r="BW1" s="19" t="s">
        <v>69</v>
      </c>
      <c r="BX1" s="27" t="s">
        <v>63</v>
      </c>
      <c r="BY1" s="28" t="s">
        <v>48</v>
      </c>
      <c r="BZ1" s="24" t="s">
        <v>49</v>
      </c>
      <c r="CA1" s="27" t="s">
        <v>50</v>
      </c>
      <c r="CB1" s="27" t="s">
        <v>51</v>
      </c>
      <c r="CC1" s="27" t="s">
        <v>52</v>
      </c>
      <c r="CD1" s="18">
        <f>AVERAGE(CB2:CB215)</f>
        <v>0.266507317505267</v>
      </c>
      <c r="CF1" s="30" t="s">
        <v>53</v>
      </c>
      <c r="CG1" s="30" t="s">
        <v>54</v>
      </c>
      <c r="CH1" s="30" t="s">
        <v>64</v>
      </c>
      <c r="CI1" s="30" t="s">
        <v>67</v>
      </c>
      <c r="CJ1" s="30" t="s">
        <v>68</v>
      </c>
      <c r="CK1" s="30" t="s">
        <v>69</v>
      </c>
      <c r="CL1" s="32" t="s">
        <v>63</v>
      </c>
      <c r="CM1" s="33" t="s">
        <v>48</v>
      </c>
      <c r="CN1" s="33" t="s">
        <v>49</v>
      </c>
      <c r="CO1" s="32" t="s">
        <v>50</v>
      </c>
      <c r="CP1" s="32" t="s">
        <v>51</v>
      </c>
      <c r="CQ1" s="32" t="s">
        <v>52</v>
      </c>
      <c r="CR1" s="18">
        <f>AVERAGE(CP2:CP215)</f>
        <v>0.268474941549104</v>
      </c>
      <c r="CS1" s="32" t="s">
        <v>70</v>
      </c>
      <c r="CT1" s="35" t="s">
        <v>87</v>
      </c>
      <c r="CU1" s="33" t="s">
        <v>48</v>
      </c>
      <c r="CV1" s="33" t="s">
        <v>49</v>
      </c>
      <c r="CW1" s="32" t="s">
        <v>50</v>
      </c>
      <c r="CX1" s="32" t="s">
        <v>51</v>
      </c>
      <c r="CY1" s="32" t="s">
        <v>52</v>
      </c>
      <c r="CZ1" s="18">
        <f>AVERAGE(CX2:CX215)</f>
        <v>0.321301852664584</v>
      </c>
      <c r="DB1" s="19" t="s">
        <v>53</v>
      </c>
      <c r="DC1" s="19" t="s">
        <v>54</v>
      </c>
      <c r="DD1" s="20" t="s">
        <v>64</v>
      </c>
      <c r="DE1" s="19" t="s">
        <v>68</v>
      </c>
      <c r="DF1" s="19" t="s">
        <v>69</v>
      </c>
      <c r="DG1" s="23" t="s">
        <v>63</v>
      </c>
      <c r="DH1" s="24" t="s">
        <v>48</v>
      </c>
      <c r="DI1" s="24" t="s">
        <v>49</v>
      </c>
      <c r="DJ1" s="16" t="s">
        <v>50</v>
      </c>
      <c r="DK1" s="16" t="s">
        <v>51</v>
      </c>
      <c r="DL1" s="16" t="s">
        <v>52</v>
      </c>
      <c r="DM1" s="18">
        <f>AVERAGE(DK2:DK215)</f>
        <v>0.285100024146844</v>
      </c>
      <c r="DO1" s="19" t="s">
        <v>53</v>
      </c>
      <c r="DP1" s="19" t="s">
        <v>54</v>
      </c>
      <c r="DQ1" s="19" t="s">
        <v>68</v>
      </c>
      <c r="DR1" s="20" t="s">
        <v>69</v>
      </c>
      <c r="DS1" s="27" t="s">
        <v>63</v>
      </c>
      <c r="DT1" s="24" t="s">
        <v>48</v>
      </c>
      <c r="DU1" s="24" t="s">
        <v>49</v>
      </c>
      <c r="DV1" s="16" t="s">
        <v>50</v>
      </c>
      <c r="DW1" s="16" t="s">
        <v>51</v>
      </c>
      <c r="DX1" s="16" t="s">
        <v>52</v>
      </c>
      <c r="DY1" s="18">
        <f>AVERAGE(DW2:DW215)</f>
        <v>0.296151882501084</v>
      </c>
      <c r="EA1" s="19" t="s">
        <v>53</v>
      </c>
      <c r="EB1" s="20" t="s">
        <v>54</v>
      </c>
      <c r="EC1" s="19" t="s">
        <v>68</v>
      </c>
      <c r="ED1" s="27" t="s">
        <v>63</v>
      </c>
      <c r="EE1" s="24" t="s">
        <v>48</v>
      </c>
      <c r="EF1" s="24" t="s">
        <v>49</v>
      </c>
      <c r="EG1" s="16" t="s">
        <v>50</v>
      </c>
      <c r="EH1" s="16" t="s">
        <v>51</v>
      </c>
      <c r="EI1" s="16" t="s">
        <v>52</v>
      </c>
      <c r="EJ1" s="18">
        <f>AVERAGE(EH2:EH215)</f>
        <v>0.336682498478164</v>
      </c>
      <c r="EL1" s="19" t="s">
        <v>53</v>
      </c>
      <c r="EM1" s="19" t="s">
        <v>68</v>
      </c>
      <c r="EN1" s="27" t="s">
        <v>63</v>
      </c>
      <c r="EO1" s="24" t="s">
        <v>48</v>
      </c>
      <c r="EP1" s="24" t="s">
        <v>49</v>
      </c>
      <c r="EQ1" s="16" t="s">
        <v>50</v>
      </c>
      <c r="ER1" s="16" t="s">
        <v>51</v>
      </c>
      <c r="ES1" s="16" t="s">
        <v>52</v>
      </c>
      <c r="ET1" s="18">
        <f>AVERAGE(ER2:ER215)</f>
        <v>0.535513080898305</v>
      </c>
    </row>
    <row r="2" s="1" customFormat="1" spans="1:149">
      <c r="A2" s="13" t="s">
        <v>19</v>
      </c>
      <c r="B2" s="13">
        <v>3.05898620780009</v>
      </c>
      <c r="C2" s="14">
        <v>0.0028</v>
      </c>
      <c r="D2" s="14">
        <v>0.04373</v>
      </c>
      <c r="E2" s="13">
        <v>320</v>
      </c>
      <c r="F2" s="13">
        <v>0.28125</v>
      </c>
      <c r="G2" s="13">
        <v>0.265625</v>
      </c>
      <c r="H2" s="13">
        <v>0.40625</v>
      </c>
      <c r="I2" s="13">
        <v>1.6875</v>
      </c>
      <c r="J2" s="13">
        <v>0.77</v>
      </c>
      <c r="K2" s="17">
        <f>0.9647-0.0258*B2+0.3701*C2+0.6612*F2-0.0567*I2</f>
        <v>0.977095685838758</v>
      </c>
      <c r="L2" s="17">
        <f t="shared" ref="L2:L65" si="0">J2/K2</f>
        <v>0.788049738791976</v>
      </c>
      <c r="M2" s="17">
        <f t="shared" ref="M2:M65" si="1">1/L2</f>
        <v>1.26895543615423</v>
      </c>
      <c r="N2" s="16">
        <f t="shared" ref="N2:N65" si="2">(K2-J2)^2</f>
        <v>0.0428886230930254</v>
      </c>
      <c r="O2" s="16">
        <f t="shared" ref="O2:O65" si="3">ABS(K2/J2-1)</f>
        <v>0.268955436154231</v>
      </c>
      <c r="P2" s="16">
        <f>(O2-$Q$1)^2</f>
        <v>0.0711962018197001</v>
      </c>
      <c r="R2" s="21">
        <f>LN(L2)</f>
        <v>-0.238194070821873</v>
      </c>
      <c r="S2" s="21">
        <f>1</f>
        <v>1</v>
      </c>
      <c r="T2" s="21">
        <f>LN(B2)</f>
        <v>1.11808355643029</v>
      </c>
      <c r="U2" s="22">
        <f>LN(1+C2)</f>
        <v>0.00279608730200119</v>
      </c>
      <c r="V2" s="21">
        <f>LN(1+D2)</f>
        <v>0.0428008353226943</v>
      </c>
      <c r="W2" s="21">
        <f t="shared" ref="W2:AA2" si="4">LN(E2)</f>
        <v>5.76832099579377</v>
      </c>
      <c r="X2" s="21">
        <f t="shared" si="4"/>
        <v>-1.26851132546351</v>
      </c>
      <c r="Y2" s="21">
        <f t="shared" si="4"/>
        <v>-1.32566973930346</v>
      </c>
      <c r="Z2" s="25">
        <f t="shared" si="4"/>
        <v>-0.90078654533819</v>
      </c>
      <c r="AA2" s="21">
        <f t="shared" si="4"/>
        <v>0.523248143764548</v>
      </c>
      <c r="AB2" s="26">
        <f>K2*EXP($S$218)*POWER(EXP(T2),$T$218)*POWER(EXP(U2),$U$218)*POWER(EXP(V2),$V$218)*POWER(EXP(W2),$W$218)*POWER(EXP(X2),$X$218)*POWER(EXP(Y2),$Y$218)*POWER(EXP(Z2),$Z$218)*POWER(EXP(AA2),$AA$218)</f>
        <v>1.10344276158891</v>
      </c>
      <c r="AC2" s="26">
        <f t="shared" ref="AC2:AC65" si="5">J2/AB2</f>
        <v>0.697815987202846</v>
      </c>
      <c r="AD2" s="26">
        <f>1/AC2</f>
        <v>1.43304254751806</v>
      </c>
      <c r="AE2" s="16">
        <f>(AB2-J2)^2</f>
        <v>0.111184075256038</v>
      </c>
      <c r="AF2" s="16">
        <f>ABS(AB2/J2-1)</f>
        <v>0.433042547518065</v>
      </c>
      <c r="AG2" s="16">
        <f>(AF2-$AH$1)^2</f>
        <v>0.0280584311761914</v>
      </c>
      <c r="AJ2" s="25">
        <v>-0.238194070821873</v>
      </c>
      <c r="AK2" s="25">
        <v>1</v>
      </c>
      <c r="AL2" s="25">
        <v>1.11808355643029</v>
      </c>
      <c r="AM2" s="25">
        <v>0.0428008353226943</v>
      </c>
      <c r="AN2" s="22">
        <v>5.76832099579377</v>
      </c>
      <c r="AO2" s="25">
        <v>-1.26851132546351</v>
      </c>
      <c r="AP2" s="25">
        <v>-1.32566973930346</v>
      </c>
      <c r="AQ2" s="25">
        <v>-0.90078654533819</v>
      </c>
      <c r="AR2" s="25">
        <v>0.523248143764548</v>
      </c>
      <c r="AS2" s="26">
        <f>K2*EXP($AK$218)*POWER(EXP(AL2),$AL$218)*POWER(EXP(AM2),$AM$218)*POWER(EXP(AN2),$AN$218)*POWER(EXP(AO2),$AO$218)*POWER(EXP(AP2),$AP$218)*POWER(EXP(AQ2),$AQ$218)*POWER(EXP(AR2),$AR$218)</f>
        <v>1.10957962231398</v>
      </c>
      <c r="AT2" s="26">
        <f t="shared" ref="AT2:AT65" si="6">J2/AS2</f>
        <v>0.69395650795587</v>
      </c>
      <c r="AU2" s="26">
        <f>1/AT2</f>
        <v>1.44101249651166</v>
      </c>
      <c r="AV2" s="16">
        <f>(AS2-J2)^2</f>
        <v>0.115314319890902</v>
      </c>
      <c r="AW2" s="16">
        <f>ABS(AS2/J2-1)</f>
        <v>0.441012496511656</v>
      </c>
      <c r="AX2" s="16">
        <f>(AW2-$AY$1)^2</f>
        <v>0.0306175800178006</v>
      </c>
      <c r="BA2" s="25">
        <v>-0.238194070821873</v>
      </c>
      <c r="BB2" s="25">
        <v>1</v>
      </c>
      <c r="BC2" s="25">
        <v>1.11808355643029</v>
      </c>
      <c r="BD2" s="25">
        <v>0.0428008353226943</v>
      </c>
      <c r="BE2" s="22">
        <v>-1.26851132546351</v>
      </c>
      <c r="BF2" s="25">
        <v>-1.32566973930346</v>
      </c>
      <c r="BG2" s="25">
        <v>-0.90078654533819</v>
      </c>
      <c r="BH2" s="25">
        <v>0.523248143764548</v>
      </c>
      <c r="BI2" s="26">
        <f>K2*EXP($BB$218)*POWER(EXP(BC2),$BC$218)*POWER(EXP(BD2),$BD$218)*POWER(EXP(BE2),$BE$218)*POWER(EXP(BF2),$BF$218)*POWER(EXP(BG2),$BG$218)*POWER(EXP(BH2),$BH$218)</f>
        <v>1.11422364228155</v>
      </c>
      <c r="BJ2" s="26">
        <f t="shared" ref="BJ2:BJ65" si="7">J2/BI2</f>
        <v>0.691064137198976</v>
      </c>
      <c r="BK2" s="26">
        <f>1/BJ2</f>
        <v>1.44704369127474</v>
      </c>
      <c r="BL2" s="16">
        <f>(BI2-J2)^2</f>
        <v>0.118489915905577</v>
      </c>
      <c r="BM2" s="16">
        <f>ABS(BI2/J2-1)</f>
        <v>0.44704369127474</v>
      </c>
      <c r="BN2" s="16">
        <f>(BM2-$BO$1)^2</f>
        <v>0.0331523286296822</v>
      </c>
      <c r="BQ2" s="25">
        <v>-0.238194070821873</v>
      </c>
      <c r="BR2" s="25">
        <v>1</v>
      </c>
      <c r="BS2" s="22">
        <v>1.11808355643029</v>
      </c>
      <c r="BT2" s="25">
        <v>0.0428008353226943</v>
      </c>
      <c r="BU2" s="25">
        <v>-1.32566973930346</v>
      </c>
      <c r="BV2" s="25">
        <v>-0.90078654533819</v>
      </c>
      <c r="BW2" s="25">
        <v>0.523248143764548</v>
      </c>
      <c r="BX2" s="27">
        <f>K2*EXP($BR$218)*POWER(EXP(BS2),$BS$218)*POWER(EXP(BT2),$BT$218)*POWER(EXP(BU2),$BU$218)*POWER(EXP(BV2),$BV$218)*POWER(EXP(BW2),$BW$218)</f>
        <v>1.1828687807844</v>
      </c>
      <c r="BY2" s="27">
        <f t="shared" ref="BY2:BY65" si="8">J2/BX2</f>
        <v>0.650959778893974</v>
      </c>
      <c r="BZ2" s="29">
        <f>1/BY2</f>
        <v>1.53619322179793</v>
      </c>
      <c r="CA2" s="27">
        <f>(BX2-J2)^2</f>
        <v>0.170460630146399</v>
      </c>
      <c r="CB2" s="27">
        <f>ABS(BX2/J2-1)</f>
        <v>0.536193221797926</v>
      </c>
      <c r="CC2" s="27">
        <f>(CB2-$CD$1)^2</f>
        <v>0.072730486974149</v>
      </c>
      <c r="CF2" s="31">
        <v>-0.238194070821873</v>
      </c>
      <c r="CG2" s="31">
        <v>1</v>
      </c>
      <c r="CH2" s="31">
        <v>0.0428008353226943</v>
      </c>
      <c r="CI2" s="31">
        <v>-1.32566973930346</v>
      </c>
      <c r="CJ2" s="31">
        <v>-0.90078654533819</v>
      </c>
      <c r="CK2" s="31">
        <v>0.523248143764548</v>
      </c>
      <c r="CL2" s="34">
        <f>K2*EXP($CG$218)*POWER(EXP(CH2),$CH$218)*POWER(EXP(CI2),$CI$218)*POWER(EXP(CJ2),$CJ$218)*POWER(EXP(CK2),$CK$218)</f>
        <v>1.27051190285292</v>
      </c>
      <c r="CM2" s="34">
        <f>J2/CL2</f>
        <v>0.606054928152169</v>
      </c>
      <c r="CN2" s="34">
        <f>1/CM2</f>
        <v>1.65001545825054</v>
      </c>
      <c r="CO2" s="32">
        <f>(CL2-J2)^2</f>
        <v>0.250512164897448</v>
      </c>
      <c r="CP2" s="32">
        <f>ABS(CL2/J2-1)</f>
        <v>0.650015458250541</v>
      </c>
      <c r="CQ2" s="32">
        <f>(CP2-$CR$1)^2</f>
        <v>0.1455731658848</v>
      </c>
      <c r="CS2" s="30">
        <f>(0.308-0.008*B2+0.1182*C2+0.2111*F2-0.0181*I2)*(1+D2)^3.5069*G2^0.3832*H2^-1.7144*I2^0.4164</f>
        <v>1.27346129405434</v>
      </c>
      <c r="CT2" s="30">
        <f>(0.3655+0.2505*F2-0.0215*I2)*G2^0.3832*H2^-1.7144*I2^0.4164</f>
        <v>1.4008524655458</v>
      </c>
      <c r="CU2" s="30">
        <f>J2/CT2</f>
        <v>0.54966530661742</v>
      </c>
      <c r="CV2" s="34">
        <f>1/CU2</f>
        <v>1.81928891629325</v>
      </c>
      <c r="CW2" s="32">
        <f>(CT2-J2)^2</f>
        <v>0.397974833285213</v>
      </c>
      <c r="CX2" s="32">
        <f>ABS(CT2/J2-1)</f>
        <v>0.819288916293245</v>
      </c>
      <c r="CY2" s="32">
        <f>(CX2-$CZ$1)^2</f>
        <v>0.247991115541496</v>
      </c>
      <c r="CZ2" s="36"/>
      <c r="DB2" s="25">
        <v>-0.238194070821873</v>
      </c>
      <c r="DC2" s="25">
        <v>1</v>
      </c>
      <c r="DD2" s="22">
        <v>0.0428008353226943</v>
      </c>
      <c r="DE2" s="25">
        <v>-0.90078654533819</v>
      </c>
      <c r="DF2" s="25">
        <v>0.523248143764548</v>
      </c>
      <c r="DG2" s="26">
        <f>K2*EXP($DC$218)*POWER(EXP(DD2),$DD$218)*POWER(EXP(DE2),$DE$218)*POWER(EXP(DF2),$DF$218)</f>
        <v>1.83953969234408</v>
      </c>
      <c r="DH2" s="29">
        <f>J2/DG2</f>
        <v>0.418582976602591</v>
      </c>
      <c r="DI2" s="26">
        <f>1/DH2</f>
        <v>2.38901258745984</v>
      </c>
      <c r="DJ2" s="16">
        <f>(DG2-J2)^2</f>
        <v>1.14391515349947</v>
      </c>
      <c r="DK2" s="16">
        <f>ABS(DG2/J2-1)</f>
        <v>1.38901258745984</v>
      </c>
      <c r="DL2" s="16">
        <f>(DK2-$DM$1)^2</f>
        <v>1.21862294744028</v>
      </c>
      <c r="DO2" s="25">
        <v>-0.238194070821873</v>
      </c>
      <c r="DP2" s="25">
        <v>1</v>
      </c>
      <c r="DQ2" s="25">
        <v>-0.90078654533819</v>
      </c>
      <c r="DR2" s="22">
        <v>0.523248143764548</v>
      </c>
      <c r="DS2" s="26">
        <f>K2*EXP($DP$218)*POWER(EXP(DQ2),$DQ$218)*POWER(EXP(DR2),$DR$218)</f>
        <v>1.84106115732953</v>
      </c>
      <c r="DT2" s="26">
        <f t="shared" ref="DT2:DT65" si="9">J2/DS2</f>
        <v>0.418237056892174</v>
      </c>
      <c r="DU2" s="26">
        <f>1/DT2</f>
        <v>2.39098851601237</v>
      </c>
      <c r="DV2" s="16">
        <f>(DS2-J2)^2</f>
        <v>1.14717200274006</v>
      </c>
      <c r="DW2" s="16">
        <f>ABS(DS2/J2-1)</f>
        <v>1.39098851601237</v>
      </c>
      <c r="DX2" s="16">
        <f>(DW2-$DY$1)^2</f>
        <v>1.19866725407833</v>
      </c>
      <c r="EA2" s="25">
        <v>-0.238194070821873</v>
      </c>
      <c r="EB2" s="22">
        <v>1</v>
      </c>
      <c r="EC2" s="25">
        <v>-0.90078654533819</v>
      </c>
      <c r="ED2" s="26">
        <f>K2*EXP($EB$218)*POWER(EXP(EC2),$EC$218)</f>
        <v>2.40077990062704</v>
      </c>
      <c r="EE2" s="26">
        <f t="shared" ref="EE2:EE65" si="10">J2/ED2</f>
        <v>0.320729109652613</v>
      </c>
      <c r="EF2" s="26">
        <f>1/EE2</f>
        <v>3.11789597484032</v>
      </c>
      <c r="EG2" s="16">
        <f>(ED2-J2)^2</f>
        <v>2.65944308428915</v>
      </c>
      <c r="EH2" s="16">
        <f>ABS(ED2/J2-1)</f>
        <v>2.11789597484032</v>
      </c>
      <c r="EI2" s="16">
        <f>(EH2-$EJ$1)^2</f>
        <v>3.17272144837414</v>
      </c>
      <c r="EL2" s="25">
        <v>-0.238194070821873</v>
      </c>
      <c r="EM2" s="25">
        <v>-0.90078654533819</v>
      </c>
      <c r="EN2" s="26">
        <f>K2*POWER(EXP(EM2),$EM$218)</f>
        <v>1.00458400684515</v>
      </c>
      <c r="EO2" s="26">
        <f>J2/EN2</f>
        <v>0.766486420999423</v>
      </c>
      <c r="EP2" s="26">
        <f>1/EO2</f>
        <v>1.30465455434435</v>
      </c>
      <c r="EQ2" s="16">
        <f>(EN2-J2)^2</f>
        <v>0.0550296562675264</v>
      </c>
      <c r="ER2" s="16">
        <f>ABS(EN2/J2-1)</f>
        <v>0.304654554344354</v>
      </c>
      <c r="ES2" s="16">
        <f>(ER2-$ET$1)^2</f>
        <v>0.0532956592826614</v>
      </c>
    </row>
    <row r="3" s="1" customFormat="1" spans="1:149">
      <c r="A3" s="13" t="s">
        <v>19</v>
      </c>
      <c r="B3" s="13">
        <v>3.05898620780009</v>
      </c>
      <c r="C3" s="14">
        <v>0.0028</v>
      </c>
      <c r="D3" s="14">
        <v>0.04347</v>
      </c>
      <c r="E3" s="13">
        <v>220</v>
      </c>
      <c r="F3" s="13">
        <v>0.636363636363636</v>
      </c>
      <c r="G3" s="13">
        <v>0.386363636363636</v>
      </c>
      <c r="H3" s="13">
        <v>0.590909090909091</v>
      </c>
      <c r="I3" s="13">
        <v>2.45454545454545</v>
      </c>
      <c r="J3" s="13">
        <v>1.16</v>
      </c>
      <c r="K3" s="17">
        <f t="shared" ref="K3:K66" si="11">0.9647-0.0258*B3+0.3701*C3+0.6612*F3-0.0567*I3</f>
        <v>1.16840534492967</v>
      </c>
      <c r="L3" s="17">
        <f t="shared" si="0"/>
        <v>0.992806139610588</v>
      </c>
      <c r="M3" s="17">
        <f t="shared" si="1"/>
        <v>1.00724598700833</v>
      </c>
      <c r="N3" s="16">
        <f t="shared" si="2"/>
        <v>7.06498233866758e-5</v>
      </c>
      <c r="O3" s="16">
        <f t="shared" si="3"/>
        <v>0.00724598700833345</v>
      </c>
      <c r="P3" s="16">
        <f>(O3-$Q$1)^2</f>
        <v>0.279349894412526</v>
      </c>
      <c r="R3" s="21">
        <f>LN(L3)</f>
        <v>-0.00721986097449148</v>
      </c>
      <c r="S3" s="21">
        <f>1</f>
        <v>1</v>
      </c>
      <c r="T3" s="21">
        <f t="shared" ref="T3:T66" si="12">LN(B3)</f>
        <v>1.11808355643029</v>
      </c>
      <c r="U3" s="22">
        <f>LN(1+C3)</f>
        <v>0.00279608730200119</v>
      </c>
      <c r="V3" s="21">
        <f>LN(1+D3)</f>
        <v>0.0425516977207922</v>
      </c>
      <c r="W3" s="21">
        <f t="shared" ref="W3:AA3" si="13">LN(E3)</f>
        <v>5.39362754635236</v>
      </c>
      <c r="X3" s="21">
        <f t="shared" si="13"/>
        <v>-0.451985123743058</v>
      </c>
      <c r="Y3" s="21">
        <f t="shared" si="13"/>
        <v>-0.950976289862046</v>
      </c>
      <c r="Z3" s="25">
        <f t="shared" si="13"/>
        <v>-0.526093095896779</v>
      </c>
      <c r="AA3" s="21">
        <f t="shared" si="13"/>
        <v>0.897941593205957</v>
      </c>
      <c r="AB3" s="26">
        <f t="shared" ref="AB3:AB66" si="14">K3*EXP($S$218)*POWER(EXP(T3),$T$218)*POWER(EXP(U3),$U$218)*POWER(EXP(V3),$V$218)*POWER(EXP(W3),$W$218)*POWER(EXP(X3),$X$218)*POWER(EXP(Y3),$Y$218)*POWER(EXP(Z3),$Z$218)*POWER(EXP(AA3),$AA$218)</f>
        <v>0.971690152737182</v>
      </c>
      <c r="AC3" s="26">
        <f t="shared" si="5"/>
        <v>1.19379618773779</v>
      </c>
      <c r="AD3" s="26">
        <f>1/AC3</f>
        <v>0.837663924773433</v>
      </c>
      <c r="AE3" s="16">
        <f t="shared" ref="AE3:AE66" si="15">(AB3-J3)^2</f>
        <v>0.0354605985761457</v>
      </c>
      <c r="AF3" s="16">
        <f t="shared" ref="AF3:AF66" si="16">ABS(AB3/J3-1)</f>
        <v>0.162336075226567</v>
      </c>
      <c r="AG3" s="16">
        <f t="shared" ref="AG3:AG66" si="17">(AF3-$AH$1)^2</f>
        <v>0.0106502320421117</v>
      </c>
      <c r="AJ3" s="25">
        <v>-0.00721986097449148</v>
      </c>
      <c r="AK3" s="25">
        <v>1</v>
      </c>
      <c r="AL3" s="25">
        <v>1.11808355643029</v>
      </c>
      <c r="AM3" s="25">
        <v>0.0425516977207922</v>
      </c>
      <c r="AN3" s="22">
        <v>5.39362754635236</v>
      </c>
      <c r="AO3" s="25">
        <v>-0.451985123743058</v>
      </c>
      <c r="AP3" s="25">
        <v>-0.950976289862046</v>
      </c>
      <c r="AQ3" s="25">
        <v>-0.526093095896779</v>
      </c>
      <c r="AR3" s="25">
        <v>0.897941593205957</v>
      </c>
      <c r="AS3" s="26">
        <f t="shared" ref="AS3:AS66" si="18">K3*EXP($AK$218)*POWER(EXP(AL3),$AL$218)*POWER(EXP(AM3),$AM$218)*POWER(EXP(AN3),$AN$218)*POWER(EXP(AO3),$AO$218)*POWER(EXP(AP3),$AP$218)*POWER(EXP(AQ3),$AQ$218)*POWER(EXP(AR3),$AR$218)</f>
        <v>0.975645777635892</v>
      </c>
      <c r="AT3" s="26">
        <f t="shared" si="6"/>
        <v>1.18895610127153</v>
      </c>
      <c r="AU3" s="26">
        <f t="shared" ref="AU3:AU66" si="19">1/AT3</f>
        <v>0.841073946237838</v>
      </c>
      <c r="AV3" s="16">
        <f t="shared" ref="AV3:AV66" si="20">(AS3-J3)^2</f>
        <v>0.0339864793034748</v>
      </c>
      <c r="AW3" s="16">
        <f t="shared" ref="AW3:AW66" si="21">ABS(AS3/J3-1)</f>
        <v>0.158926053762162</v>
      </c>
      <c r="AX3" s="16">
        <f t="shared" ref="AX3:AX66" si="22">(AW3-$AY$1)^2</f>
        <v>0.0114720473995675</v>
      </c>
      <c r="BA3" s="25">
        <v>-0.00721986097449148</v>
      </c>
      <c r="BB3" s="25">
        <v>1</v>
      </c>
      <c r="BC3" s="25">
        <v>1.11808355643029</v>
      </c>
      <c r="BD3" s="25">
        <v>0.0425516977207922</v>
      </c>
      <c r="BE3" s="22">
        <v>-0.451985123743058</v>
      </c>
      <c r="BF3" s="25">
        <v>-0.950976289862046</v>
      </c>
      <c r="BG3" s="25">
        <v>-0.526093095896779</v>
      </c>
      <c r="BH3" s="25">
        <v>0.897941593205957</v>
      </c>
      <c r="BI3" s="26">
        <f t="shared" ref="BI3:BI66" si="23">K3*EXP($BB$218)*POWER(EXP(BC3),$BC$218)*POWER(EXP(BD3),$BD$218)*POWER(EXP(BE3),$BE$218)*POWER(EXP(BF3),$BF$218)*POWER(EXP(BG3),$BG$218)*POWER(EXP(BH3),$BH$218)</f>
        <v>0.98520531363278</v>
      </c>
      <c r="BJ3" s="26">
        <f t="shared" si="7"/>
        <v>1.17741955300941</v>
      </c>
      <c r="BK3" s="26">
        <f>1/BJ3</f>
        <v>0.8493149255455</v>
      </c>
      <c r="BL3" s="16">
        <f t="shared" ref="BL3:BL66" si="24">(BI3-J3)^2</f>
        <v>0.0305531823822149</v>
      </c>
      <c r="BM3" s="16">
        <f t="shared" ref="BM3:BM66" si="25">ABS(BI3/J3-1)</f>
        <v>0.1506850744545</v>
      </c>
      <c r="BN3" s="16">
        <f t="shared" ref="BN3:BN66" si="26">(BM3-$BO$1)^2</f>
        <v>0.0130601029736323</v>
      </c>
      <c r="BQ3" s="25">
        <v>-0.00721986097449148</v>
      </c>
      <c r="BR3" s="25">
        <v>1</v>
      </c>
      <c r="BS3" s="22">
        <v>1.11808355643029</v>
      </c>
      <c r="BT3" s="25">
        <v>0.0425516977207922</v>
      </c>
      <c r="BU3" s="25">
        <v>-0.950976289862046</v>
      </c>
      <c r="BV3" s="25">
        <v>-0.526093095896779</v>
      </c>
      <c r="BW3" s="25">
        <v>0.897941593205957</v>
      </c>
      <c r="BX3" s="27">
        <f t="shared" ref="BX3:BX66" si="27">K3*EXP($BR$218)*POWER(EXP(BS3),$BS$218)*POWER(EXP(BT3),$BT$218)*POWER(EXP(BU3),$BU$218)*POWER(EXP(BV3),$BV$218)*POWER(EXP(BW3),$BW$218)</f>
        <v>1.06728432167592</v>
      </c>
      <c r="BY3" s="27">
        <f t="shared" si="8"/>
        <v>1.08687064584486</v>
      </c>
      <c r="BZ3" s="29">
        <f>1/BY3</f>
        <v>0.920072691099932</v>
      </c>
      <c r="CA3" s="27">
        <f t="shared" ref="CA3:CA66" si="28">(BX3-J3)^2</f>
        <v>0.00859619700709401</v>
      </c>
      <c r="CB3" s="27">
        <f t="shared" ref="CB3:CB66" si="29">ABS(BX3/J3-1)</f>
        <v>0.0799273089000677</v>
      </c>
      <c r="CC3" s="27">
        <f t="shared" ref="CC3:CC66" si="30">(CB3-$CD$1)^2</f>
        <v>0.0348120996111164</v>
      </c>
      <c r="CF3" s="31">
        <v>-0.00721986097449148</v>
      </c>
      <c r="CG3" s="31">
        <v>1</v>
      </c>
      <c r="CH3" s="31">
        <v>0.0425516977207922</v>
      </c>
      <c r="CI3" s="31">
        <v>-0.950976289862046</v>
      </c>
      <c r="CJ3" s="31">
        <v>-0.526093095896779</v>
      </c>
      <c r="CK3" s="31">
        <v>0.897941593205957</v>
      </c>
      <c r="CL3" s="34">
        <f t="shared" ref="CL3:CL66" si="31">K3*EXP($CG$218)*POWER(EXP(CH3),$CH$218)*POWER(EXP(CI3),$CI$218)*POWER(EXP(CJ3),$CJ$218)*POWER(EXP(CK3),$CK$218)</f>
        <v>1.07743927443114</v>
      </c>
      <c r="CM3" s="34">
        <f t="shared" ref="CM3:CM66" si="32">J3/CL3</f>
        <v>1.07662680164731</v>
      </c>
      <c r="CN3" s="34">
        <f t="shared" ref="CN3:CN66" si="33">1/CM3</f>
        <v>0.928826960716502</v>
      </c>
      <c r="CO3" s="32">
        <f t="shared" ref="CO3:CO66" si="34">(CL3-J3)^2</f>
        <v>0.00681627340645626</v>
      </c>
      <c r="CP3" s="32">
        <f t="shared" ref="CP3:CP66" si="35">ABS(CL3/J3-1)</f>
        <v>0.0711730392834982</v>
      </c>
      <c r="CQ3" s="32">
        <f t="shared" ref="CQ3:CQ66" si="36">(CP3-$CR$1)^2</f>
        <v>0.0389280406376267</v>
      </c>
      <c r="CS3" s="30">
        <f t="shared" ref="CS3:CS66" si="37">(0.308-0.008*B3+0.1182*C3+0.2111*F3-0.0181*I3)*(1+D3)^3.5069*G3^0.3832*H3^-1.7144*I3^0.4164</f>
        <v>1.07953215124043</v>
      </c>
      <c r="CT3" s="30">
        <f t="shared" ref="CT3:CT66" si="38">(0.3655+0.2505*F3-0.0215*I3)*G3^0.3832*H3^-1.7144*I3^0.4164</f>
        <v>1.17460901570314</v>
      </c>
      <c r="CU3" s="30">
        <f t="shared" ref="CU3:CU66" si="39">J3/CT3</f>
        <v>0.987562656587993</v>
      </c>
      <c r="CV3" s="34">
        <f t="shared" ref="CV3:CV66" si="40">1/CU3</f>
        <v>1.01259397905443</v>
      </c>
      <c r="CW3" s="32">
        <f t="shared" ref="CW3:CW66" si="41">(CT3-J3)^2</f>
        <v>0.000213423339814558</v>
      </c>
      <c r="CX3" s="32">
        <f t="shared" ref="CX3:CX66" si="42">ABS(CT3/J3-1)</f>
        <v>0.01259397905443</v>
      </c>
      <c r="CY3" s="32">
        <f t="shared" ref="CY3:CY66" si="43">(CX3-$CZ$1)^2</f>
        <v>0.0953005512289028</v>
      </c>
      <c r="CZ3" s="36"/>
      <c r="DB3" s="25">
        <v>-0.00721986097449148</v>
      </c>
      <c r="DC3" s="25">
        <v>1</v>
      </c>
      <c r="DD3" s="22">
        <v>0.0425516977207922</v>
      </c>
      <c r="DE3" s="25">
        <v>-0.526093095896779</v>
      </c>
      <c r="DF3" s="25">
        <v>0.897941593205957</v>
      </c>
      <c r="DG3" s="26">
        <f t="shared" ref="DG3:DG66" si="44">K3*EXP($DC$218)*POWER(EXP(DD3),$DD$218)*POWER(EXP(DE3),$DE$218)*POWER(EXP(DF3),$DF$218)</f>
        <v>1.29092390563837</v>
      </c>
      <c r="DH3" s="29">
        <f>J3/DG3</f>
        <v>0.898581236998916</v>
      </c>
      <c r="DI3" s="26">
        <f>1/DH3</f>
        <v>1.11286543589515</v>
      </c>
      <c r="DJ3" s="16">
        <f t="shared" ref="DJ3:DJ66" si="45">(DG3-J3)^2</f>
        <v>0.0171410690676053</v>
      </c>
      <c r="DK3" s="16">
        <f t="shared" ref="DK3:DK66" si="46">ABS(DG3/J3-1)</f>
        <v>0.112865435895148</v>
      </c>
      <c r="DL3" s="16">
        <f t="shared" ref="DL3:DL66" si="47">(DK3-$DM$1)^2</f>
        <v>0.0296647533902312</v>
      </c>
      <c r="DO3" s="25">
        <v>-0.00721986097449148</v>
      </c>
      <c r="DP3" s="25">
        <v>1</v>
      </c>
      <c r="DQ3" s="25">
        <v>-0.526093095896779</v>
      </c>
      <c r="DR3" s="22">
        <v>0.897941593205957</v>
      </c>
      <c r="DS3" s="26">
        <f t="shared" ref="DS3:DS66" si="48">K3*EXP($DP$218)*POWER(EXP(DQ3),$DQ$218)*POWER(EXP(DR3),$DR$218)</f>
        <v>1.28624853114127</v>
      </c>
      <c r="DT3" s="26">
        <f t="shared" si="9"/>
        <v>0.901847482749504</v>
      </c>
      <c r="DU3" s="26">
        <f>1/DT3</f>
        <v>1.10883494063903</v>
      </c>
      <c r="DV3" s="16">
        <f t="shared" ref="DV3:DV66" si="49">(DS3-J3)^2</f>
        <v>0.015938691615328</v>
      </c>
      <c r="DW3" s="16">
        <f t="shared" ref="DW3:DW66" si="50">ABS(DS3/J3-1)</f>
        <v>0.108834940639025</v>
      </c>
      <c r="DX3" s="16">
        <f t="shared" ref="DX3:DX66" si="51">(DW3-$DY$1)^2</f>
        <v>0.0350876367085541</v>
      </c>
      <c r="EA3" s="25">
        <v>-0.00721986097449148</v>
      </c>
      <c r="EB3" s="22">
        <v>1</v>
      </c>
      <c r="EC3" s="25">
        <v>-0.526093095896779</v>
      </c>
      <c r="ED3" s="26">
        <f t="shared" ref="ED3:ED66" si="52">K3*EXP($EB$218)*POWER(EXP(EC3),$EC$218)</f>
        <v>1.60216586447815</v>
      </c>
      <c r="EE3" s="26">
        <f t="shared" si="10"/>
        <v>0.724019919359491</v>
      </c>
      <c r="EF3" s="26">
        <f>1/EE3</f>
        <v>1.38117746937772</v>
      </c>
      <c r="EG3" s="16">
        <f t="shared" ref="EG3:EG66" si="53">(ED3-J3)^2</f>
        <v>0.19551065170971</v>
      </c>
      <c r="EH3" s="16">
        <f t="shared" ref="EH3:EH66" si="54">ABS(ED3/J3-1)</f>
        <v>0.381177469377716</v>
      </c>
      <c r="EI3" s="16">
        <f t="shared" ref="EI3:EI66" si="55">(EH3-$EJ$1)^2</f>
        <v>0.00197980243535197</v>
      </c>
      <c r="EL3" s="25">
        <v>-0.00721986097449148</v>
      </c>
      <c r="EM3" s="25">
        <v>-0.526093095896779</v>
      </c>
      <c r="EN3" s="26">
        <f t="shared" ref="EN3:EN66" si="56">K3*POWER(EXP(EM3),$EM$218)</f>
        <v>1.18749201589402</v>
      </c>
      <c r="EO3" s="26">
        <f t="shared" ref="EO3:EO66" si="57">J3/EN3</f>
        <v>0.97684867306386</v>
      </c>
      <c r="EP3" s="26">
        <f t="shared" ref="EP3:EP66" si="58">1/EO3</f>
        <v>1.02370001370174</v>
      </c>
      <c r="EQ3" s="16">
        <f t="shared" ref="EQ3:EQ66" si="59">(EN3-J3)^2</f>
        <v>0.000755810937916985</v>
      </c>
      <c r="ER3" s="16">
        <f t="shared" ref="ER3:ER66" si="60">ABS(EN3/J3-1)</f>
        <v>0.0237000137017405</v>
      </c>
      <c r="ES3" s="16">
        <f t="shared" ref="ES3:ES66" si="61">(ER3-$ET$1)^2</f>
        <v>0.261952615753155</v>
      </c>
    </row>
    <row r="4" s="1" customFormat="1" spans="1:149">
      <c r="A4" s="13" t="s">
        <v>19</v>
      </c>
      <c r="B4" s="13">
        <v>3.05898620780009</v>
      </c>
      <c r="C4" s="14">
        <v>0.0028</v>
      </c>
      <c r="D4" s="14">
        <v>0.04267</v>
      </c>
      <c r="E4" s="13">
        <v>160</v>
      </c>
      <c r="F4" s="13">
        <v>1.0625</v>
      </c>
      <c r="G4" s="13">
        <v>0.53125</v>
      </c>
      <c r="H4" s="13">
        <v>0.8125</v>
      </c>
      <c r="I4" s="13">
        <v>3.375</v>
      </c>
      <c r="J4" s="13">
        <v>1.51</v>
      </c>
      <c r="K4" s="17">
        <f t="shared" si="11"/>
        <v>1.39797693583876</v>
      </c>
      <c r="L4" s="17">
        <f t="shared" si="0"/>
        <v>1.0801322692023</v>
      </c>
      <c r="M4" s="17">
        <f t="shared" si="1"/>
        <v>0.925812540290568</v>
      </c>
      <c r="N4" s="16">
        <f t="shared" si="2"/>
        <v>0.0125491669040738</v>
      </c>
      <c r="O4" s="16">
        <f t="shared" si="3"/>
        <v>0.0741874597094319</v>
      </c>
      <c r="P4" s="16">
        <f>(O4-$Q$1)^2</f>
        <v>0.213069150535781</v>
      </c>
      <c r="R4" s="21">
        <f t="shared" ref="R4:R67" si="62">LN(L4)</f>
        <v>0.0770835051207223</v>
      </c>
      <c r="S4" s="21">
        <f t="shared" ref="S4:S13" si="63">1</f>
        <v>1</v>
      </c>
      <c r="T4" s="21">
        <f t="shared" si="12"/>
        <v>1.11808355643029</v>
      </c>
      <c r="U4" s="22">
        <f t="shared" ref="U4:U67" si="64">LN(1+C4)</f>
        <v>0.00279608730200119</v>
      </c>
      <c r="V4" s="21">
        <f t="shared" ref="V4:V67" si="65">LN(1+D4)</f>
        <v>0.0417847309407911</v>
      </c>
      <c r="W4" s="21">
        <f t="shared" ref="W4:W67" si="66">LN(E4)</f>
        <v>5.07517381523383</v>
      </c>
      <c r="X4" s="21">
        <f t="shared" ref="X4:X67" si="67">LN(F4)</f>
        <v>0.0606246218164348</v>
      </c>
      <c r="Y4" s="21">
        <f t="shared" ref="Y4:Y67" si="68">LN(G4)</f>
        <v>-0.63252255874351</v>
      </c>
      <c r="Z4" s="25">
        <f t="shared" ref="Z4:Z67" si="69">LN(H4)</f>
        <v>-0.207639364778245</v>
      </c>
      <c r="AA4" s="21">
        <f t="shared" ref="AA4:AA67" si="70">LN(I4)</f>
        <v>1.21639532432449</v>
      </c>
      <c r="AB4" s="26">
        <f t="shared" si="14"/>
        <v>0.911189948361205</v>
      </c>
      <c r="AC4" s="26">
        <f t="shared" si="5"/>
        <v>1.65717368010454</v>
      </c>
      <c r="AD4" s="26">
        <f t="shared" ref="AD4:AD67" si="71">1/AC4</f>
        <v>0.603437051894838</v>
      </c>
      <c r="AE4" s="16">
        <f t="shared" si="15"/>
        <v>0.358573477943656</v>
      </c>
      <c r="AF4" s="16">
        <f t="shared" si="16"/>
        <v>0.396562948105162</v>
      </c>
      <c r="AG4" s="16">
        <f t="shared" si="17"/>
        <v>0.017168051520002</v>
      </c>
      <c r="AJ4" s="25">
        <v>0.0770835051207223</v>
      </c>
      <c r="AK4" s="25">
        <v>1</v>
      </c>
      <c r="AL4" s="25">
        <v>1.11808355643029</v>
      </c>
      <c r="AM4" s="25">
        <v>0.0417847309407911</v>
      </c>
      <c r="AN4" s="22">
        <v>5.07517381523383</v>
      </c>
      <c r="AO4" s="25">
        <v>0.0606246218164348</v>
      </c>
      <c r="AP4" s="25">
        <v>-0.63252255874351</v>
      </c>
      <c r="AQ4" s="25">
        <v>-0.207639364778245</v>
      </c>
      <c r="AR4" s="25">
        <v>1.21639532432449</v>
      </c>
      <c r="AS4" s="26">
        <f t="shared" si="18"/>
        <v>0.913431787370935</v>
      </c>
      <c r="AT4" s="26">
        <f t="shared" si="6"/>
        <v>1.65310647262028</v>
      </c>
      <c r="AU4" s="26">
        <f t="shared" si="19"/>
        <v>0.604921713490686</v>
      </c>
      <c r="AV4" s="16">
        <f t="shared" si="20"/>
        <v>0.355893632319437</v>
      </c>
      <c r="AW4" s="16">
        <f t="shared" si="21"/>
        <v>0.395078286509314</v>
      </c>
      <c r="AX4" s="16">
        <f t="shared" si="22"/>
        <v>0.0166525058893353</v>
      </c>
      <c r="BA4" s="25">
        <v>0.0770835051207223</v>
      </c>
      <c r="BB4" s="25">
        <v>1</v>
      </c>
      <c r="BC4" s="25">
        <v>1.11808355643029</v>
      </c>
      <c r="BD4" s="25">
        <v>0.0417847309407911</v>
      </c>
      <c r="BE4" s="22">
        <v>0.0606246218164348</v>
      </c>
      <c r="BF4" s="25">
        <v>-0.63252255874351</v>
      </c>
      <c r="BG4" s="25">
        <v>-0.207639364778245</v>
      </c>
      <c r="BH4" s="25">
        <v>1.21639532432449</v>
      </c>
      <c r="BI4" s="26">
        <f t="shared" si="23"/>
        <v>0.927321578812962</v>
      </c>
      <c r="BJ4" s="26">
        <f t="shared" si="7"/>
        <v>1.6283455863638</v>
      </c>
      <c r="BK4" s="26">
        <f t="shared" ref="BK4:BK67" si="72">1/BJ4</f>
        <v>0.614120250869511</v>
      </c>
      <c r="BL4" s="16">
        <f t="shared" si="24"/>
        <v>0.339514142517019</v>
      </c>
      <c r="BM4" s="16">
        <f t="shared" si="25"/>
        <v>0.385879749130489</v>
      </c>
      <c r="BN4" s="16">
        <f t="shared" si="26"/>
        <v>0.0146201632640466</v>
      </c>
      <c r="BQ4" s="25">
        <v>0.0770835051207223</v>
      </c>
      <c r="BR4" s="25">
        <v>1</v>
      </c>
      <c r="BS4" s="22">
        <v>1.11808355643029</v>
      </c>
      <c r="BT4" s="25">
        <v>0.0417847309407911</v>
      </c>
      <c r="BU4" s="25">
        <v>-0.63252255874351</v>
      </c>
      <c r="BV4" s="25">
        <v>-0.207639364778245</v>
      </c>
      <c r="BW4" s="25">
        <v>1.21639532432449</v>
      </c>
      <c r="BX4" s="27">
        <f t="shared" si="27"/>
        <v>1.00318843195352</v>
      </c>
      <c r="BY4" s="27">
        <f t="shared" si="8"/>
        <v>1.50520076976921</v>
      </c>
      <c r="BZ4" s="29">
        <f t="shared" ref="BZ4:BZ67" si="73">1/BY4</f>
        <v>0.664363199969218</v>
      </c>
      <c r="CA4" s="27">
        <f t="shared" si="28"/>
        <v>0.256857965505733</v>
      </c>
      <c r="CB4" s="27">
        <f t="shared" si="29"/>
        <v>0.335636800030782</v>
      </c>
      <c r="CC4" s="27">
        <f t="shared" si="30"/>
        <v>0.00477888535424545</v>
      </c>
      <c r="CF4" s="31">
        <v>0.0770835051207223</v>
      </c>
      <c r="CG4" s="31">
        <v>1</v>
      </c>
      <c r="CH4" s="31">
        <v>0.0417847309407911</v>
      </c>
      <c r="CI4" s="31">
        <v>-0.63252255874351</v>
      </c>
      <c r="CJ4" s="31">
        <v>-0.207639364778245</v>
      </c>
      <c r="CK4" s="31">
        <v>1.21639532432449</v>
      </c>
      <c r="CL4" s="34">
        <f t="shared" si="31"/>
        <v>0.960753231674046</v>
      </c>
      <c r="CM4" s="34">
        <f t="shared" si="32"/>
        <v>1.57168349813295</v>
      </c>
      <c r="CN4" s="34">
        <f t="shared" si="33"/>
        <v>0.636260418327183</v>
      </c>
      <c r="CO4" s="32">
        <f t="shared" si="34"/>
        <v>0.301672012516505</v>
      </c>
      <c r="CP4" s="32">
        <f t="shared" si="35"/>
        <v>0.363739581672817</v>
      </c>
      <c r="CQ4" s="32">
        <f t="shared" si="36"/>
        <v>0.0090753516579006</v>
      </c>
      <c r="CS4" s="30">
        <f t="shared" si="37"/>
        <v>0.962314079066485</v>
      </c>
      <c r="CT4" s="30">
        <f t="shared" si="38"/>
        <v>1.03942033318052</v>
      </c>
      <c r="CU4" s="30">
        <f t="shared" si="39"/>
        <v>1.45273278941885</v>
      </c>
      <c r="CV4" s="34">
        <f t="shared" si="40"/>
        <v>0.688357836543389</v>
      </c>
      <c r="CW4" s="32">
        <f t="shared" si="41"/>
        <v>0.221445222823936</v>
      </c>
      <c r="CX4" s="32">
        <f t="shared" si="42"/>
        <v>0.311642163456611</v>
      </c>
      <c r="CY4" s="32">
        <f t="shared" si="43"/>
        <v>9.33095955946236e-5</v>
      </c>
      <c r="CZ4" s="36"/>
      <c r="DB4" s="25">
        <v>0.0770835051207223</v>
      </c>
      <c r="DC4" s="25">
        <v>1</v>
      </c>
      <c r="DD4" s="22">
        <v>0.0417847309407911</v>
      </c>
      <c r="DE4" s="25">
        <v>-0.207639364778245</v>
      </c>
      <c r="DF4" s="25">
        <v>1.21639532432449</v>
      </c>
      <c r="DG4" s="26">
        <f t="shared" si="44"/>
        <v>0.980618385826565</v>
      </c>
      <c r="DH4" s="29">
        <f t="shared" ref="DH4:DH67" si="74">J4/DG4</f>
        <v>1.53984467538534</v>
      </c>
      <c r="DI4" s="26">
        <f t="shared" ref="DI4:DI67" si="75">1/DH4</f>
        <v>0.649416149554016</v>
      </c>
      <c r="DJ4" s="16">
        <f t="shared" si="45"/>
        <v>0.280244893424872</v>
      </c>
      <c r="DK4" s="16">
        <f t="shared" si="46"/>
        <v>0.350583850445984</v>
      </c>
      <c r="DL4" s="16">
        <f t="shared" si="47"/>
        <v>0.00428813150677587</v>
      </c>
      <c r="DO4" s="25">
        <v>0.0770835051207223</v>
      </c>
      <c r="DP4" s="25">
        <v>1</v>
      </c>
      <c r="DQ4" s="25">
        <v>-0.207639364778245</v>
      </c>
      <c r="DR4" s="22">
        <v>1.21639532432449</v>
      </c>
      <c r="DS4" s="26">
        <f t="shared" si="48"/>
        <v>0.974683924312497</v>
      </c>
      <c r="DT4" s="26">
        <f t="shared" si="9"/>
        <v>1.54922017521228</v>
      </c>
      <c r="DU4" s="26">
        <f t="shared" ref="DU4:DU67" si="76">1/DT4</f>
        <v>0.645486042591058</v>
      </c>
      <c r="DV4" s="16">
        <f t="shared" si="49"/>
        <v>0.286563300889468</v>
      </c>
      <c r="DW4" s="16">
        <f t="shared" si="50"/>
        <v>0.354513957408942</v>
      </c>
      <c r="DX4" s="16">
        <f t="shared" si="51"/>
        <v>0.00340613178755043</v>
      </c>
      <c r="EA4" s="25">
        <v>0.0770835051207223</v>
      </c>
      <c r="EB4" s="22">
        <v>1</v>
      </c>
      <c r="EC4" s="25">
        <v>-0.207639364778245</v>
      </c>
      <c r="ED4" s="26">
        <f t="shared" si="52"/>
        <v>1.16770184359003</v>
      </c>
      <c r="EE4" s="26">
        <f t="shared" si="10"/>
        <v>1.29313831975943</v>
      </c>
      <c r="EF4" s="26">
        <f t="shared" ref="EF4:EF67" si="77">1/EE4</f>
        <v>0.773312479198697</v>
      </c>
      <c r="EG4" s="16">
        <f t="shared" si="53"/>
        <v>0.117168027881663</v>
      </c>
      <c r="EH4" s="16">
        <f t="shared" si="54"/>
        <v>0.226687520801303</v>
      </c>
      <c r="EI4" s="16">
        <f t="shared" si="55"/>
        <v>0.0120988951141331</v>
      </c>
      <c r="EL4" s="25">
        <v>0.0770835051207223</v>
      </c>
      <c r="EM4" s="25">
        <v>-0.207639364778245</v>
      </c>
      <c r="EN4" s="26">
        <f t="shared" si="56"/>
        <v>1.40694605666681</v>
      </c>
      <c r="EO4" s="26">
        <f t="shared" si="57"/>
        <v>1.07324654903781</v>
      </c>
      <c r="EP4" s="26">
        <f t="shared" si="58"/>
        <v>0.93175235540848</v>
      </c>
      <c r="EQ4" s="16">
        <f t="shared" si="59"/>
        <v>0.0106201152365213</v>
      </c>
      <c r="ER4" s="16">
        <f t="shared" si="60"/>
        <v>0.0682476445915197</v>
      </c>
      <c r="ES4" s="16">
        <f t="shared" si="61"/>
        <v>0.21833698796697</v>
      </c>
    </row>
    <row r="5" s="1" customFormat="1" spans="1:149">
      <c r="A5" s="13" t="s">
        <v>20</v>
      </c>
      <c r="B5" s="13">
        <v>1.89852635502419</v>
      </c>
      <c r="C5" s="14">
        <v>0.002</v>
      </c>
      <c r="D5" s="14">
        <v>0.0787982156914196</v>
      </c>
      <c r="E5" s="13">
        <v>112</v>
      </c>
      <c r="F5" s="13">
        <v>0.491071428571429</v>
      </c>
      <c r="G5" s="13">
        <v>0.491071428571429</v>
      </c>
      <c r="H5" s="13">
        <v>0.857142857142857</v>
      </c>
      <c r="I5" s="13">
        <v>6.60714285714286</v>
      </c>
      <c r="J5" s="13">
        <v>0.827</v>
      </c>
      <c r="K5" s="17">
        <f t="shared" si="11"/>
        <v>0.866529648611805</v>
      </c>
      <c r="L5" s="17">
        <f t="shared" si="0"/>
        <v>0.954381654828393</v>
      </c>
      <c r="M5" s="17">
        <f t="shared" si="1"/>
        <v>1.04779884959106</v>
      </c>
      <c r="N5" s="16">
        <f t="shared" si="2"/>
        <v>0.00156259311937275</v>
      </c>
      <c r="O5" s="16">
        <f t="shared" si="3"/>
        <v>0.0477988495910575</v>
      </c>
      <c r="P5" s="16">
        <f>(O5-$Q$1)^2</f>
        <v>0.238127164892455</v>
      </c>
      <c r="R5" s="21">
        <f t="shared" si="62"/>
        <v>-0.0466916300633948</v>
      </c>
      <c r="S5" s="21">
        <f t="shared" si="63"/>
        <v>1</v>
      </c>
      <c r="T5" s="21">
        <f t="shared" si="12"/>
        <v>0.641077982618222</v>
      </c>
      <c r="U5" s="22">
        <f t="shared" si="64"/>
        <v>0.00199800266267306</v>
      </c>
      <c r="V5" s="21">
        <f t="shared" si="65"/>
        <v>0.0758476583067452</v>
      </c>
      <c r="W5" s="21">
        <f t="shared" si="66"/>
        <v>4.71849887129509</v>
      </c>
      <c r="X5" s="21">
        <f t="shared" si="67"/>
        <v>-0.711165686062623</v>
      </c>
      <c r="Y5" s="21">
        <f t="shared" si="68"/>
        <v>-0.711165686062623</v>
      </c>
      <c r="Z5" s="25">
        <f t="shared" si="69"/>
        <v>-0.154150679827258</v>
      </c>
      <c r="AA5" s="21">
        <f t="shared" si="70"/>
        <v>1.88815131490312</v>
      </c>
      <c r="AB5" s="26">
        <f t="shared" si="14"/>
        <v>0.743730127603413</v>
      </c>
      <c r="AC5" s="26">
        <f t="shared" si="5"/>
        <v>1.11196248384466</v>
      </c>
      <c r="AD5" s="26">
        <f t="shared" si="71"/>
        <v>0.899310916086352</v>
      </c>
      <c r="AE5" s="16">
        <f t="shared" si="15"/>
        <v>0.00693387164894386</v>
      </c>
      <c r="AF5" s="16">
        <f t="shared" si="16"/>
        <v>0.100689083913648</v>
      </c>
      <c r="AG5" s="16">
        <f t="shared" si="17"/>
        <v>0.0271745178333515</v>
      </c>
      <c r="AJ5" s="25">
        <v>-0.0466916300633948</v>
      </c>
      <c r="AK5" s="25">
        <v>1</v>
      </c>
      <c r="AL5" s="25">
        <v>0.641077982618222</v>
      </c>
      <c r="AM5" s="25">
        <v>0.0758476583067452</v>
      </c>
      <c r="AN5" s="22">
        <v>4.71849887129509</v>
      </c>
      <c r="AO5" s="25">
        <v>-0.711165686062623</v>
      </c>
      <c r="AP5" s="25">
        <v>-0.711165686062623</v>
      </c>
      <c r="AQ5" s="25">
        <v>-0.154150679827258</v>
      </c>
      <c r="AR5" s="25">
        <v>1.88815131490312</v>
      </c>
      <c r="AS5" s="26">
        <f t="shared" si="18"/>
        <v>0.742452560275213</v>
      </c>
      <c r="AT5" s="26">
        <f t="shared" si="6"/>
        <v>1.1138758814347</v>
      </c>
      <c r="AU5" s="26">
        <f t="shared" si="19"/>
        <v>0.897766094649592</v>
      </c>
      <c r="AV5" s="16">
        <f t="shared" si="20"/>
        <v>0.0071482695640165</v>
      </c>
      <c r="AW5" s="16">
        <f t="shared" si="21"/>
        <v>0.102233905350408</v>
      </c>
      <c r="AX5" s="16">
        <f t="shared" si="22"/>
        <v>0.0268303719885316</v>
      </c>
      <c r="BA5" s="25">
        <v>-0.0466916300633948</v>
      </c>
      <c r="BB5" s="25">
        <v>1</v>
      </c>
      <c r="BC5" s="25">
        <v>0.641077982618222</v>
      </c>
      <c r="BD5" s="25">
        <v>0.0758476583067452</v>
      </c>
      <c r="BE5" s="22">
        <v>-0.711165686062623</v>
      </c>
      <c r="BF5" s="25">
        <v>-0.711165686062623</v>
      </c>
      <c r="BG5" s="25">
        <v>-0.154150679827258</v>
      </c>
      <c r="BH5" s="25">
        <v>1.88815131490312</v>
      </c>
      <c r="BI5" s="26">
        <f t="shared" si="23"/>
        <v>0.73905992648267</v>
      </c>
      <c r="BJ5" s="26">
        <f t="shared" si="7"/>
        <v>1.11898909731969</v>
      </c>
      <c r="BK5" s="26">
        <f t="shared" si="72"/>
        <v>0.893663756327292</v>
      </c>
      <c r="BL5" s="16">
        <f t="shared" si="24"/>
        <v>0.00773345653023331</v>
      </c>
      <c r="BM5" s="16">
        <f t="shared" si="25"/>
        <v>0.106336243672708</v>
      </c>
      <c r="BN5" s="16">
        <f t="shared" si="26"/>
        <v>0.0251633621563759</v>
      </c>
      <c r="BQ5" s="25">
        <v>-0.0466916300633948</v>
      </c>
      <c r="BR5" s="25">
        <v>1</v>
      </c>
      <c r="BS5" s="22">
        <v>0.641077982618222</v>
      </c>
      <c r="BT5" s="25">
        <v>0.0758476583067452</v>
      </c>
      <c r="BU5" s="25">
        <v>-0.711165686062623</v>
      </c>
      <c r="BV5" s="25">
        <v>-0.154150679827258</v>
      </c>
      <c r="BW5" s="25">
        <v>1.88815131490312</v>
      </c>
      <c r="BX5" s="27">
        <f t="shared" si="27"/>
        <v>0.741053170359414</v>
      </c>
      <c r="BY5" s="27">
        <f t="shared" si="8"/>
        <v>1.1159793022664</v>
      </c>
      <c r="BZ5" s="29">
        <f t="shared" si="73"/>
        <v>0.896073966577285</v>
      </c>
      <c r="CA5" s="27">
        <f t="shared" si="28"/>
        <v>0.00738685752526787</v>
      </c>
      <c r="CB5" s="27">
        <f t="shared" si="29"/>
        <v>0.103926033422716</v>
      </c>
      <c r="CC5" s="27">
        <f t="shared" si="30"/>
        <v>0.0264326739339314</v>
      </c>
      <c r="CF5" s="31">
        <v>-0.0466916300633948</v>
      </c>
      <c r="CG5" s="31">
        <v>1</v>
      </c>
      <c r="CH5" s="31">
        <v>0.0758476583067452</v>
      </c>
      <c r="CI5" s="31">
        <v>-0.711165686062623</v>
      </c>
      <c r="CJ5" s="31">
        <v>-0.154150679827258</v>
      </c>
      <c r="CK5" s="31">
        <v>1.88815131490312</v>
      </c>
      <c r="CL5" s="34">
        <f t="shared" si="31"/>
        <v>0.785853132092348</v>
      </c>
      <c r="CM5" s="34">
        <f t="shared" si="32"/>
        <v>1.05235948834116</v>
      </c>
      <c r="CN5" s="34">
        <f t="shared" si="33"/>
        <v>0.950245625262815</v>
      </c>
      <c r="CO5" s="32">
        <f t="shared" si="34"/>
        <v>0.00169306473860975</v>
      </c>
      <c r="CP5" s="32">
        <f t="shared" si="35"/>
        <v>0.0497543747371848</v>
      </c>
      <c r="CQ5" s="32">
        <f t="shared" si="36"/>
        <v>0.0478386863465273</v>
      </c>
      <c r="CS5" s="30">
        <f t="shared" si="37"/>
        <v>0.787165839967156</v>
      </c>
      <c r="CT5" s="30">
        <f t="shared" si="38"/>
        <v>0.754269927937934</v>
      </c>
      <c r="CU5" s="30">
        <f t="shared" si="39"/>
        <v>1.09642446207673</v>
      </c>
      <c r="CV5" s="34">
        <f t="shared" si="40"/>
        <v>0.912055535596051</v>
      </c>
      <c r="CW5" s="32">
        <f t="shared" si="41"/>
        <v>0.00528966338215332</v>
      </c>
      <c r="CX5" s="32">
        <f t="shared" si="42"/>
        <v>0.0879444644039493</v>
      </c>
      <c r="CY5" s="32">
        <f t="shared" si="43"/>
        <v>0.0544556706558246</v>
      </c>
      <c r="CZ5" s="36"/>
      <c r="DB5" s="25">
        <v>-0.0466916300633948</v>
      </c>
      <c r="DC5" s="25">
        <v>1</v>
      </c>
      <c r="DD5" s="22">
        <v>0.0758476583067452</v>
      </c>
      <c r="DE5" s="25">
        <v>-0.154150679827258</v>
      </c>
      <c r="DF5" s="25">
        <v>1.88815131490312</v>
      </c>
      <c r="DG5" s="26">
        <f t="shared" si="44"/>
        <v>0.797022646994432</v>
      </c>
      <c r="DH5" s="29">
        <f t="shared" si="74"/>
        <v>1.03761167028141</v>
      </c>
      <c r="DI5" s="26">
        <f t="shared" si="75"/>
        <v>0.963751689231478</v>
      </c>
      <c r="DJ5" s="16">
        <f t="shared" si="45"/>
        <v>0.000898641693220425</v>
      </c>
      <c r="DK5" s="16">
        <f t="shared" si="46"/>
        <v>0.0362483107685221</v>
      </c>
      <c r="DL5" s="16">
        <f t="shared" si="47"/>
        <v>0.0619271752513266</v>
      </c>
      <c r="DO5" s="25">
        <v>-0.0466916300633948</v>
      </c>
      <c r="DP5" s="25">
        <v>1</v>
      </c>
      <c r="DQ5" s="25">
        <v>-0.154150679827258</v>
      </c>
      <c r="DR5" s="22">
        <v>1.88815131490312</v>
      </c>
      <c r="DS5" s="26">
        <f t="shared" si="48"/>
        <v>0.747802204778131</v>
      </c>
      <c r="DT5" s="26">
        <f t="shared" si="9"/>
        <v>1.10590741069741</v>
      </c>
      <c r="DU5" s="26">
        <f t="shared" si="76"/>
        <v>0.904234830445141</v>
      </c>
      <c r="DV5" s="16">
        <f t="shared" si="49"/>
        <v>0.00627229076800506</v>
      </c>
      <c r="DW5" s="16">
        <f t="shared" si="50"/>
        <v>0.0957651695548595</v>
      </c>
      <c r="DX5" s="16">
        <f t="shared" si="51"/>
        <v>0.0401548347253926</v>
      </c>
      <c r="EA5" s="25">
        <v>-0.0466916300633948</v>
      </c>
      <c r="EB5" s="22">
        <v>1</v>
      </c>
      <c r="EC5" s="25">
        <v>-0.154150679827258</v>
      </c>
      <c r="ED5" s="26">
        <f t="shared" si="52"/>
        <v>0.665971764040595</v>
      </c>
      <c r="EE5" s="26">
        <f t="shared" si="10"/>
        <v>1.24179438927322</v>
      </c>
      <c r="EF5" s="26">
        <f t="shared" si="77"/>
        <v>0.805286292673029</v>
      </c>
      <c r="EG5" s="16">
        <f t="shared" si="53"/>
        <v>0.0259300927761978</v>
      </c>
      <c r="EH5" s="16">
        <f t="shared" si="54"/>
        <v>0.194713707326971</v>
      </c>
      <c r="EI5" s="16">
        <f t="shared" si="55"/>
        <v>0.0201551376609312</v>
      </c>
      <c r="EL5" s="25">
        <v>-0.0466916300633948</v>
      </c>
      <c r="EM5" s="25">
        <v>-0.154150679827258</v>
      </c>
      <c r="EN5" s="26">
        <f t="shared" si="56"/>
        <v>0.870653575680153</v>
      </c>
      <c r="EO5" s="26">
        <f t="shared" si="57"/>
        <v>0.949861142365319</v>
      </c>
      <c r="EP5" s="26">
        <f t="shared" si="58"/>
        <v>1.05278546031457</v>
      </c>
      <c r="EQ5" s="16">
        <f t="shared" si="59"/>
        <v>0.00190563466966289</v>
      </c>
      <c r="ER5" s="16">
        <f t="shared" si="60"/>
        <v>0.052785460314575</v>
      </c>
      <c r="ES5" s="16">
        <f t="shared" si="61"/>
        <v>0.233025955674429</v>
      </c>
    </row>
    <row r="6" s="1" customFormat="1" spans="1:149">
      <c r="A6" s="13" t="s">
        <v>20</v>
      </c>
      <c r="B6" s="13">
        <v>2.05620981774689</v>
      </c>
      <c r="C6" s="14">
        <v>0.002</v>
      </c>
      <c r="D6" s="14">
        <v>0.0787982156914196</v>
      </c>
      <c r="E6" s="13">
        <v>112</v>
      </c>
      <c r="F6" s="13">
        <v>0.491071428571429</v>
      </c>
      <c r="G6" s="13">
        <v>0.491071428571429</v>
      </c>
      <c r="H6" s="13">
        <v>0.857142857142857</v>
      </c>
      <c r="I6" s="13">
        <v>4.82142857142857</v>
      </c>
      <c r="J6" s="13">
        <v>0.972</v>
      </c>
      <c r="K6" s="17">
        <f t="shared" si="11"/>
        <v>0.963711415273559</v>
      </c>
      <c r="L6" s="17">
        <f t="shared" si="0"/>
        <v>1.00860069165424</v>
      </c>
      <c r="M6" s="17">
        <f t="shared" si="1"/>
        <v>0.991472649458394</v>
      </c>
      <c r="N6" s="16">
        <f t="shared" si="2"/>
        <v>6.87006367673893e-5</v>
      </c>
      <c r="O6" s="16">
        <f t="shared" si="3"/>
        <v>0.0085273505416058</v>
      </c>
      <c r="P6" s="16">
        <f>(O6-$Q$1)^2</f>
        <v>0.27799704378347</v>
      </c>
      <c r="R6" s="21">
        <f t="shared" si="62"/>
        <v>0.00856391641698665</v>
      </c>
      <c r="S6" s="21">
        <f t="shared" si="63"/>
        <v>1</v>
      </c>
      <c r="T6" s="21">
        <f t="shared" si="12"/>
        <v>0.720864393819338</v>
      </c>
      <c r="U6" s="22">
        <f t="shared" si="64"/>
        <v>0.00199800266267306</v>
      </c>
      <c r="V6" s="21">
        <f t="shared" si="65"/>
        <v>0.0758476583067452</v>
      </c>
      <c r="W6" s="21">
        <f t="shared" si="66"/>
        <v>4.71849887129509</v>
      </c>
      <c r="X6" s="21">
        <f t="shared" si="67"/>
        <v>-0.711165686062623</v>
      </c>
      <c r="Y6" s="21">
        <f t="shared" si="68"/>
        <v>-0.711165686062623</v>
      </c>
      <c r="Z6" s="25">
        <f t="shared" si="69"/>
        <v>-0.154150679827258</v>
      </c>
      <c r="AA6" s="21">
        <f t="shared" si="70"/>
        <v>1.57307026826323</v>
      </c>
      <c r="AB6" s="26">
        <f t="shared" si="14"/>
        <v>0.737860500933191</v>
      </c>
      <c r="AC6" s="26">
        <f t="shared" si="5"/>
        <v>1.31732217508687</v>
      </c>
      <c r="AD6" s="26">
        <f t="shared" si="71"/>
        <v>0.759115741700813</v>
      </c>
      <c r="AE6" s="16">
        <f t="shared" si="15"/>
        <v>0.0548213050232564</v>
      </c>
      <c r="AF6" s="16">
        <f t="shared" si="16"/>
        <v>0.240884258299187</v>
      </c>
      <c r="AG6" s="16">
        <f t="shared" si="17"/>
        <v>0.000607710176888052</v>
      </c>
      <c r="AJ6" s="25">
        <v>0.00856391641698665</v>
      </c>
      <c r="AK6" s="25">
        <v>1</v>
      </c>
      <c r="AL6" s="25">
        <v>0.720864393819338</v>
      </c>
      <c r="AM6" s="25">
        <v>0.0758476583067452</v>
      </c>
      <c r="AN6" s="22">
        <v>4.71849887129509</v>
      </c>
      <c r="AO6" s="25">
        <v>-0.711165686062623</v>
      </c>
      <c r="AP6" s="25">
        <v>-0.711165686062623</v>
      </c>
      <c r="AQ6" s="25">
        <v>-0.154150679827258</v>
      </c>
      <c r="AR6" s="25">
        <v>1.57307026826323</v>
      </c>
      <c r="AS6" s="26">
        <f t="shared" si="18"/>
        <v>0.736729697270177</v>
      </c>
      <c r="AT6" s="26">
        <f t="shared" si="6"/>
        <v>1.31934412797743</v>
      </c>
      <c r="AU6" s="26">
        <f t="shared" si="19"/>
        <v>0.757952363446684</v>
      </c>
      <c r="AV6" s="16">
        <f t="shared" si="20"/>
        <v>0.0553521153465826</v>
      </c>
      <c r="AW6" s="16">
        <f t="shared" si="21"/>
        <v>0.242047636553316</v>
      </c>
      <c r="AX6" s="16">
        <f t="shared" si="22"/>
        <v>0.000575331131494139</v>
      </c>
      <c r="BA6" s="25">
        <v>0.00856391641698665</v>
      </c>
      <c r="BB6" s="25">
        <v>1</v>
      </c>
      <c r="BC6" s="25">
        <v>0.720864393819338</v>
      </c>
      <c r="BD6" s="25">
        <v>0.0758476583067452</v>
      </c>
      <c r="BE6" s="22">
        <v>-0.711165686062623</v>
      </c>
      <c r="BF6" s="25">
        <v>-0.711165686062623</v>
      </c>
      <c r="BG6" s="25">
        <v>-0.154150679827258</v>
      </c>
      <c r="BH6" s="25">
        <v>1.57307026826323</v>
      </c>
      <c r="BI6" s="26">
        <f t="shared" si="23"/>
        <v>0.731973791163492</v>
      </c>
      <c r="BJ6" s="26">
        <f t="shared" si="7"/>
        <v>1.32791639773738</v>
      </c>
      <c r="BK6" s="26">
        <f t="shared" si="72"/>
        <v>0.753059455929519</v>
      </c>
      <c r="BL6" s="16">
        <f t="shared" si="24"/>
        <v>0.0576125809284267</v>
      </c>
      <c r="BM6" s="16">
        <f t="shared" si="25"/>
        <v>0.246940544070481</v>
      </c>
      <c r="BN6" s="16">
        <f t="shared" si="26"/>
        <v>0.000324912807533408</v>
      </c>
      <c r="BQ6" s="25">
        <v>0.00856391641698665</v>
      </c>
      <c r="BR6" s="25">
        <v>1</v>
      </c>
      <c r="BS6" s="22">
        <v>0.720864393819338</v>
      </c>
      <c r="BT6" s="25">
        <v>0.0758476583067452</v>
      </c>
      <c r="BU6" s="25">
        <v>-0.711165686062623</v>
      </c>
      <c r="BV6" s="25">
        <v>-0.154150679827258</v>
      </c>
      <c r="BW6" s="25">
        <v>1.57307026826323</v>
      </c>
      <c r="BX6" s="27">
        <f t="shared" si="27"/>
        <v>0.734419608334839</v>
      </c>
      <c r="BY6" s="27">
        <f t="shared" si="8"/>
        <v>1.32349407473451</v>
      </c>
      <c r="BZ6" s="29">
        <f t="shared" si="73"/>
        <v>0.755575728739546</v>
      </c>
      <c r="CA6" s="27">
        <f t="shared" si="28"/>
        <v>0.0564444425037713</v>
      </c>
      <c r="CB6" s="27">
        <f t="shared" si="29"/>
        <v>0.244424271260454</v>
      </c>
      <c r="CC6" s="27">
        <f t="shared" si="30"/>
        <v>0.000487660931450576</v>
      </c>
      <c r="CF6" s="31">
        <v>0.00856391641698665</v>
      </c>
      <c r="CG6" s="31">
        <v>1</v>
      </c>
      <c r="CH6" s="31">
        <v>0.0758476583067452</v>
      </c>
      <c r="CI6" s="31">
        <v>-0.711165686062623</v>
      </c>
      <c r="CJ6" s="31">
        <v>-0.154150679827258</v>
      </c>
      <c r="CK6" s="31">
        <v>1.57307026826323</v>
      </c>
      <c r="CL6" s="34">
        <f t="shared" si="31"/>
        <v>0.766523790190572</v>
      </c>
      <c r="CM6" s="34">
        <f t="shared" si="32"/>
        <v>1.26806240385356</v>
      </c>
      <c r="CN6" s="34">
        <f t="shared" si="33"/>
        <v>0.788604722418284</v>
      </c>
      <c r="CO6" s="32">
        <f t="shared" si="34"/>
        <v>0.0422204727976482</v>
      </c>
      <c r="CP6" s="32">
        <f t="shared" si="35"/>
        <v>0.211395277581716</v>
      </c>
      <c r="CQ6" s="32">
        <f t="shared" si="36"/>
        <v>0.00325808803862991</v>
      </c>
      <c r="CS6" s="30">
        <f t="shared" si="37"/>
        <v>0.767755247015355</v>
      </c>
      <c r="CT6" s="30">
        <f t="shared" si="38"/>
        <v>0.73483376406908</v>
      </c>
      <c r="CU6" s="30">
        <f t="shared" si="39"/>
        <v>1.32274814730563</v>
      </c>
      <c r="CV6" s="34">
        <f t="shared" si="40"/>
        <v>0.756001814885884</v>
      </c>
      <c r="CW6" s="32">
        <f t="shared" si="41"/>
        <v>0.056247823465641</v>
      </c>
      <c r="CX6" s="32">
        <f t="shared" si="42"/>
        <v>0.243998185114116</v>
      </c>
      <c r="CY6" s="32">
        <f t="shared" si="43"/>
        <v>0.00597585701675332</v>
      </c>
      <c r="CZ6" s="36"/>
      <c r="DB6" s="25">
        <v>0.00856391641698665</v>
      </c>
      <c r="DC6" s="25">
        <v>1</v>
      </c>
      <c r="DD6" s="22">
        <v>0.0758476583067452</v>
      </c>
      <c r="DE6" s="25">
        <v>-0.154150679827258</v>
      </c>
      <c r="DF6" s="25">
        <v>1.57307026826323</v>
      </c>
      <c r="DG6" s="26">
        <f t="shared" si="44"/>
        <v>0.774631153342154</v>
      </c>
      <c r="DH6" s="29">
        <f t="shared" si="74"/>
        <v>1.25479074241501</v>
      </c>
      <c r="DI6" s="26">
        <f t="shared" si="75"/>
        <v>0.796945631010446</v>
      </c>
      <c r="DJ6" s="16">
        <f t="shared" si="45"/>
        <v>0.0389544616310483</v>
      </c>
      <c r="DK6" s="16">
        <f t="shared" si="46"/>
        <v>0.203054368989554</v>
      </c>
      <c r="DL6" s="16">
        <f t="shared" si="47"/>
        <v>0.00673148953018905</v>
      </c>
      <c r="DO6" s="25">
        <v>0.00856391641698665</v>
      </c>
      <c r="DP6" s="25">
        <v>1</v>
      </c>
      <c r="DQ6" s="25">
        <v>-0.154150679827258</v>
      </c>
      <c r="DR6" s="22">
        <v>1.57307026826323</v>
      </c>
      <c r="DS6" s="26">
        <f t="shared" si="48"/>
        <v>0.717397123067308</v>
      </c>
      <c r="DT6" s="26">
        <f t="shared" si="9"/>
        <v>1.35489810140876</v>
      </c>
      <c r="DU6" s="26">
        <f t="shared" si="76"/>
        <v>0.738062883814103</v>
      </c>
      <c r="DV6" s="16">
        <f t="shared" si="49"/>
        <v>0.0648226249424036</v>
      </c>
      <c r="DW6" s="16">
        <f t="shared" si="50"/>
        <v>0.261937116185897</v>
      </c>
      <c r="DX6" s="16">
        <f t="shared" si="51"/>
        <v>0.00117065023400284</v>
      </c>
      <c r="EA6" s="25">
        <v>0.00856391641698665</v>
      </c>
      <c r="EB6" s="22">
        <v>1</v>
      </c>
      <c r="EC6" s="25">
        <v>-0.154150679827258</v>
      </c>
      <c r="ED6" s="26">
        <f t="shared" si="52"/>
        <v>0.740660855960292</v>
      </c>
      <c r="EE6" s="26">
        <f t="shared" si="10"/>
        <v>1.31234152875511</v>
      </c>
      <c r="EF6" s="26">
        <f t="shared" si="77"/>
        <v>0.761996765391247</v>
      </c>
      <c r="EG6" s="16">
        <f t="shared" si="53"/>
        <v>0.0535177995650247</v>
      </c>
      <c r="EH6" s="16">
        <f t="shared" si="54"/>
        <v>0.238003234608753</v>
      </c>
      <c r="EI6" s="16">
        <f t="shared" si="55"/>
        <v>0.00973759711780891</v>
      </c>
      <c r="EL6" s="25">
        <v>0.00856391641698665</v>
      </c>
      <c r="EM6" s="25">
        <v>-0.154150679827258</v>
      </c>
      <c r="EN6" s="26">
        <f t="shared" si="56"/>
        <v>0.96829784298309</v>
      </c>
      <c r="EO6" s="26">
        <f t="shared" si="57"/>
        <v>1.00382336596507</v>
      </c>
      <c r="EP6" s="26">
        <f t="shared" si="58"/>
        <v>0.99619119648466</v>
      </c>
      <c r="EQ6" s="16">
        <f t="shared" si="59"/>
        <v>1.37059665778585e-5</v>
      </c>
      <c r="ER6" s="16">
        <f t="shared" si="60"/>
        <v>0.00380880351533985</v>
      </c>
      <c r="ES6" s="16">
        <f t="shared" si="61"/>
        <v>0.282709438587341</v>
      </c>
    </row>
    <row r="7" s="1" customFormat="1" spans="1:149">
      <c r="A7" s="13" t="s">
        <v>20</v>
      </c>
      <c r="B7" s="13">
        <v>2.05620981774689</v>
      </c>
      <c r="C7" s="14">
        <v>0.002</v>
      </c>
      <c r="D7" s="14">
        <v>0.106640625</v>
      </c>
      <c r="E7" s="13">
        <v>112</v>
      </c>
      <c r="F7" s="13">
        <v>0.357142857142857</v>
      </c>
      <c r="G7" s="13">
        <v>0.357142857142857</v>
      </c>
      <c r="H7" s="13">
        <v>0.857142857142857</v>
      </c>
      <c r="I7" s="13">
        <v>6.60714285714286</v>
      </c>
      <c r="J7" s="13">
        <v>0.702</v>
      </c>
      <c r="K7" s="17">
        <f t="shared" si="11"/>
        <v>0.773907843844987</v>
      </c>
      <c r="L7" s="17">
        <f t="shared" si="0"/>
        <v>0.907084746049699</v>
      </c>
      <c r="M7" s="17">
        <f t="shared" si="1"/>
        <v>1.10243282599001</v>
      </c>
      <c r="N7" s="16">
        <f t="shared" si="2"/>
        <v>0.00517073800643506</v>
      </c>
      <c r="O7" s="16">
        <f t="shared" si="3"/>
        <v>0.10243282599001</v>
      </c>
      <c r="P7" s="16">
        <f>(O7-$Q$1)^2</f>
        <v>0.187791160109821</v>
      </c>
      <c r="R7" s="21">
        <f t="shared" si="62"/>
        <v>-0.0975193976753819</v>
      </c>
      <c r="S7" s="21">
        <f t="shared" si="63"/>
        <v>1</v>
      </c>
      <c r="T7" s="21">
        <f t="shared" si="12"/>
        <v>0.720864393819338</v>
      </c>
      <c r="U7" s="22">
        <f t="shared" si="64"/>
        <v>0.00199800266267306</v>
      </c>
      <c r="V7" s="21">
        <f t="shared" si="65"/>
        <v>0.101328962356908</v>
      </c>
      <c r="W7" s="21">
        <f t="shared" si="66"/>
        <v>4.71849887129509</v>
      </c>
      <c r="X7" s="21">
        <f t="shared" si="67"/>
        <v>-1.02961941718116</v>
      </c>
      <c r="Y7" s="21">
        <f t="shared" si="68"/>
        <v>-1.02961941718116</v>
      </c>
      <c r="Z7" s="25">
        <f t="shared" si="69"/>
        <v>-0.154150679827258</v>
      </c>
      <c r="AA7" s="21">
        <f t="shared" si="70"/>
        <v>1.88815131490312</v>
      </c>
      <c r="AB7" s="26">
        <f t="shared" si="14"/>
        <v>0.658210165164459</v>
      </c>
      <c r="AC7" s="26">
        <f t="shared" si="5"/>
        <v>1.0665286517181</v>
      </c>
      <c r="AD7" s="26">
        <f t="shared" si="71"/>
        <v>0.93762131789809</v>
      </c>
      <c r="AE7" s="16">
        <f t="shared" si="15"/>
        <v>0.00191754963492397</v>
      </c>
      <c r="AF7" s="16">
        <f t="shared" si="16"/>
        <v>0.0623786821019104</v>
      </c>
      <c r="AG7" s="16">
        <f t="shared" si="17"/>
        <v>0.04127291071547</v>
      </c>
      <c r="AJ7" s="25">
        <v>-0.0975193976753819</v>
      </c>
      <c r="AK7" s="25">
        <v>1</v>
      </c>
      <c r="AL7" s="25">
        <v>0.720864393819338</v>
      </c>
      <c r="AM7" s="25">
        <v>0.101328962356908</v>
      </c>
      <c r="AN7" s="22">
        <v>4.71849887129509</v>
      </c>
      <c r="AO7" s="25">
        <v>-1.02961941718116</v>
      </c>
      <c r="AP7" s="25">
        <v>-1.02961941718116</v>
      </c>
      <c r="AQ7" s="25">
        <v>-0.154150679827258</v>
      </c>
      <c r="AR7" s="25">
        <v>1.88815131490312</v>
      </c>
      <c r="AS7" s="26">
        <f t="shared" si="18"/>
        <v>0.657718721066953</v>
      </c>
      <c r="AT7" s="26">
        <f t="shared" si="6"/>
        <v>1.06732555652546</v>
      </c>
      <c r="AU7" s="26">
        <f t="shared" si="19"/>
        <v>0.936921255081129</v>
      </c>
      <c r="AV7" s="16">
        <f t="shared" si="20"/>
        <v>0.00196083166394634</v>
      </c>
      <c r="AW7" s="16">
        <f t="shared" si="21"/>
        <v>0.0630787449188709</v>
      </c>
      <c r="AX7" s="16">
        <f t="shared" si="22"/>
        <v>0.0411907128766811</v>
      </c>
      <c r="BA7" s="25">
        <v>-0.0975193976753819</v>
      </c>
      <c r="BB7" s="25">
        <v>1</v>
      </c>
      <c r="BC7" s="25">
        <v>0.720864393819338</v>
      </c>
      <c r="BD7" s="25">
        <v>0.101328962356908</v>
      </c>
      <c r="BE7" s="22">
        <v>-1.02961941718116</v>
      </c>
      <c r="BF7" s="25">
        <v>-1.02961941718116</v>
      </c>
      <c r="BG7" s="25">
        <v>-0.154150679827258</v>
      </c>
      <c r="BH7" s="25">
        <v>1.88815131490312</v>
      </c>
      <c r="BI7" s="26">
        <f t="shared" si="23"/>
        <v>0.651641034218208</v>
      </c>
      <c r="BJ7" s="26">
        <f t="shared" si="7"/>
        <v>1.07728022505858</v>
      </c>
      <c r="BK7" s="26">
        <f t="shared" si="72"/>
        <v>0.928263581507419</v>
      </c>
      <c r="BL7" s="16">
        <f t="shared" si="24"/>
        <v>0.0025360254346117</v>
      </c>
      <c r="BM7" s="16">
        <f t="shared" si="25"/>
        <v>0.0717364184925812</v>
      </c>
      <c r="BN7" s="16">
        <f t="shared" si="26"/>
        <v>0.0373376255680086</v>
      </c>
      <c r="BQ7" s="25">
        <v>-0.0975193976753819</v>
      </c>
      <c r="BR7" s="25">
        <v>1</v>
      </c>
      <c r="BS7" s="22">
        <v>0.720864393819338</v>
      </c>
      <c r="BT7" s="25">
        <v>0.101328962356908</v>
      </c>
      <c r="BU7" s="25">
        <v>-1.02961941718116</v>
      </c>
      <c r="BV7" s="25">
        <v>-0.154150679827258</v>
      </c>
      <c r="BW7" s="25">
        <v>1.88815131490312</v>
      </c>
      <c r="BX7" s="27">
        <f t="shared" si="27"/>
        <v>0.653055585359879</v>
      </c>
      <c r="BY7" s="27">
        <f t="shared" si="8"/>
        <v>1.07494678207698</v>
      </c>
      <c r="BZ7" s="29">
        <f t="shared" si="73"/>
        <v>0.930278611623759</v>
      </c>
      <c r="CA7" s="27">
        <f t="shared" si="28"/>
        <v>0.0023955557244641</v>
      </c>
      <c r="CB7" s="27">
        <f t="shared" si="29"/>
        <v>0.0697213883762409</v>
      </c>
      <c r="CC7" s="27">
        <f t="shared" si="30"/>
        <v>0.0387247019031743</v>
      </c>
      <c r="CF7" s="31">
        <v>-0.0975193976753819</v>
      </c>
      <c r="CG7" s="31">
        <v>1</v>
      </c>
      <c r="CH7" s="31">
        <v>0.101328962356908</v>
      </c>
      <c r="CI7" s="31">
        <v>-1.02961941718116</v>
      </c>
      <c r="CJ7" s="31">
        <v>-0.154150679827258</v>
      </c>
      <c r="CK7" s="31">
        <v>1.88815131490312</v>
      </c>
      <c r="CL7" s="34">
        <f t="shared" si="31"/>
        <v>0.67929487534689</v>
      </c>
      <c r="CM7" s="34">
        <f t="shared" si="32"/>
        <v>1.03342454871534</v>
      </c>
      <c r="CN7" s="34">
        <f t="shared" si="33"/>
        <v>0.967656517588163</v>
      </c>
      <c r="CO7" s="32">
        <f t="shared" si="34"/>
        <v>0.00051552268551325</v>
      </c>
      <c r="CP7" s="32">
        <f t="shared" si="35"/>
        <v>0.0323434824118372</v>
      </c>
      <c r="CQ7" s="32">
        <f t="shared" si="36"/>
        <v>0.0557580659942948</v>
      </c>
      <c r="CS7" s="30">
        <f t="shared" si="37"/>
        <v>0.680670162315992</v>
      </c>
      <c r="CT7" s="30">
        <f t="shared" si="38"/>
        <v>0.602971459240533</v>
      </c>
      <c r="CU7" s="30">
        <f t="shared" si="39"/>
        <v>1.16423420916837</v>
      </c>
      <c r="CV7" s="34">
        <f t="shared" si="40"/>
        <v>0.858933702621842</v>
      </c>
      <c r="CW7" s="32">
        <f t="shared" si="41"/>
        <v>0.00980665188494935</v>
      </c>
      <c r="CX7" s="32">
        <f t="shared" si="42"/>
        <v>0.141066297378158</v>
      </c>
      <c r="CY7" s="32">
        <f t="shared" si="43"/>
        <v>0.0324848553894064</v>
      </c>
      <c r="CZ7" s="36"/>
      <c r="DB7" s="25">
        <v>-0.0975193976753819</v>
      </c>
      <c r="DC7" s="25">
        <v>1</v>
      </c>
      <c r="DD7" s="22">
        <v>0.101328962356908</v>
      </c>
      <c r="DE7" s="25">
        <v>-0.154150679827258</v>
      </c>
      <c r="DF7" s="25">
        <v>1.88815131490312</v>
      </c>
      <c r="DG7" s="26">
        <f t="shared" si="44"/>
        <v>0.75713766747939</v>
      </c>
      <c r="DH7" s="29">
        <f t="shared" si="74"/>
        <v>0.927176166438859</v>
      </c>
      <c r="DI7" s="26">
        <f t="shared" si="75"/>
        <v>1.07854368586808</v>
      </c>
      <c r="DJ7" s="16">
        <f t="shared" si="45"/>
        <v>0.00304016237506775</v>
      </c>
      <c r="DK7" s="16">
        <f t="shared" si="46"/>
        <v>0.0785436858680766</v>
      </c>
      <c r="DL7" s="16">
        <f t="shared" si="47"/>
        <v>0.0426655208831327</v>
      </c>
      <c r="DO7" s="25">
        <v>-0.0975193976753819</v>
      </c>
      <c r="DP7" s="25">
        <v>1</v>
      </c>
      <c r="DQ7" s="25">
        <v>-0.154150679827258</v>
      </c>
      <c r="DR7" s="22">
        <v>1.88815131490312</v>
      </c>
      <c r="DS7" s="26">
        <f t="shared" si="48"/>
        <v>0.66787096419552</v>
      </c>
      <c r="DT7" s="26">
        <f t="shared" si="9"/>
        <v>1.05110124205742</v>
      </c>
      <c r="DU7" s="26">
        <f t="shared" si="76"/>
        <v>0.951383139879658</v>
      </c>
      <c r="DV7" s="16">
        <f t="shared" si="49"/>
        <v>0.0011647910849435</v>
      </c>
      <c r="DW7" s="16">
        <f t="shared" si="50"/>
        <v>0.0486168601203424</v>
      </c>
      <c r="DX7" s="16">
        <f t="shared" si="51"/>
        <v>0.0612735873050343</v>
      </c>
      <c r="EA7" s="25">
        <v>-0.0975193976753819</v>
      </c>
      <c r="EB7" s="22">
        <v>1</v>
      </c>
      <c r="EC7" s="25">
        <v>-0.154150679827258</v>
      </c>
      <c r="ED7" s="26">
        <f t="shared" si="52"/>
        <v>0.594787232953864</v>
      </c>
      <c r="EE7" s="26">
        <f t="shared" si="10"/>
        <v>1.18025398177041</v>
      </c>
      <c r="EF7" s="26">
        <f t="shared" si="77"/>
        <v>0.84727526061804</v>
      </c>
      <c r="EG7" s="16">
        <f t="shared" si="53"/>
        <v>0.0114945774176891</v>
      </c>
      <c r="EH7" s="16">
        <f t="shared" si="54"/>
        <v>0.15272473938196</v>
      </c>
      <c r="EI7" s="16">
        <f t="shared" si="55"/>
        <v>0.033840457131697</v>
      </c>
      <c r="EL7" s="25">
        <v>-0.0975193976753819</v>
      </c>
      <c r="EM7" s="25">
        <v>-0.154150679827258</v>
      </c>
      <c r="EN7" s="26">
        <f t="shared" si="56"/>
        <v>0.777590971722668</v>
      </c>
      <c r="EO7" s="26">
        <f t="shared" si="57"/>
        <v>0.902788259545755</v>
      </c>
      <c r="EP7" s="26">
        <f t="shared" si="58"/>
        <v>1.10767944689839</v>
      </c>
      <c r="EQ7" s="16">
        <f t="shared" si="59"/>
        <v>0.00571399500597725</v>
      </c>
      <c r="ER7" s="16">
        <f t="shared" si="60"/>
        <v>0.107679446898388</v>
      </c>
      <c r="ES7" s="16">
        <f t="shared" si="61"/>
        <v>0.183041618381575</v>
      </c>
    </row>
    <row r="8" s="1" customFormat="1" spans="1:149">
      <c r="A8" s="13" t="s">
        <v>20</v>
      </c>
      <c r="B8" s="13">
        <v>2.05620981774689</v>
      </c>
      <c r="C8" s="14">
        <v>0.002</v>
      </c>
      <c r="D8" s="14">
        <v>0.060593220338983</v>
      </c>
      <c r="E8" s="13">
        <v>112</v>
      </c>
      <c r="F8" s="13">
        <v>0.625</v>
      </c>
      <c r="G8" s="13">
        <v>0.625</v>
      </c>
      <c r="H8" s="13">
        <v>0.857142857142857</v>
      </c>
      <c r="I8" s="13">
        <v>6.60714285714286</v>
      </c>
      <c r="J8" s="13">
        <v>0.977</v>
      </c>
      <c r="K8" s="17">
        <f t="shared" si="11"/>
        <v>0.95101498670213</v>
      </c>
      <c r="L8" s="17">
        <f t="shared" si="0"/>
        <v>1.02732345300675</v>
      </c>
      <c r="M8" s="17">
        <f t="shared" si="1"/>
        <v>0.97340326172173</v>
      </c>
      <c r="N8" s="16">
        <f t="shared" si="2"/>
        <v>0.000675220916090478</v>
      </c>
      <c r="O8" s="16">
        <f t="shared" si="3"/>
        <v>0.0265967382782701</v>
      </c>
      <c r="P8" s="16">
        <f>(O8-$Q$1)^2</f>
        <v>0.259269223610863</v>
      </c>
      <c r="R8" s="21">
        <f t="shared" si="62"/>
        <v>0.0269568307339387</v>
      </c>
      <c r="S8" s="21">
        <f t="shared" si="63"/>
        <v>1</v>
      </c>
      <c r="T8" s="21">
        <f t="shared" si="12"/>
        <v>0.720864393819338</v>
      </c>
      <c r="U8" s="22">
        <f t="shared" si="64"/>
        <v>0.00199800266267306</v>
      </c>
      <c r="V8" s="21">
        <f t="shared" si="65"/>
        <v>0.0588283934121184</v>
      </c>
      <c r="W8" s="21">
        <f t="shared" si="66"/>
        <v>4.71849887129509</v>
      </c>
      <c r="X8" s="21">
        <f t="shared" si="67"/>
        <v>-0.470003629245736</v>
      </c>
      <c r="Y8" s="21">
        <f t="shared" si="68"/>
        <v>-0.470003629245736</v>
      </c>
      <c r="Z8" s="25">
        <f t="shared" si="69"/>
        <v>-0.154150679827258</v>
      </c>
      <c r="AA8" s="21">
        <f t="shared" si="70"/>
        <v>1.88815131490312</v>
      </c>
      <c r="AB8" s="26">
        <f t="shared" si="14"/>
        <v>0.854831550435373</v>
      </c>
      <c r="AC8" s="26">
        <f t="shared" si="5"/>
        <v>1.14291523224945</v>
      </c>
      <c r="AD8" s="26">
        <f t="shared" si="71"/>
        <v>0.874955527569471</v>
      </c>
      <c r="AE8" s="16">
        <f t="shared" si="15"/>
        <v>0.0149251300690248</v>
      </c>
      <c r="AF8" s="16">
        <f t="shared" si="16"/>
        <v>0.125044472430529</v>
      </c>
      <c r="AG8" s="16">
        <f t="shared" si="17"/>
        <v>0.0197378796227061</v>
      </c>
      <c r="AJ8" s="25">
        <v>0.0269568307339387</v>
      </c>
      <c r="AK8" s="25">
        <v>1</v>
      </c>
      <c r="AL8" s="25">
        <v>0.720864393819338</v>
      </c>
      <c r="AM8" s="25">
        <v>0.0588283934121184</v>
      </c>
      <c r="AN8" s="22">
        <v>4.71849887129509</v>
      </c>
      <c r="AO8" s="25">
        <v>-0.470003629245736</v>
      </c>
      <c r="AP8" s="25">
        <v>-0.470003629245736</v>
      </c>
      <c r="AQ8" s="25">
        <v>-0.154150679827258</v>
      </c>
      <c r="AR8" s="25">
        <v>1.88815131490312</v>
      </c>
      <c r="AS8" s="26">
        <f t="shared" si="18"/>
        <v>0.853248675223871</v>
      </c>
      <c r="AT8" s="26">
        <f t="shared" si="6"/>
        <v>1.1450354725059</v>
      </c>
      <c r="AU8" s="26">
        <f t="shared" si="19"/>
        <v>0.873335389174893</v>
      </c>
      <c r="AV8" s="16">
        <f t="shared" si="20"/>
        <v>0.0153143903838471</v>
      </c>
      <c r="AW8" s="16">
        <f t="shared" si="21"/>
        <v>0.126664610825107</v>
      </c>
      <c r="AX8" s="16">
        <f t="shared" si="22"/>
        <v>0.0194237423889017</v>
      </c>
      <c r="BA8" s="25">
        <v>0.0269568307339387</v>
      </c>
      <c r="BB8" s="25">
        <v>1</v>
      </c>
      <c r="BC8" s="25">
        <v>0.720864393819338</v>
      </c>
      <c r="BD8" s="25">
        <v>0.0588283934121184</v>
      </c>
      <c r="BE8" s="22">
        <v>-0.470003629245736</v>
      </c>
      <c r="BF8" s="25">
        <v>-0.470003629245736</v>
      </c>
      <c r="BG8" s="25">
        <v>-0.154150679827258</v>
      </c>
      <c r="BH8" s="25">
        <v>1.88815131490312</v>
      </c>
      <c r="BI8" s="26">
        <f t="shared" si="23"/>
        <v>0.855441712840722</v>
      </c>
      <c r="BJ8" s="26">
        <f t="shared" si="7"/>
        <v>1.14210002310457</v>
      </c>
      <c r="BK8" s="26">
        <f t="shared" si="72"/>
        <v>0.875580054084669</v>
      </c>
      <c r="BL8" s="16">
        <f t="shared" si="24"/>
        <v>0.0147764171770975</v>
      </c>
      <c r="BM8" s="16">
        <f t="shared" si="25"/>
        <v>0.124419945915331</v>
      </c>
      <c r="BN8" s="16">
        <f t="shared" si="26"/>
        <v>0.0197531601503842</v>
      </c>
      <c r="BQ8" s="25">
        <v>0.0269568307339387</v>
      </c>
      <c r="BR8" s="25">
        <v>1</v>
      </c>
      <c r="BS8" s="22">
        <v>0.720864393819338</v>
      </c>
      <c r="BT8" s="25">
        <v>0.0588283934121184</v>
      </c>
      <c r="BU8" s="25">
        <v>-0.470003629245736</v>
      </c>
      <c r="BV8" s="25">
        <v>-0.154150679827258</v>
      </c>
      <c r="BW8" s="25">
        <v>1.88815131490312</v>
      </c>
      <c r="BX8" s="27">
        <f t="shared" si="27"/>
        <v>0.857600473233768</v>
      </c>
      <c r="BY8" s="27">
        <f t="shared" si="8"/>
        <v>1.13922511763084</v>
      </c>
      <c r="BZ8" s="29">
        <f t="shared" si="73"/>
        <v>0.877789634834972</v>
      </c>
      <c r="CA8" s="27">
        <f t="shared" si="28"/>
        <v>0.0142562469920002</v>
      </c>
      <c r="CB8" s="27">
        <f t="shared" si="29"/>
        <v>0.122210365165028</v>
      </c>
      <c r="CC8" s="27">
        <f t="shared" si="30"/>
        <v>0.0208216104546813</v>
      </c>
      <c r="CF8" s="31">
        <v>0.0269568307339387</v>
      </c>
      <c r="CG8" s="31">
        <v>1</v>
      </c>
      <c r="CH8" s="31">
        <v>0.0588283934121184</v>
      </c>
      <c r="CI8" s="31">
        <v>-0.470003629245736</v>
      </c>
      <c r="CJ8" s="31">
        <v>-0.154150679827258</v>
      </c>
      <c r="CK8" s="31">
        <v>1.88815131490312</v>
      </c>
      <c r="CL8" s="34">
        <f t="shared" si="31"/>
        <v>0.891167014880904</v>
      </c>
      <c r="CM8" s="34">
        <f t="shared" si="32"/>
        <v>1.09631526266776</v>
      </c>
      <c r="CN8" s="34">
        <f t="shared" si="33"/>
        <v>0.912146381659062</v>
      </c>
      <c r="CO8" s="32">
        <f t="shared" si="34"/>
        <v>0.00736730133445503</v>
      </c>
      <c r="CP8" s="32">
        <f t="shared" si="35"/>
        <v>0.087853618340938</v>
      </c>
      <c r="CQ8" s="32">
        <f t="shared" si="36"/>
        <v>0.0326240623974688</v>
      </c>
      <c r="CS8" s="30">
        <f t="shared" si="37"/>
        <v>0.892631200004178</v>
      </c>
      <c r="CT8" s="30">
        <f t="shared" si="38"/>
        <v>0.907407371520404</v>
      </c>
      <c r="CU8" s="30">
        <f t="shared" si="39"/>
        <v>1.07669392013313</v>
      </c>
      <c r="CV8" s="34">
        <f t="shared" si="40"/>
        <v>0.92876905989806</v>
      </c>
      <c r="CW8" s="32">
        <f t="shared" si="41"/>
        <v>0.00484313393869903</v>
      </c>
      <c r="CX8" s="32">
        <f t="shared" si="42"/>
        <v>0.0712309401019403</v>
      </c>
      <c r="CY8" s="32">
        <f t="shared" si="43"/>
        <v>0.0625354613099134</v>
      </c>
      <c r="CZ8" s="36"/>
      <c r="DB8" s="25">
        <v>0.0269568307339387</v>
      </c>
      <c r="DC8" s="25">
        <v>1</v>
      </c>
      <c r="DD8" s="22">
        <v>0.0588283934121184</v>
      </c>
      <c r="DE8" s="25">
        <v>-0.154150679827258</v>
      </c>
      <c r="DF8" s="25">
        <v>1.88815131490312</v>
      </c>
      <c r="DG8" s="26">
        <f t="shared" si="44"/>
        <v>0.839412916064991</v>
      </c>
      <c r="DH8" s="29">
        <f t="shared" si="74"/>
        <v>1.16390870488387</v>
      </c>
      <c r="DI8" s="26">
        <f t="shared" si="75"/>
        <v>0.859173916136122</v>
      </c>
      <c r="DJ8" s="16">
        <f t="shared" si="45"/>
        <v>0.0189302056657391</v>
      </c>
      <c r="DK8" s="16">
        <f t="shared" si="46"/>
        <v>0.140826083863878</v>
      </c>
      <c r="DL8" s="16">
        <f t="shared" si="47"/>
        <v>0.0208149698447729</v>
      </c>
      <c r="DO8" s="25">
        <v>0.0269568307339387</v>
      </c>
      <c r="DP8" s="25">
        <v>1</v>
      </c>
      <c r="DQ8" s="25">
        <v>-0.154150679827258</v>
      </c>
      <c r="DR8" s="22">
        <v>1.88815131490312</v>
      </c>
      <c r="DS8" s="26">
        <f t="shared" si="48"/>
        <v>0.820711795576996</v>
      </c>
      <c r="DT8" s="26">
        <f t="shared" si="9"/>
        <v>1.19043006968497</v>
      </c>
      <c r="DU8" s="26">
        <f t="shared" si="76"/>
        <v>0.840032544091091</v>
      </c>
      <c r="DV8" s="16">
        <f t="shared" si="49"/>
        <v>0.0244260028417666</v>
      </c>
      <c r="DW8" s="16">
        <f t="shared" si="50"/>
        <v>0.159967455908909</v>
      </c>
      <c r="DX8" s="16">
        <f t="shared" si="51"/>
        <v>0.0185461980462396</v>
      </c>
      <c r="EA8" s="25">
        <v>0.0269568307339387</v>
      </c>
      <c r="EB8" s="22">
        <v>1</v>
      </c>
      <c r="EC8" s="25">
        <v>-0.154150679827258</v>
      </c>
      <c r="ED8" s="26">
        <f t="shared" si="52"/>
        <v>0.730903009882809</v>
      </c>
      <c r="EE8" s="26">
        <f t="shared" si="10"/>
        <v>1.33670266340352</v>
      </c>
      <c r="EF8" s="26">
        <f t="shared" si="77"/>
        <v>0.748109529050981</v>
      </c>
      <c r="EG8" s="16">
        <f t="shared" si="53"/>
        <v>0.060563728544741</v>
      </c>
      <c r="EH8" s="16">
        <f t="shared" si="54"/>
        <v>0.251890470949019</v>
      </c>
      <c r="EI8" s="16">
        <f t="shared" si="55"/>
        <v>0.00718968793250336</v>
      </c>
      <c r="EL8" s="25">
        <v>0.0269568307339387</v>
      </c>
      <c r="EM8" s="25">
        <v>-0.154150679827258</v>
      </c>
      <c r="EN8" s="26">
        <f t="shared" si="56"/>
        <v>0.955540990460165</v>
      </c>
      <c r="EO8" s="26">
        <f t="shared" si="57"/>
        <v>1.02245744531535</v>
      </c>
      <c r="EP8" s="26">
        <f t="shared" si="58"/>
        <v>0.978035814186454</v>
      </c>
      <c r="EQ8" s="16">
        <f t="shared" si="59"/>
        <v>0.000460489090430717</v>
      </c>
      <c r="ER8" s="16">
        <f t="shared" si="60"/>
        <v>0.0219641858135463</v>
      </c>
      <c r="ES8" s="16">
        <f t="shared" si="61"/>
        <v>0.263732467642776</v>
      </c>
    </row>
    <row r="9" s="1" customFormat="1" spans="1:149">
      <c r="A9" s="13" t="s">
        <v>20</v>
      </c>
      <c r="B9" s="13">
        <v>2.7725810517108</v>
      </c>
      <c r="C9" s="14">
        <v>0.002</v>
      </c>
      <c r="D9" s="14">
        <v>0.0787982156914196</v>
      </c>
      <c r="E9" s="13">
        <v>112</v>
      </c>
      <c r="F9" s="13">
        <v>0.491071428571429</v>
      </c>
      <c r="G9" s="13">
        <v>0.491071428571429</v>
      </c>
      <c r="H9" s="13">
        <v>0.857142857142857</v>
      </c>
      <c r="I9" s="13">
        <v>6.60714285714286</v>
      </c>
      <c r="J9" s="13">
        <v>1.219</v>
      </c>
      <c r="K9" s="17">
        <f t="shared" si="11"/>
        <v>0.84397903743729</v>
      </c>
      <c r="L9" s="17">
        <f t="shared" si="0"/>
        <v>1.44434866972697</v>
      </c>
      <c r="M9" s="17">
        <f t="shared" si="1"/>
        <v>0.692353599210246</v>
      </c>
      <c r="N9" s="16">
        <f t="shared" si="2"/>
        <v>0.140640722361462</v>
      </c>
      <c r="O9" s="16">
        <f t="shared" si="3"/>
        <v>0.307646400789754</v>
      </c>
      <c r="P9" s="16">
        <f>(O9-$Q$1)^2</f>
        <v>0.0520456692102267</v>
      </c>
      <c r="R9" s="21">
        <f t="shared" si="62"/>
        <v>0.367658472353371</v>
      </c>
      <c r="S9" s="21">
        <f t="shared" si="63"/>
        <v>1</v>
      </c>
      <c r="T9" s="21">
        <f t="shared" si="12"/>
        <v>1.01977867397587</v>
      </c>
      <c r="U9" s="22">
        <f t="shared" si="64"/>
        <v>0.00199800266267306</v>
      </c>
      <c r="V9" s="21">
        <f t="shared" si="65"/>
        <v>0.0758476583067452</v>
      </c>
      <c r="W9" s="21">
        <f t="shared" si="66"/>
        <v>4.71849887129509</v>
      </c>
      <c r="X9" s="21">
        <f t="shared" si="67"/>
        <v>-0.711165686062623</v>
      </c>
      <c r="Y9" s="21">
        <f t="shared" si="68"/>
        <v>-0.711165686062623</v>
      </c>
      <c r="Z9" s="25">
        <f t="shared" si="69"/>
        <v>-0.154150679827258</v>
      </c>
      <c r="AA9" s="21">
        <f t="shared" si="70"/>
        <v>1.88815131490312</v>
      </c>
      <c r="AB9" s="26">
        <f t="shared" si="14"/>
        <v>0.788116729933434</v>
      </c>
      <c r="AC9" s="26">
        <f t="shared" si="5"/>
        <v>1.54672519146112</v>
      </c>
      <c r="AD9" s="26">
        <f t="shared" si="71"/>
        <v>0.646527259994614</v>
      </c>
      <c r="AE9" s="16">
        <f t="shared" si="15"/>
        <v>0.185660392423257</v>
      </c>
      <c r="AF9" s="16">
        <f t="shared" si="16"/>
        <v>0.353472740005386</v>
      </c>
      <c r="AG9" s="16">
        <f t="shared" si="17"/>
        <v>0.00773286379333755</v>
      </c>
      <c r="AJ9" s="25">
        <v>0.367658472353371</v>
      </c>
      <c r="AK9" s="25">
        <v>1</v>
      </c>
      <c r="AL9" s="25">
        <v>1.01977867397587</v>
      </c>
      <c r="AM9" s="25">
        <v>0.0758476583067452</v>
      </c>
      <c r="AN9" s="22">
        <v>4.71849887129509</v>
      </c>
      <c r="AO9" s="25">
        <v>-0.711165686062623</v>
      </c>
      <c r="AP9" s="25">
        <v>-0.711165686062623</v>
      </c>
      <c r="AQ9" s="25">
        <v>-0.154150679827258</v>
      </c>
      <c r="AR9" s="25">
        <v>1.88815131490312</v>
      </c>
      <c r="AS9" s="26">
        <f t="shared" si="18"/>
        <v>0.788045134679347</v>
      </c>
      <c r="AT9" s="26">
        <f t="shared" si="6"/>
        <v>1.54686571410153</v>
      </c>
      <c r="AU9" s="26">
        <f t="shared" si="19"/>
        <v>0.646468527218496</v>
      </c>
      <c r="AV9" s="16">
        <f t="shared" si="20"/>
        <v>0.185722095943543</v>
      </c>
      <c r="AW9" s="16">
        <f t="shared" si="21"/>
        <v>0.353531472781504</v>
      </c>
      <c r="AX9" s="16">
        <f t="shared" si="22"/>
        <v>0.007655860636328</v>
      </c>
      <c r="BA9" s="25">
        <v>0.367658472353371</v>
      </c>
      <c r="BB9" s="25">
        <v>1</v>
      </c>
      <c r="BC9" s="25">
        <v>1.01977867397587</v>
      </c>
      <c r="BD9" s="25">
        <v>0.0758476583067452</v>
      </c>
      <c r="BE9" s="22">
        <v>-0.711165686062623</v>
      </c>
      <c r="BF9" s="25">
        <v>-0.711165686062623</v>
      </c>
      <c r="BG9" s="25">
        <v>-0.154150679827258</v>
      </c>
      <c r="BH9" s="25">
        <v>1.88815131490312</v>
      </c>
      <c r="BI9" s="26">
        <f t="shared" si="23"/>
        <v>0.791966153465509</v>
      </c>
      <c r="BJ9" s="26">
        <f t="shared" si="7"/>
        <v>1.53920719296635</v>
      </c>
      <c r="BK9" s="26">
        <f t="shared" si="72"/>
        <v>0.649685113589425</v>
      </c>
      <c r="BL9" s="16">
        <f t="shared" si="24"/>
        <v>0.182357906086044</v>
      </c>
      <c r="BM9" s="16">
        <f t="shared" si="25"/>
        <v>0.350314886410575</v>
      </c>
      <c r="BN9" s="16">
        <f t="shared" si="26"/>
        <v>0.00728445255359209</v>
      </c>
      <c r="BQ9" s="25">
        <v>0.367658472353371</v>
      </c>
      <c r="BR9" s="25">
        <v>1</v>
      </c>
      <c r="BS9" s="22">
        <v>1.01977867397587</v>
      </c>
      <c r="BT9" s="25">
        <v>0.0758476583067452</v>
      </c>
      <c r="BU9" s="25">
        <v>-0.711165686062623</v>
      </c>
      <c r="BV9" s="25">
        <v>-0.154150679827258</v>
      </c>
      <c r="BW9" s="25">
        <v>1.88815131490312</v>
      </c>
      <c r="BX9" s="27">
        <f t="shared" si="27"/>
        <v>0.793080271529279</v>
      </c>
      <c r="BY9" s="27">
        <f t="shared" si="8"/>
        <v>1.53704491683979</v>
      </c>
      <c r="BZ9" s="29">
        <f t="shared" si="73"/>
        <v>0.6505990742652</v>
      </c>
      <c r="CA9" s="27">
        <f t="shared" si="28"/>
        <v>0.181407615100572</v>
      </c>
      <c r="CB9" s="27">
        <f t="shared" si="29"/>
        <v>0.3494009257348</v>
      </c>
      <c r="CC9" s="27">
        <f t="shared" si="30"/>
        <v>0.00687135028531115</v>
      </c>
      <c r="CF9" s="31">
        <v>0.367658472353371</v>
      </c>
      <c r="CG9" s="31">
        <v>1</v>
      </c>
      <c r="CH9" s="31">
        <v>0.0758476583067452</v>
      </c>
      <c r="CI9" s="31">
        <v>-0.711165686062623</v>
      </c>
      <c r="CJ9" s="31">
        <v>-0.154150679827258</v>
      </c>
      <c r="CK9" s="31">
        <v>1.88815131490312</v>
      </c>
      <c r="CL9" s="34">
        <f t="shared" si="31"/>
        <v>0.765402050642937</v>
      </c>
      <c r="CM9" s="34">
        <f t="shared" si="32"/>
        <v>1.59262703696187</v>
      </c>
      <c r="CN9" s="34">
        <f t="shared" si="33"/>
        <v>0.627893396753845</v>
      </c>
      <c r="CO9" s="32">
        <f t="shared" si="34"/>
        <v>0.205751099660933</v>
      </c>
      <c r="CP9" s="32">
        <f t="shared" si="35"/>
        <v>0.372106603246155</v>
      </c>
      <c r="CQ9" s="32">
        <f t="shared" si="36"/>
        <v>0.010739521306092</v>
      </c>
      <c r="CS9" s="30">
        <f t="shared" si="37"/>
        <v>0.767303950102168</v>
      </c>
      <c r="CT9" s="30">
        <f t="shared" si="38"/>
        <v>0.754269927937934</v>
      </c>
      <c r="CU9" s="30">
        <f t="shared" si="39"/>
        <v>1.61613230867174</v>
      </c>
      <c r="CV9" s="34">
        <f t="shared" si="40"/>
        <v>0.618761220621767</v>
      </c>
      <c r="CW9" s="32">
        <f t="shared" si="41"/>
        <v>0.215974039878813</v>
      </c>
      <c r="CX9" s="32">
        <f t="shared" si="42"/>
        <v>0.381238779378233</v>
      </c>
      <c r="CY9" s="32">
        <f t="shared" si="43"/>
        <v>0.00359243518387735</v>
      </c>
      <c r="CZ9" s="36"/>
      <c r="DB9" s="25">
        <v>0.367658472353371</v>
      </c>
      <c r="DC9" s="25">
        <v>1</v>
      </c>
      <c r="DD9" s="22">
        <v>0.0758476583067452</v>
      </c>
      <c r="DE9" s="25">
        <v>-0.154150679827258</v>
      </c>
      <c r="DF9" s="25">
        <v>1.88815131490312</v>
      </c>
      <c r="DG9" s="26">
        <f t="shared" si="44"/>
        <v>0.77628088952722</v>
      </c>
      <c r="DH9" s="29">
        <f t="shared" si="74"/>
        <v>1.57030788268201</v>
      </c>
      <c r="DI9" s="26">
        <f t="shared" si="75"/>
        <v>0.636817792885332</v>
      </c>
      <c r="DJ9" s="16">
        <f t="shared" si="45"/>
        <v>0.196000210777809</v>
      </c>
      <c r="DK9" s="16">
        <f t="shared" si="46"/>
        <v>0.363182207114667</v>
      </c>
      <c r="DL9" s="16">
        <f t="shared" si="47"/>
        <v>0.00609682729702063</v>
      </c>
      <c r="DO9" s="25">
        <v>0.367658472353371</v>
      </c>
      <c r="DP9" s="25">
        <v>1</v>
      </c>
      <c r="DQ9" s="25">
        <v>-0.154150679827258</v>
      </c>
      <c r="DR9" s="22">
        <v>1.88815131490312</v>
      </c>
      <c r="DS9" s="26">
        <f t="shared" si="48"/>
        <v>0.72834136257566</v>
      </c>
      <c r="DT9" s="26">
        <f t="shared" si="9"/>
        <v>1.67366575981516</v>
      </c>
      <c r="DU9" s="26">
        <f t="shared" si="76"/>
        <v>0.597490863474701</v>
      </c>
      <c r="DV9" s="16">
        <f t="shared" si="49"/>
        <v>0.24074589847911</v>
      </c>
      <c r="DW9" s="16">
        <f t="shared" si="50"/>
        <v>0.402509136525299</v>
      </c>
      <c r="DX9" s="16">
        <f t="shared" si="51"/>
        <v>0.0113118654835714</v>
      </c>
      <c r="EA9" s="25">
        <v>0.367658472353371</v>
      </c>
      <c r="EB9" s="22">
        <v>1</v>
      </c>
      <c r="EC9" s="25">
        <v>-0.154150679827258</v>
      </c>
      <c r="ED9" s="26">
        <f t="shared" si="52"/>
        <v>0.648640481345139</v>
      </c>
      <c r="EE9" s="26">
        <f t="shared" si="10"/>
        <v>1.87931532961381</v>
      </c>
      <c r="EF9" s="26">
        <f t="shared" si="77"/>
        <v>0.53210868034876</v>
      </c>
      <c r="EG9" s="16">
        <f t="shared" si="53"/>
        <v>0.325309980520205</v>
      </c>
      <c r="EH9" s="16">
        <f t="shared" si="54"/>
        <v>0.46789131965124</v>
      </c>
      <c r="EI9" s="16">
        <f t="shared" si="55"/>
        <v>0.017215754753628</v>
      </c>
      <c r="EL9" s="25">
        <v>0.367658472353371</v>
      </c>
      <c r="EM9" s="25">
        <v>-0.154150679827258</v>
      </c>
      <c r="EN9" s="26">
        <f t="shared" si="56"/>
        <v>0.847995643220118</v>
      </c>
      <c r="EO9" s="26">
        <f t="shared" si="57"/>
        <v>1.43750738549912</v>
      </c>
      <c r="EP9" s="26">
        <f t="shared" si="58"/>
        <v>0.695648599852435</v>
      </c>
      <c r="EQ9" s="16">
        <f t="shared" si="59"/>
        <v>0.137644232749654</v>
      </c>
      <c r="ER9" s="16">
        <f t="shared" si="60"/>
        <v>0.304351400147565</v>
      </c>
      <c r="ES9" s="16">
        <f t="shared" si="61"/>
        <v>0.0534357226475068</v>
      </c>
    </row>
    <row r="10" s="1" customFormat="1" spans="1:149">
      <c r="A10" s="13" t="s">
        <v>20</v>
      </c>
      <c r="B10" s="13">
        <v>1.32480890563222</v>
      </c>
      <c r="C10" s="14">
        <v>0.002</v>
      </c>
      <c r="D10" s="14">
        <v>0.0787982156914196</v>
      </c>
      <c r="E10" s="13">
        <v>112</v>
      </c>
      <c r="F10" s="13">
        <v>0.491071428571429</v>
      </c>
      <c r="G10" s="13">
        <v>0.491071428571429</v>
      </c>
      <c r="H10" s="13">
        <v>0.857142857142857</v>
      </c>
      <c r="I10" s="13">
        <v>6.60714285714286</v>
      </c>
      <c r="J10" s="13">
        <v>0.732</v>
      </c>
      <c r="K10" s="17">
        <f t="shared" si="11"/>
        <v>0.881331558806117</v>
      </c>
      <c r="L10" s="17">
        <f t="shared" si="0"/>
        <v>0.830561430242658</v>
      </c>
      <c r="M10" s="17">
        <f t="shared" si="1"/>
        <v>1.20400486175699</v>
      </c>
      <c r="N10" s="16">
        <f t="shared" si="2"/>
        <v>0.0222999144554649</v>
      </c>
      <c r="O10" s="16">
        <f t="shared" si="3"/>
        <v>0.204004861756991</v>
      </c>
      <c r="P10" s="16">
        <f>(O10-$Q$1)^2</f>
        <v>0.110075804172279</v>
      </c>
      <c r="R10" s="21">
        <f t="shared" si="62"/>
        <v>-0.185653384882622</v>
      </c>
      <c r="S10" s="21">
        <f t="shared" si="63"/>
        <v>1</v>
      </c>
      <c r="T10" s="21">
        <f t="shared" si="12"/>
        <v>0.281268226872807</v>
      </c>
      <c r="U10" s="22">
        <f t="shared" si="64"/>
        <v>0.00199800266267306</v>
      </c>
      <c r="V10" s="21">
        <f t="shared" si="65"/>
        <v>0.0758476583067452</v>
      </c>
      <c r="W10" s="21">
        <f t="shared" si="66"/>
        <v>4.71849887129509</v>
      </c>
      <c r="X10" s="21">
        <f t="shared" si="67"/>
        <v>-0.711165686062623</v>
      </c>
      <c r="Y10" s="21">
        <f t="shared" si="68"/>
        <v>-0.711165686062623</v>
      </c>
      <c r="Z10" s="25">
        <f t="shared" si="69"/>
        <v>-0.154150679827258</v>
      </c>
      <c r="AA10" s="21">
        <f t="shared" si="70"/>
        <v>1.88815131490312</v>
      </c>
      <c r="AB10" s="26">
        <f t="shared" si="14"/>
        <v>0.69818644373769</v>
      </c>
      <c r="AC10" s="26">
        <f t="shared" si="5"/>
        <v>1.04843055399542</v>
      </c>
      <c r="AD10" s="26">
        <f t="shared" si="71"/>
        <v>0.953806617127992</v>
      </c>
      <c r="AE10" s="16">
        <f t="shared" si="15"/>
        <v>0.00114335658710441</v>
      </c>
      <c r="AF10" s="16">
        <f t="shared" si="16"/>
        <v>0.0461933828720084</v>
      </c>
      <c r="AG10" s="16">
        <f t="shared" si="17"/>
        <v>0.0481111997755403</v>
      </c>
      <c r="AJ10" s="25">
        <v>-0.185653384882622</v>
      </c>
      <c r="AK10" s="25">
        <v>1</v>
      </c>
      <c r="AL10" s="25">
        <v>0.281268226872807</v>
      </c>
      <c r="AM10" s="25">
        <v>0.0758476583067452</v>
      </c>
      <c r="AN10" s="22">
        <v>4.71849887129509</v>
      </c>
      <c r="AO10" s="25">
        <v>-0.711165686062623</v>
      </c>
      <c r="AP10" s="25">
        <v>-0.711165686062623</v>
      </c>
      <c r="AQ10" s="25">
        <v>-0.154150679827258</v>
      </c>
      <c r="AR10" s="25">
        <v>1.88815131490312</v>
      </c>
      <c r="AS10" s="26">
        <f t="shared" si="18"/>
        <v>0.695909578504696</v>
      </c>
      <c r="AT10" s="26">
        <f t="shared" si="6"/>
        <v>1.05186079141611</v>
      </c>
      <c r="AU10" s="26">
        <f t="shared" si="19"/>
        <v>0.950696145498218</v>
      </c>
      <c r="AV10" s="16">
        <f t="shared" si="20"/>
        <v>0.00130251852370873</v>
      </c>
      <c r="AW10" s="16">
        <f t="shared" si="21"/>
        <v>0.049303854501782</v>
      </c>
      <c r="AX10" s="16">
        <f t="shared" si="22"/>
        <v>0.0469718249522563</v>
      </c>
      <c r="BA10" s="25">
        <v>-0.185653384882622</v>
      </c>
      <c r="BB10" s="25">
        <v>1</v>
      </c>
      <c r="BC10" s="25">
        <v>0.281268226872807</v>
      </c>
      <c r="BD10" s="25">
        <v>0.0758476583067452</v>
      </c>
      <c r="BE10" s="22">
        <v>-0.711165686062623</v>
      </c>
      <c r="BF10" s="25">
        <v>-0.711165686062623</v>
      </c>
      <c r="BG10" s="25">
        <v>-0.154150679827258</v>
      </c>
      <c r="BH10" s="25">
        <v>1.88815131490312</v>
      </c>
      <c r="BI10" s="26">
        <f t="shared" si="23"/>
        <v>0.686476890826308</v>
      </c>
      <c r="BJ10" s="26">
        <f t="shared" si="7"/>
        <v>1.06631411746271</v>
      </c>
      <c r="BK10" s="26">
        <f t="shared" si="72"/>
        <v>0.937809960145229</v>
      </c>
      <c r="BL10" s="16">
        <f t="shared" si="24"/>
        <v>0.00207235346883989</v>
      </c>
      <c r="BM10" s="16">
        <f t="shared" si="25"/>
        <v>0.0621900398547706</v>
      </c>
      <c r="BN10" s="16">
        <f t="shared" si="26"/>
        <v>0.0411180421583825</v>
      </c>
      <c r="BQ10" s="25">
        <v>-0.185653384882622</v>
      </c>
      <c r="BR10" s="25">
        <v>1</v>
      </c>
      <c r="BS10" s="22">
        <v>0.281268226872807</v>
      </c>
      <c r="BT10" s="25">
        <v>0.0758476583067452</v>
      </c>
      <c r="BU10" s="25">
        <v>-0.711165686062623</v>
      </c>
      <c r="BV10" s="25">
        <v>-0.154150679827258</v>
      </c>
      <c r="BW10" s="25">
        <v>1.88815131490312</v>
      </c>
      <c r="BX10" s="27">
        <f t="shared" si="27"/>
        <v>0.689170902222541</v>
      </c>
      <c r="BY10" s="27">
        <f t="shared" si="8"/>
        <v>1.06214583006818</v>
      </c>
      <c r="BZ10" s="29">
        <f t="shared" si="73"/>
        <v>0.941490303582706</v>
      </c>
      <c r="CA10" s="27">
        <f t="shared" si="28"/>
        <v>0.00183433161643116</v>
      </c>
      <c r="CB10" s="27">
        <f t="shared" si="29"/>
        <v>0.0585096964172941</v>
      </c>
      <c r="CC10" s="27">
        <f t="shared" si="30"/>
        <v>0.0432630103782561</v>
      </c>
      <c r="CF10" s="31">
        <v>-0.185653384882622</v>
      </c>
      <c r="CG10" s="31">
        <v>1</v>
      </c>
      <c r="CH10" s="31">
        <v>0.0758476583067452</v>
      </c>
      <c r="CI10" s="31">
        <v>-0.711165686062623</v>
      </c>
      <c r="CJ10" s="31">
        <v>-0.154150679827258</v>
      </c>
      <c r="CK10" s="31">
        <v>1.88815131490312</v>
      </c>
      <c r="CL10" s="34">
        <f t="shared" si="31"/>
        <v>0.799276939928334</v>
      </c>
      <c r="CM10" s="34">
        <f t="shared" si="32"/>
        <v>0.915827748096465</v>
      </c>
      <c r="CN10" s="34">
        <f t="shared" si="33"/>
        <v>1.09190838788024</v>
      </c>
      <c r="CO10" s="32">
        <f t="shared" si="34"/>
        <v>0.00452618664612073</v>
      </c>
      <c r="CP10" s="32">
        <f t="shared" si="35"/>
        <v>0.0919083878802385</v>
      </c>
      <c r="CQ10" s="32">
        <f t="shared" si="36"/>
        <v>0.0311757478745004</v>
      </c>
      <c r="CS10" s="30">
        <f t="shared" si="37"/>
        <v>0.800202910572282</v>
      </c>
      <c r="CT10" s="30">
        <f t="shared" si="38"/>
        <v>0.754269927937934</v>
      </c>
      <c r="CU10" s="30">
        <f t="shared" si="39"/>
        <v>0.970474856396812</v>
      </c>
      <c r="CV10" s="34">
        <f t="shared" si="40"/>
        <v>1.03042339882231</v>
      </c>
      <c r="CW10" s="32">
        <f t="shared" si="41"/>
        <v>0.00049594969036077</v>
      </c>
      <c r="CX10" s="32">
        <f t="shared" si="42"/>
        <v>0.0304233988223142</v>
      </c>
      <c r="CY10" s="32">
        <f t="shared" si="43"/>
        <v>0.0846102749096695</v>
      </c>
      <c r="CZ10" s="36"/>
      <c r="DB10" s="25">
        <v>-0.185653384882622</v>
      </c>
      <c r="DC10" s="25">
        <v>1</v>
      </c>
      <c r="DD10" s="22">
        <v>0.0758476583067452</v>
      </c>
      <c r="DE10" s="25">
        <v>-0.154150679827258</v>
      </c>
      <c r="DF10" s="25">
        <v>1.88815131490312</v>
      </c>
      <c r="DG10" s="26">
        <f t="shared" si="44"/>
        <v>0.810637250559981</v>
      </c>
      <c r="DH10" s="29">
        <f t="shared" si="74"/>
        <v>0.902993292615582</v>
      </c>
      <c r="DI10" s="26">
        <f t="shared" si="75"/>
        <v>1.10742793792347</v>
      </c>
      <c r="DJ10" s="16">
        <f t="shared" si="45"/>
        <v>0.00618381717563329</v>
      </c>
      <c r="DK10" s="16">
        <f t="shared" si="46"/>
        <v>0.107427937923472</v>
      </c>
      <c r="DL10" s="16">
        <f t="shared" si="47"/>
        <v>0.0315673702229654</v>
      </c>
      <c r="DO10" s="25">
        <v>-0.185653384882622</v>
      </c>
      <c r="DP10" s="25">
        <v>1</v>
      </c>
      <c r="DQ10" s="25">
        <v>-0.154150679827258</v>
      </c>
      <c r="DR10" s="22">
        <v>1.88815131490312</v>
      </c>
      <c r="DS10" s="26">
        <f t="shared" si="48"/>
        <v>0.760576033228164</v>
      </c>
      <c r="DT10" s="26">
        <f t="shared" si="9"/>
        <v>0.96242843321413</v>
      </c>
      <c r="DU10" s="26">
        <f t="shared" si="76"/>
        <v>1.03903829675979</v>
      </c>
      <c r="DV10" s="16">
        <f t="shared" si="49"/>
        <v>0.000816589675057129</v>
      </c>
      <c r="DW10" s="16">
        <f t="shared" si="50"/>
        <v>0.0390382967597869</v>
      </c>
      <c r="DX10" s="16">
        <f t="shared" si="51"/>
        <v>0.0661073959727474</v>
      </c>
      <c r="EA10" s="25">
        <v>-0.185653384882622</v>
      </c>
      <c r="EB10" s="22">
        <v>1</v>
      </c>
      <c r="EC10" s="25">
        <v>-0.154150679827258</v>
      </c>
      <c r="ED10" s="26">
        <f t="shared" si="52"/>
        <v>0.677347778997577</v>
      </c>
      <c r="EE10" s="26">
        <f t="shared" si="10"/>
        <v>1.08068561335405</v>
      </c>
      <c r="EF10" s="26">
        <f t="shared" si="77"/>
        <v>0.92533849589833</v>
      </c>
      <c r="EG10" s="16">
        <f t="shared" si="53"/>
        <v>0.00298686526049764</v>
      </c>
      <c r="EH10" s="16">
        <f t="shared" si="54"/>
        <v>0.0746615041016703</v>
      </c>
      <c r="EI10" s="16">
        <f t="shared" si="55"/>
        <v>0.0686550014940467</v>
      </c>
      <c r="EL10" s="25">
        <v>-0.185653384882622</v>
      </c>
      <c r="EM10" s="25">
        <v>-0.154150679827258</v>
      </c>
      <c r="EN10" s="26">
        <f t="shared" si="56"/>
        <v>0.885525930086284</v>
      </c>
      <c r="EO10" s="26">
        <f t="shared" si="57"/>
        <v>0.826627403139596</v>
      </c>
      <c r="EP10" s="26">
        <f t="shared" si="58"/>
        <v>1.20973487716705</v>
      </c>
      <c r="EQ10" s="16">
        <f t="shared" si="59"/>
        <v>0.0235702112088585</v>
      </c>
      <c r="ER10" s="16">
        <f t="shared" si="60"/>
        <v>0.209734877167054</v>
      </c>
      <c r="ES10" s="16">
        <f t="shared" si="61"/>
        <v>0.10613143802636</v>
      </c>
    </row>
    <row r="11" s="1" customFormat="1" spans="1:149">
      <c r="A11" s="13" t="s">
        <v>20</v>
      </c>
      <c r="B11" s="13">
        <v>1.89852635502419</v>
      </c>
      <c r="C11" s="14">
        <v>0.0025</v>
      </c>
      <c r="D11" s="14">
        <v>0.0787982156914196</v>
      </c>
      <c r="E11" s="13">
        <v>112</v>
      </c>
      <c r="F11" s="13">
        <v>0.491071428571429</v>
      </c>
      <c r="G11" s="13">
        <v>0.491071428571429</v>
      </c>
      <c r="H11" s="13">
        <v>0.857142857142857</v>
      </c>
      <c r="I11" s="13">
        <v>6.60714285714286</v>
      </c>
      <c r="J11" s="13">
        <v>0.847</v>
      </c>
      <c r="K11" s="17">
        <f t="shared" si="11"/>
        <v>0.866714698611805</v>
      </c>
      <c r="L11" s="17">
        <f t="shared" si="0"/>
        <v>0.977253531475373</v>
      </c>
      <c r="M11" s="17">
        <f t="shared" si="1"/>
        <v>1.02327591335514</v>
      </c>
      <c r="N11" s="16">
        <f t="shared" si="2"/>
        <v>0.000388669341354292</v>
      </c>
      <c r="O11" s="16">
        <f t="shared" si="3"/>
        <v>0.0232759133551412</v>
      </c>
      <c r="P11" s="16">
        <f>(O11-$Q$1)^2</f>
        <v>0.262662079048936</v>
      </c>
      <c r="R11" s="21">
        <f t="shared" si="62"/>
        <v>-0.0230091606288553</v>
      </c>
      <c r="S11" s="21">
        <f t="shared" si="63"/>
        <v>1</v>
      </c>
      <c r="T11" s="21">
        <f t="shared" si="12"/>
        <v>0.641077982618222</v>
      </c>
      <c r="U11" s="22">
        <f t="shared" si="64"/>
        <v>0.00249688019858715</v>
      </c>
      <c r="V11" s="21">
        <f t="shared" si="65"/>
        <v>0.0758476583067452</v>
      </c>
      <c r="W11" s="21">
        <f t="shared" si="66"/>
        <v>4.71849887129509</v>
      </c>
      <c r="X11" s="21">
        <f t="shared" si="67"/>
        <v>-0.711165686062623</v>
      </c>
      <c r="Y11" s="21">
        <f t="shared" si="68"/>
        <v>-0.711165686062623</v>
      </c>
      <c r="Z11" s="25">
        <f t="shared" si="69"/>
        <v>-0.154150679827258</v>
      </c>
      <c r="AA11" s="21">
        <f t="shared" si="70"/>
        <v>1.88815131490312</v>
      </c>
      <c r="AB11" s="26">
        <f t="shared" si="14"/>
        <v>0.74372961605106</v>
      </c>
      <c r="AC11" s="26">
        <f t="shared" si="5"/>
        <v>1.13885474199249</v>
      </c>
      <c r="AD11" s="26">
        <f t="shared" si="71"/>
        <v>0.878075107498299</v>
      </c>
      <c r="AE11" s="16">
        <f t="shared" si="15"/>
        <v>0.0106647722009615</v>
      </c>
      <c r="AF11" s="16">
        <f t="shared" si="16"/>
        <v>0.1219248925017</v>
      </c>
      <c r="AG11" s="16">
        <f t="shared" si="17"/>
        <v>0.0206241607295865</v>
      </c>
      <c r="AJ11" s="25">
        <v>-0.0230091606288553</v>
      </c>
      <c r="AK11" s="25">
        <v>1</v>
      </c>
      <c r="AL11" s="25">
        <v>0.641077982618222</v>
      </c>
      <c r="AM11" s="25">
        <v>0.0758476583067452</v>
      </c>
      <c r="AN11" s="22">
        <v>4.71849887129509</v>
      </c>
      <c r="AO11" s="25">
        <v>-0.711165686062623</v>
      </c>
      <c r="AP11" s="25">
        <v>-0.711165686062623</v>
      </c>
      <c r="AQ11" s="25">
        <v>-0.154150679827258</v>
      </c>
      <c r="AR11" s="25">
        <v>1.88815131490312</v>
      </c>
      <c r="AS11" s="26">
        <f t="shared" si="18"/>
        <v>0.742611113241634</v>
      </c>
      <c r="AT11" s="26">
        <f t="shared" si="6"/>
        <v>1.14057005732474</v>
      </c>
      <c r="AU11" s="26">
        <f t="shared" si="19"/>
        <v>0.876754561088115</v>
      </c>
      <c r="AV11" s="16">
        <f t="shared" si="20"/>
        <v>0.010897039678651</v>
      </c>
      <c r="AW11" s="16">
        <f t="shared" si="21"/>
        <v>0.123245438911885</v>
      </c>
      <c r="AX11" s="16">
        <f t="shared" si="22"/>
        <v>0.0203884868606102</v>
      </c>
      <c r="BA11" s="25">
        <v>-0.0230091606288553</v>
      </c>
      <c r="BB11" s="25">
        <v>1</v>
      </c>
      <c r="BC11" s="25">
        <v>0.641077982618222</v>
      </c>
      <c r="BD11" s="25">
        <v>0.0758476583067452</v>
      </c>
      <c r="BE11" s="22">
        <v>-0.711165686062623</v>
      </c>
      <c r="BF11" s="25">
        <v>-0.711165686062623</v>
      </c>
      <c r="BG11" s="25">
        <v>-0.154150679827258</v>
      </c>
      <c r="BH11" s="25">
        <v>1.88815131490312</v>
      </c>
      <c r="BI11" s="26">
        <f t="shared" si="23"/>
        <v>0.73921775494199</v>
      </c>
      <c r="BJ11" s="26">
        <f t="shared" si="7"/>
        <v>1.14580581207288</v>
      </c>
      <c r="BK11" s="26">
        <f t="shared" si="72"/>
        <v>0.872748234878383</v>
      </c>
      <c r="BL11" s="16">
        <f t="shared" si="24"/>
        <v>0.0116170123497448</v>
      </c>
      <c r="BM11" s="16">
        <f t="shared" si="25"/>
        <v>0.127251765121617</v>
      </c>
      <c r="BN11" s="16">
        <f t="shared" si="26"/>
        <v>0.0189651779880517</v>
      </c>
      <c r="BQ11" s="25">
        <v>-0.0230091606288553</v>
      </c>
      <c r="BR11" s="25">
        <v>1</v>
      </c>
      <c r="BS11" s="22">
        <v>0.641077982618222</v>
      </c>
      <c r="BT11" s="25">
        <v>0.0758476583067452</v>
      </c>
      <c r="BU11" s="25">
        <v>-0.711165686062623</v>
      </c>
      <c r="BV11" s="25">
        <v>-0.154150679827258</v>
      </c>
      <c r="BW11" s="25">
        <v>1.88815131490312</v>
      </c>
      <c r="BX11" s="27">
        <f t="shared" si="27"/>
        <v>0.74121142448193</v>
      </c>
      <c r="BY11" s="27">
        <f t="shared" si="8"/>
        <v>1.14272388690179</v>
      </c>
      <c r="BZ11" s="29">
        <f t="shared" si="73"/>
        <v>0.875102035988111</v>
      </c>
      <c r="CA11" s="27">
        <f t="shared" si="28"/>
        <v>0.0111912227101424</v>
      </c>
      <c r="CB11" s="27">
        <f t="shared" si="29"/>
        <v>0.124897964011889</v>
      </c>
      <c r="CC11" s="27">
        <f t="shared" si="30"/>
        <v>0.0200532089968126</v>
      </c>
      <c r="CF11" s="31">
        <v>-0.0230091606288553</v>
      </c>
      <c r="CG11" s="31">
        <v>1</v>
      </c>
      <c r="CH11" s="31">
        <v>0.0758476583067452</v>
      </c>
      <c r="CI11" s="31">
        <v>-0.711165686062623</v>
      </c>
      <c r="CJ11" s="31">
        <v>-0.154150679827258</v>
      </c>
      <c r="CK11" s="31">
        <v>1.88815131490312</v>
      </c>
      <c r="CL11" s="34">
        <f t="shared" si="31"/>
        <v>0.786020953380779</v>
      </c>
      <c r="CM11" s="34">
        <f t="shared" si="32"/>
        <v>1.07757941611727</v>
      </c>
      <c r="CN11" s="34">
        <f t="shared" si="33"/>
        <v>0.928005848147319</v>
      </c>
      <c r="CO11" s="32">
        <f t="shared" si="34"/>
        <v>0.00371844412658912</v>
      </c>
      <c r="CP11" s="32">
        <f t="shared" si="35"/>
        <v>0.0719941518526811</v>
      </c>
      <c r="CQ11" s="32">
        <f t="shared" si="36"/>
        <v>0.03860470071973</v>
      </c>
      <c r="CS11" s="30">
        <f t="shared" si="37"/>
        <v>0.787333712426321</v>
      </c>
      <c r="CT11" s="30">
        <f t="shared" si="38"/>
        <v>0.754269927937934</v>
      </c>
      <c r="CU11" s="30">
        <f t="shared" si="39"/>
        <v>1.12294016853566</v>
      </c>
      <c r="CV11" s="34">
        <f t="shared" si="40"/>
        <v>0.8905193954403</v>
      </c>
      <c r="CW11" s="32">
        <f t="shared" si="41"/>
        <v>0.00859886626463597</v>
      </c>
      <c r="CX11" s="32">
        <f t="shared" si="42"/>
        <v>0.1094806045597</v>
      </c>
      <c r="CY11" s="32">
        <f t="shared" si="43"/>
        <v>0.0448682411487107</v>
      </c>
      <c r="CZ11" s="36"/>
      <c r="DB11" s="25">
        <v>-0.0230091606288553</v>
      </c>
      <c r="DC11" s="25">
        <v>1</v>
      </c>
      <c r="DD11" s="22">
        <v>0.0758476583067452</v>
      </c>
      <c r="DE11" s="25">
        <v>-0.154150679827258</v>
      </c>
      <c r="DF11" s="25">
        <v>1.88815131490312</v>
      </c>
      <c r="DG11" s="26">
        <f t="shared" si="44"/>
        <v>0.797192853566201</v>
      </c>
      <c r="DH11" s="29">
        <f t="shared" si="74"/>
        <v>1.06247816473892</v>
      </c>
      <c r="DI11" s="26">
        <f t="shared" si="75"/>
        <v>0.941195812947108</v>
      </c>
      <c r="DJ11" s="16">
        <f t="shared" si="45"/>
        <v>0.00248075183587792</v>
      </c>
      <c r="DK11" s="16">
        <f t="shared" si="46"/>
        <v>0.0588041870528917</v>
      </c>
      <c r="DL11" s="16">
        <f t="shared" si="47"/>
        <v>0.0512098058860527</v>
      </c>
      <c r="DO11" s="25">
        <v>-0.0230091606288553</v>
      </c>
      <c r="DP11" s="25">
        <v>1</v>
      </c>
      <c r="DQ11" s="25">
        <v>-0.154150679827258</v>
      </c>
      <c r="DR11" s="22">
        <v>1.88815131490312</v>
      </c>
      <c r="DS11" s="26">
        <f t="shared" si="48"/>
        <v>0.747961900177147</v>
      </c>
      <c r="DT11" s="26">
        <f t="shared" si="9"/>
        <v>1.1324106211819</v>
      </c>
      <c r="DU11" s="26">
        <f t="shared" si="76"/>
        <v>0.883071901035593</v>
      </c>
      <c r="DV11" s="16">
        <f t="shared" si="49"/>
        <v>0.00980854521652138</v>
      </c>
      <c r="DW11" s="16">
        <f t="shared" si="50"/>
        <v>0.116928098964407</v>
      </c>
      <c r="DX11" s="16">
        <f t="shared" si="51"/>
        <v>0.0321211645852016</v>
      </c>
      <c r="EA11" s="25">
        <v>-0.0230091606288553</v>
      </c>
      <c r="EB11" s="22">
        <v>1</v>
      </c>
      <c r="EC11" s="25">
        <v>-0.154150679827258</v>
      </c>
      <c r="ED11" s="26">
        <f t="shared" si="52"/>
        <v>0.666113984304071</v>
      </c>
      <c r="EE11" s="26">
        <f t="shared" si="10"/>
        <v>1.2715541483263</v>
      </c>
      <c r="EF11" s="26">
        <f t="shared" si="77"/>
        <v>0.786439178635267</v>
      </c>
      <c r="EG11" s="16">
        <f t="shared" si="53"/>
        <v>0.0327197506743477</v>
      </c>
      <c r="EH11" s="16">
        <f t="shared" si="54"/>
        <v>0.213560821364733</v>
      </c>
      <c r="EI11" s="16">
        <f t="shared" si="55"/>
        <v>0.0151589473752241</v>
      </c>
      <c r="EL11" s="25">
        <v>-0.0230091606288553</v>
      </c>
      <c r="EM11" s="25">
        <v>-0.154150679827258</v>
      </c>
      <c r="EN11" s="26">
        <f t="shared" si="56"/>
        <v>0.870839506357122</v>
      </c>
      <c r="EO11" s="26">
        <f t="shared" si="57"/>
        <v>0.972624684361362</v>
      </c>
      <c r="EP11" s="26">
        <f t="shared" si="58"/>
        <v>1.02814581624217</v>
      </c>
      <c r="EQ11" s="16">
        <f t="shared" si="59"/>
        <v>0.000568322063351253</v>
      </c>
      <c r="ER11" s="16">
        <f t="shared" si="60"/>
        <v>0.0281458162421746</v>
      </c>
      <c r="ES11" s="16">
        <f t="shared" si="61"/>
        <v>0.257421541244644</v>
      </c>
    </row>
    <row r="12" s="1" customFormat="1" spans="1:149">
      <c r="A12" s="13" t="s">
        <v>20</v>
      </c>
      <c r="B12" s="13">
        <v>1.89852635502419</v>
      </c>
      <c r="C12" s="14">
        <v>0.003</v>
      </c>
      <c r="D12" s="14">
        <v>0.0787982156914196</v>
      </c>
      <c r="E12" s="13">
        <v>112</v>
      </c>
      <c r="F12" s="13">
        <v>0.491071428571429</v>
      </c>
      <c r="G12" s="13">
        <v>0.491071428571429</v>
      </c>
      <c r="H12" s="13">
        <v>0.857142857142857</v>
      </c>
      <c r="I12" s="13">
        <v>6.60714285714286</v>
      </c>
      <c r="J12" s="13">
        <v>1.097</v>
      </c>
      <c r="K12" s="17">
        <f t="shared" si="11"/>
        <v>0.866899748611805</v>
      </c>
      <c r="L12" s="17">
        <f t="shared" si="0"/>
        <v>1.2654289054261</v>
      </c>
      <c r="M12" s="17">
        <f t="shared" si="1"/>
        <v>0.790245896637926</v>
      </c>
      <c r="N12" s="16">
        <f t="shared" si="2"/>
        <v>0.0529461256889107</v>
      </c>
      <c r="O12" s="16">
        <f t="shared" si="3"/>
        <v>0.209754103362074</v>
      </c>
      <c r="P12" s="16">
        <f>(O12-$Q$1)^2</f>
        <v>0.106293928694795</v>
      </c>
      <c r="R12" s="21">
        <f t="shared" si="62"/>
        <v>0.235411120385907</v>
      </c>
      <c r="S12" s="21">
        <f t="shared" si="63"/>
        <v>1</v>
      </c>
      <c r="T12" s="21">
        <f t="shared" si="12"/>
        <v>0.641077982618222</v>
      </c>
      <c r="U12" s="22">
        <f t="shared" si="64"/>
        <v>0.00299550897979837</v>
      </c>
      <c r="V12" s="21">
        <f t="shared" si="65"/>
        <v>0.0758476583067452</v>
      </c>
      <c r="W12" s="21">
        <f t="shared" si="66"/>
        <v>4.71849887129509</v>
      </c>
      <c r="X12" s="21">
        <f t="shared" si="67"/>
        <v>-0.711165686062623</v>
      </c>
      <c r="Y12" s="21">
        <f t="shared" si="68"/>
        <v>-0.711165686062623</v>
      </c>
      <c r="Z12" s="25">
        <f t="shared" si="69"/>
        <v>-0.154150679827258</v>
      </c>
      <c r="AA12" s="21">
        <f t="shared" si="70"/>
        <v>1.88815131490312</v>
      </c>
      <c r="AB12" s="26">
        <f t="shared" si="14"/>
        <v>0.743729150037488</v>
      </c>
      <c r="AC12" s="26">
        <f t="shared" si="5"/>
        <v>1.47499933268006</v>
      </c>
      <c r="AD12" s="26">
        <f t="shared" si="71"/>
        <v>0.677966408420682</v>
      </c>
      <c r="AE12" s="16">
        <f t="shared" si="15"/>
        <v>0.124800293433235</v>
      </c>
      <c r="AF12" s="16">
        <f t="shared" si="16"/>
        <v>0.322033591579318</v>
      </c>
      <c r="AG12" s="16">
        <f t="shared" si="17"/>
        <v>0.00319197371062974</v>
      </c>
      <c r="AJ12" s="25">
        <v>0.235411120385907</v>
      </c>
      <c r="AK12" s="25">
        <v>1</v>
      </c>
      <c r="AL12" s="25">
        <v>0.641077982618222</v>
      </c>
      <c r="AM12" s="25">
        <v>0.0758476583067452</v>
      </c>
      <c r="AN12" s="22">
        <v>4.71849887129509</v>
      </c>
      <c r="AO12" s="25">
        <v>-0.711165686062623</v>
      </c>
      <c r="AP12" s="25">
        <v>-0.711165686062623</v>
      </c>
      <c r="AQ12" s="25">
        <v>-0.154150679827258</v>
      </c>
      <c r="AR12" s="25">
        <v>1.88815131490312</v>
      </c>
      <c r="AS12" s="26">
        <f t="shared" si="18"/>
        <v>0.742769666208054</v>
      </c>
      <c r="AT12" s="26">
        <f t="shared" si="6"/>
        <v>1.47690468513657</v>
      </c>
      <c r="AU12" s="26">
        <f t="shared" si="19"/>
        <v>0.677091765002784</v>
      </c>
      <c r="AV12" s="16">
        <f t="shared" si="20"/>
        <v>0.125479129378353</v>
      </c>
      <c r="AW12" s="16">
        <f t="shared" si="21"/>
        <v>0.322908234997216</v>
      </c>
      <c r="AX12" s="16">
        <f t="shared" si="22"/>
        <v>0.00323471298764674</v>
      </c>
      <c r="BA12" s="25">
        <v>0.235411120385907</v>
      </c>
      <c r="BB12" s="25">
        <v>1</v>
      </c>
      <c r="BC12" s="25">
        <v>0.641077982618222</v>
      </c>
      <c r="BD12" s="25">
        <v>0.0758476583067452</v>
      </c>
      <c r="BE12" s="22">
        <v>-0.711165686062623</v>
      </c>
      <c r="BF12" s="25">
        <v>-0.711165686062623</v>
      </c>
      <c r="BG12" s="25">
        <v>-0.154150679827258</v>
      </c>
      <c r="BH12" s="25">
        <v>1.88815131490312</v>
      </c>
      <c r="BI12" s="26">
        <f t="shared" si="23"/>
        <v>0.739375583401311</v>
      </c>
      <c r="BJ12" s="26">
        <f t="shared" si="7"/>
        <v>1.48368437452793</v>
      </c>
      <c r="BK12" s="26">
        <f t="shared" si="72"/>
        <v>0.673997797084148</v>
      </c>
      <c r="BL12" s="16">
        <f t="shared" si="24"/>
        <v>0.127895223347553</v>
      </c>
      <c r="BM12" s="16">
        <f t="shared" si="25"/>
        <v>0.326002202915852</v>
      </c>
      <c r="BN12" s="16">
        <f t="shared" si="26"/>
        <v>0.00372543247073951</v>
      </c>
      <c r="BQ12" s="25">
        <v>0.235411120385907</v>
      </c>
      <c r="BR12" s="25">
        <v>1</v>
      </c>
      <c r="BS12" s="22">
        <v>0.641077982618222</v>
      </c>
      <c r="BT12" s="25">
        <v>0.0758476583067452</v>
      </c>
      <c r="BU12" s="25">
        <v>-0.711165686062623</v>
      </c>
      <c r="BV12" s="25">
        <v>-0.154150679827258</v>
      </c>
      <c r="BW12" s="25">
        <v>1.88815131490312</v>
      </c>
      <c r="BX12" s="27">
        <f t="shared" si="27"/>
        <v>0.741369678604446</v>
      </c>
      <c r="BY12" s="27">
        <f t="shared" si="8"/>
        <v>1.47969364226629</v>
      </c>
      <c r="BZ12" s="29">
        <f t="shared" si="73"/>
        <v>0.675815568463487</v>
      </c>
      <c r="CA12" s="27">
        <f t="shared" si="28"/>
        <v>0.126472925495905</v>
      </c>
      <c r="CB12" s="27">
        <f t="shared" si="29"/>
        <v>0.324184431536513</v>
      </c>
      <c r="CC12" s="27">
        <f t="shared" si="30"/>
        <v>0.00332664948297325</v>
      </c>
      <c r="CF12" s="31">
        <v>0.235411120385907</v>
      </c>
      <c r="CG12" s="31">
        <v>1</v>
      </c>
      <c r="CH12" s="31">
        <v>0.0758476583067452</v>
      </c>
      <c r="CI12" s="31">
        <v>-0.711165686062623</v>
      </c>
      <c r="CJ12" s="31">
        <v>-0.154150679827258</v>
      </c>
      <c r="CK12" s="31">
        <v>1.88815131490312</v>
      </c>
      <c r="CL12" s="34">
        <f t="shared" si="31"/>
        <v>0.78618877466921</v>
      </c>
      <c r="CM12" s="34">
        <f t="shared" si="32"/>
        <v>1.39533917978104</v>
      </c>
      <c r="CN12" s="34">
        <f t="shared" si="33"/>
        <v>0.716671626863455</v>
      </c>
      <c r="CO12" s="32">
        <f t="shared" si="34"/>
        <v>0.0966036177916271</v>
      </c>
      <c r="CP12" s="32">
        <f t="shared" si="35"/>
        <v>0.283328373136545</v>
      </c>
      <c r="CQ12" s="32">
        <f t="shared" si="36"/>
        <v>0.00022062442992279</v>
      </c>
      <c r="CS12" s="30">
        <f t="shared" si="37"/>
        <v>0.787501584885486</v>
      </c>
      <c r="CT12" s="30">
        <f t="shared" si="38"/>
        <v>0.754269927937934</v>
      </c>
      <c r="CU12" s="30">
        <f t="shared" si="39"/>
        <v>1.45438649927227</v>
      </c>
      <c r="CV12" s="34">
        <f t="shared" si="40"/>
        <v>0.687575139414707</v>
      </c>
      <c r="CW12" s="32">
        <f t="shared" si="41"/>
        <v>0.117463902295669</v>
      </c>
      <c r="CX12" s="32">
        <f t="shared" si="42"/>
        <v>0.312424860585293</v>
      </c>
      <c r="CY12" s="32">
        <f t="shared" si="43"/>
        <v>7.88009883757999e-5</v>
      </c>
      <c r="CZ12" s="36"/>
      <c r="DB12" s="25">
        <v>0.235411120385907</v>
      </c>
      <c r="DC12" s="25">
        <v>1</v>
      </c>
      <c r="DD12" s="22">
        <v>0.0758476583067452</v>
      </c>
      <c r="DE12" s="25">
        <v>-0.154150679827258</v>
      </c>
      <c r="DF12" s="25">
        <v>1.88815131490312</v>
      </c>
      <c r="DG12" s="26">
        <f t="shared" si="44"/>
        <v>0.79736306013797</v>
      </c>
      <c r="DH12" s="29">
        <f t="shared" si="74"/>
        <v>1.37578482731591</v>
      </c>
      <c r="DI12" s="26">
        <f t="shared" si="75"/>
        <v>0.726857848803983</v>
      </c>
      <c r="DJ12" s="16">
        <f t="shared" si="45"/>
        <v>0.089782295729882</v>
      </c>
      <c r="DK12" s="16">
        <f t="shared" si="46"/>
        <v>0.273142151196017</v>
      </c>
      <c r="DL12" s="16">
        <f t="shared" si="47"/>
        <v>0.000142990725508131</v>
      </c>
      <c r="DO12" s="25">
        <v>0.235411120385907</v>
      </c>
      <c r="DP12" s="25">
        <v>1</v>
      </c>
      <c r="DQ12" s="25">
        <v>-0.154150679827258</v>
      </c>
      <c r="DR12" s="22">
        <v>1.88815131490312</v>
      </c>
      <c r="DS12" s="26">
        <f t="shared" si="48"/>
        <v>0.748121595576163</v>
      </c>
      <c r="DT12" s="26">
        <f t="shared" si="9"/>
        <v>1.46633917064665</v>
      </c>
      <c r="DU12" s="26">
        <f t="shared" si="76"/>
        <v>0.681970460871616</v>
      </c>
      <c r="DV12" s="16">
        <f t="shared" si="49"/>
        <v>0.121716141073322</v>
      </c>
      <c r="DW12" s="16">
        <f t="shared" si="50"/>
        <v>0.318029539128384</v>
      </c>
      <c r="DX12" s="16">
        <f t="shared" si="51"/>
        <v>0.00047863185950203</v>
      </c>
      <c r="EA12" s="25">
        <v>0.235411120385907</v>
      </c>
      <c r="EB12" s="22">
        <v>1</v>
      </c>
      <c r="EC12" s="25">
        <v>-0.154150679827258</v>
      </c>
      <c r="ED12" s="26">
        <f t="shared" si="52"/>
        <v>0.666256204567548</v>
      </c>
      <c r="EE12" s="26">
        <f t="shared" si="10"/>
        <v>1.64651374723338</v>
      </c>
      <c r="EF12" s="26">
        <f t="shared" si="77"/>
        <v>0.607343851018731</v>
      </c>
      <c r="EG12" s="16">
        <f t="shared" si="53"/>
        <v>0.185540217303554</v>
      </c>
      <c r="EH12" s="16">
        <f t="shared" si="54"/>
        <v>0.392656148981269</v>
      </c>
      <c r="EI12" s="16">
        <f t="shared" si="55"/>
        <v>0.0031330495506437</v>
      </c>
      <c r="EL12" s="25">
        <v>0.235411120385907</v>
      </c>
      <c r="EM12" s="25">
        <v>-0.154150679827258</v>
      </c>
      <c r="EN12" s="26">
        <f t="shared" si="56"/>
        <v>0.87102543703409</v>
      </c>
      <c r="EO12" s="26">
        <f t="shared" si="57"/>
        <v>1.25943509036357</v>
      </c>
      <c r="EP12" s="26">
        <f t="shared" si="58"/>
        <v>0.794006779429435</v>
      </c>
      <c r="EQ12" s="16">
        <f t="shared" si="59"/>
        <v>0.0510645031076339</v>
      </c>
      <c r="ER12" s="16">
        <f t="shared" si="60"/>
        <v>0.205993220570565</v>
      </c>
      <c r="ES12" s="16">
        <f t="shared" si="61"/>
        <v>0.108583338350413</v>
      </c>
    </row>
    <row r="13" s="1" customFormat="1" spans="1:149">
      <c r="A13" s="13" t="s">
        <v>20</v>
      </c>
      <c r="B13" s="13">
        <v>1.89852635502419</v>
      </c>
      <c r="C13" s="14">
        <v>0.002</v>
      </c>
      <c r="D13" s="14">
        <v>0.0787982156914196</v>
      </c>
      <c r="E13" s="13">
        <v>112</v>
      </c>
      <c r="F13" s="13">
        <v>0.491071428571429</v>
      </c>
      <c r="G13" s="13">
        <v>0.491071428571429</v>
      </c>
      <c r="H13" s="13">
        <v>0.857142857142857</v>
      </c>
      <c r="I13" s="13">
        <v>8.39285714285714</v>
      </c>
      <c r="J13" s="13">
        <v>0.755</v>
      </c>
      <c r="K13" s="17">
        <f t="shared" si="11"/>
        <v>0.765279648611805</v>
      </c>
      <c r="L13" s="17">
        <f t="shared" si="0"/>
        <v>0.986567461149069</v>
      </c>
      <c r="M13" s="17">
        <f t="shared" si="1"/>
        <v>1.01361542862491</v>
      </c>
      <c r="N13" s="16">
        <f t="shared" si="2"/>
        <v>0.000105671175582184</v>
      </c>
      <c r="O13" s="16">
        <f t="shared" si="3"/>
        <v>0.0136154286249073</v>
      </c>
      <c r="P13" s="16">
        <f>(O13-$Q$1)^2</f>
        <v>0.272657510738016</v>
      </c>
      <c r="R13" s="21">
        <f t="shared" si="62"/>
        <v>-0.0135235715199424</v>
      </c>
      <c r="S13" s="21">
        <f t="shared" si="63"/>
        <v>1</v>
      </c>
      <c r="T13" s="21">
        <f t="shared" si="12"/>
        <v>0.641077982618222</v>
      </c>
      <c r="U13" s="22">
        <f t="shared" si="64"/>
        <v>0.00199800266267306</v>
      </c>
      <c r="V13" s="21">
        <f t="shared" si="65"/>
        <v>0.0758476583067452</v>
      </c>
      <c r="W13" s="21">
        <f t="shared" si="66"/>
        <v>4.71849887129509</v>
      </c>
      <c r="X13" s="21">
        <f t="shared" si="67"/>
        <v>-0.711165686062623</v>
      </c>
      <c r="Y13" s="21">
        <f t="shared" si="68"/>
        <v>-0.711165686062623</v>
      </c>
      <c r="Z13" s="25">
        <f t="shared" si="69"/>
        <v>-0.154150679827258</v>
      </c>
      <c r="AA13" s="21">
        <f t="shared" si="70"/>
        <v>2.12738100396895</v>
      </c>
      <c r="AB13" s="26">
        <f t="shared" si="14"/>
        <v>0.726062827070937</v>
      </c>
      <c r="AC13" s="26">
        <f t="shared" si="5"/>
        <v>1.03985491592484</v>
      </c>
      <c r="AD13" s="26">
        <f t="shared" si="71"/>
        <v>0.961672618637002</v>
      </c>
      <c r="AE13" s="16">
        <f t="shared" si="15"/>
        <v>0.000837359977126506</v>
      </c>
      <c r="AF13" s="16">
        <f t="shared" si="16"/>
        <v>0.0383273813629976</v>
      </c>
      <c r="AG13" s="16">
        <f t="shared" si="17"/>
        <v>0.051623773046825</v>
      </c>
      <c r="AJ13" s="25">
        <v>-0.0135235715199424</v>
      </c>
      <c r="AK13" s="25">
        <v>1</v>
      </c>
      <c r="AL13" s="25">
        <v>0.641077982618222</v>
      </c>
      <c r="AM13" s="25">
        <v>0.0758476583067452</v>
      </c>
      <c r="AN13" s="22">
        <v>4.71849887129509</v>
      </c>
      <c r="AO13" s="25">
        <v>-0.711165686062623</v>
      </c>
      <c r="AP13" s="25">
        <v>-0.711165686062623</v>
      </c>
      <c r="AQ13" s="25">
        <v>-0.154150679827258</v>
      </c>
      <c r="AR13" s="25">
        <v>2.12738100396895</v>
      </c>
      <c r="AS13" s="26">
        <f t="shared" si="18"/>
        <v>0.724902312231501</v>
      </c>
      <c r="AT13" s="26">
        <f t="shared" si="6"/>
        <v>1.0415196465243</v>
      </c>
      <c r="AU13" s="26">
        <f t="shared" si="19"/>
        <v>0.960135512889405</v>
      </c>
      <c r="AV13" s="16">
        <f t="shared" si="20"/>
        <v>0.000905870809010059</v>
      </c>
      <c r="AW13" s="16">
        <f t="shared" si="21"/>
        <v>0.0398644871105948</v>
      </c>
      <c r="AX13" s="16">
        <f t="shared" si="22"/>
        <v>0.0511525118390176</v>
      </c>
      <c r="BA13" s="25">
        <v>-0.0135235715199424</v>
      </c>
      <c r="BB13" s="25">
        <v>1</v>
      </c>
      <c r="BC13" s="25">
        <v>0.641077982618222</v>
      </c>
      <c r="BD13" s="25">
        <v>0.0758476583067452</v>
      </c>
      <c r="BE13" s="22">
        <v>-0.711165686062623</v>
      </c>
      <c r="BF13" s="25">
        <v>-0.711165686062623</v>
      </c>
      <c r="BG13" s="25">
        <v>-0.154150679827258</v>
      </c>
      <c r="BH13" s="25">
        <v>2.12738100396895</v>
      </c>
      <c r="BI13" s="26">
        <f t="shared" si="23"/>
        <v>0.723733611235905</v>
      </c>
      <c r="BJ13" s="26">
        <f t="shared" si="7"/>
        <v>1.04320151541767</v>
      </c>
      <c r="BK13" s="26">
        <f t="shared" si="72"/>
        <v>0.958587564550867</v>
      </c>
      <c r="BL13" s="16">
        <f t="shared" si="24"/>
        <v>0.000977587066347543</v>
      </c>
      <c r="BM13" s="16">
        <f t="shared" si="25"/>
        <v>0.0414124354491328</v>
      </c>
      <c r="BN13" s="16">
        <f t="shared" si="26"/>
        <v>0.0499761434655162</v>
      </c>
      <c r="BQ13" s="25">
        <v>-0.0135235715199424</v>
      </c>
      <c r="BR13" s="25">
        <v>1</v>
      </c>
      <c r="BS13" s="22">
        <v>0.641077982618222</v>
      </c>
      <c r="BT13" s="25">
        <v>0.0758476583067452</v>
      </c>
      <c r="BU13" s="25">
        <v>-0.711165686062623</v>
      </c>
      <c r="BV13" s="25">
        <v>-0.154150679827258</v>
      </c>
      <c r="BW13" s="25">
        <v>2.12738100396895</v>
      </c>
      <c r="BX13" s="27">
        <f t="shared" si="27"/>
        <v>0.725182238644019</v>
      </c>
      <c r="BY13" s="27">
        <f t="shared" si="8"/>
        <v>1.0411176112252</v>
      </c>
      <c r="BZ13" s="29">
        <f t="shared" si="73"/>
        <v>0.960506276349693</v>
      </c>
      <c r="CA13" s="27">
        <f t="shared" si="28"/>
        <v>0.000889098892282262</v>
      </c>
      <c r="CB13" s="27">
        <f t="shared" si="29"/>
        <v>0.0394937236503066</v>
      </c>
      <c r="CC13" s="27">
        <f t="shared" si="30"/>
        <v>0.0515351717949451</v>
      </c>
      <c r="CF13" s="31">
        <v>-0.0135235715199424</v>
      </c>
      <c r="CG13" s="31">
        <v>1</v>
      </c>
      <c r="CH13" s="31">
        <v>0.0758476583067452</v>
      </c>
      <c r="CI13" s="31">
        <v>-0.711165686062623</v>
      </c>
      <c r="CJ13" s="31">
        <v>-0.154150679827258</v>
      </c>
      <c r="CK13" s="31">
        <v>2.12738100396895</v>
      </c>
      <c r="CL13" s="34">
        <f t="shared" si="31"/>
        <v>0.766726503566856</v>
      </c>
      <c r="CM13" s="34">
        <f t="shared" si="32"/>
        <v>0.984705754252261</v>
      </c>
      <c r="CN13" s="34">
        <f t="shared" si="33"/>
        <v>1.01553179280378</v>
      </c>
      <c r="CO13" s="32">
        <f t="shared" si="34"/>
        <v>0.000137510885903487</v>
      </c>
      <c r="CP13" s="32">
        <f t="shared" si="35"/>
        <v>0.0155317928037828</v>
      </c>
      <c r="CQ13" s="32">
        <f t="shared" si="36"/>
        <v>0.0639802364971977</v>
      </c>
      <c r="CS13" s="30">
        <f t="shared" si="37"/>
        <v>0.768193171862456</v>
      </c>
      <c r="CT13" s="30">
        <f t="shared" si="38"/>
        <v>0.740937191950625</v>
      </c>
      <c r="CU13" s="30">
        <f t="shared" si="39"/>
        <v>1.01897975726168</v>
      </c>
      <c r="CV13" s="34">
        <f t="shared" si="40"/>
        <v>0.981373764173013</v>
      </c>
      <c r="CW13" s="32">
        <f t="shared" si="41"/>
        <v>0.000197762570233566</v>
      </c>
      <c r="CX13" s="32">
        <f t="shared" si="42"/>
        <v>0.0186262358269867</v>
      </c>
      <c r="CY13" s="32">
        <f t="shared" si="43"/>
        <v>0.09161252902802</v>
      </c>
      <c r="CZ13" s="36"/>
      <c r="DB13" s="25">
        <v>-0.0135235715199424</v>
      </c>
      <c r="DC13" s="25">
        <v>1</v>
      </c>
      <c r="DD13" s="22">
        <v>0.0758476583067452</v>
      </c>
      <c r="DE13" s="25">
        <v>-0.154150679827258</v>
      </c>
      <c r="DF13" s="25">
        <v>2.12738100396895</v>
      </c>
      <c r="DG13" s="26">
        <f t="shared" si="44"/>
        <v>0.779747812697691</v>
      </c>
      <c r="DH13" s="29">
        <f t="shared" si="74"/>
        <v>0.96826177349306</v>
      </c>
      <c r="DI13" s="26">
        <f t="shared" si="75"/>
        <v>1.03277855986449</v>
      </c>
      <c r="DJ13" s="16">
        <f t="shared" si="45"/>
        <v>0.000612454233319979</v>
      </c>
      <c r="DK13" s="16">
        <f t="shared" si="46"/>
        <v>0.032778559864491</v>
      </c>
      <c r="DL13" s="16">
        <f t="shared" si="47"/>
        <v>0.0636661213375908</v>
      </c>
      <c r="DO13" s="25">
        <v>-0.0135235715199424</v>
      </c>
      <c r="DP13" s="25">
        <v>1</v>
      </c>
      <c r="DQ13" s="25">
        <v>-0.154150679827258</v>
      </c>
      <c r="DR13" s="22">
        <v>2.12738100396895</v>
      </c>
      <c r="DS13" s="26">
        <f t="shared" si="48"/>
        <v>0.738858297601301</v>
      </c>
      <c r="DT13" s="26">
        <f t="shared" si="9"/>
        <v>1.02184681751711</v>
      </c>
      <c r="DU13" s="26">
        <f t="shared" si="76"/>
        <v>0.978620261723577</v>
      </c>
      <c r="DV13" s="16">
        <f t="shared" si="49"/>
        <v>0.00026055455632817</v>
      </c>
      <c r="DW13" s="16">
        <f t="shared" si="50"/>
        <v>0.0213797382764227</v>
      </c>
      <c r="DX13" s="16">
        <f t="shared" si="51"/>
        <v>0.0754997312418181</v>
      </c>
      <c r="EA13" s="25">
        <v>-0.0135235715199424</v>
      </c>
      <c r="EB13" s="22">
        <v>1</v>
      </c>
      <c r="EC13" s="25">
        <v>-0.154150679827258</v>
      </c>
      <c r="ED13" s="26">
        <f t="shared" si="52"/>
        <v>0.58815602949864</v>
      </c>
      <c r="EE13" s="26">
        <f t="shared" si="10"/>
        <v>1.28367297474376</v>
      </c>
      <c r="EF13" s="26">
        <f t="shared" si="77"/>
        <v>0.77901460860747</v>
      </c>
      <c r="EG13" s="16">
        <f t="shared" si="53"/>
        <v>0.0278369104926588</v>
      </c>
      <c r="EH13" s="16">
        <f t="shared" si="54"/>
        <v>0.22098539139253</v>
      </c>
      <c r="EI13" s="16">
        <f t="shared" si="55"/>
        <v>0.0133858205879846</v>
      </c>
      <c r="EL13" s="25">
        <v>-0.0135235715199424</v>
      </c>
      <c r="EM13" s="25">
        <v>-0.154150679827258</v>
      </c>
      <c r="EN13" s="26">
        <f t="shared" si="56"/>
        <v>0.768921713788481</v>
      </c>
      <c r="EO13" s="26">
        <f t="shared" si="57"/>
        <v>0.981894497789783</v>
      </c>
      <c r="EP13" s="26">
        <f t="shared" si="58"/>
        <v>1.01843935601123</v>
      </c>
      <c r="EQ13" s="16">
        <f t="shared" si="59"/>
        <v>0.000193814114808384</v>
      </c>
      <c r="ER13" s="16">
        <f t="shared" si="60"/>
        <v>0.0184393560112333</v>
      </c>
      <c r="ES13" s="16">
        <f t="shared" si="61"/>
        <v>0.267365236968591</v>
      </c>
    </row>
    <row r="14" s="1" customFormat="1" spans="1:149">
      <c r="A14" s="13" t="s">
        <v>21</v>
      </c>
      <c r="B14" s="13">
        <v>1.99897280585975</v>
      </c>
      <c r="C14" s="14">
        <v>0.0036</v>
      </c>
      <c r="D14" s="14">
        <v>0.035825</v>
      </c>
      <c r="E14" s="13">
        <v>100</v>
      </c>
      <c r="F14" s="13">
        <v>0.5</v>
      </c>
      <c r="G14" s="13">
        <v>0.66</v>
      </c>
      <c r="H14" s="13">
        <v>0.68</v>
      </c>
      <c r="I14" s="13">
        <v>4</v>
      </c>
      <c r="J14" s="13">
        <v>1.247</v>
      </c>
      <c r="K14" s="17">
        <f t="shared" si="11"/>
        <v>1.01825886160882</v>
      </c>
      <c r="L14" s="17">
        <f t="shared" si="0"/>
        <v>1.22463947726394</v>
      </c>
      <c r="M14" s="17">
        <f t="shared" si="1"/>
        <v>0.816566849726398</v>
      </c>
      <c r="N14" s="16">
        <f t="shared" si="2"/>
        <v>0.0523225083924937</v>
      </c>
      <c r="O14" s="16">
        <f t="shared" si="3"/>
        <v>0.183433150273602</v>
      </c>
      <c r="P14" s="16">
        <f>(O14-$Q$1)^2</f>
        <v>0.124149430165959</v>
      </c>
      <c r="R14" s="21">
        <f t="shared" si="62"/>
        <v>0.202646496406356</v>
      </c>
      <c r="S14" s="21">
        <f t="shared" ref="S14:S23" si="78">1</f>
        <v>1</v>
      </c>
      <c r="T14" s="21">
        <f t="shared" si="12"/>
        <v>0.692633451553669</v>
      </c>
      <c r="U14" s="22">
        <f t="shared" si="64"/>
        <v>0.00359353551013022</v>
      </c>
      <c r="V14" s="21">
        <f t="shared" si="65"/>
        <v>0.035198210649965</v>
      </c>
      <c r="W14" s="21">
        <f t="shared" si="66"/>
        <v>4.60517018598809</v>
      </c>
      <c r="X14" s="21">
        <f t="shared" si="67"/>
        <v>-0.693147180559945</v>
      </c>
      <c r="Y14" s="21">
        <f t="shared" si="68"/>
        <v>-0.415515443961666</v>
      </c>
      <c r="Z14" s="25">
        <f t="shared" si="69"/>
        <v>-0.385662480811985</v>
      </c>
      <c r="AA14" s="21">
        <f t="shared" si="70"/>
        <v>1.38629436111989</v>
      </c>
      <c r="AB14" s="26">
        <f t="shared" si="14"/>
        <v>1.02142576436406</v>
      </c>
      <c r="AC14" s="26">
        <f t="shared" si="5"/>
        <v>1.22084251592809</v>
      </c>
      <c r="AD14" s="26">
        <f t="shared" si="71"/>
        <v>0.81910646701208</v>
      </c>
      <c r="AE14" s="16">
        <f t="shared" si="15"/>
        <v>0.0508837357827371</v>
      </c>
      <c r="AF14" s="16">
        <f t="shared" si="16"/>
        <v>0.18089353298792</v>
      </c>
      <c r="AG14" s="16">
        <f t="shared" si="17"/>
        <v>0.00716435342972316</v>
      </c>
      <c r="AJ14" s="25">
        <v>0.202646496406356</v>
      </c>
      <c r="AK14" s="25">
        <v>1</v>
      </c>
      <c r="AL14" s="25">
        <v>0.692633451553669</v>
      </c>
      <c r="AM14" s="25">
        <v>0.035198210649965</v>
      </c>
      <c r="AN14" s="22">
        <v>4.60517018598809</v>
      </c>
      <c r="AO14" s="25">
        <v>-0.693147180559945</v>
      </c>
      <c r="AP14" s="25">
        <v>-0.415515443961666</v>
      </c>
      <c r="AQ14" s="25">
        <v>-0.385662480811985</v>
      </c>
      <c r="AR14" s="25">
        <v>1.38629436111989</v>
      </c>
      <c r="AS14" s="26">
        <f t="shared" si="18"/>
        <v>1.01951237284597</v>
      </c>
      <c r="AT14" s="26">
        <f t="shared" si="6"/>
        <v>1.22313375807201</v>
      </c>
      <c r="AU14" s="26">
        <f t="shared" si="19"/>
        <v>0.817572071247769</v>
      </c>
      <c r="AV14" s="16">
        <f t="shared" si="20"/>
        <v>0.0517506205081719</v>
      </c>
      <c r="AW14" s="16">
        <f t="shared" si="21"/>
        <v>0.182427928752231</v>
      </c>
      <c r="AX14" s="16">
        <f t="shared" si="22"/>
        <v>0.00698992460888246</v>
      </c>
      <c r="BA14" s="25">
        <v>0.202646496406356</v>
      </c>
      <c r="BB14" s="25">
        <v>1</v>
      </c>
      <c r="BC14" s="25">
        <v>0.692633451553669</v>
      </c>
      <c r="BD14" s="25">
        <v>0.035198210649965</v>
      </c>
      <c r="BE14" s="22">
        <v>-0.693147180559945</v>
      </c>
      <c r="BF14" s="25">
        <v>-0.415515443961666</v>
      </c>
      <c r="BG14" s="25">
        <v>-0.385662480811985</v>
      </c>
      <c r="BH14" s="25">
        <v>1.38629436111989</v>
      </c>
      <c r="BI14" s="26">
        <f t="shared" si="23"/>
        <v>1.00172016391886</v>
      </c>
      <c r="BJ14" s="26">
        <f t="shared" si="7"/>
        <v>1.24485863908497</v>
      </c>
      <c r="BK14" s="26">
        <f t="shared" si="72"/>
        <v>0.803304060881203</v>
      </c>
      <c r="BL14" s="16">
        <f t="shared" si="24"/>
        <v>0.0601621979879911</v>
      </c>
      <c r="BM14" s="16">
        <f t="shared" si="25"/>
        <v>0.196695939118797</v>
      </c>
      <c r="BN14" s="16">
        <f t="shared" si="26"/>
        <v>0.00466078510123011</v>
      </c>
      <c r="BQ14" s="25">
        <v>0.202646496406356</v>
      </c>
      <c r="BR14" s="25">
        <v>1</v>
      </c>
      <c r="BS14" s="22">
        <v>0.692633451553669</v>
      </c>
      <c r="BT14" s="25">
        <v>0.035198210649965</v>
      </c>
      <c r="BU14" s="25">
        <v>-0.415515443961666</v>
      </c>
      <c r="BV14" s="25">
        <v>-0.385662480811985</v>
      </c>
      <c r="BW14" s="25">
        <v>1.38629436111989</v>
      </c>
      <c r="BX14" s="27">
        <f t="shared" si="27"/>
        <v>0.992432671226511</v>
      </c>
      <c r="BY14" s="27">
        <f t="shared" si="8"/>
        <v>1.25650841226224</v>
      </c>
      <c r="BZ14" s="29">
        <f t="shared" si="73"/>
        <v>0.795856191841629</v>
      </c>
      <c r="CA14" s="27">
        <f t="shared" si="28"/>
        <v>0.0648045248788696</v>
      </c>
      <c r="CB14" s="27">
        <f t="shared" si="29"/>
        <v>0.204143808158371</v>
      </c>
      <c r="CC14" s="27">
        <f t="shared" si="30"/>
        <v>0.0038892072980604</v>
      </c>
      <c r="CF14" s="31">
        <v>0.202646496406356</v>
      </c>
      <c r="CG14" s="31">
        <v>1</v>
      </c>
      <c r="CH14" s="31">
        <v>0.035198210649965</v>
      </c>
      <c r="CI14" s="31">
        <v>-0.415515443961666</v>
      </c>
      <c r="CJ14" s="31">
        <v>-0.385662480811985</v>
      </c>
      <c r="CK14" s="31">
        <v>1.38629436111989</v>
      </c>
      <c r="CL14" s="34">
        <f t="shared" si="31"/>
        <v>1.0822454316465</v>
      </c>
      <c r="CM14" s="34">
        <f t="shared" si="32"/>
        <v>1.15223401599658</v>
      </c>
      <c r="CN14" s="34">
        <f t="shared" si="33"/>
        <v>0.867879255530471</v>
      </c>
      <c r="CO14" s="32">
        <f t="shared" si="34"/>
        <v>0.0271440677933489</v>
      </c>
      <c r="CP14" s="32">
        <f t="shared" si="35"/>
        <v>0.132120744469529</v>
      </c>
      <c r="CQ14" s="32">
        <f t="shared" si="36"/>
        <v>0.0185924670612157</v>
      </c>
      <c r="CS14" s="30">
        <f t="shared" si="37"/>
        <v>1.0838377597466</v>
      </c>
      <c r="CT14" s="30">
        <f t="shared" si="38"/>
        <v>1.19091452994046</v>
      </c>
      <c r="CU14" s="30">
        <f t="shared" si="39"/>
        <v>1.04709445442935</v>
      </c>
      <c r="CV14" s="34">
        <f t="shared" si="40"/>
        <v>0.955023680786258</v>
      </c>
      <c r="CW14" s="32">
        <f t="shared" si="41"/>
        <v>0.00314557995179917</v>
      </c>
      <c r="CX14" s="32">
        <f t="shared" si="42"/>
        <v>0.0449763192137422</v>
      </c>
      <c r="CY14" s="32">
        <f t="shared" si="43"/>
        <v>0.0763558004368923</v>
      </c>
      <c r="CZ14" s="36"/>
      <c r="DB14" s="25">
        <v>0.202646496406356</v>
      </c>
      <c r="DC14" s="25">
        <v>1</v>
      </c>
      <c r="DD14" s="22">
        <v>0.035198210649965</v>
      </c>
      <c r="DE14" s="25">
        <v>-0.385662480811985</v>
      </c>
      <c r="DF14" s="25">
        <v>1.38629436111989</v>
      </c>
      <c r="DG14" s="26">
        <f t="shared" si="44"/>
        <v>1.05055915071349</v>
      </c>
      <c r="DH14" s="29">
        <f t="shared" si="74"/>
        <v>1.18698694800107</v>
      </c>
      <c r="DI14" s="26">
        <f t="shared" si="75"/>
        <v>0.842469246763026</v>
      </c>
      <c r="DJ14" s="16">
        <f t="shared" si="45"/>
        <v>0.0385890072684042</v>
      </c>
      <c r="DK14" s="16">
        <f t="shared" si="46"/>
        <v>0.157530753236974</v>
      </c>
      <c r="DL14" s="16">
        <f t="shared" si="47"/>
        <v>0.0162739188804757</v>
      </c>
      <c r="DO14" s="25">
        <v>0.202646496406356</v>
      </c>
      <c r="DP14" s="25">
        <v>1</v>
      </c>
      <c r="DQ14" s="25">
        <v>-0.385662480811985</v>
      </c>
      <c r="DR14" s="22">
        <v>1.38629436111989</v>
      </c>
      <c r="DS14" s="26">
        <f t="shared" si="48"/>
        <v>1.07893540737662</v>
      </c>
      <c r="DT14" s="26">
        <f t="shared" si="9"/>
        <v>1.15576891023719</v>
      </c>
      <c r="DU14" s="26">
        <f t="shared" si="76"/>
        <v>0.865224865578688</v>
      </c>
      <c r="DV14" s="16">
        <f t="shared" si="49"/>
        <v>0.0282457072936612</v>
      </c>
      <c r="DW14" s="16">
        <f t="shared" si="50"/>
        <v>0.134775134421312</v>
      </c>
      <c r="DX14" s="16">
        <f t="shared" si="51"/>
        <v>0.0260424548208024</v>
      </c>
      <c r="EA14" s="25">
        <v>0.202646496406356</v>
      </c>
      <c r="EB14" s="22">
        <v>1</v>
      </c>
      <c r="EC14" s="25">
        <v>-0.385662480811985</v>
      </c>
      <c r="ED14" s="26">
        <f t="shared" si="52"/>
        <v>1.12211622370255</v>
      </c>
      <c r="EE14" s="26">
        <f t="shared" si="10"/>
        <v>1.11129308502945</v>
      </c>
      <c r="EF14" s="26">
        <f t="shared" si="77"/>
        <v>0.89985262526267</v>
      </c>
      <c r="EG14" s="16">
        <f t="shared" si="53"/>
        <v>0.0155959575823116</v>
      </c>
      <c r="EH14" s="16">
        <f t="shared" si="54"/>
        <v>0.10014737473733</v>
      </c>
      <c r="EI14" s="16">
        <f t="shared" si="55"/>
        <v>0.0559488647630918</v>
      </c>
      <c r="EL14" s="25">
        <v>0.202646496406356</v>
      </c>
      <c r="EM14" s="25">
        <v>-0.385662480811985</v>
      </c>
      <c r="EN14" s="26">
        <f t="shared" si="56"/>
        <v>1.03042627381688</v>
      </c>
      <c r="EO14" s="26">
        <f t="shared" si="57"/>
        <v>1.21017876939501</v>
      </c>
      <c r="EP14" s="26">
        <f t="shared" si="58"/>
        <v>0.826324197126609</v>
      </c>
      <c r="EQ14" s="16">
        <f t="shared" si="59"/>
        <v>0.0469041788728405</v>
      </c>
      <c r="ER14" s="16">
        <f t="shared" si="60"/>
        <v>0.173675802873391</v>
      </c>
      <c r="ES14" s="16">
        <f t="shared" si="61"/>
        <v>0.130926215768479</v>
      </c>
    </row>
    <row r="15" s="1" customFormat="1" spans="1:149">
      <c r="A15" s="13" t="s">
        <v>21</v>
      </c>
      <c r="B15" s="13">
        <v>2.09695558858954</v>
      </c>
      <c r="C15" s="14">
        <v>0.0036</v>
      </c>
      <c r="D15" s="14">
        <v>0.035825</v>
      </c>
      <c r="E15" s="13">
        <v>100</v>
      </c>
      <c r="F15" s="13">
        <v>0.5</v>
      </c>
      <c r="G15" s="13">
        <v>0.66</v>
      </c>
      <c r="H15" s="13">
        <v>0.68</v>
      </c>
      <c r="I15" s="13">
        <v>4</v>
      </c>
      <c r="J15" s="13">
        <v>1.208</v>
      </c>
      <c r="K15" s="17">
        <f t="shared" si="11"/>
        <v>1.01573090581439</v>
      </c>
      <c r="L15" s="17">
        <f t="shared" si="0"/>
        <v>1.18929136948083</v>
      </c>
      <c r="M15" s="17">
        <f t="shared" si="1"/>
        <v>0.840836842561581</v>
      </c>
      <c r="N15" s="16">
        <f t="shared" si="2"/>
        <v>0.0369674045789551</v>
      </c>
      <c r="O15" s="16">
        <f t="shared" si="3"/>
        <v>0.159163157438419</v>
      </c>
      <c r="P15" s="16">
        <f>(O15-$Q$1)^2</f>
        <v>0.141841451428611</v>
      </c>
      <c r="R15" s="21">
        <f t="shared" si="62"/>
        <v>0.173357641918905</v>
      </c>
      <c r="S15" s="21">
        <f t="shared" si="78"/>
        <v>1</v>
      </c>
      <c r="T15" s="21">
        <f t="shared" si="12"/>
        <v>0.740486573149754</v>
      </c>
      <c r="U15" s="22">
        <f t="shared" si="64"/>
        <v>0.00359353551013022</v>
      </c>
      <c r="V15" s="21">
        <f t="shared" si="65"/>
        <v>0.035198210649965</v>
      </c>
      <c r="W15" s="21">
        <f t="shared" si="66"/>
        <v>4.60517018598809</v>
      </c>
      <c r="X15" s="21">
        <f t="shared" si="67"/>
        <v>-0.693147180559945</v>
      </c>
      <c r="Y15" s="21">
        <f t="shared" si="68"/>
        <v>-0.415515443961666</v>
      </c>
      <c r="Z15" s="25">
        <f t="shared" si="69"/>
        <v>-0.385662480811985</v>
      </c>
      <c r="AA15" s="21">
        <f t="shared" si="70"/>
        <v>1.38629436111989</v>
      </c>
      <c r="AB15" s="26">
        <f t="shared" si="14"/>
        <v>1.02980620798625</v>
      </c>
      <c r="AC15" s="26">
        <f t="shared" si="5"/>
        <v>1.17303623791723</v>
      </c>
      <c r="AD15" s="26">
        <f t="shared" si="71"/>
        <v>0.852488582770077</v>
      </c>
      <c r="AE15" s="16">
        <f t="shared" si="15"/>
        <v>0.0317530275122386</v>
      </c>
      <c r="AF15" s="16">
        <f t="shared" si="16"/>
        <v>0.147511417229923</v>
      </c>
      <c r="AG15" s="16">
        <f t="shared" si="17"/>
        <v>0.0139298107941873</v>
      </c>
      <c r="AJ15" s="25">
        <v>0.173357641918905</v>
      </c>
      <c r="AK15" s="25">
        <v>1</v>
      </c>
      <c r="AL15" s="25">
        <v>0.740486573149754</v>
      </c>
      <c r="AM15" s="25">
        <v>0.035198210649965</v>
      </c>
      <c r="AN15" s="22">
        <v>4.60517018598809</v>
      </c>
      <c r="AO15" s="25">
        <v>-0.693147180559945</v>
      </c>
      <c r="AP15" s="25">
        <v>-0.415515443961666</v>
      </c>
      <c r="AQ15" s="25">
        <v>-0.385662480811985</v>
      </c>
      <c r="AR15" s="25">
        <v>1.38629436111989</v>
      </c>
      <c r="AS15" s="26">
        <f t="shared" si="18"/>
        <v>1.02808864417073</v>
      </c>
      <c r="AT15" s="26">
        <f t="shared" si="6"/>
        <v>1.17499595667102</v>
      </c>
      <c r="AU15" s="26">
        <f t="shared" si="19"/>
        <v>0.851066758419482</v>
      </c>
      <c r="AV15" s="16">
        <f t="shared" si="20"/>
        <v>0.0323680959563246</v>
      </c>
      <c r="AW15" s="16">
        <f t="shared" si="21"/>
        <v>0.148933241580518</v>
      </c>
      <c r="AX15" s="16">
        <f t="shared" si="22"/>
        <v>0.0137125168339441</v>
      </c>
      <c r="BA15" s="25">
        <v>0.173357641918905</v>
      </c>
      <c r="BB15" s="25">
        <v>1</v>
      </c>
      <c r="BC15" s="25">
        <v>0.740486573149754</v>
      </c>
      <c r="BD15" s="25">
        <v>0.035198210649965</v>
      </c>
      <c r="BE15" s="22">
        <v>-0.693147180559945</v>
      </c>
      <c r="BF15" s="25">
        <v>-0.415515443961666</v>
      </c>
      <c r="BG15" s="25">
        <v>-0.385662480811985</v>
      </c>
      <c r="BH15" s="25">
        <v>1.38629436111989</v>
      </c>
      <c r="BI15" s="26">
        <f t="shared" si="23"/>
        <v>1.01136563425999</v>
      </c>
      <c r="BJ15" s="26">
        <f t="shared" si="7"/>
        <v>1.19442460676834</v>
      </c>
      <c r="BK15" s="26">
        <f t="shared" si="72"/>
        <v>0.837223207168864</v>
      </c>
      <c r="BL15" s="16">
        <f t="shared" si="24"/>
        <v>0.038665073789977</v>
      </c>
      <c r="BM15" s="16">
        <f t="shared" si="25"/>
        <v>0.162776792831136</v>
      </c>
      <c r="BN15" s="16">
        <f t="shared" si="26"/>
        <v>0.0104426099455025</v>
      </c>
      <c r="BQ15" s="25">
        <v>0.173357641918905</v>
      </c>
      <c r="BR15" s="25">
        <v>1</v>
      </c>
      <c r="BS15" s="22">
        <v>0.740486573149754</v>
      </c>
      <c r="BT15" s="25">
        <v>0.035198210649965</v>
      </c>
      <c r="BU15" s="25">
        <v>-0.415515443961666</v>
      </c>
      <c r="BV15" s="25">
        <v>-0.385662480811985</v>
      </c>
      <c r="BW15" s="25">
        <v>1.38629436111989</v>
      </c>
      <c r="BX15" s="27">
        <f t="shared" si="27"/>
        <v>1.00182570224691</v>
      </c>
      <c r="BY15" s="27">
        <f t="shared" si="8"/>
        <v>1.20579857083989</v>
      </c>
      <c r="BZ15" s="29">
        <f t="shared" si="73"/>
        <v>0.829325912456055</v>
      </c>
      <c r="CA15" s="27">
        <f t="shared" si="28"/>
        <v>0.0425078410539782</v>
      </c>
      <c r="CB15" s="27">
        <f t="shared" si="29"/>
        <v>0.170674087543945</v>
      </c>
      <c r="CC15" s="27">
        <f t="shared" si="30"/>
        <v>0.00918400796481963</v>
      </c>
      <c r="CF15" s="31">
        <v>0.173357641918905</v>
      </c>
      <c r="CG15" s="31">
        <v>1</v>
      </c>
      <c r="CH15" s="31">
        <v>0.035198210649965</v>
      </c>
      <c r="CI15" s="31">
        <v>-0.415515443961666</v>
      </c>
      <c r="CJ15" s="31">
        <v>-0.385662480811985</v>
      </c>
      <c r="CK15" s="31">
        <v>1.38629436111989</v>
      </c>
      <c r="CL15" s="34">
        <f t="shared" si="31"/>
        <v>1.07955862113782</v>
      </c>
      <c r="CM15" s="34">
        <f t="shared" si="32"/>
        <v>1.11897582618238</v>
      </c>
      <c r="CN15" s="34">
        <f t="shared" si="33"/>
        <v>0.893674355246539</v>
      </c>
      <c r="CO15" s="32">
        <f t="shared" si="34"/>
        <v>0.0164971878040183</v>
      </c>
      <c r="CP15" s="32">
        <f t="shared" si="35"/>
        <v>0.106325644753461</v>
      </c>
      <c r="CQ15" s="32">
        <f t="shared" si="36"/>
        <v>0.0262923944513215</v>
      </c>
      <c r="CS15" s="30">
        <f t="shared" si="37"/>
        <v>1.08122835571369</v>
      </c>
      <c r="CT15" s="30">
        <f t="shared" si="38"/>
        <v>1.19091452994046</v>
      </c>
      <c r="CU15" s="30">
        <f t="shared" si="39"/>
        <v>1.01434651239026</v>
      </c>
      <c r="CV15" s="34">
        <f t="shared" si="40"/>
        <v>0.985856398957337</v>
      </c>
      <c r="CW15" s="32">
        <f t="shared" si="41"/>
        <v>0.000291913287155316</v>
      </c>
      <c r="CX15" s="32">
        <f t="shared" si="42"/>
        <v>0.0141436010426627</v>
      </c>
      <c r="CY15" s="32">
        <f t="shared" si="43"/>
        <v>0.0943461915394355</v>
      </c>
      <c r="CZ15" s="36"/>
      <c r="DB15" s="25">
        <v>0.173357641918905</v>
      </c>
      <c r="DC15" s="25">
        <v>1</v>
      </c>
      <c r="DD15" s="22">
        <v>0.035198210649965</v>
      </c>
      <c r="DE15" s="25">
        <v>-0.385662480811985</v>
      </c>
      <c r="DF15" s="25">
        <v>1.38629436111989</v>
      </c>
      <c r="DG15" s="26">
        <f t="shared" si="44"/>
        <v>1.04795100538565</v>
      </c>
      <c r="DH15" s="29">
        <f t="shared" si="74"/>
        <v>1.1527256463249</v>
      </c>
      <c r="DI15" s="26">
        <f t="shared" si="75"/>
        <v>0.867509110418586</v>
      </c>
      <c r="DJ15" s="16">
        <f t="shared" si="45"/>
        <v>0.0256156806770636</v>
      </c>
      <c r="DK15" s="16">
        <f t="shared" si="46"/>
        <v>0.132490889581414</v>
      </c>
      <c r="DL15" s="16">
        <f t="shared" si="47"/>
        <v>0.0232895479528096</v>
      </c>
      <c r="DO15" s="25">
        <v>0.173357641918905</v>
      </c>
      <c r="DP15" s="25">
        <v>1</v>
      </c>
      <c r="DQ15" s="25">
        <v>-0.385662480811985</v>
      </c>
      <c r="DR15" s="22">
        <v>1.38629436111989</v>
      </c>
      <c r="DS15" s="26">
        <f t="shared" si="48"/>
        <v>1.07625681441984</v>
      </c>
      <c r="DT15" s="26">
        <f t="shared" si="9"/>
        <v>1.12240868890682</v>
      </c>
      <c r="DU15" s="26">
        <f t="shared" si="76"/>
        <v>0.890941071539599</v>
      </c>
      <c r="DV15" s="16">
        <f t="shared" si="49"/>
        <v>0.0173562669468096</v>
      </c>
      <c r="DW15" s="16">
        <f t="shared" si="50"/>
        <v>0.109058928460401</v>
      </c>
      <c r="DX15" s="16">
        <f t="shared" si="51"/>
        <v>0.0350037734516692</v>
      </c>
      <c r="EA15" s="25">
        <v>0.173357641918905</v>
      </c>
      <c r="EB15" s="22">
        <v>1</v>
      </c>
      <c r="EC15" s="25">
        <v>-0.385662480811985</v>
      </c>
      <c r="ED15" s="26">
        <f t="shared" si="52"/>
        <v>1.11933042893397</v>
      </c>
      <c r="EE15" s="26">
        <f t="shared" si="10"/>
        <v>1.07921661805485</v>
      </c>
      <c r="EF15" s="26">
        <f t="shared" si="77"/>
        <v>0.926598037196993</v>
      </c>
      <c r="EG15" s="16">
        <f t="shared" si="53"/>
        <v>0.00786229283303428</v>
      </c>
      <c r="EH15" s="16">
        <f t="shared" si="54"/>
        <v>0.0734019628030075</v>
      </c>
      <c r="EI15" s="16">
        <f t="shared" si="55"/>
        <v>0.0693166404653975</v>
      </c>
      <c r="EL15" s="25">
        <v>0.173357641918905</v>
      </c>
      <c r="EM15" s="25">
        <v>-0.385662480811985</v>
      </c>
      <c r="EN15" s="26">
        <f t="shared" si="56"/>
        <v>1.02786811089011</v>
      </c>
      <c r="EO15" s="26">
        <f t="shared" si="57"/>
        <v>1.17524805682891</v>
      </c>
      <c r="EP15" s="26">
        <f t="shared" si="58"/>
        <v>0.85088419775671</v>
      </c>
      <c r="EQ15" s="16">
        <f t="shared" si="59"/>
        <v>0.0324474974742991</v>
      </c>
      <c r="ER15" s="16">
        <f t="shared" si="60"/>
        <v>0.14911580224329</v>
      </c>
      <c r="ES15" s="16">
        <f t="shared" si="61"/>
        <v>0.149302856952001</v>
      </c>
    </row>
    <row r="16" s="1" customFormat="1" spans="1:149">
      <c r="A16" s="13" t="s">
        <v>21</v>
      </c>
      <c r="B16" s="13">
        <v>2.15704534289288</v>
      </c>
      <c r="C16" s="14">
        <v>0.0036</v>
      </c>
      <c r="D16" s="14">
        <v>0.035825</v>
      </c>
      <c r="E16" s="13">
        <v>100</v>
      </c>
      <c r="F16" s="13">
        <v>0.5</v>
      </c>
      <c r="G16" s="13">
        <v>0.66</v>
      </c>
      <c r="H16" s="13">
        <v>0.68</v>
      </c>
      <c r="I16" s="13">
        <v>4</v>
      </c>
      <c r="J16" s="13">
        <v>1.328</v>
      </c>
      <c r="K16" s="17">
        <f t="shared" si="11"/>
        <v>1.01418059015336</v>
      </c>
      <c r="L16" s="17">
        <f t="shared" si="0"/>
        <v>1.30943148872449</v>
      </c>
      <c r="M16" s="17">
        <f t="shared" si="1"/>
        <v>0.763690203428738</v>
      </c>
      <c r="N16" s="16">
        <f t="shared" si="2"/>
        <v>0.0984826219964912</v>
      </c>
      <c r="O16" s="16">
        <f t="shared" si="3"/>
        <v>0.236309796571262</v>
      </c>
      <c r="P16" s="16">
        <f>(O16-$Q$1)^2</f>
        <v>0.0896833611690091</v>
      </c>
      <c r="R16" s="21">
        <f t="shared" si="62"/>
        <v>0.269593064944414</v>
      </c>
      <c r="S16" s="21">
        <f t="shared" si="78"/>
        <v>1</v>
      </c>
      <c r="T16" s="21">
        <f t="shared" si="12"/>
        <v>0.768739388462329</v>
      </c>
      <c r="U16" s="22">
        <f t="shared" si="64"/>
        <v>0.00359353551013022</v>
      </c>
      <c r="V16" s="21">
        <f t="shared" si="65"/>
        <v>0.035198210649965</v>
      </c>
      <c r="W16" s="21">
        <f t="shared" si="66"/>
        <v>4.60517018598809</v>
      </c>
      <c r="X16" s="21">
        <f t="shared" si="67"/>
        <v>-0.693147180559945</v>
      </c>
      <c r="Y16" s="21">
        <f t="shared" si="68"/>
        <v>-0.415515443961666</v>
      </c>
      <c r="Z16" s="25">
        <f t="shared" si="69"/>
        <v>-0.385662480811985</v>
      </c>
      <c r="AA16" s="21">
        <f t="shared" si="70"/>
        <v>1.38629436111989</v>
      </c>
      <c r="AB16" s="26">
        <f t="shared" si="14"/>
        <v>1.03472435485952</v>
      </c>
      <c r="AC16" s="26">
        <f t="shared" si="5"/>
        <v>1.28343359636132</v>
      </c>
      <c r="AD16" s="26">
        <f t="shared" si="71"/>
        <v>0.779159905767711</v>
      </c>
      <c r="AE16" s="16">
        <f t="shared" si="15"/>
        <v>0.0860106040325649</v>
      </c>
      <c r="AF16" s="16">
        <f t="shared" si="16"/>
        <v>0.220840094232289</v>
      </c>
      <c r="AG16" s="16">
        <f t="shared" si="17"/>
        <v>0.00199772727047556</v>
      </c>
      <c r="AJ16" s="25">
        <v>0.269593064944414</v>
      </c>
      <c r="AK16" s="25">
        <v>1</v>
      </c>
      <c r="AL16" s="25">
        <v>0.768739388462329</v>
      </c>
      <c r="AM16" s="25">
        <v>0.035198210649965</v>
      </c>
      <c r="AN16" s="22">
        <v>4.60517018598809</v>
      </c>
      <c r="AO16" s="25">
        <v>-0.693147180559945</v>
      </c>
      <c r="AP16" s="25">
        <v>-0.415515443961666</v>
      </c>
      <c r="AQ16" s="25">
        <v>-0.385662480811985</v>
      </c>
      <c r="AR16" s="25">
        <v>1.38629436111989</v>
      </c>
      <c r="AS16" s="26">
        <f t="shared" si="18"/>
        <v>1.03312409193764</v>
      </c>
      <c r="AT16" s="26">
        <f t="shared" si="6"/>
        <v>1.28542157748864</v>
      </c>
      <c r="AU16" s="26">
        <f t="shared" si="19"/>
        <v>0.77795488850726</v>
      </c>
      <c r="AV16" s="16">
        <f t="shared" si="20"/>
        <v>0.086951801155601</v>
      </c>
      <c r="AW16" s="16">
        <f t="shared" si="21"/>
        <v>0.22204511149274</v>
      </c>
      <c r="AX16" s="16">
        <f t="shared" si="22"/>
        <v>0.00193499572047785</v>
      </c>
      <c r="BA16" s="25">
        <v>0.269593064944414</v>
      </c>
      <c r="BB16" s="25">
        <v>1</v>
      </c>
      <c r="BC16" s="25">
        <v>0.768739388462329</v>
      </c>
      <c r="BD16" s="25">
        <v>0.035198210649965</v>
      </c>
      <c r="BE16" s="22">
        <v>-0.693147180559945</v>
      </c>
      <c r="BF16" s="25">
        <v>-0.415515443961666</v>
      </c>
      <c r="BG16" s="25">
        <v>-0.385662480811985</v>
      </c>
      <c r="BH16" s="25">
        <v>1.38629436111989</v>
      </c>
      <c r="BI16" s="26">
        <f t="shared" si="23"/>
        <v>1.01704302221845</v>
      </c>
      <c r="BJ16" s="26">
        <f t="shared" si="7"/>
        <v>1.30574613953229</v>
      </c>
      <c r="BK16" s="26">
        <f t="shared" si="72"/>
        <v>0.765845649260883</v>
      </c>
      <c r="BL16" s="16">
        <f t="shared" si="24"/>
        <v>0.0966942420310341</v>
      </c>
      <c r="BM16" s="16">
        <f t="shared" si="25"/>
        <v>0.234154350739117</v>
      </c>
      <c r="BN16" s="16">
        <f t="shared" si="26"/>
        <v>0.000949350458742992</v>
      </c>
      <c r="BQ16" s="25">
        <v>0.269593064944414</v>
      </c>
      <c r="BR16" s="25">
        <v>1</v>
      </c>
      <c r="BS16" s="22">
        <v>0.768739388462329</v>
      </c>
      <c r="BT16" s="25">
        <v>0.035198210649965</v>
      </c>
      <c r="BU16" s="25">
        <v>-0.415515443961666</v>
      </c>
      <c r="BV16" s="25">
        <v>-0.385662480811985</v>
      </c>
      <c r="BW16" s="25">
        <v>1.38629436111989</v>
      </c>
      <c r="BX16" s="27">
        <f t="shared" si="27"/>
        <v>1.0073527664532</v>
      </c>
      <c r="BY16" s="27">
        <f t="shared" si="8"/>
        <v>1.31830679800064</v>
      </c>
      <c r="BZ16" s="29">
        <f t="shared" si="73"/>
        <v>0.758548769919578</v>
      </c>
      <c r="CA16" s="27">
        <f t="shared" si="28"/>
        <v>0.102814648381217</v>
      </c>
      <c r="CB16" s="27">
        <f t="shared" si="29"/>
        <v>0.241451230080422</v>
      </c>
      <c r="CC16" s="27">
        <f t="shared" si="30"/>
        <v>0.000627807517041481</v>
      </c>
      <c r="CF16" s="31">
        <v>0.269593064944414</v>
      </c>
      <c r="CG16" s="31">
        <v>1</v>
      </c>
      <c r="CH16" s="31">
        <v>0.035198210649965</v>
      </c>
      <c r="CI16" s="31">
        <v>-0.415515443961666</v>
      </c>
      <c r="CJ16" s="31">
        <v>-0.385662480811985</v>
      </c>
      <c r="CK16" s="31">
        <v>1.38629436111989</v>
      </c>
      <c r="CL16" s="34">
        <f t="shared" si="31"/>
        <v>1.07791088488428</v>
      </c>
      <c r="CM16" s="34">
        <f t="shared" si="32"/>
        <v>1.23201279310077</v>
      </c>
      <c r="CN16" s="34">
        <f t="shared" si="33"/>
        <v>0.811679883195994</v>
      </c>
      <c r="CO16" s="32">
        <f t="shared" si="34"/>
        <v>0.0625445654993635</v>
      </c>
      <c r="CP16" s="32">
        <f t="shared" si="35"/>
        <v>0.188320116804006</v>
      </c>
      <c r="CQ16" s="32">
        <f t="shared" si="36"/>
        <v>0.00642479592991745</v>
      </c>
      <c r="CS16" s="30">
        <f t="shared" si="37"/>
        <v>1.07962809041353</v>
      </c>
      <c r="CT16" s="30">
        <f t="shared" si="38"/>
        <v>1.19091452994046</v>
      </c>
      <c r="CU16" s="30">
        <f t="shared" si="39"/>
        <v>1.11510941097208</v>
      </c>
      <c r="CV16" s="34">
        <f t="shared" si="40"/>
        <v>0.896772989413</v>
      </c>
      <c r="CW16" s="32">
        <f t="shared" si="41"/>
        <v>0.0187924261014441</v>
      </c>
      <c r="CX16" s="32">
        <f t="shared" si="42"/>
        <v>0.103227010587</v>
      </c>
      <c r="CY16" s="32">
        <f t="shared" si="43"/>
        <v>0.0475566367471631</v>
      </c>
      <c r="CZ16" s="36"/>
      <c r="DB16" s="25">
        <v>0.269593064944414</v>
      </c>
      <c r="DC16" s="25">
        <v>1</v>
      </c>
      <c r="DD16" s="22">
        <v>0.035198210649965</v>
      </c>
      <c r="DE16" s="25">
        <v>-0.385662480811985</v>
      </c>
      <c r="DF16" s="25">
        <v>1.38629436111989</v>
      </c>
      <c r="DG16" s="26">
        <f t="shared" si="44"/>
        <v>1.04635151200966</v>
      </c>
      <c r="DH16" s="29">
        <f t="shared" si="74"/>
        <v>1.26917196062478</v>
      </c>
      <c r="DI16" s="26">
        <f t="shared" si="75"/>
        <v>0.787915295187996</v>
      </c>
      <c r="DJ16" s="16">
        <f t="shared" si="45"/>
        <v>0.0793258707872452</v>
      </c>
      <c r="DK16" s="16">
        <f t="shared" si="46"/>
        <v>0.212084704812004</v>
      </c>
      <c r="DL16" s="16">
        <f t="shared" si="47"/>
        <v>0.00533123685756873</v>
      </c>
      <c r="DO16" s="25">
        <v>0.269593064944414</v>
      </c>
      <c r="DP16" s="25">
        <v>1</v>
      </c>
      <c r="DQ16" s="25">
        <v>-0.385662480811985</v>
      </c>
      <c r="DR16" s="22">
        <v>1.38629436111989</v>
      </c>
      <c r="DS16" s="26">
        <f t="shared" si="48"/>
        <v>1.07461411773203</v>
      </c>
      <c r="DT16" s="26">
        <f t="shared" si="9"/>
        <v>1.23579243757075</v>
      </c>
      <c r="DU16" s="26">
        <f t="shared" si="76"/>
        <v>0.809197377810262</v>
      </c>
      <c r="DV16" s="16">
        <f t="shared" si="49"/>
        <v>0.0642044053327187</v>
      </c>
      <c r="DW16" s="16">
        <f t="shared" si="50"/>
        <v>0.190802622189738</v>
      </c>
      <c r="DX16" s="16">
        <f t="shared" si="51"/>
        <v>0.0110984666481478</v>
      </c>
      <c r="EA16" s="25">
        <v>0.269593064944414</v>
      </c>
      <c r="EB16" s="22">
        <v>1</v>
      </c>
      <c r="EC16" s="25">
        <v>-0.385662480811985</v>
      </c>
      <c r="ED16" s="26">
        <f t="shared" si="52"/>
        <v>1.11762198875172</v>
      </c>
      <c r="EE16" s="26">
        <f t="shared" si="10"/>
        <v>1.18823717980285</v>
      </c>
      <c r="EF16" s="26">
        <f t="shared" si="77"/>
        <v>0.841582822855211</v>
      </c>
      <c r="EG16" s="16">
        <f t="shared" si="53"/>
        <v>0.0442589076167814</v>
      </c>
      <c r="EH16" s="16">
        <f t="shared" si="54"/>
        <v>0.158417177144789</v>
      </c>
      <c r="EI16" s="16">
        <f t="shared" si="55"/>
        <v>0.0317785247900915</v>
      </c>
      <c r="EL16" s="25">
        <v>0.269593064944414</v>
      </c>
      <c r="EM16" s="25">
        <v>-0.385662480811985</v>
      </c>
      <c r="EN16" s="26">
        <f t="shared" si="56"/>
        <v>1.0262992701463</v>
      </c>
      <c r="EO16" s="26">
        <f t="shared" si="57"/>
        <v>1.29396954536535</v>
      </c>
      <c r="EP16" s="26">
        <f t="shared" si="58"/>
        <v>0.77281571547161</v>
      </c>
      <c r="EQ16" s="16">
        <f t="shared" si="59"/>
        <v>0.0910233303942562</v>
      </c>
      <c r="ER16" s="16">
        <f t="shared" si="60"/>
        <v>0.22718428452839</v>
      </c>
      <c r="ES16" s="16">
        <f t="shared" si="61"/>
        <v>0.0950666466709205</v>
      </c>
    </row>
    <row r="17" s="1" customFormat="1" spans="1:149">
      <c r="A17" s="13" t="s">
        <v>21</v>
      </c>
      <c r="B17" s="13">
        <v>2.09695558858954</v>
      </c>
      <c r="C17" s="14">
        <v>0.0036</v>
      </c>
      <c r="D17" s="14">
        <v>0.035825</v>
      </c>
      <c r="E17" s="13">
        <v>100</v>
      </c>
      <c r="F17" s="13">
        <v>0.5</v>
      </c>
      <c r="G17" s="13">
        <v>0.66</v>
      </c>
      <c r="H17" s="13">
        <v>0.68</v>
      </c>
      <c r="I17" s="13">
        <v>4</v>
      </c>
      <c r="J17" s="13">
        <v>1.241</v>
      </c>
      <c r="K17" s="17">
        <f t="shared" si="11"/>
        <v>1.01573090581439</v>
      </c>
      <c r="L17" s="17">
        <f t="shared" si="0"/>
        <v>1.22178028934248</v>
      </c>
      <c r="M17" s="17">
        <f t="shared" si="1"/>
        <v>0.818477764556317</v>
      </c>
      <c r="N17" s="16">
        <f t="shared" si="2"/>
        <v>0.0507461647952054</v>
      </c>
      <c r="O17" s="16">
        <f t="shared" si="3"/>
        <v>0.181522235443683</v>
      </c>
      <c r="P17" s="16">
        <f>(O17-$Q$1)^2</f>
        <v>0.125499697517975</v>
      </c>
      <c r="R17" s="21">
        <f t="shared" si="62"/>
        <v>0.200309048628752</v>
      </c>
      <c r="S17" s="21">
        <f t="shared" si="78"/>
        <v>1</v>
      </c>
      <c r="T17" s="21">
        <f t="shared" si="12"/>
        <v>0.740486573149754</v>
      </c>
      <c r="U17" s="22">
        <f t="shared" si="64"/>
        <v>0.00359353551013022</v>
      </c>
      <c r="V17" s="21">
        <f t="shared" si="65"/>
        <v>0.035198210649965</v>
      </c>
      <c r="W17" s="21">
        <f t="shared" si="66"/>
        <v>4.60517018598809</v>
      </c>
      <c r="X17" s="21">
        <f t="shared" si="67"/>
        <v>-0.693147180559945</v>
      </c>
      <c r="Y17" s="21">
        <f t="shared" si="68"/>
        <v>-0.415515443961666</v>
      </c>
      <c r="Z17" s="25">
        <f t="shared" si="69"/>
        <v>-0.385662480811985</v>
      </c>
      <c r="AA17" s="21">
        <f t="shared" si="70"/>
        <v>1.38629436111989</v>
      </c>
      <c r="AB17" s="26">
        <f t="shared" si="14"/>
        <v>1.02980620798625</v>
      </c>
      <c r="AC17" s="26">
        <f t="shared" si="5"/>
        <v>1.20508110203252</v>
      </c>
      <c r="AD17" s="26">
        <f t="shared" si="71"/>
        <v>0.829819667998592</v>
      </c>
      <c r="AE17" s="16">
        <f t="shared" si="15"/>
        <v>0.0446028177851459</v>
      </c>
      <c r="AF17" s="16">
        <f t="shared" si="16"/>
        <v>0.170180332001408</v>
      </c>
      <c r="AG17" s="16">
        <f t="shared" si="17"/>
        <v>0.00909271041301532</v>
      </c>
      <c r="AJ17" s="25">
        <v>0.200309048628752</v>
      </c>
      <c r="AK17" s="25">
        <v>1</v>
      </c>
      <c r="AL17" s="25">
        <v>0.740486573149754</v>
      </c>
      <c r="AM17" s="25">
        <v>0.035198210649965</v>
      </c>
      <c r="AN17" s="22">
        <v>4.60517018598809</v>
      </c>
      <c r="AO17" s="25">
        <v>-0.693147180559945</v>
      </c>
      <c r="AP17" s="25">
        <v>-0.415515443961666</v>
      </c>
      <c r="AQ17" s="25">
        <v>-0.385662480811985</v>
      </c>
      <c r="AR17" s="25">
        <v>1.38629436111989</v>
      </c>
      <c r="AS17" s="26">
        <f t="shared" si="18"/>
        <v>1.02808864417073</v>
      </c>
      <c r="AT17" s="26">
        <f t="shared" si="6"/>
        <v>1.20709435614961</v>
      </c>
      <c r="AU17" s="26">
        <f t="shared" si="19"/>
        <v>0.828435652031212</v>
      </c>
      <c r="AV17" s="16">
        <f t="shared" si="20"/>
        <v>0.0453312454410562</v>
      </c>
      <c r="AW17" s="16">
        <f t="shared" si="21"/>
        <v>0.171564347968788</v>
      </c>
      <c r="AX17" s="16">
        <f t="shared" si="22"/>
        <v>0.00892445804715185</v>
      </c>
      <c r="BA17" s="25">
        <v>0.200309048628752</v>
      </c>
      <c r="BB17" s="25">
        <v>1</v>
      </c>
      <c r="BC17" s="25">
        <v>0.740486573149754</v>
      </c>
      <c r="BD17" s="25">
        <v>0.035198210649965</v>
      </c>
      <c r="BE17" s="22">
        <v>-0.693147180559945</v>
      </c>
      <c r="BF17" s="25">
        <v>-0.415515443961666</v>
      </c>
      <c r="BG17" s="25">
        <v>-0.385662480811985</v>
      </c>
      <c r="BH17" s="25">
        <v>1.38629436111989</v>
      </c>
      <c r="BI17" s="26">
        <f t="shared" si="23"/>
        <v>1.01136563425999</v>
      </c>
      <c r="BJ17" s="26">
        <f t="shared" si="7"/>
        <v>1.2270537557943</v>
      </c>
      <c r="BK17" s="26">
        <f t="shared" si="72"/>
        <v>0.814960220999184</v>
      </c>
      <c r="BL17" s="16">
        <f t="shared" si="24"/>
        <v>0.0527319419288179</v>
      </c>
      <c r="BM17" s="16">
        <f t="shared" si="25"/>
        <v>0.185039779000816</v>
      </c>
      <c r="BN17" s="16">
        <f t="shared" si="26"/>
        <v>0.00638818194090245</v>
      </c>
      <c r="BQ17" s="25">
        <v>0.200309048628752</v>
      </c>
      <c r="BR17" s="25">
        <v>1</v>
      </c>
      <c r="BS17" s="22">
        <v>0.740486573149754</v>
      </c>
      <c r="BT17" s="25">
        <v>0.035198210649965</v>
      </c>
      <c r="BU17" s="25">
        <v>-0.415515443961666</v>
      </c>
      <c r="BV17" s="25">
        <v>-0.385662480811985</v>
      </c>
      <c r="BW17" s="25">
        <v>1.38629436111989</v>
      </c>
      <c r="BX17" s="27">
        <f t="shared" si="27"/>
        <v>1.00182570224691</v>
      </c>
      <c r="BY17" s="27">
        <f t="shared" si="8"/>
        <v>1.23873843246052</v>
      </c>
      <c r="BZ17" s="29">
        <f t="shared" si="73"/>
        <v>0.807272926871002</v>
      </c>
      <c r="CA17" s="27">
        <f t="shared" si="28"/>
        <v>0.0572043447056819</v>
      </c>
      <c r="CB17" s="27">
        <f t="shared" si="29"/>
        <v>0.192727073128998</v>
      </c>
      <c r="CC17" s="27">
        <f t="shared" si="30"/>
        <v>0.00544352446022208</v>
      </c>
      <c r="CF17" s="31">
        <v>0.200309048628752</v>
      </c>
      <c r="CG17" s="31">
        <v>1</v>
      </c>
      <c r="CH17" s="31">
        <v>0.035198210649965</v>
      </c>
      <c r="CI17" s="31">
        <v>-0.415515443961666</v>
      </c>
      <c r="CJ17" s="31">
        <v>-0.385662480811985</v>
      </c>
      <c r="CK17" s="31">
        <v>1.38629436111989</v>
      </c>
      <c r="CL17" s="34">
        <f t="shared" si="31"/>
        <v>1.07955862113782</v>
      </c>
      <c r="CM17" s="34">
        <f t="shared" si="32"/>
        <v>1.14954387441418</v>
      </c>
      <c r="CN17" s="34">
        <f t="shared" si="33"/>
        <v>0.869910250715406</v>
      </c>
      <c r="CO17" s="32">
        <f t="shared" si="34"/>
        <v>0.0260633188089223</v>
      </c>
      <c r="CP17" s="32">
        <f t="shared" si="35"/>
        <v>0.130089749284594</v>
      </c>
      <c r="CQ17" s="32">
        <f t="shared" si="36"/>
        <v>0.0191504614380854</v>
      </c>
      <c r="CS17" s="30">
        <f t="shared" si="37"/>
        <v>1.08122835571369</v>
      </c>
      <c r="CT17" s="30">
        <f t="shared" si="38"/>
        <v>1.19091452994046</v>
      </c>
      <c r="CU17" s="30">
        <f t="shared" si="39"/>
        <v>1.04205630950026</v>
      </c>
      <c r="CV17" s="34">
        <f t="shared" si="40"/>
        <v>0.959641039436312</v>
      </c>
      <c r="CW17" s="32">
        <f t="shared" si="41"/>
        <v>0.00250855431108473</v>
      </c>
      <c r="CX17" s="32">
        <f t="shared" si="42"/>
        <v>0.0403589605636878</v>
      </c>
      <c r="CY17" s="32">
        <f t="shared" si="43"/>
        <v>0.0789289086220158</v>
      </c>
      <c r="CZ17" s="36"/>
      <c r="DB17" s="25">
        <v>0.200309048628752</v>
      </c>
      <c r="DC17" s="25">
        <v>1</v>
      </c>
      <c r="DD17" s="22">
        <v>0.035198210649965</v>
      </c>
      <c r="DE17" s="25">
        <v>-0.385662480811985</v>
      </c>
      <c r="DF17" s="25">
        <v>1.38629436111989</v>
      </c>
      <c r="DG17" s="26">
        <f t="shared" si="44"/>
        <v>1.04795100538565</v>
      </c>
      <c r="DH17" s="29">
        <f t="shared" si="74"/>
        <v>1.1842156681202</v>
      </c>
      <c r="DI17" s="26">
        <f t="shared" si="75"/>
        <v>0.84444077790947</v>
      </c>
      <c r="DJ17" s="16">
        <f t="shared" si="45"/>
        <v>0.0372679143216106</v>
      </c>
      <c r="DK17" s="16">
        <f t="shared" si="46"/>
        <v>0.15555922209053</v>
      </c>
      <c r="DL17" s="16">
        <f t="shared" si="47"/>
        <v>0.0167808193973931</v>
      </c>
      <c r="DO17" s="25">
        <v>0.200309048628752</v>
      </c>
      <c r="DP17" s="25">
        <v>1</v>
      </c>
      <c r="DQ17" s="25">
        <v>-0.385662480811985</v>
      </c>
      <c r="DR17" s="22">
        <v>1.38629436111989</v>
      </c>
      <c r="DS17" s="26">
        <f t="shared" si="48"/>
        <v>1.07625681441984</v>
      </c>
      <c r="DT17" s="26">
        <f t="shared" si="9"/>
        <v>1.15307051567332</v>
      </c>
      <c r="DU17" s="26">
        <f t="shared" si="76"/>
        <v>0.867249649008731</v>
      </c>
      <c r="DV17" s="16">
        <f t="shared" si="49"/>
        <v>0.0271403171951005</v>
      </c>
      <c r="DW17" s="16">
        <f t="shared" si="50"/>
        <v>0.132750350991269</v>
      </c>
      <c r="DX17" s="16">
        <f t="shared" si="51"/>
        <v>0.0267000604997532</v>
      </c>
      <c r="EA17" s="25">
        <v>0.200309048628752</v>
      </c>
      <c r="EB17" s="22">
        <v>1</v>
      </c>
      <c r="EC17" s="25">
        <v>-0.385662480811985</v>
      </c>
      <c r="ED17" s="26">
        <f t="shared" si="52"/>
        <v>1.11933042893397</v>
      </c>
      <c r="EE17" s="26">
        <f t="shared" si="10"/>
        <v>1.10869852897853</v>
      </c>
      <c r="EF17" s="26">
        <f t="shared" si="77"/>
        <v>0.901958443943567</v>
      </c>
      <c r="EG17" s="16">
        <f t="shared" si="53"/>
        <v>0.0148034845233925</v>
      </c>
      <c r="EH17" s="16">
        <f t="shared" si="54"/>
        <v>0.0980415560564328</v>
      </c>
      <c r="EI17" s="16">
        <f t="shared" si="55"/>
        <v>0.0569494993999321</v>
      </c>
      <c r="EL17" s="25">
        <v>0.200309048628752</v>
      </c>
      <c r="EM17" s="25">
        <v>-0.385662480811985</v>
      </c>
      <c r="EN17" s="26">
        <f t="shared" si="56"/>
        <v>1.02786811089011</v>
      </c>
      <c r="EO17" s="26">
        <f t="shared" si="57"/>
        <v>1.20735334314957</v>
      </c>
      <c r="EP17" s="26">
        <f t="shared" si="58"/>
        <v>0.828257945922728</v>
      </c>
      <c r="EQ17" s="16">
        <f t="shared" si="59"/>
        <v>0.0454252021555522</v>
      </c>
      <c r="ER17" s="16">
        <f t="shared" si="60"/>
        <v>0.171742054077272</v>
      </c>
      <c r="ES17" s="16">
        <f t="shared" si="61"/>
        <v>0.132329359954429</v>
      </c>
    </row>
    <row r="18" s="1" customFormat="1" spans="1:149">
      <c r="A18" s="13" t="s">
        <v>21</v>
      </c>
      <c r="B18" s="13">
        <v>2.26897726703587</v>
      </c>
      <c r="C18" s="14">
        <v>0.0036</v>
      </c>
      <c r="D18" s="14">
        <v>0.035825</v>
      </c>
      <c r="E18" s="13">
        <v>100</v>
      </c>
      <c r="F18" s="13">
        <v>0.5</v>
      </c>
      <c r="G18" s="13">
        <v>0.66</v>
      </c>
      <c r="H18" s="13">
        <v>0.68</v>
      </c>
      <c r="I18" s="13">
        <v>4</v>
      </c>
      <c r="J18" s="13">
        <v>1.124</v>
      </c>
      <c r="K18" s="17">
        <f t="shared" si="11"/>
        <v>1.01129274651047</v>
      </c>
      <c r="L18" s="17">
        <f t="shared" si="0"/>
        <v>1.11144869166562</v>
      </c>
      <c r="M18" s="17">
        <f t="shared" si="1"/>
        <v>0.899726642802913</v>
      </c>
      <c r="N18" s="16">
        <f t="shared" si="2"/>
        <v>0.0127029249891521</v>
      </c>
      <c r="O18" s="16">
        <f t="shared" si="3"/>
        <v>0.100273357197087</v>
      </c>
      <c r="P18" s="16">
        <f>(O18-$Q$1)^2</f>
        <v>0.189667429724007</v>
      </c>
      <c r="R18" s="21">
        <f t="shared" si="62"/>
        <v>0.105664292012176</v>
      </c>
      <c r="S18" s="21">
        <f t="shared" si="78"/>
        <v>1</v>
      </c>
      <c r="T18" s="21">
        <f t="shared" si="12"/>
        <v>0.819329186812244</v>
      </c>
      <c r="U18" s="22">
        <f t="shared" si="64"/>
        <v>0.00359353551013022</v>
      </c>
      <c r="V18" s="21">
        <f t="shared" si="65"/>
        <v>0.035198210649965</v>
      </c>
      <c r="W18" s="21">
        <f t="shared" si="66"/>
        <v>4.60517018598809</v>
      </c>
      <c r="X18" s="21">
        <f t="shared" si="67"/>
        <v>-0.693147180559945</v>
      </c>
      <c r="Y18" s="21">
        <f t="shared" si="68"/>
        <v>-0.415515443961666</v>
      </c>
      <c r="Z18" s="25">
        <f t="shared" si="69"/>
        <v>-0.385662480811985</v>
      </c>
      <c r="AA18" s="21">
        <f t="shared" si="70"/>
        <v>1.38629436111989</v>
      </c>
      <c r="AB18" s="26">
        <f t="shared" si="14"/>
        <v>1.04346811253232</v>
      </c>
      <c r="AC18" s="26">
        <f t="shared" si="5"/>
        <v>1.07717714274205</v>
      </c>
      <c r="AD18" s="26">
        <f t="shared" si="71"/>
        <v>0.928352413284981</v>
      </c>
      <c r="AE18" s="16">
        <f t="shared" si="15"/>
        <v>0.00648538489910735</v>
      </c>
      <c r="AF18" s="16">
        <f t="shared" si="16"/>
        <v>0.0716475867150193</v>
      </c>
      <c r="AG18" s="16">
        <f t="shared" si="17"/>
        <v>0.0375927310262939</v>
      </c>
      <c r="AJ18" s="25">
        <v>0.105664292012176</v>
      </c>
      <c r="AK18" s="25">
        <v>1</v>
      </c>
      <c r="AL18" s="25">
        <v>0.819329186812244</v>
      </c>
      <c r="AM18" s="25">
        <v>0.035198210649965</v>
      </c>
      <c r="AN18" s="22">
        <v>4.60517018598809</v>
      </c>
      <c r="AO18" s="25">
        <v>-0.693147180559945</v>
      </c>
      <c r="AP18" s="25">
        <v>-0.415515443961666</v>
      </c>
      <c r="AQ18" s="25">
        <v>-0.385662480811985</v>
      </c>
      <c r="AR18" s="25">
        <v>1.38629436111989</v>
      </c>
      <c r="AS18" s="26">
        <f t="shared" si="18"/>
        <v>1.04208099248216</v>
      </c>
      <c r="AT18" s="26">
        <f t="shared" si="6"/>
        <v>1.07861097948128</v>
      </c>
      <c r="AU18" s="26">
        <f t="shared" si="19"/>
        <v>0.927118320713662</v>
      </c>
      <c r="AV18" s="16">
        <f t="shared" si="20"/>
        <v>0.00671072379270847</v>
      </c>
      <c r="AW18" s="16">
        <f t="shared" si="21"/>
        <v>0.0728816792863375</v>
      </c>
      <c r="AX18" s="16">
        <f t="shared" si="22"/>
        <v>0.0373077022346791</v>
      </c>
      <c r="BA18" s="25">
        <v>0.105664292012176</v>
      </c>
      <c r="BB18" s="25">
        <v>1</v>
      </c>
      <c r="BC18" s="25">
        <v>0.819329186812244</v>
      </c>
      <c r="BD18" s="25">
        <v>0.035198210649965</v>
      </c>
      <c r="BE18" s="22">
        <v>-0.693147180559945</v>
      </c>
      <c r="BF18" s="25">
        <v>-0.415515443961666</v>
      </c>
      <c r="BG18" s="25">
        <v>-0.385662480811985</v>
      </c>
      <c r="BH18" s="25">
        <v>1.38629436111989</v>
      </c>
      <c r="BI18" s="26">
        <f t="shared" si="23"/>
        <v>1.02716916985361</v>
      </c>
      <c r="BJ18" s="26">
        <f t="shared" si="7"/>
        <v>1.09426960328277</v>
      </c>
      <c r="BK18" s="26">
        <f t="shared" si="72"/>
        <v>0.913851574602855</v>
      </c>
      <c r="BL18" s="16">
        <f t="shared" si="24"/>
        <v>0.00937620966683917</v>
      </c>
      <c r="BM18" s="16">
        <f t="shared" si="25"/>
        <v>0.0861484253971447</v>
      </c>
      <c r="BN18" s="16">
        <f t="shared" si="26"/>
        <v>0.0319756827865097</v>
      </c>
      <c r="BQ18" s="25">
        <v>0.105664292012176</v>
      </c>
      <c r="BR18" s="25">
        <v>1</v>
      </c>
      <c r="BS18" s="22">
        <v>0.819329186812244</v>
      </c>
      <c r="BT18" s="25">
        <v>0.035198210649965</v>
      </c>
      <c r="BU18" s="25">
        <v>-0.415515443961666</v>
      </c>
      <c r="BV18" s="25">
        <v>-0.385662480811985</v>
      </c>
      <c r="BW18" s="25">
        <v>1.38629436111989</v>
      </c>
      <c r="BX18" s="27">
        <f t="shared" si="27"/>
        <v>1.01720745331339</v>
      </c>
      <c r="BY18" s="27">
        <f t="shared" si="8"/>
        <v>1.10498600490858</v>
      </c>
      <c r="BZ18" s="29">
        <f t="shared" si="73"/>
        <v>0.904988837467433</v>
      </c>
      <c r="CA18" s="27">
        <f t="shared" si="28"/>
        <v>0.0114046480278109</v>
      </c>
      <c r="CB18" s="27">
        <f t="shared" si="29"/>
        <v>0.0950111625325674</v>
      </c>
      <c r="CC18" s="27">
        <f t="shared" si="30"/>
        <v>0.0294109311704204</v>
      </c>
      <c r="CF18" s="31">
        <v>0.105664292012176</v>
      </c>
      <c r="CG18" s="31">
        <v>1</v>
      </c>
      <c r="CH18" s="31">
        <v>0.035198210649965</v>
      </c>
      <c r="CI18" s="31">
        <v>-0.415515443961666</v>
      </c>
      <c r="CJ18" s="31">
        <v>-0.385662480811985</v>
      </c>
      <c r="CK18" s="31">
        <v>1.38629436111989</v>
      </c>
      <c r="CL18" s="34">
        <f t="shared" si="31"/>
        <v>1.07484157146344</v>
      </c>
      <c r="CM18" s="34">
        <f t="shared" si="32"/>
        <v>1.04573551102013</v>
      </c>
      <c r="CN18" s="34">
        <f t="shared" si="33"/>
        <v>0.956264743294874</v>
      </c>
      <c r="CO18" s="32">
        <f t="shared" si="34"/>
        <v>0.00241655109618423</v>
      </c>
      <c r="CP18" s="32">
        <f t="shared" si="35"/>
        <v>0.043735256705126</v>
      </c>
      <c r="CQ18" s="32">
        <f t="shared" si="36"/>
        <v>0.0505079259437706</v>
      </c>
      <c r="CS18" s="30">
        <f t="shared" si="37"/>
        <v>1.0766472033012</v>
      </c>
      <c r="CT18" s="30">
        <f t="shared" si="38"/>
        <v>1.19091452994046</v>
      </c>
      <c r="CU18" s="30">
        <f t="shared" si="39"/>
        <v>0.943812483382994</v>
      </c>
      <c r="CV18" s="34">
        <f t="shared" si="40"/>
        <v>1.05953249994703</v>
      </c>
      <c r="CW18" s="32">
        <f t="shared" si="41"/>
        <v>0.00447755431715318</v>
      </c>
      <c r="CX18" s="32">
        <f t="shared" si="42"/>
        <v>0.0595324999470315</v>
      </c>
      <c r="CY18" s="32">
        <f t="shared" si="43"/>
        <v>0.0685231940221664</v>
      </c>
      <c r="CZ18" s="36"/>
      <c r="DB18" s="25">
        <v>0.105664292012176</v>
      </c>
      <c r="DC18" s="25">
        <v>1</v>
      </c>
      <c r="DD18" s="22">
        <v>0.035198210649965</v>
      </c>
      <c r="DE18" s="25">
        <v>-0.385662480811985</v>
      </c>
      <c r="DF18" s="25">
        <v>1.38629436111989</v>
      </c>
      <c r="DG18" s="26">
        <f t="shared" si="44"/>
        <v>1.04337206279566</v>
      </c>
      <c r="DH18" s="29">
        <f t="shared" si="74"/>
        <v>1.07727630447407</v>
      </c>
      <c r="DI18" s="26">
        <f t="shared" si="75"/>
        <v>0.928266959782616</v>
      </c>
      <c r="DJ18" s="16">
        <f t="shared" si="45"/>
        <v>0.00650086425782698</v>
      </c>
      <c r="DK18" s="16">
        <f t="shared" si="46"/>
        <v>0.0717330402173842</v>
      </c>
      <c r="DL18" s="16">
        <f t="shared" si="47"/>
        <v>0.0455254698311544</v>
      </c>
      <c r="DO18" s="25">
        <v>0.105664292012176</v>
      </c>
      <c r="DP18" s="25">
        <v>1</v>
      </c>
      <c r="DQ18" s="25">
        <v>-0.385662480811985</v>
      </c>
      <c r="DR18" s="22">
        <v>1.38629436111989</v>
      </c>
      <c r="DS18" s="26">
        <f t="shared" si="48"/>
        <v>1.07155419173997</v>
      </c>
      <c r="DT18" s="26">
        <f t="shared" si="9"/>
        <v>1.04894368261009</v>
      </c>
      <c r="DU18" s="26">
        <f t="shared" si="76"/>
        <v>0.953340028238406</v>
      </c>
      <c r="DV18" s="16">
        <f t="shared" si="49"/>
        <v>0.002750562804048</v>
      </c>
      <c r="DW18" s="16">
        <f t="shared" si="50"/>
        <v>0.046659971761594</v>
      </c>
      <c r="DX18" s="16">
        <f t="shared" si="51"/>
        <v>0.0622462135244417</v>
      </c>
      <c r="EA18" s="25">
        <v>0.105664292012176</v>
      </c>
      <c r="EB18" s="22">
        <v>1</v>
      </c>
      <c r="EC18" s="25">
        <v>-0.385662480811985</v>
      </c>
      <c r="ED18" s="26">
        <f t="shared" si="52"/>
        <v>1.11443959935608</v>
      </c>
      <c r="EE18" s="26">
        <f t="shared" si="10"/>
        <v>1.00857866200146</v>
      </c>
      <c r="EF18" s="26">
        <f t="shared" si="77"/>
        <v>0.991494305476937</v>
      </c>
      <c r="EG18" s="16">
        <f t="shared" si="53"/>
        <v>9.14012604723264e-5</v>
      </c>
      <c r="EH18" s="16">
        <f t="shared" si="54"/>
        <v>0.00850569452306327</v>
      </c>
      <c r="EI18" s="16">
        <f t="shared" si="55"/>
        <v>0.107700014654185</v>
      </c>
      <c r="EL18" s="25">
        <v>0.105664292012176</v>
      </c>
      <c r="EM18" s="25">
        <v>-0.385662480811985</v>
      </c>
      <c r="EN18" s="26">
        <f t="shared" si="56"/>
        <v>1.02337691898737</v>
      </c>
      <c r="EO18" s="26">
        <f t="shared" si="57"/>
        <v>1.09832455583637</v>
      </c>
      <c r="EP18" s="26">
        <f t="shared" si="58"/>
        <v>0.910477685931826</v>
      </c>
      <c r="EQ18" s="16">
        <f t="shared" si="59"/>
        <v>0.0101250044324738</v>
      </c>
      <c r="ER18" s="16">
        <f t="shared" si="60"/>
        <v>0.0895223140681738</v>
      </c>
      <c r="ES18" s="16">
        <f t="shared" si="61"/>
        <v>0.198907764097728</v>
      </c>
    </row>
    <row r="19" s="1" customFormat="1" spans="1:149">
      <c r="A19" s="13" t="s">
        <v>21</v>
      </c>
      <c r="B19" s="13">
        <v>2.25148985770404</v>
      </c>
      <c r="C19" s="14">
        <v>0.0036</v>
      </c>
      <c r="D19" s="14">
        <v>0.035825</v>
      </c>
      <c r="E19" s="13">
        <v>100</v>
      </c>
      <c r="F19" s="13">
        <v>0.5</v>
      </c>
      <c r="G19" s="13">
        <v>0.66</v>
      </c>
      <c r="H19" s="13">
        <v>0.68</v>
      </c>
      <c r="I19" s="13">
        <v>4</v>
      </c>
      <c r="J19" s="13">
        <v>1.596</v>
      </c>
      <c r="K19" s="17">
        <f t="shared" si="11"/>
        <v>1.01174392167124</v>
      </c>
      <c r="L19" s="17">
        <f t="shared" si="0"/>
        <v>1.57747426578424</v>
      </c>
      <c r="M19" s="17">
        <f t="shared" si="1"/>
        <v>0.633924762951902</v>
      </c>
      <c r="N19" s="16">
        <f t="shared" si="2"/>
        <v>0.341355165064107</v>
      </c>
      <c r="O19" s="16">
        <f t="shared" si="3"/>
        <v>0.366075237048098</v>
      </c>
      <c r="P19" s="16">
        <f>(O19-$Q$1)^2</f>
        <v>0.0288002496944491</v>
      </c>
      <c r="R19" s="21">
        <f t="shared" si="62"/>
        <v>0.45582500200967</v>
      </c>
      <c r="S19" s="21">
        <f t="shared" si="78"/>
        <v>1</v>
      </c>
      <c r="T19" s="21">
        <f t="shared" si="12"/>
        <v>0.811592156065373</v>
      </c>
      <c r="U19" s="22">
        <f t="shared" si="64"/>
        <v>0.00359353551013022</v>
      </c>
      <c r="V19" s="21">
        <f t="shared" si="65"/>
        <v>0.035198210649965</v>
      </c>
      <c r="W19" s="21">
        <f t="shared" si="66"/>
        <v>4.60517018598809</v>
      </c>
      <c r="X19" s="21">
        <f t="shared" si="67"/>
        <v>-0.693147180559945</v>
      </c>
      <c r="Y19" s="21">
        <f t="shared" si="68"/>
        <v>-0.415515443961666</v>
      </c>
      <c r="Z19" s="25">
        <f t="shared" si="69"/>
        <v>-0.385662480811985</v>
      </c>
      <c r="AA19" s="21">
        <f t="shared" si="70"/>
        <v>1.38629436111989</v>
      </c>
      <c r="AB19" s="26">
        <f t="shared" si="14"/>
        <v>1.04213645504292</v>
      </c>
      <c r="AC19" s="26">
        <f t="shared" si="5"/>
        <v>1.53146931217781</v>
      </c>
      <c r="AD19" s="26">
        <f t="shared" si="71"/>
        <v>0.652967703660975</v>
      </c>
      <c r="AE19" s="16">
        <f t="shared" si="15"/>
        <v>0.306764826432428</v>
      </c>
      <c r="AF19" s="16">
        <f t="shared" si="16"/>
        <v>0.347032296339025</v>
      </c>
      <c r="AG19" s="16">
        <f t="shared" si="17"/>
        <v>0.00664164033989452</v>
      </c>
      <c r="AJ19" s="25">
        <v>0.45582500200967</v>
      </c>
      <c r="AK19" s="25">
        <v>1</v>
      </c>
      <c r="AL19" s="25">
        <v>0.811592156065373</v>
      </c>
      <c r="AM19" s="25">
        <v>0.035198210649965</v>
      </c>
      <c r="AN19" s="22">
        <v>4.60517018598809</v>
      </c>
      <c r="AO19" s="25">
        <v>-0.693147180559945</v>
      </c>
      <c r="AP19" s="25">
        <v>-0.415515443961666</v>
      </c>
      <c r="AQ19" s="25">
        <v>-0.385662480811985</v>
      </c>
      <c r="AR19" s="25">
        <v>1.38629436111989</v>
      </c>
      <c r="AS19" s="26">
        <f t="shared" si="18"/>
        <v>1.04071648079918</v>
      </c>
      <c r="AT19" s="26">
        <f t="shared" si="6"/>
        <v>1.53355887933514</v>
      </c>
      <c r="AU19" s="26">
        <f t="shared" si="19"/>
        <v>0.652077995488208</v>
      </c>
      <c r="AV19" s="16">
        <f t="shared" si="20"/>
        <v>0.308339786696047</v>
      </c>
      <c r="AW19" s="16">
        <f t="shared" si="21"/>
        <v>0.347922004511792</v>
      </c>
      <c r="AX19" s="16">
        <f t="shared" si="22"/>
        <v>0.0067056947851222</v>
      </c>
      <c r="BA19" s="25">
        <v>0.45582500200967</v>
      </c>
      <c r="BB19" s="25">
        <v>1</v>
      </c>
      <c r="BC19" s="25">
        <v>0.811592156065373</v>
      </c>
      <c r="BD19" s="25">
        <v>0.035198210649965</v>
      </c>
      <c r="BE19" s="22">
        <v>-0.693147180559945</v>
      </c>
      <c r="BF19" s="25">
        <v>-0.415515443961666</v>
      </c>
      <c r="BG19" s="25">
        <v>-0.385662480811985</v>
      </c>
      <c r="BH19" s="25">
        <v>1.38629436111989</v>
      </c>
      <c r="BI19" s="26">
        <f t="shared" si="23"/>
        <v>1.02562419516509</v>
      </c>
      <c r="BJ19" s="26">
        <f t="shared" si="7"/>
        <v>1.55612553557504</v>
      </c>
      <c r="BK19" s="26">
        <f t="shared" si="72"/>
        <v>0.642621676168603</v>
      </c>
      <c r="BL19" s="16">
        <f t="shared" si="24"/>
        <v>0.325328558741071</v>
      </c>
      <c r="BM19" s="16">
        <f t="shared" si="25"/>
        <v>0.357378323831397</v>
      </c>
      <c r="BN19" s="16">
        <f t="shared" si="26"/>
        <v>0.00854005940493353</v>
      </c>
      <c r="BQ19" s="25">
        <v>0.45582500200967</v>
      </c>
      <c r="BR19" s="25">
        <v>1</v>
      </c>
      <c r="BS19" s="22">
        <v>0.811592156065373</v>
      </c>
      <c r="BT19" s="25">
        <v>0.035198210649965</v>
      </c>
      <c r="BU19" s="25">
        <v>-0.415515443961666</v>
      </c>
      <c r="BV19" s="25">
        <v>-0.385662480811985</v>
      </c>
      <c r="BW19" s="25">
        <v>1.38629436111989</v>
      </c>
      <c r="BX19" s="27">
        <f t="shared" si="27"/>
        <v>1.01570418080103</v>
      </c>
      <c r="BY19" s="27">
        <f t="shared" si="8"/>
        <v>1.57132364931423</v>
      </c>
      <c r="BZ19" s="29">
        <f t="shared" si="73"/>
        <v>0.63640612832145</v>
      </c>
      <c r="CA19" s="27">
        <f t="shared" si="28"/>
        <v>0.336743237779798</v>
      </c>
      <c r="CB19" s="27">
        <f t="shared" si="29"/>
        <v>0.36359387167855</v>
      </c>
      <c r="CC19" s="27">
        <f t="shared" si="30"/>
        <v>0.00942579900124163</v>
      </c>
      <c r="CF19" s="31">
        <v>0.45582500200967</v>
      </c>
      <c r="CG19" s="31">
        <v>1</v>
      </c>
      <c r="CH19" s="31">
        <v>0.035198210649965</v>
      </c>
      <c r="CI19" s="31">
        <v>-0.415515443961666</v>
      </c>
      <c r="CJ19" s="31">
        <v>-0.385662480811985</v>
      </c>
      <c r="CK19" s="31">
        <v>1.38629436111989</v>
      </c>
      <c r="CL19" s="34">
        <f t="shared" si="31"/>
        <v>1.07532109810939</v>
      </c>
      <c r="CM19" s="34">
        <f t="shared" si="32"/>
        <v>1.48420783597203</v>
      </c>
      <c r="CN19" s="34">
        <f t="shared" si="33"/>
        <v>0.673760086534705</v>
      </c>
      <c r="CO19" s="32">
        <f t="shared" si="34"/>
        <v>0.271106518874013</v>
      </c>
      <c r="CP19" s="32">
        <f t="shared" si="35"/>
        <v>0.326239913465296</v>
      </c>
      <c r="CQ19" s="32">
        <f t="shared" si="36"/>
        <v>0.00333679198047839</v>
      </c>
      <c r="CS19" s="30">
        <f t="shared" si="37"/>
        <v>1.07711291487995</v>
      </c>
      <c r="CT19" s="30">
        <f t="shared" si="38"/>
        <v>1.19091452994046</v>
      </c>
      <c r="CU19" s="30">
        <f t="shared" si="39"/>
        <v>1.34014655113813</v>
      </c>
      <c r="CV19" s="34">
        <f t="shared" si="40"/>
        <v>0.746187048834877</v>
      </c>
      <c r="CW19" s="32">
        <f t="shared" si="41"/>
        <v>0.164094238053356</v>
      </c>
      <c r="CX19" s="32">
        <f t="shared" si="42"/>
        <v>0.253812951165123</v>
      </c>
      <c r="CY19" s="32">
        <f t="shared" si="43"/>
        <v>0.00455475182560393</v>
      </c>
      <c r="CZ19" s="36"/>
      <c r="DB19" s="25">
        <v>0.45582500200967</v>
      </c>
      <c r="DC19" s="25">
        <v>1</v>
      </c>
      <c r="DD19" s="22">
        <v>0.035198210649965</v>
      </c>
      <c r="DE19" s="25">
        <v>-0.385662480811985</v>
      </c>
      <c r="DF19" s="25">
        <v>1.38629436111989</v>
      </c>
      <c r="DG19" s="26">
        <f t="shared" si="44"/>
        <v>1.04383754972791</v>
      </c>
      <c r="DH19" s="29">
        <f t="shared" si="74"/>
        <v>1.5289735461385</v>
      </c>
      <c r="DI19" s="26">
        <f t="shared" si="75"/>
        <v>0.654033552461094</v>
      </c>
      <c r="DJ19" s="16">
        <f t="shared" si="45"/>
        <v>0.304883371490484</v>
      </c>
      <c r="DK19" s="16">
        <f t="shared" si="46"/>
        <v>0.345966447538906</v>
      </c>
      <c r="DL19" s="16">
        <f t="shared" si="47"/>
        <v>0.00370472149654179</v>
      </c>
      <c r="DO19" s="25">
        <v>0.45582500200967</v>
      </c>
      <c r="DP19" s="25">
        <v>1</v>
      </c>
      <c r="DQ19" s="25">
        <v>-0.385662480811985</v>
      </c>
      <c r="DR19" s="22">
        <v>1.38629436111989</v>
      </c>
      <c r="DS19" s="26">
        <f t="shared" si="48"/>
        <v>1.07203225176403</v>
      </c>
      <c r="DT19" s="26">
        <f t="shared" si="9"/>
        <v>1.48876117987474</v>
      </c>
      <c r="DU19" s="26">
        <f t="shared" si="76"/>
        <v>0.671699405867188</v>
      </c>
      <c r="DV19" s="16">
        <f t="shared" si="49"/>
        <v>0.27454220119147</v>
      </c>
      <c r="DW19" s="16">
        <f t="shared" si="50"/>
        <v>0.328300594132812</v>
      </c>
      <c r="DX19" s="16">
        <f t="shared" si="51"/>
        <v>0.00103353965957999</v>
      </c>
      <c r="EA19" s="25">
        <v>0.45582500200967</v>
      </c>
      <c r="EB19" s="22">
        <v>1</v>
      </c>
      <c r="EC19" s="25">
        <v>-0.385662480811985</v>
      </c>
      <c r="ED19" s="26">
        <f t="shared" si="52"/>
        <v>1.1149367921493</v>
      </c>
      <c r="EE19" s="26">
        <f t="shared" si="10"/>
        <v>1.43147128271131</v>
      </c>
      <c r="EF19" s="26">
        <f t="shared" si="77"/>
        <v>0.698581949968236</v>
      </c>
      <c r="EG19" s="16">
        <f t="shared" si="53"/>
        <v>0.231421809947602</v>
      </c>
      <c r="EH19" s="16">
        <f t="shared" si="54"/>
        <v>0.301418050031764</v>
      </c>
      <c r="EI19" s="16">
        <f t="shared" si="55"/>
        <v>0.00124358132422881</v>
      </c>
      <c r="EL19" s="25">
        <v>0.45582500200967</v>
      </c>
      <c r="EM19" s="25">
        <v>-0.385662480811985</v>
      </c>
      <c r="EN19" s="26">
        <f t="shared" si="56"/>
        <v>1.02383348534518</v>
      </c>
      <c r="EO19" s="26">
        <f t="shared" si="57"/>
        <v>1.55884723721643</v>
      </c>
      <c r="EP19" s="26">
        <f t="shared" si="58"/>
        <v>0.641499677534575</v>
      </c>
      <c r="EQ19" s="16">
        <f t="shared" si="59"/>
        <v>0.327374520492243</v>
      </c>
      <c r="ER19" s="16">
        <f t="shared" si="60"/>
        <v>0.358500322465425</v>
      </c>
      <c r="ES19" s="16">
        <f t="shared" si="61"/>
        <v>0.0313335166480169</v>
      </c>
    </row>
    <row r="20" s="1" customFormat="1" spans="1:149">
      <c r="A20" s="13" t="s">
        <v>21</v>
      </c>
      <c r="B20" s="13">
        <v>2.32678946523443</v>
      </c>
      <c r="C20" s="14">
        <v>0.0036</v>
      </c>
      <c r="D20" s="14">
        <v>0.035825</v>
      </c>
      <c r="E20" s="13">
        <v>100</v>
      </c>
      <c r="F20" s="13">
        <v>0.5</v>
      </c>
      <c r="G20" s="13">
        <v>0.66</v>
      </c>
      <c r="H20" s="13">
        <v>0.68</v>
      </c>
      <c r="I20" s="13">
        <v>4</v>
      </c>
      <c r="J20" s="13">
        <v>1.426</v>
      </c>
      <c r="K20" s="17">
        <f t="shared" si="11"/>
        <v>1.00980119179695</v>
      </c>
      <c r="L20" s="17">
        <f t="shared" si="0"/>
        <v>1.41215915725195</v>
      </c>
      <c r="M20" s="17">
        <f t="shared" si="1"/>
        <v>0.708135478118479</v>
      </c>
      <c r="N20" s="16">
        <f t="shared" si="2"/>
        <v>0.173221447949638</v>
      </c>
      <c r="O20" s="16">
        <f t="shared" si="3"/>
        <v>0.291864521881521</v>
      </c>
      <c r="P20" s="16">
        <f>(O20-$Q$1)^2</f>
        <v>0.059495541095716</v>
      </c>
      <c r="R20" s="21">
        <f t="shared" si="62"/>
        <v>0.345119850319432</v>
      </c>
      <c r="S20" s="21">
        <f t="shared" si="78"/>
        <v>1</v>
      </c>
      <c r="T20" s="21">
        <f t="shared" si="12"/>
        <v>0.844489405467475</v>
      </c>
      <c r="U20" s="22">
        <f t="shared" si="64"/>
        <v>0.00359353551013022</v>
      </c>
      <c r="V20" s="21">
        <f t="shared" si="65"/>
        <v>0.035198210649965</v>
      </c>
      <c r="W20" s="21">
        <f t="shared" si="66"/>
        <v>4.60517018598809</v>
      </c>
      <c r="X20" s="21">
        <f t="shared" si="67"/>
        <v>-0.693147180559945</v>
      </c>
      <c r="Y20" s="21">
        <f t="shared" si="68"/>
        <v>-0.415515443961666</v>
      </c>
      <c r="Z20" s="25">
        <f t="shared" si="69"/>
        <v>-0.385662480811985</v>
      </c>
      <c r="AA20" s="21">
        <f t="shared" si="70"/>
        <v>1.38629436111989</v>
      </c>
      <c r="AB20" s="26">
        <f t="shared" si="14"/>
        <v>1.04778360603731</v>
      </c>
      <c r="AC20" s="26">
        <f t="shared" si="5"/>
        <v>1.36096803937704</v>
      </c>
      <c r="AD20" s="26">
        <f t="shared" si="71"/>
        <v>0.734771112228125</v>
      </c>
      <c r="AE20" s="16">
        <f t="shared" si="15"/>
        <v>0.143047640662144</v>
      </c>
      <c r="AF20" s="16">
        <f t="shared" si="16"/>
        <v>0.265228887771875</v>
      </c>
      <c r="AG20" s="16">
        <f t="shared" si="17"/>
        <v>9.43404461719289e-8</v>
      </c>
      <c r="AJ20" s="25">
        <v>0.345119850319432</v>
      </c>
      <c r="AK20" s="25">
        <v>1</v>
      </c>
      <c r="AL20" s="25">
        <v>0.844489405467475</v>
      </c>
      <c r="AM20" s="25">
        <v>0.035198210649965</v>
      </c>
      <c r="AN20" s="22">
        <v>4.60517018598809</v>
      </c>
      <c r="AO20" s="25">
        <v>-0.693147180559945</v>
      </c>
      <c r="AP20" s="25">
        <v>-0.415515443961666</v>
      </c>
      <c r="AQ20" s="25">
        <v>-0.385662480811985</v>
      </c>
      <c r="AR20" s="25">
        <v>1.38629436111989</v>
      </c>
      <c r="AS20" s="26">
        <f t="shared" si="18"/>
        <v>1.04650396327529</v>
      </c>
      <c r="AT20" s="26">
        <f t="shared" si="6"/>
        <v>1.36263220211511</v>
      </c>
      <c r="AU20" s="26">
        <f t="shared" si="19"/>
        <v>0.73387374703737</v>
      </c>
      <c r="AV20" s="16">
        <f t="shared" si="20"/>
        <v>0.144017241889762</v>
      </c>
      <c r="AW20" s="16">
        <f t="shared" si="21"/>
        <v>0.26612625296263</v>
      </c>
      <c r="AX20" s="16">
        <f t="shared" si="22"/>
        <v>8.56646829918559e-9</v>
      </c>
      <c r="BA20" s="25">
        <v>0.345119850319432</v>
      </c>
      <c r="BB20" s="25">
        <v>1</v>
      </c>
      <c r="BC20" s="25">
        <v>0.844489405467475</v>
      </c>
      <c r="BD20" s="25">
        <v>0.035198210649965</v>
      </c>
      <c r="BE20" s="22">
        <v>-0.693147180559945</v>
      </c>
      <c r="BF20" s="25">
        <v>-0.415515443961666</v>
      </c>
      <c r="BG20" s="25">
        <v>-0.385662480811985</v>
      </c>
      <c r="BH20" s="25">
        <v>1.38629436111989</v>
      </c>
      <c r="BI20" s="26">
        <f t="shared" si="23"/>
        <v>1.03218308481355</v>
      </c>
      <c r="BJ20" s="26">
        <f t="shared" si="7"/>
        <v>1.38153785019408</v>
      </c>
      <c r="BK20" s="26">
        <f t="shared" si="72"/>
        <v>0.723831055268969</v>
      </c>
      <c r="BL20" s="16">
        <f t="shared" si="24"/>
        <v>0.155091762686972</v>
      </c>
      <c r="BM20" s="16">
        <f t="shared" si="25"/>
        <v>0.276168944731031</v>
      </c>
      <c r="BN20" s="16">
        <f t="shared" si="26"/>
        <v>0.000125508614518097</v>
      </c>
      <c r="BQ20" s="25">
        <v>0.345119850319432</v>
      </c>
      <c r="BR20" s="25">
        <v>1</v>
      </c>
      <c r="BS20" s="22">
        <v>0.844489405467475</v>
      </c>
      <c r="BT20" s="25">
        <v>0.035198210649965</v>
      </c>
      <c r="BU20" s="25">
        <v>-0.415515443961666</v>
      </c>
      <c r="BV20" s="25">
        <v>-0.385662480811985</v>
      </c>
      <c r="BW20" s="25">
        <v>1.38629436111989</v>
      </c>
      <c r="BX20" s="27">
        <f t="shared" si="27"/>
        <v>1.0220853044387</v>
      </c>
      <c r="BY20" s="27">
        <f t="shared" si="8"/>
        <v>1.39518687315745</v>
      </c>
      <c r="BZ20" s="29">
        <f t="shared" si="73"/>
        <v>0.716749862860235</v>
      </c>
      <c r="CA20" s="27">
        <f t="shared" si="28"/>
        <v>0.163147081290381</v>
      </c>
      <c r="CB20" s="27">
        <f t="shared" si="29"/>
        <v>0.283250137139765</v>
      </c>
      <c r="CC20" s="27">
        <f t="shared" si="30"/>
        <v>0.000280322009313301</v>
      </c>
      <c r="CF20" s="31">
        <v>0.345119850319432</v>
      </c>
      <c r="CG20" s="31">
        <v>1</v>
      </c>
      <c r="CH20" s="31">
        <v>0.035198210649965</v>
      </c>
      <c r="CI20" s="31">
        <v>-0.415515443961666</v>
      </c>
      <c r="CJ20" s="31">
        <v>-0.385662480811985</v>
      </c>
      <c r="CK20" s="31">
        <v>1.38629436111989</v>
      </c>
      <c r="CL20" s="34">
        <f t="shared" si="31"/>
        <v>1.07325628864821</v>
      </c>
      <c r="CM20" s="34">
        <f t="shared" si="32"/>
        <v>1.32866680128758</v>
      </c>
      <c r="CN20" s="34">
        <f t="shared" si="33"/>
        <v>0.752634143512072</v>
      </c>
      <c r="CO20" s="32">
        <f t="shared" si="34"/>
        <v>0.124428125898232</v>
      </c>
      <c r="CP20" s="32">
        <f t="shared" si="35"/>
        <v>0.247365856487928</v>
      </c>
      <c r="CQ20" s="32">
        <f t="shared" si="36"/>
        <v>0.00044559347211997</v>
      </c>
      <c r="CS20" s="30">
        <f t="shared" si="37"/>
        <v>1.07510759216822</v>
      </c>
      <c r="CT20" s="30">
        <f t="shared" si="38"/>
        <v>1.19091452994046</v>
      </c>
      <c r="CU20" s="30">
        <f t="shared" si="39"/>
        <v>1.19739911148056</v>
      </c>
      <c r="CV20" s="34">
        <f t="shared" si="40"/>
        <v>0.83514342913076</v>
      </c>
      <c r="CW20" s="32">
        <f t="shared" si="41"/>
        <v>0.0552651782331132</v>
      </c>
      <c r="CX20" s="32">
        <f t="shared" si="42"/>
        <v>0.16485657086924</v>
      </c>
      <c r="CY20" s="32">
        <f t="shared" si="43"/>
        <v>0.0244751261960246</v>
      </c>
      <c r="CZ20" s="36"/>
      <c r="DB20" s="25">
        <v>0.345119850319432</v>
      </c>
      <c r="DC20" s="25">
        <v>1</v>
      </c>
      <c r="DD20" s="22">
        <v>0.035198210649965</v>
      </c>
      <c r="DE20" s="25">
        <v>-0.385662480811985</v>
      </c>
      <c r="DF20" s="25">
        <v>1.38629436111989</v>
      </c>
      <c r="DG20" s="26">
        <f t="shared" si="44"/>
        <v>1.04183319432895</v>
      </c>
      <c r="DH20" s="29">
        <f t="shared" si="74"/>
        <v>1.36874118406113</v>
      </c>
      <c r="DI20" s="26">
        <f t="shared" si="75"/>
        <v>0.730598312993654</v>
      </c>
      <c r="DJ20" s="16">
        <f t="shared" si="45"/>
        <v>0.147584134579498</v>
      </c>
      <c r="DK20" s="16">
        <f t="shared" si="46"/>
        <v>0.269401687006346</v>
      </c>
      <c r="DL20" s="16">
        <f t="shared" si="47"/>
        <v>0.000246437788976729</v>
      </c>
      <c r="DO20" s="25">
        <v>0.345119850319432</v>
      </c>
      <c r="DP20" s="25">
        <v>1</v>
      </c>
      <c r="DQ20" s="25">
        <v>-0.385662480811985</v>
      </c>
      <c r="DR20" s="22">
        <v>1.38629436111989</v>
      </c>
      <c r="DS20" s="26">
        <f t="shared" si="48"/>
        <v>1.06997375747798</v>
      </c>
      <c r="DT20" s="26">
        <f t="shared" si="9"/>
        <v>1.33274296685668</v>
      </c>
      <c r="DU20" s="26">
        <f t="shared" si="76"/>
        <v>0.750332228245431</v>
      </c>
      <c r="DV20" s="16">
        <f t="shared" si="49"/>
        <v>0.126754685364345</v>
      </c>
      <c r="DW20" s="16">
        <f t="shared" si="50"/>
        <v>0.249667771754569</v>
      </c>
      <c r="DX20" s="16">
        <f t="shared" si="51"/>
        <v>0.00216077255189424</v>
      </c>
      <c r="EA20" s="25">
        <v>0.345119850319432</v>
      </c>
      <c r="EB20" s="22">
        <v>1</v>
      </c>
      <c r="EC20" s="25">
        <v>-0.385662480811985</v>
      </c>
      <c r="ED20" s="26">
        <f t="shared" si="52"/>
        <v>1.11279591344704</v>
      </c>
      <c r="EE20" s="26">
        <f t="shared" si="10"/>
        <v>1.28145689858149</v>
      </c>
      <c r="EF20" s="26">
        <f t="shared" si="77"/>
        <v>0.780361790636071</v>
      </c>
      <c r="EG20" s="16">
        <f t="shared" si="53"/>
        <v>0.0980967998334754</v>
      </c>
      <c r="EH20" s="16">
        <f t="shared" si="54"/>
        <v>0.219638209363929</v>
      </c>
      <c r="EI20" s="16">
        <f t="shared" si="55"/>
        <v>0.0136993656142568</v>
      </c>
      <c r="EL20" s="25">
        <v>0.345119850319432</v>
      </c>
      <c r="EM20" s="25">
        <v>-0.385662480811985</v>
      </c>
      <c r="EN20" s="26">
        <f t="shared" si="56"/>
        <v>1.02186754133932</v>
      </c>
      <c r="EO20" s="26">
        <f t="shared" si="57"/>
        <v>1.39548419174857</v>
      </c>
      <c r="EP20" s="26">
        <f t="shared" si="58"/>
        <v>0.716597153814388</v>
      </c>
      <c r="EQ20" s="16">
        <f t="shared" si="59"/>
        <v>0.163323044143128</v>
      </c>
      <c r="ER20" s="16">
        <f t="shared" si="60"/>
        <v>0.283402846185612</v>
      </c>
      <c r="ES20" s="16">
        <f t="shared" si="61"/>
        <v>0.0635595704468891</v>
      </c>
    </row>
    <row r="21" s="1" customFormat="1" spans="1:149">
      <c r="A21" s="13" t="s">
        <v>21</v>
      </c>
      <c r="B21" s="13">
        <v>2.47386342671765</v>
      </c>
      <c r="C21" s="14">
        <v>0.0036</v>
      </c>
      <c r="D21" s="14">
        <v>0.035825</v>
      </c>
      <c r="E21" s="13">
        <v>100</v>
      </c>
      <c r="F21" s="13">
        <v>0.5</v>
      </c>
      <c r="G21" s="13">
        <v>0.66</v>
      </c>
      <c r="H21" s="13">
        <v>0.68</v>
      </c>
      <c r="I21" s="13">
        <v>4</v>
      </c>
      <c r="J21" s="13">
        <v>1.214</v>
      </c>
      <c r="K21" s="17">
        <f t="shared" si="11"/>
        <v>1.00600668359068</v>
      </c>
      <c r="L21" s="17">
        <f t="shared" si="0"/>
        <v>1.20675142601134</v>
      </c>
      <c r="M21" s="17">
        <f t="shared" si="1"/>
        <v>0.828671073797928</v>
      </c>
      <c r="N21" s="16">
        <f t="shared" si="2"/>
        <v>0.0432612196709455</v>
      </c>
      <c r="O21" s="16">
        <f t="shared" si="3"/>
        <v>0.171328926202072</v>
      </c>
      <c r="P21" s="16">
        <f>(O21-$Q$1)^2</f>
        <v>0.132825751584678</v>
      </c>
      <c r="R21" s="21">
        <f t="shared" si="62"/>
        <v>0.187931977253514</v>
      </c>
      <c r="S21" s="21">
        <f t="shared" si="78"/>
        <v>1</v>
      </c>
      <c r="T21" s="21">
        <f t="shared" si="12"/>
        <v>0.905781069017933</v>
      </c>
      <c r="U21" s="22">
        <f t="shared" si="64"/>
        <v>0.00359353551013022</v>
      </c>
      <c r="V21" s="21">
        <f t="shared" si="65"/>
        <v>0.035198210649965</v>
      </c>
      <c r="W21" s="21">
        <f t="shared" si="66"/>
        <v>4.60517018598809</v>
      </c>
      <c r="X21" s="21">
        <f t="shared" si="67"/>
        <v>-0.693147180559945</v>
      </c>
      <c r="Y21" s="21">
        <f t="shared" si="68"/>
        <v>-0.415515443961666</v>
      </c>
      <c r="Z21" s="25">
        <f t="shared" si="69"/>
        <v>-0.385662480811985</v>
      </c>
      <c r="AA21" s="21">
        <f t="shared" si="70"/>
        <v>1.38629436111989</v>
      </c>
      <c r="AB21" s="26">
        <f t="shared" si="14"/>
        <v>1.05819219843383</v>
      </c>
      <c r="AC21" s="26">
        <f t="shared" si="5"/>
        <v>1.14723960524068</v>
      </c>
      <c r="AD21" s="26">
        <f t="shared" si="71"/>
        <v>0.871657494591297</v>
      </c>
      <c r="AE21" s="16">
        <f t="shared" si="15"/>
        <v>0.0242760710288816</v>
      </c>
      <c r="AF21" s="16">
        <f t="shared" si="16"/>
        <v>0.128342505408703</v>
      </c>
      <c r="AG21" s="16">
        <f t="shared" si="17"/>
        <v>0.0188220650201913</v>
      </c>
      <c r="AJ21" s="25">
        <v>0.187931977253514</v>
      </c>
      <c r="AK21" s="25">
        <v>1</v>
      </c>
      <c r="AL21" s="25">
        <v>0.905781069017933</v>
      </c>
      <c r="AM21" s="25">
        <v>0.035198210649965</v>
      </c>
      <c r="AN21" s="22">
        <v>4.60517018598809</v>
      </c>
      <c r="AO21" s="25">
        <v>-0.693147180559945</v>
      </c>
      <c r="AP21" s="25">
        <v>-0.415515443961666</v>
      </c>
      <c r="AQ21" s="25">
        <v>-0.385662480811985</v>
      </c>
      <c r="AR21" s="25">
        <v>1.38629436111989</v>
      </c>
      <c r="AS21" s="26">
        <f t="shared" si="18"/>
        <v>1.05717843086367</v>
      </c>
      <c r="AT21" s="26">
        <f t="shared" si="6"/>
        <v>1.14833973580809</v>
      </c>
      <c r="AU21" s="26">
        <f t="shared" si="19"/>
        <v>0.870822430694949</v>
      </c>
      <c r="AV21" s="16">
        <f t="shared" si="20"/>
        <v>0.0245930045463811</v>
      </c>
      <c r="AW21" s="16">
        <f t="shared" si="21"/>
        <v>0.12917756930505</v>
      </c>
      <c r="AX21" s="16">
        <f t="shared" si="22"/>
        <v>0.0187295998915887</v>
      </c>
      <c r="BA21" s="25">
        <v>0.187931977253514</v>
      </c>
      <c r="BB21" s="25">
        <v>1</v>
      </c>
      <c r="BC21" s="25">
        <v>0.905781069017933</v>
      </c>
      <c r="BD21" s="25">
        <v>0.035198210649965</v>
      </c>
      <c r="BE21" s="22">
        <v>-0.693147180559945</v>
      </c>
      <c r="BF21" s="25">
        <v>-0.415515443961666</v>
      </c>
      <c r="BG21" s="25">
        <v>-0.385662480811985</v>
      </c>
      <c r="BH21" s="25">
        <v>1.38629436111989</v>
      </c>
      <c r="BI21" s="26">
        <f t="shared" si="23"/>
        <v>1.04432324203727</v>
      </c>
      <c r="BJ21" s="26">
        <f t="shared" si="7"/>
        <v>1.16247532481583</v>
      </c>
      <c r="BK21" s="26">
        <f t="shared" si="72"/>
        <v>0.860233313045531</v>
      </c>
      <c r="BL21" s="16">
        <f t="shared" si="24"/>
        <v>0.0287902021927414</v>
      </c>
      <c r="BM21" s="16">
        <f t="shared" si="25"/>
        <v>0.139766686954469</v>
      </c>
      <c r="BN21" s="16">
        <f t="shared" si="26"/>
        <v>0.0156748384404659</v>
      </c>
      <c r="BQ21" s="25">
        <v>0.187931977253514</v>
      </c>
      <c r="BR21" s="25">
        <v>1</v>
      </c>
      <c r="BS21" s="22">
        <v>0.905781069017933</v>
      </c>
      <c r="BT21" s="25">
        <v>0.035198210649965</v>
      </c>
      <c r="BU21" s="25">
        <v>-0.415515443961666</v>
      </c>
      <c r="BV21" s="25">
        <v>-0.385662480811985</v>
      </c>
      <c r="BW21" s="25">
        <v>1.38629436111989</v>
      </c>
      <c r="BX21" s="27">
        <f t="shared" si="27"/>
        <v>1.03389121853509</v>
      </c>
      <c r="BY21" s="27">
        <f t="shared" si="8"/>
        <v>1.17420476955023</v>
      </c>
      <c r="BZ21" s="29">
        <f t="shared" si="73"/>
        <v>0.851640212961359</v>
      </c>
      <c r="CA21" s="27">
        <f t="shared" si="28"/>
        <v>0.0324391731607746</v>
      </c>
      <c r="CB21" s="27">
        <f t="shared" si="29"/>
        <v>0.148359787038641</v>
      </c>
      <c r="CC21" s="27">
        <f t="shared" si="30"/>
        <v>0.0139588389553625</v>
      </c>
      <c r="CF21" s="31">
        <v>0.187931977253514</v>
      </c>
      <c r="CG21" s="31">
        <v>1</v>
      </c>
      <c r="CH21" s="31">
        <v>0.035198210649965</v>
      </c>
      <c r="CI21" s="31">
        <v>-0.415515443961666</v>
      </c>
      <c r="CJ21" s="31">
        <v>-0.385662480811985</v>
      </c>
      <c r="CK21" s="31">
        <v>1.38629436111989</v>
      </c>
      <c r="CL21" s="34">
        <f t="shared" si="31"/>
        <v>1.06922333659014</v>
      </c>
      <c r="CM21" s="34">
        <f t="shared" si="32"/>
        <v>1.13540357608689</v>
      </c>
      <c r="CN21" s="34">
        <f t="shared" si="33"/>
        <v>0.880744099332897</v>
      </c>
      <c r="CO21" s="32">
        <f t="shared" si="34"/>
        <v>0.0209602822680927</v>
      </c>
      <c r="CP21" s="32">
        <f t="shared" si="35"/>
        <v>0.119255900667103</v>
      </c>
      <c r="CQ21" s="32">
        <f t="shared" si="36"/>
        <v>0.0222663221617444</v>
      </c>
      <c r="CS21" s="30">
        <f t="shared" si="37"/>
        <v>1.07119082865592</v>
      </c>
      <c r="CT21" s="30">
        <f t="shared" si="38"/>
        <v>1.19091452994046</v>
      </c>
      <c r="CU21" s="30">
        <f t="shared" si="39"/>
        <v>1.01938465731935</v>
      </c>
      <c r="CV21" s="34">
        <f t="shared" si="40"/>
        <v>0.98098396205969</v>
      </c>
      <c r="CW21" s="32">
        <f t="shared" si="41"/>
        <v>0.000532938927869753</v>
      </c>
      <c r="CX21" s="32">
        <f t="shared" si="42"/>
        <v>0.01901603794031</v>
      </c>
      <c r="CY21" s="32">
        <f t="shared" si="43"/>
        <v>0.0913767137835181</v>
      </c>
      <c r="CZ21" s="36"/>
      <c r="DB21" s="25">
        <v>0.187931977253514</v>
      </c>
      <c r="DC21" s="25">
        <v>1</v>
      </c>
      <c r="DD21" s="22">
        <v>0.035198210649965</v>
      </c>
      <c r="DE21" s="25">
        <v>-0.385662480811985</v>
      </c>
      <c r="DF21" s="25">
        <v>1.38629436111989</v>
      </c>
      <c r="DG21" s="26">
        <f t="shared" si="44"/>
        <v>1.03791832015613</v>
      </c>
      <c r="DH21" s="29">
        <f t="shared" si="74"/>
        <v>1.16964887932355</v>
      </c>
      <c r="DI21" s="26">
        <f t="shared" si="75"/>
        <v>0.854957430112136</v>
      </c>
      <c r="DJ21" s="16">
        <f t="shared" si="45"/>
        <v>0.0310047579766382</v>
      </c>
      <c r="DK21" s="16">
        <f t="shared" si="46"/>
        <v>0.145042569887864</v>
      </c>
      <c r="DL21" s="16">
        <f t="shared" si="47"/>
        <v>0.0196160904935062</v>
      </c>
      <c r="DO21" s="25">
        <v>0.187931977253514</v>
      </c>
      <c r="DP21" s="25">
        <v>1</v>
      </c>
      <c r="DQ21" s="25">
        <v>-0.385662480811985</v>
      </c>
      <c r="DR21" s="22">
        <v>1.38629436111989</v>
      </c>
      <c r="DS21" s="26">
        <f t="shared" si="48"/>
        <v>1.06595314011664</v>
      </c>
      <c r="DT21" s="26">
        <f t="shared" si="9"/>
        <v>1.13888683687086</v>
      </c>
      <c r="DU21" s="26">
        <f t="shared" si="76"/>
        <v>0.8780503625343</v>
      </c>
      <c r="DV21" s="16">
        <f t="shared" si="49"/>
        <v>0.021917872721323</v>
      </c>
      <c r="DW21" s="16">
        <f t="shared" si="50"/>
        <v>0.1219496374657</v>
      </c>
      <c r="DX21" s="16">
        <f t="shared" si="51"/>
        <v>0.0303464221753681</v>
      </c>
      <c r="EA21" s="25">
        <v>0.187931977253514</v>
      </c>
      <c r="EB21" s="22">
        <v>1</v>
      </c>
      <c r="EC21" s="25">
        <v>-0.385662480811985</v>
      </c>
      <c r="ED21" s="26">
        <f t="shared" si="52"/>
        <v>1.10861438419179</v>
      </c>
      <c r="EE21" s="26">
        <f t="shared" si="10"/>
        <v>1.09506066068684</v>
      </c>
      <c r="EF21" s="26">
        <f t="shared" si="77"/>
        <v>0.913191420256832</v>
      </c>
      <c r="EG21" s="16">
        <f t="shared" si="53"/>
        <v>0.0111061280192747</v>
      </c>
      <c r="EH21" s="16">
        <f t="shared" si="54"/>
        <v>0.0868085797431677</v>
      </c>
      <c r="EI21" s="16">
        <f t="shared" si="55"/>
        <v>0.0624369752639837</v>
      </c>
      <c r="EL21" s="25">
        <v>0.187931977253514</v>
      </c>
      <c r="EM21" s="25">
        <v>-0.385662480811985</v>
      </c>
      <c r="EN21" s="26">
        <f t="shared" si="56"/>
        <v>1.01802769167105</v>
      </c>
      <c r="EO21" s="26">
        <f t="shared" si="57"/>
        <v>1.19250194266058</v>
      </c>
      <c r="EP21" s="26">
        <f t="shared" si="58"/>
        <v>0.838573057389666</v>
      </c>
      <c r="EQ21" s="16">
        <f t="shared" si="59"/>
        <v>0.0384051456317752</v>
      </c>
      <c r="ER21" s="16">
        <f t="shared" si="60"/>
        <v>0.161426942610334</v>
      </c>
      <c r="ES21" s="16">
        <f t="shared" si="61"/>
        <v>0.139940438859207</v>
      </c>
    </row>
    <row r="22" s="1" customFormat="1" spans="1:149">
      <c r="A22" s="13" t="s">
        <v>21</v>
      </c>
      <c r="B22" s="13">
        <v>2.540280788187</v>
      </c>
      <c r="C22" s="14">
        <v>0.0036</v>
      </c>
      <c r="D22" s="14">
        <v>0.035825</v>
      </c>
      <c r="E22" s="13">
        <v>100</v>
      </c>
      <c r="F22" s="13">
        <v>0.5</v>
      </c>
      <c r="G22" s="13">
        <v>0.66</v>
      </c>
      <c r="H22" s="13">
        <v>0.68</v>
      </c>
      <c r="I22" s="13">
        <v>4</v>
      </c>
      <c r="J22" s="13">
        <v>1.254</v>
      </c>
      <c r="K22" s="17">
        <f t="shared" si="11"/>
        <v>1.00429311566478</v>
      </c>
      <c r="L22" s="17">
        <f t="shared" si="0"/>
        <v>1.24863944643286</v>
      </c>
      <c r="M22" s="17">
        <f t="shared" si="1"/>
        <v>0.800871703081958</v>
      </c>
      <c r="N22" s="16">
        <f t="shared" si="2"/>
        <v>0.0623535280844051</v>
      </c>
      <c r="O22" s="16">
        <f t="shared" si="3"/>
        <v>0.199128296918042</v>
      </c>
      <c r="P22" s="16">
        <f>(O22-$Q$1)^2</f>
        <v>0.113335446611058</v>
      </c>
      <c r="R22" s="21">
        <f t="shared" si="62"/>
        <v>0.222054515676397</v>
      </c>
      <c r="S22" s="21">
        <f t="shared" si="78"/>
        <v>1</v>
      </c>
      <c r="T22" s="21">
        <f t="shared" si="12"/>
        <v>0.932274621450943</v>
      </c>
      <c r="U22" s="22">
        <f t="shared" si="64"/>
        <v>0.00359353551013022</v>
      </c>
      <c r="V22" s="21">
        <f t="shared" si="65"/>
        <v>0.035198210649965</v>
      </c>
      <c r="W22" s="21">
        <f t="shared" si="66"/>
        <v>4.60517018598809</v>
      </c>
      <c r="X22" s="21">
        <f t="shared" si="67"/>
        <v>-0.693147180559945</v>
      </c>
      <c r="Y22" s="21">
        <f t="shared" si="68"/>
        <v>-0.415515443961666</v>
      </c>
      <c r="Z22" s="25">
        <f t="shared" si="69"/>
        <v>-0.385662480811985</v>
      </c>
      <c r="AA22" s="21">
        <f t="shared" si="70"/>
        <v>1.38629436111989</v>
      </c>
      <c r="AB22" s="26">
        <f t="shared" si="14"/>
        <v>1.06264098443928</v>
      </c>
      <c r="AC22" s="26">
        <f t="shared" si="5"/>
        <v>1.18007870801416</v>
      </c>
      <c r="AD22" s="26">
        <f t="shared" si="71"/>
        <v>0.847401104018563</v>
      </c>
      <c r="AE22" s="16">
        <f t="shared" si="15"/>
        <v>0.0366182728363689</v>
      </c>
      <c r="AF22" s="16">
        <f t="shared" si="16"/>
        <v>0.152598895981437</v>
      </c>
      <c r="AG22" s="16">
        <f t="shared" si="17"/>
        <v>0.0127547977471114</v>
      </c>
      <c r="AJ22" s="25">
        <v>0.222054515676397</v>
      </c>
      <c r="AK22" s="25">
        <v>1</v>
      </c>
      <c r="AL22" s="25">
        <v>0.932274621450943</v>
      </c>
      <c r="AM22" s="25">
        <v>0.035198210649965</v>
      </c>
      <c r="AN22" s="22">
        <v>4.60517018598809</v>
      </c>
      <c r="AO22" s="25">
        <v>-0.693147180559945</v>
      </c>
      <c r="AP22" s="25">
        <v>-0.415515443961666</v>
      </c>
      <c r="AQ22" s="25">
        <v>-0.385662480811985</v>
      </c>
      <c r="AR22" s="25">
        <v>1.38629436111989</v>
      </c>
      <c r="AS22" s="26">
        <f t="shared" si="18"/>
        <v>1.06174390424236</v>
      </c>
      <c r="AT22" s="26">
        <f t="shared" si="6"/>
        <v>1.1810757707103</v>
      </c>
      <c r="AU22" s="26">
        <f t="shared" si="19"/>
        <v>0.84668572906089</v>
      </c>
      <c r="AV22" s="16">
        <f t="shared" si="20"/>
        <v>0.0369624063559723</v>
      </c>
      <c r="AW22" s="16">
        <f t="shared" si="21"/>
        <v>0.15331427093911</v>
      </c>
      <c r="AX22" s="16">
        <f t="shared" si="22"/>
        <v>0.0127056691794622</v>
      </c>
      <c r="BA22" s="25">
        <v>0.222054515676397</v>
      </c>
      <c r="BB22" s="25">
        <v>1</v>
      </c>
      <c r="BC22" s="25">
        <v>0.932274621450943</v>
      </c>
      <c r="BD22" s="25">
        <v>0.035198210649965</v>
      </c>
      <c r="BE22" s="22">
        <v>-0.693147180559945</v>
      </c>
      <c r="BF22" s="25">
        <v>-0.415515443961666</v>
      </c>
      <c r="BG22" s="25">
        <v>-0.385662480811985</v>
      </c>
      <c r="BH22" s="25">
        <v>1.38629436111989</v>
      </c>
      <c r="BI22" s="26">
        <f t="shared" si="23"/>
        <v>1.04953367389851</v>
      </c>
      <c r="BJ22" s="26">
        <f t="shared" si="7"/>
        <v>1.19481635624133</v>
      </c>
      <c r="BK22" s="26">
        <f t="shared" si="72"/>
        <v>0.836948703268352</v>
      </c>
      <c r="BL22" s="16">
        <f t="shared" si="24"/>
        <v>0.0418064785094396</v>
      </c>
      <c r="BM22" s="16">
        <f t="shared" si="25"/>
        <v>0.163051296731648</v>
      </c>
      <c r="BN22" s="16">
        <f t="shared" si="26"/>
        <v>0.0103865826907596</v>
      </c>
      <c r="BQ22" s="25">
        <v>0.222054515676397</v>
      </c>
      <c r="BR22" s="25">
        <v>1</v>
      </c>
      <c r="BS22" s="22">
        <v>0.932274621450943</v>
      </c>
      <c r="BT22" s="25">
        <v>0.035198210649965</v>
      </c>
      <c r="BU22" s="25">
        <v>-0.415515443961666</v>
      </c>
      <c r="BV22" s="25">
        <v>-0.385662480811985</v>
      </c>
      <c r="BW22" s="25">
        <v>1.38629436111989</v>
      </c>
      <c r="BX22" s="27">
        <f t="shared" si="27"/>
        <v>1.03895601062621</v>
      </c>
      <c r="BY22" s="27">
        <f t="shared" si="8"/>
        <v>1.20698084151241</v>
      </c>
      <c r="BZ22" s="29">
        <f t="shared" si="73"/>
        <v>0.828513565092675</v>
      </c>
      <c r="CA22" s="27">
        <f t="shared" si="28"/>
        <v>0.0462439173657926</v>
      </c>
      <c r="CB22" s="27">
        <f t="shared" si="29"/>
        <v>0.171486434907325</v>
      </c>
      <c r="CC22" s="27">
        <f t="shared" si="30"/>
        <v>0.00902896812969201</v>
      </c>
      <c r="CF22" s="31">
        <v>0.222054515676397</v>
      </c>
      <c r="CG22" s="31">
        <v>1</v>
      </c>
      <c r="CH22" s="31">
        <v>0.035198210649965</v>
      </c>
      <c r="CI22" s="31">
        <v>-0.415515443961666</v>
      </c>
      <c r="CJ22" s="31">
        <v>-0.385662480811985</v>
      </c>
      <c r="CK22" s="31">
        <v>1.38629436111989</v>
      </c>
      <c r="CL22" s="34">
        <f t="shared" si="31"/>
        <v>1.06740208943036</v>
      </c>
      <c r="CM22" s="34">
        <f t="shared" si="32"/>
        <v>1.17481501340251</v>
      </c>
      <c r="CN22" s="34">
        <f t="shared" si="33"/>
        <v>0.851197838461214</v>
      </c>
      <c r="CO22" s="32">
        <f t="shared" si="34"/>
        <v>0.0348187802289546</v>
      </c>
      <c r="CP22" s="32">
        <f t="shared" si="35"/>
        <v>0.148802161538786</v>
      </c>
      <c r="CQ22" s="32">
        <f t="shared" si="36"/>
        <v>0.0143215742753979</v>
      </c>
      <c r="CS22" s="30">
        <f t="shared" si="37"/>
        <v>1.06942205126416</v>
      </c>
      <c r="CT22" s="30">
        <f t="shared" si="38"/>
        <v>1.19091452994046</v>
      </c>
      <c r="CU22" s="30">
        <f t="shared" si="39"/>
        <v>1.05297229017996</v>
      </c>
      <c r="CV22" s="34">
        <f t="shared" si="40"/>
        <v>0.949692607608025</v>
      </c>
      <c r="CW22" s="32">
        <f t="shared" si="41"/>
        <v>0.00397977653263267</v>
      </c>
      <c r="CX22" s="32">
        <f t="shared" si="42"/>
        <v>0.0503073923919749</v>
      </c>
      <c r="CY22" s="32">
        <f t="shared" si="43"/>
        <v>0.0734379974984427</v>
      </c>
      <c r="CZ22" s="36"/>
      <c r="DB22" s="25">
        <v>0.222054515676397</v>
      </c>
      <c r="DC22" s="25">
        <v>1</v>
      </c>
      <c r="DD22" s="22">
        <v>0.035198210649965</v>
      </c>
      <c r="DE22" s="25">
        <v>-0.385662480811985</v>
      </c>
      <c r="DF22" s="25">
        <v>1.38629436111989</v>
      </c>
      <c r="DG22" s="26">
        <f t="shared" si="44"/>
        <v>1.03615039597418</v>
      </c>
      <c r="DH22" s="29">
        <f t="shared" si="74"/>
        <v>1.210249018745</v>
      </c>
      <c r="DI22" s="26">
        <f t="shared" si="75"/>
        <v>0.826276232834276</v>
      </c>
      <c r="DJ22" s="16">
        <f t="shared" si="45"/>
        <v>0.0474584499742055</v>
      </c>
      <c r="DK22" s="16">
        <f t="shared" si="46"/>
        <v>0.173723767165724</v>
      </c>
      <c r="DL22" s="16">
        <f t="shared" si="47"/>
        <v>0.0124046706191246</v>
      </c>
      <c r="DO22" s="25">
        <v>0.222054515676397</v>
      </c>
      <c r="DP22" s="25">
        <v>1</v>
      </c>
      <c r="DQ22" s="25">
        <v>-0.385662480811985</v>
      </c>
      <c r="DR22" s="22">
        <v>1.38629436111989</v>
      </c>
      <c r="DS22" s="26">
        <f t="shared" si="48"/>
        <v>1.06413746320195</v>
      </c>
      <c r="DT22" s="26">
        <f t="shared" si="9"/>
        <v>1.17841918301303</v>
      </c>
      <c r="DU22" s="26">
        <f t="shared" si="76"/>
        <v>0.848594468263121</v>
      </c>
      <c r="DV22" s="16">
        <f t="shared" si="49"/>
        <v>0.0360477828793894</v>
      </c>
      <c r="DW22" s="16">
        <f t="shared" si="50"/>
        <v>0.151405531736879</v>
      </c>
      <c r="DX22" s="16">
        <f t="shared" si="51"/>
        <v>0.0209515060595544</v>
      </c>
      <c r="EA22" s="25">
        <v>0.222054515676397</v>
      </c>
      <c r="EB22" s="22">
        <v>1</v>
      </c>
      <c r="EC22" s="25">
        <v>-0.385662480811985</v>
      </c>
      <c r="ED22" s="26">
        <f t="shared" si="52"/>
        <v>1.10672604082199</v>
      </c>
      <c r="EE22" s="26">
        <f t="shared" si="10"/>
        <v>1.1330717392975</v>
      </c>
      <c r="EF22" s="26">
        <f t="shared" si="77"/>
        <v>0.882556651373194</v>
      </c>
      <c r="EG22" s="16">
        <f t="shared" si="53"/>
        <v>0.0216896190519676</v>
      </c>
      <c r="EH22" s="16">
        <f t="shared" si="54"/>
        <v>0.117443348626806</v>
      </c>
      <c r="EI22" s="16">
        <f t="shared" si="55"/>
        <v>0.0480658048275463</v>
      </c>
      <c r="EL22" s="25">
        <v>0.222054515676397</v>
      </c>
      <c r="EM22" s="25">
        <v>-0.385662480811985</v>
      </c>
      <c r="EN22" s="26">
        <f t="shared" si="56"/>
        <v>1.01629364792306</v>
      </c>
      <c r="EO22" s="26">
        <f t="shared" si="57"/>
        <v>1.23389534369592</v>
      </c>
      <c r="EP22" s="26">
        <f t="shared" si="58"/>
        <v>0.810441505520778</v>
      </c>
      <c r="EQ22" s="16">
        <f t="shared" si="59"/>
        <v>0.0565043098177282</v>
      </c>
      <c r="ER22" s="16">
        <f t="shared" si="60"/>
        <v>0.189558494479222</v>
      </c>
      <c r="ES22" s="16">
        <f t="shared" si="61"/>
        <v>0.119684575864399</v>
      </c>
    </row>
    <row r="23" s="1" customFormat="1" spans="1:149">
      <c r="A23" s="13" t="s">
        <v>21</v>
      </c>
      <c r="B23" s="13">
        <v>2.45711977005787</v>
      </c>
      <c r="C23" s="14">
        <v>0.0036</v>
      </c>
      <c r="D23" s="14">
        <v>0.035825</v>
      </c>
      <c r="E23" s="13">
        <v>100</v>
      </c>
      <c r="F23" s="13">
        <v>0.5</v>
      </c>
      <c r="G23" s="13">
        <v>0.66</v>
      </c>
      <c r="H23" s="13">
        <v>0.68</v>
      </c>
      <c r="I23" s="13">
        <v>4</v>
      </c>
      <c r="J23" s="13">
        <v>1.603</v>
      </c>
      <c r="K23" s="17">
        <f t="shared" si="11"/>
        <v>1.00643866993251</v>
      </c>
      <c r="L23" s="17">
        <f t="shared" si="0"/>
        <v>1.59274484167773</v>
      </c>
      <c r="M23" s="17">
        <f t="shared" si="1"/>
        <v>0.627846955665943</v>
      </c>
      <c r="N23" s="16">
        <f t="shared" si="2"/>
        <v>0.355885420531896</v>
      </c>
      <c r="O23" s="16">
        <f t="shared" si="3"/>
        <v>0.372153044334057</v>
      </c>
      <c r="P23" s="16">
        <f>(O23-$Q$1)^2</f>
        <v>0.0267743042949706</v>
      </c>
      <c r="R23" s="21">
        <f t="shared" si="62"/>
        <v>0.465458843382774</v>
      </c>
      <c r="S23" s="21">
        <f t="shared" si="78"/>
        <v>1</v>
      </c>
      <c r="T23" s="21">
        <f t="shared" si="12"/>
        <v>0.898989838813271</v>
      </c>
      <c r="U23" s="22">
        <f t="shared" si="64"/>
        <v>0.00359353551013022</v>
      </c>
      <c r="V23" s="21">
        <f t="shared" si="65"/>
        <v>0.035198210649965</v>
      </c>
      <c r="W23" s="21">
        <f t="shared" si="66"/>
        <v>4.60517018598809</v>
      </c>
      <c r="X23" s="21">
        <f t="shared" si="67"/>
        <v>-0.693147180559945</v>
      </c>
      <c r="Y23" s="21">
        <f t="shared" si="68"/>
        <v>-0.415515443961666</v>
      </c>
      <c r="Z23" s="25">
        <f t="shared" si="69"/>
        <v>-0.385662480811985</v>
      </c>
      <c r="AA23" s="21">
        <f t="shared" si="70"/>
        <v>1.38629436111989</v>
      </c>
      <c r="AB23" s="26">
        <f t="shared" si="14"/>
        <v>1.05704669926991</v>
      </c>
      <c r="AC23" s="26">
        <f t="shared" si="5"/>
        <v>1.51648929144491</v>
      </c>
      <c r="AD23" s="26">
        <f t="shared" si="71"/>
        <v>0.659417778708613</v>
      </c>
      <c r="AE23" s="16">
        <f t="shared" si="15"/>
        <v>0.298065006578084</v>
      </c>
      <c r="AF23" s="16">
        <f t="shared" si="16"/>
        <v>0.340582221291387</v>
      </c>
      <c r="AG23" s="16">
        <f t="shared" si="17"/>
        <v>0.00563192982609229</v>
      </c>
      <c r="AJ23" s="25">
        <v>0.465458843382774</v>
      </c>
      <c r="AK23" s="25">
        <v>1</v>
      </c>
      <c r="AL23" s="25">
        <v>0.898989838813271</v>
      </c>
      <c r="AM23" s="25">
        <v>0.035198210649965</v>
      </c>
      <c r="AN23" s="22">
        <v>4.60517018598809</v>
      </c>
      <c r="AO23" s="25">
        <v>-0.693147180559945</v>
      </c>
      <c r="AP23" s="25">
        <v>-0.415515443961666</v>
      </c>
      <c r="AQ23" s="25">
        <v>-0.385662480811985</v>
      </c>
      <c r="AR23" s="25">
        <v>1.38629436111989</v>
      </c>
      <c r="AS23" s="26">
        <f t="shared" si="18"/>
        <v>1.05600319094742</v>
      </c>
      <c r="AT23" s="26">
        <f t="shared" si="6"/>
        <v>1.51798783729226</v>
      </c>
      <c r="AU23" s="26">
        <f t="shared" si="19"/>
        <v>0.658766806579801</v>
      </c>
      <c r="AV23" s="16">
        <f t="shared" si="20"/>
        <v>0.299205509113703</v>
      </c>
      <c r="AW23" s="16">
        <f t="shared" si="21"/>
        <v>0.341233193420199</v>
      </c>
      <c r="AX23" s="16">
        <f t="shared" si="22"/>
        <v>0.00565496414979502</v>
      </c>
      <c r="BA23" s="25">
        <v>0.465458843382774</v>
      </c>
      <c r="BB23" s="25">
        <v>1</v>
      </c>
      <c r="BC23" s="25">
        <v>0.898989838813271</v>
      </c>
      <c r="BD23" s="25">
        <v>0.035198210649965</v>
      </c>
      <c r="BE23" s="22">
        <v>-0.693147180559945</v>
      </c>
      <c r="BF23" s="25">
        <v>-0.415515443961666</v>
      </c>
      <c r="BG23" s="25">
        <v>-0.385662480811985</v>
      </c>
      <c r="BH23" s="25">
        <v>1.38629436111989</v>
      </c>
      <c r="BI23" s="26">
        <f t="shared" si="23"/>
        <v>1.04298378244888</v>
      </c>
      <c r="BJ23" s="26">
        <f t="shared" si="7"/>
        <v>1.53693664942347</v>
      </c>
      <c r="BK23" s="26">
        <f t="shared" si="72"/>
        <v>0.650644904833986</v>
      </c>
      <c r="BL23" s="16">
        <f t="shared" si="24"/>
        <v>0.313618163920263</v>
      </c>
      <c r="BM23" s="16">
        <f t="shared" si="25"/>
        <v>0.349355095166014</v>
      </c>
      <c r="BN23" s="16">
        <f t="shared" si="26"/>
        <v>0.00712153929849775</v>
      </c>
      <c r="BQ23" s="25">
        <v>0.465458843382774</v>
      </c>
      <c r="BR23" s="25">
        <v>1</v>
      </c>
      <c r="BS23" s="22">
        <v>0.898989838813271</v>
      </c>
      <c r="BT23" s="25">
        <v>0.035198210649965</v>
      </c>
      <c r="BU23" s="25">
        <v>-0.415515443961666</v>
      </c>
      <c r="BV23" s="25">
        <v>-0.385662480811985</v>
      </c>
      <c r="BW23" s="25">
        <v>1.38629436111989</v>
      </c>
      <c r="BX23" s="27">
        <f t="shared" si="27"/>
        <v>1.03258898155888</v>
      </c>
      <c r="BY23" s="27">
        <f t="shared" si="8"/>
        <v>1.55240858524365</v>
      </c>
      <c r="BZ23" s="29">
        <f t="shared" si="73"/>
        <v>0.644160312887635</v>
      </c>
      <c r="CA23" s="27">
        <f t="shared" si="28"/>
        <v>0.325368729959038</v>
      </c>
      <c r="CB23" s="27">
        <f t="shared" si="29"/>
        <v>0.355839687112365</v>
      </c>
      <c r="CC23" s="27">
        <f t="shared" si="30"/>
        <v>0.00798027225961915</v>
      </c>
      <c r="CF23" s="31">
        <v>0.465458843382774</v>
      </c>
      <c r="CG23" s="31">
        <v>1</v>
      </c>
      <c r="CH23" s="31">
        <v>0.035198210649965</v>
      </c>
      <c r="CI23" s="31">
        <v>-0.415515443961666</v>
      </c>
      <c r="CJ23" s="31">
        <v>-0.385662480811985</v>
      </c>
      <c r="CK23" s="31">
        <v>1.38629436111989</v>
      </c>
      <c r="CL23" s="34">
        <f t="shared" si="31"/>
        <v>1.06968246860716</v>
      </c>
      <c r="CM23" s="34">
        <f t="shared" si="32"/>
        <v>1.49857555587246</v>
      </c>
      <c r="CN23" s="34">
        <f t="shared" si="33"/>
        <v>0.667300354714384</v>
      </c>
      <c r="CO23" s="32">
        <f t="shared" si="34"/>
        <v>0.284427589290955</v>
      </c>
      <c r="CP23" s="32">
        <f t="shared" si="35"/>
        <v>0.332699645285616</v>
      </c>
      <c r="CQ23" s="32">
        <f t="shared" si="36"/>
        <v>0.00412481257004273</v>
      </c>
      <c r="CS23" s="30">
        <f t="shared" si="37"/>
        <v>1.07163673317094</v>
      </c>
      <c r="CT23" s="30">
        <f t="shared" si="38"/>
        <v>1.19091452994046</v>
      </c>
      <c r="CU23" s="30">
        <f t="shared" si="39"/>
        <v>1.34602438688874</v>
      </c>
      <c r="CV23" s="34">
        <f t="shared" si="40"/>
        <v>0.74292859010634</v>
      </c>
      <c r="CW23" s="32">
        <f t="shared" si="41"/>
        <v>0.169814434634189</v>
      </c>
      <c r="CX23" s="32">
        <f t="shared" si="42"/>
        <v>0.25707140989366</v>
      </c>
      <c r="CY23" s="32">
        <f t="shared" si="43"/>
        <v>0.00412554977854899</v>
      </c>
      <c r="CZ23" s="36"/>
      <c r="DB23" s="25">
        <v>0.465458843382774</v>
      </c>
      <c r="DC23" s="25">
        <v>1</v>
      </c>
      <c r="DD23" s="22">
        <v>0.035198210649965</v>
      </c>
      <c r="DE23" s="25">
        <v>-0.385662480811985</v>
      </c>
      <c r="DF23" s="25">
        <v>1.38629436111989</v>
      </c>
      <c r="DG23" s="26">
        <f t="shared" si="44"/>
        <v>1.03836400957903</v>
      </c>
      <c r="DH23" s="29">
        <f t="shared" si="74"/>
        <v>1.54377461584968</v>
      </c>
      <c r="DI23" s="26">
        <f t="shared" si="75"/>
        <v>0.647762950454792</v>
      </c>
      <c r="DJ23" s="16">
        <f t="shared" si="45"/>
        <v>0.318813801678667</v>
      </c>
      <c r="DK23" s="16">
        <f t="shared" si="46"/>
        <v>0.352237049545208</v>
      </c>
      <c r="DL23" s="16">
        <f t="shared" si="47"/>
        <v>0.0045073801793405</v>
      </c>
      <c r="DO23" s="25">
        <v>0.465458843382774</v>
      </c>
      <c r="DP23" s="25">
        <v>1</v>
      </c>
      <c r="DQ23" s="25">
        <v>-0.385662480811985</v>
      </c>
      <c r="DR23" s="22">
        <v>1.38629436111989</v>
      </c>
      <c r="DS23" s="26">
        <f t="shared" si="48"/>
        <v>1.06641086788831</v>
      </c>
      <c r="DT23" s="26">
        <f t="shared" si="9"/>
        <v>1.50317297794821</v>
      </c>
      <c r="DU23" s="26">
        <f t="shared" si="76"/>
        <v>0.665259430997072</v>
      </c>
      <c r="DV23" s="16">
        <f t="shared" si="49"/>
        <v>0.28792789670038</v>
      </c>
      <c r="DW23" s="16">
        <f t="shared" si="50"/>
        <v>0.334740569002928</v>
      </c>
      <c r="DX23" s="16">
        <f t="shared" si="51"/>
        <v>0.00148908672593755</v>
      </c>
      <c r="EA23" s="25">
        <v>0.465458843382774</v>
      </c>
      <c r="EB23" s="22">
        <v>1</v>
      </c>
      <c r="EC23" s="25">
        <v>-0.385662480811985</v>
      </c>
      <c r="ED23" s="26">
        <f t="shared" si="52"/>
        <v>1.10909043100156</v>
      </c>
      <c r="EE23" s="26">
        <f t="shared" si="10"/>
        <v>1.44532849188178</v>
      </c>
      <c r="EF23" s="26">
        <f t="shared" si="77"/>
        <v>0.691884236432665</v>
      </c>
      <c r="EG23" s="16">
        <f t="shared" si="53"/>
        <v>0.243946662348224</v>
      </c>
      <c r="EH23" s="16">
        <f t="shared" si="54"/>
        <v>0.308115763567335</v>
      </c>
      <c r="EI23" s="16">
        <f t="shared" si="55"/>
        <v>0.000816058343465564</v>
      </c>
      <c r="EL23" s="25">
        <v>0.465458843382774</v>
      </c>
      <c r="EM23" s="25">
        <v>-0.385662480811985</v>
      </c>
      <c r="EN23" s="26">
        <f t="shared" si="56"/>
        <v>1.01846483991826</v>
      </c>
      <c r="EO23" s="26">
        <f t="shared" si="57"/>
        <v>1.57393749609329</v>
      </c>
      <c r="EP23" s="26">
        <f t="shared" si="58"/>
        <v>0.635349245114322</v>
      </c>
      <c r="EQ23" s="16">
        <f t="shared" si="59"/>
        <v>0.341681353371787</v>
      </c>
      <c r="ER23" s="16">
        <f t="shared" si="60"/>
        <v>0.364650754885678</v>
      </c>
      <c r="ES23" s="16">
        <f t="shared" si="61"/>
        <v>0.0291939344504451</v>
      </c>
    </row>
    <row r="24" s="1" customFormat="1" spans="1:149">
      <c r="A24" s="13" t="s">
        <v>21</v>
      </c>
      <c r="B24" s="13">
        <v>2.41218800049428</v>
      </c>
      <c r="C24" s="14">
        <v>0.0036</v>
      </c>
      <c r="D24" s="14">
        <v>0.035825</v>
      </c>
      <c r="E24" s="13">
        <v>100</v>
      </c>
      <c r="F24" s="13">
        <v>0.5</v>
      </c>
      <c r="G24" s="13">
        <v>0.66</v>
      </c>
      <c r="H24" s="13">
        <v>0.68</v>
      </c>
      <c r="I24" s="13">
        <v>4</v>
      </c>
      <c r="J24" s="13">
        <v>1.404</v>
      </c>
      <c r="K24" s="17">
        <f t="shared" si="11"/>
        <v>1.00759790958725</v>
      </c>
      <c r="L24" s="17">
        <f t="shared" si="0"/>
        <v>1.3934129742043</v>
      </c>
      <c r="M24" s="17">
        <f t="shared" si="1"/>
        <v>0.717662328765846</v>
      </c>
      <c r="N24" s="16">
        <f t="shared" si="2"/>
        <v>0.1571346172836</v>
      </c>
      <c r="O24" s="16">
        <f t="shared" si="3"/>
        <v>0.282337671234154</v>
      </c>
      <c r="P24" s="16">
        <f>(O24-$Q$1)^2</f>
        <v>0.0642338251299492</v>
      </c>
      <c r="R24" s="21">
        <f t="shared" si="62"/>
        <v>0.3317561147549</v>
      </c>
      <c r="S24" s="21">
        <f t="shared" ref="S24:S33" si="79">1</f>
        <v>1</v>
      </c>
      <c r="T24" s="21">
        <f t="shared" si="12"/>
        <v>0.88053421964766</v>
      </c>
      <c r="U24" s="22">
        <f t="shared" si="64"/>
        <v>0.00359353551013022</v>
      </c>
      <c r="V24" s="21">
        <f t="shared" si="65"/>
        <v>0.035198210649965</v>
      </c>
      <c r="W24" s="21">
        <f t="shared" si="66"/>
        <v>4.60517018598809</v>
      </c>
      <c r="X24" s="21">
        <f t="shared" si="67"/>
        <v>-0.693147180559945</v>
      </c>
      <c r="Y24" s="21">
        <f t="shared" si="68"/>
        <v>-0.415515443961666</v>
      </c>
      <c r="Z24" s="25">
        <f t="shared" si="69"/>
        <v>-0.385662480811985</v>
      </c>
      <c r="AA24" s="21">
        <f t="shared" si="70"/>
        <v>1.38629436111989</v>
      </c>
      <c r="AB24" s="26">
        <f t="shared" si="14"/>
        <v>1.05392362040401</v>
      </c>
      <c r="AC24" s="26">
        <f t="shared" si="5"/>
        <v>1.33216484839935</v>
      </c>
      <c r="AD24" s="26">
        <f t="shared" si="71"/>
        <v>0.750657849290603</v>
      </c>
      <c r="AE24" s="16">
        <f t="shared" si="15"/>
        <v>0.122553471551038</v>
      </c>
      <c r="AF24" s="16">
        <f t="shared" si="16"/>
        <v>0.249342150709397</v>
      </c>
      <c r="AG24" s="16">
        <f t="shared" si="17"/>
        <v>0.000262241942534139</v>
      </c>
      <c r="AJ24" s="25">
        <v>0.3317561147549</v>
      </c>
      <c r="AK24" s="25">
        <v>1</v>
      </c>
      <c r="AL24" s="25">
        <v>0.88053421964766</v>
      </c>
      <c r="AM24" s="25">
        <v>0.035198210649965</v>
      </c>
      <c r="AN24" s="22">
        <v>4.60517018598809</v>
      </c>
      <c r="AO24" s="25">
        <v>-0.693147180559945</v>
      </c>
      <c r="AP24" s="25">
        <v>-0.415515443961666</v>
      </c>
      <c r="AQ24" s="25">
        <v>-0.385662480811985</v>
      </c>
      <c r="AR24" s="25">
        <v>1.38629436111989</v>
      </c>
      <c r="AS24" s="26">
        <f t="shared" si="18"/>
        <v>1.0527996425477</v>
      </c>
      <c r="AT24" s="26">
        <f t="shared" si="6"/>
        <v>1.33358707892645</v>
      </c>
      <c r="AU24" s="26">
        <f t="shared" si="19"/>
        <v>0.749857295261897</v>
      </c>
      <c r="AV24" s="16">
        <f t="shared" si="20"/>
        <v>0.123341691074621</v>
      </c>
      <c r="AW24" s="16">
        <f t="shared" si="21"/>
        <v>0.250142704738103</v>
      </c>
      <c r="AX24" s="16">
        <f t="shared" si="22"/>
        <v>0.00025252365874718</v>
      </c>
      <c r="BA24" s="25">
        <v>0.3317561147549</v>
      </c>
      <c r="BB24" s="25">
        <v>1</v>
      </c>
      <c r="BC24" s="25">
        <v>0.88053421964766</v>
      </c>
      <c r="BD24" s="25">
        <v>0.035198210649965</v>
      </c>
      <c r="BE24" s="22">
        <v>-0.693147180559945</v>
      </c>
      <c r="BF24" s="25">
        <v>-0.415515443961666</v>
      </c>
      <c r="BG24" s="25">
        <v>-0.385662480811985</v>
      </c>
      <c r="BH24" s="25">
        <v>1.38629436111989</v>
      </c>
      <c r="BI24" s="26">
        <f t="shared" si="23"/>
        <v>1.03933624184351</v>
      </c>
      <c r="BJ24" s="26">
        <f t="shared" si="7"/>
        <v>1.35086215940057</v>
      </c>
      <c r="BK24" s="26">
        <f t="shared" si="72"/>
        <v>0.740267978521022</v>
      </c>
      <c r="BL24" s="16">
        <f t="shared" si="24"/>
        <v>0.132979656512812</v>
      </c>
      <c r="BM24" s="16">
        <f t="shared" si="25"/>
        <v>0.259732021478978</v>
      </c>
      <c r="BN24" s="16">
        <f t="shared" si="26"/>
        <v>2.73932959709442e-5</v>
      </c>
      <c r="BQ24" s="25">
        <v>0.3317561147549</v>
      </c>
      <c r="BR24" s="25">
        <v>1</v>
      </c>
      <c r="BS24" s="22">
        <v>0.88053421964766</v>
      </c>
      <c r="BT24" s="25">
        <v>0.035198210649965</v>
      </c>
      <c r="BU24" s="25">
        <v>-0.415515443961666</v>
      </c>
      <c r="BV24" s="25">
        <v>-0.385662480811985</v>
      </c>
      <c r="BW24" s="25">
        <v>1.38629436111989</v>
      </c>
      <c r="BX24" s="27">
        <f t="shared" si="27"/>
        <v>1.02904236328942</v>
      </c>
      <c r="BY24" s="27">
        <f t="shared" si="8"/>
        <v>1.36437531639806</v>
      </c>
      <c r="BZ24" s="29">
        <f t="shared" si="73"/>
        <v>0.732936156189042</v>
      </c>
      <c r="CA24" s="27">
        <f t="shared" si="28"/>
        <v>0.140593229327587</v>
      </c>
      <c r="CB24" s="27">
        <f t="shared" si="29"/>
        <v>0.267063843810958</v>
      </c>
      <c r="CC24" s="27">
        <f t="shared" si="30"/>
        <v>3.09721528925364e-7</v>
      </c>
      <c r="CF24" s="31">
        <v>0.3317561147549</v>
      </c>
      <c r="CG24" s="31">
        <v>1</v>
      </c>
      <c r="CH24" s="31">
        <v>0.035198210649965</v>
      </c>
      <c r="CI24" s="31">
        <v>-0.415515443961666</v>
      </c>
      <c r="CJ24" s="31">
        <v>-0.385662480811985</v>
      </c>
      <c r="CK24" s="31">
        <v>1.38629436111989</v>
      </c>
      <c r="CL24" s="34">
        <f t="shared" si="31"/>
        <v>1.07091455395188</v>
      </c>
      <c r="CM24" s="34">
        <f t="shared" si="32"/>
        <v>1.31102896568075</v>
      </c>
      <c r="CN24" s="34">
        <f t="shared" si="33"/>
        <v>0.762759653811883</v>
      </c>
      <c r="CO24" s="32">
        <f t="shared" si="34"/>
        <v>0.110945914369072</v>
      </c>
      <c r="CP24" s="32">
        <f t="shared" si="35"/>
        <v>0.237240346188117</v>
      </c>
      <c r="CQ24" s="32">
        <f t="shared" si="36"/>
        <v>0.000975599947364615</v>
      </c>
      <c r="CS24" s="30">
        <f t="shared" si="37"/>
        <v>1.07283332238221</v>
      </c>
      <c r="CT24" s="30">
        <f t="shared" si="38"/>
        <v>1.19091452994046</v>
      </c>
      <c r="CU24" s="30">
        <f t="shared" si="39"/>
        <v>1.17892591340723</v>
      </c>
      <c r="CV24" s="34">
        <f t="shared" si="40"/>
        <v>0.848229722179817</v>
      </c>
      <c r="CW24" s="32">
        <f t="shared" si="41"/>
        <v>0.0454054175504936</v>
      </c>
      <c r="CX24" s="32">
        <f t="shared" si="42"/>
        <v>0.151770277820183</v>
      </c>
      <c r="CY24" s="32">
        <f t="shared" si="43"/>
        <v>0.0287409548692229</v>
      </c>
      <c r="CZ24" s="36"/>
      <c r="DB24" s="25">
        <v>0.3317561147549</v>
      </c>
      <c r="DC24" s="25">
        <v>1</v>
      </c>
      <c r="DD24" s="22">
        <v>0.035198210649965</v>
      </c>
      <c r="DE24" s="25">
        <v>-0.385662480811985</v>
      </c>
      <c r="DF24" s="25">
        <v>1.38629436111989</v>
      </c>
      <c r="DG24" s="26">
        <f t="shared" si="44"/>
        <v>1.03956002158843</v>
      </c>
      <c r="DH24" s="29">
        <f t="shared" si="74"/>
        <v>1.35057136754328</v>
      </c>
      <c r="DI24" s="26">
        <f t="shared" si="75"/>
        <v>0.740427365803723</v>
      </c>
      <c r="DJ24" s="16">
        <f t="shared" si="45"/>
        <v>0.132816497864628</v>
      </c>
      <c r="DK24" s="16">
        <f t="shared" si="46"/>
        <v>0.259572634196277</v>
      </c>
      <c r="DL24" s="16">
        <f t="shared" si="47"/>
        <v>0.000651647637688325</v>
      </c>
      <c r="DO24" s="25">
        <v>0.3317561147549</v>
      </c>
      <c r="DP24" s="25">
        <v>1</v>
      </c>
      <c r="DQ24" s="25">
        <v>-0.385662480811985</v>
      </c>
      <c r="DR24" s="22">
        <v>1.38629436111989</v>
      </c>
      <c r="DS24" s="26">
        <f t="shared" si="48"/>
        <v>1.06763918492663</v>
      </c>
      <c r="DT24" s="26">
        <f t="shared" si="9"/>
        <v>1.31505102081514</v>
      </c>
      <c r="DU24" s="26">
        <f t="shared" si="76"/>
        <v>0.76042676989076</v>
      </c>
      <c r="DV24" s="16">
        <f t="shared" si="49"/>
        <v>0.113138597916824</v>
      </c>
      <c r="DW24" s="16">
        <f t="shared" si="50"/>
        <v>0.23957323010924</v>
      </c>
      <c r="DX24" s="16">
        <f t="shared" si="51"/>
        <v>0.00320114390647709</v>
      </c>
      <c r="EA24" s="25">
        <v>0.3317561147549</v>
      </c>
      <c r="EB24" s="22">
        <v>1</v>
      </c>
      <c r="EC24" s="25">
        <v>-0.385662480811985</v>
      </c>
      <c r="ED24" s="26">
        <f t="shared" si="52"/>
        <v>1.11036790736124</v>
      </c>
      <c r="EE24" s="26">
        <f t="shared" si="10"/>
        <v>1.26444576675182</v>
      </c>
      <c r="EF24" s="26">
        <f t="shared" si="77"/>
        <v>0.790860332878379</v>
      </c>
      <c r="EG24" s="16">
        <f t="shared" si="53"/>
        <v>0.0862198058274149</v>
      </c>
      <c r="EH24" s="16">
        <f t="shared" si="54"/>
        <v>0.209139667121621</v>
      </c>
      <c r="EI24" s="16">
        <f t="shared" si="55"/>
        <v>0.0162671738304436</v>
      </c>
      <c r="EL24" s="25">
        <v>0.3317561147549</v>
      </c>
      <c r="EM24" s="25">
        <v>-0.385662480811985</v>
      </c>
      <c r="EN24" s="26">
        <f t="shared" si="56"/>
        <v>1.01963793159753</v>
      </c>
      <c r="EO24" s="26">
        <f t="shared" si="57"/>
        <v>1.37695936615488</v>
      </c>
      <c r="EP24" s="26">
        <f t="shared" si="58"/>
        <v>0.726237843018181</v>
      </c>
      <c r="EQ24" s="16">
        <f t="shared" si="59"/>
        <v>0.147734199626628</v>
      </c>
      <c r="ER24" s="16">
        <f t="shared" si="60"/>
        <v>0.273762156981819</v>
      </c>
      <c r="ES24" s="16">
        <f t="shared" si="61"/>
        <v>0.0685135461711339</v>
      </c>
    </row>
    <row r="25" s="1" customFormat="1" spans="1:149">
      <c r="A25" s="13" t="s">
        <v>21</v>
      </c>
      <c r="B25" s="13">
        <v>2.47386342671765</v>
      </c>
      <c r="C25" s="14">
        <v>0.0048</v>
      </c>
      <c r="D25" s="14">
        <v>0.0442283950617284</v>
      </c>
      <c r="E25" s="13">
        <v>100</v>
      </c>
      <c r="F25" s="13">
        <v>0.4</v>
      </c>
      <c r="G25" s="13">
        <v>0.56</v>
      </c>
      <c r="H25" s="13">
        <v>0.68</v>
      </c>
      <c r="I25" s="13">
        <v>4</v>
      </c>
      <c r="J25" s="13">
        <v>0.997</v>
      </c>
      <c r="K25" s="17">
        <f t="shared" si="11"/>
        <v>0.940330803590685</v>
      </c>
      <c r="L25" s="17">
        <f t="shared" si="0"/>
        <v>1.0602651707175</v>
      </c>
      <c r="M25" s="17">
        <f t="shared" si="1"/>
        <v>0.943160284444017</v>
      </c>
      <c r="N25" s="16">
        <f t="shared" si="2"/>
        <v>0.00321139782167756</v>
      </c>
      <c r="O25" s="16">
        <f t="shared" si="3"/>
        <v>0.0568397155559833</v>
      </c>
      <c r="P25" s="16">
        <f>(O25-$Q$1)^2</f>
        <v>0.229385328866938</v>
      </c>
      <c r="R25" s="21">
        <f t="shared" si="62"/>
        <v>0.0585190378931606</v>
      </c>
      <c r="S25" s="21">
        <f t="shared" si="79"/>
        <v>1</v>
      </c>
      <c r="T25" s="21">
        <f t="shared" si="12"/>
        <v>0.905781069017933</v>
      </c>
      <c r="U25" s="22">
        <f t="shared" si="64"/>
        <v>0.00478851673179709</v>
      </c>
      <c r="V25" s="21">
        <f t="shared" si="65"/>
        <v>0.0432782347501664</v>
      </c>
      <c r="W25" s="21">
        <f t="shared" si="66"/>
        <v>4.60517018598809</v>
      </c>
      <c r="X25" s="21">
        <f t="shared" si="67"/>
        <v>-0.916290731874155</v>
      </c>
      <c r="Y25" s="21">
        <f t="shared" si="68"/>
        <v>-0.579818495252942</v>
      </c>
      <c r="Z25" s="25">
        <f t="shared" si="69"/>
        <v>-0.385662480811985</v>
      </c>
      <c r="AA25" s="21">
        <f t="shared" si="70"/>
        <v>1.38629436111989</v>
      </c>
      <c r="AB25" s="26">
        <f t="shared" si="14"/>
        <v>0.963354127736365</v>
      </c>
      <c r="AC25" s="26">
        <f t="shared" si="5"/>
        <v>1.03492575709692</v>
      </c>
      <c r="AD25" s="26">
        <f t="shared" si="71"/>
        <v>0.966252886395552</v>
      </c>
      <c r="AE25" s="16">
        <f t="shared" si="15"/>
        <v>0.00113204472038084</v>
      </c>
      <c r="AF25" s="16">
        <f t="shared" si="16"/>
        <v>0.0337471136044483</v>
      </c>
      <c r="AG25" s="16">
        <f t="shared" si="17"/>
        <v>0.0537261048563053</v>
      </c>
      <c r="AJ25" s="25">
        <v>0.0585190378931606</v>
      </c>
      <c r="AK25" s="25">
        <v>1</v>
      </c>
      <c r="AL25" s="25">
        <v>0.905781069017933</v>
      </c>
      <c r="AM25" s="25">
        <v>0.0432782347501664</v>
      </c>
      <c r="AN25" s="22">
        <v>4.60517018598809</v>
      </c>
      <c r="AO25" s="25">
        <v>-0.916290731874155</v>
      </c>
      <c r="AP25" s="25">
        <v>-0.579818495252942</v>
      </c>
      <c r="AQ25" s="25">
        <v>-0.385662480811985</v>
      </c>
      <c r="AR25" s="25">
        <v>1.38629436111989</v>
      </c>
      <c r="AS25" s="26">
        <f t="shared" si="18"/>
        <v>0.963131649949096</v>
      </c>
      <c r="AT25" s="26">
        <f t="shared" si="6"/>
        <v>1.03516481890372</v>
      </c>
      <c r="AU25" s="26">
        <f t="shared" si="19"/>
        <v>0.966029739166596</v>
      </c>
      <c r="AV25" s="16">
        <f t="shared" si="20"/>
        <v>0.00114706513517056</v>
      </c>
      <c r="AW25" s="16">
        <f t="shared" si="21"/>
        <v>0.033970260833404</v>
      </c>
      <c r="AX25" s="16">
        <f t="shared" si="22"/>
        <v>0.0538534387512506</v>
      </c>
      <c r="BA25" s="25">
        <v>0.0585190378931606</v>
      </c>
      <c r="BB25" s="25">
        <v>1</v>
      </c>
      <c r="BC25" s="25">
        <v>0.905781069017933</v>
      </c>
      <c r="BD25" s="25">
        <v>0.0432782347501664</v>
      </c>
      <c r="BE25" s="22">
        <v>-0.916290731874155</v>
      </c>
      <c r="BF25" s="25">
        <v>-0.579818495252942</v>
      </c>
      <c r="BG25" s="25">
        <v>-0.385662480811985</v>
      </c>
      <c r="BH25" s="25">
        <v>1.38629436111989</v>
      </c>
      <c r="BI25" s="26">
        <f t="shared" si="23"/>
        <v>0.948210575762278</v>
      </c>
      <c r="BJ25" s="26">
        <f t="shared" si="7"/>
        <v>1.05145420804709</v>
      </c>
      <c r="BK25" s="26">
        <f t="shared" si="72"/>
        <v>0.951063767063468</v>
      </c>
      <c r="BL25" s="16">
        <f t="shared" si="24"/>
        <v>0.00238040791744842</v>
      </c>
      <c r="BM25" s="16">
        <f t="shared" si="25"/>
        <v>0.0489362329365316</v>
      </c>
      <c r="BN25" s="16">
        <f t="shared" si="26"/>
        <v>0.046668809275205</v>
      </c>
      <c r="BQ25" s="25">
        <v>0.0585190378931606</v>
      </c>
      <c r="BR25" s="25">
        <v>1</v>
      </c>
      <c r="BS25" s="22">
        <v>0.905781069017933</v>
      </c>
      <c r="BT25" s="25">
        <v>0.0432782347501664</v>
      </c>
      <c r="BU25" s="25">
        <v>-0.579818495252942</v>
      </c>
      <c r="BV25" s="25">
        <v>-0.385662480811985</v>
      </c>
      <c r="BW25" s="25">
        <v>1.38629436111989</v>
      </c>
      <c r="BX25" s="27">
        <f t="shared" si="27"/>
        <v>0.933161174833221</v>
      </c>
      <c r="BY25" s="27">
        <f t="shared" si="8"/>
        <v>1.06841136010421</v>
      </c>
      <c r="BZ25" s="29">
        <f t="shared" si="73"/>
        <v>0.93596908207946</v>
      </c>
      <c r="CA25" s="27">
        <f t="shared" si="28"/>
        <v>0.00407539559867456</v>
      </c>
      <c r="CB25" s="27">
        <f t="shared" si="29"/>
        <v>0.0640309179205405</v>
      </c>
      <c r="CC25" s="27">
        <f t="shared" si="30"/>
        <v>0.040996692388794</v>
      </c>
      <c r="CF25" s="31">
        <v>0.0585190378931606</v>
      </c>
      <c r="CG25" s="31">
        <v>1</v>
      </c>
      <c r="CH25" s="31">
        <v>0.0432782347501664</v>
      </c>
      <c r="CI25" s="31">
        <v>-0.579818495252942</v>
      </c>
      <c r="CJ25" s="31">
        <v>-0.385662480811985</v>
      </c>
      <c r="CK25" s="31">
        <v>1.38629436111989</v>
      </c>
      <c r="CL25" s="34">
        <f t="shared" si="31"/>
        <v>0.96540765756493</v>
      </c>
      <c r="CM25" s="34">
        <f t="shared" si="32"/>
        <v>1.03272435451233</v>
      </c>
      <c r="CN25" s="34">
        <f t="shared" si="33"/>
        <v>0.968312595350983</v>
      </c>
      <c r="CO25" s="32">
        <f t="shared" si="34"/>
        <v>0.000998076100534755</v>
      </c>
      <c r="CP25" s="32">
        <f t="shared" si="35"/>
        <v>0.0316874046490175</v>
      </c>
      <c r="CQ25" s="32">
        <f t="shared" si="36"/>
        <v>0.0560683376312099</v>
      </c>
      <c r="CS25" s="30">
        <f t="shared" si="37"/>
        <v>0.967309987064377</v>
      </c>
      <c r="CT25" s="30">
        <f t="shared" si="38"/>
        <v>1.04903686306882</v>
      </c>
      <c r="CU25" s="30">
        <f t="shared" si="39"/>
        <v>0.950395581984988</v>
      </c>
      <c r="CV25" s="34">
        <f t="shared" si="40"/>
        <v>1.05219344339902</v>
      </c>
      <c r="CW25" s="32">
        <f t="shared" si="41"/>
        <v>0.00270783511804338</v>
      </c>
      <c r="CX25" s="32">
        <f t="shared" si="42"/>
        <v>0.0521934433990197</v>
      </c>
      <c r="CY25" s="32">
        <f t="shared" si="43"/>
        <v>0.0724193359374425</v>
      </c>
      <c r="CZ25" s="36"/>
      <c r="DB25" s="25">
        <v>0.0585190378931606</v>
      </c>
      <c r="DC25" s="25">
        <v>1</v>
      </c>
      <c r="DD25" s="22">
        <v>0.0432782347501664</v>
      </c>
      <c r="DE25" s="25">
        <v>-0.385662480811985</v>
      </c>
      <c r="DF25" s="25">
        <v>1.38629436111989</v>
      </c>
      <c r="DG25" s="26">
        <f t="shared" si="44"/>
        <v>0.989328762066548</v>
      </c>
      <c r="DH25" s="29">
        <f t="shared" si="74"/>
        <v>1.00775398252592</v>
      </c>
      <c r="DI25" s="26">
        <f t="shared" si="75"/>
        <v>0.992305679103859</v>
      </c>
      <c r="DJ25" s="16">
        <f t="shared" si="45"/>
        <v>5.88478914316403e-5</v>
      </c>
      <c r="DK25" s="16">
        <f t="shared" si="46"/>
        <v>0.00769432089614086</v>
      </c>
      <c r="DL25" s="16">
        <f t="shared" si="47"/>
        <v>0.0769539241960173</v>
      </c>
      <c r="DO25" s="25">
        <v>0.0585190378931606</v>
      </c>
      <c r="DP25" s="25">
        <v>1</v>
      </c>
      <c r="DQ25" s="25">
        <v>-0.385662480811985</v>
      </c>
      <c r="DR25" s="22">
        <v>1.38629436111989</v>
      </c>
      <c r="DS25" s="26">
        <f t="shared" si="48"/>
        <v>0.996363731161578</v>
      </c>
      <c r="DT25" s="26">
        <f t="shared" si="9"/>
        <v>1.00063859092671</v>
      </c>
      <c r="DU25" s="26">
        <f t="shared" si="76"/>
        <v>0.999361816611412</v>
      </c>
      <c r="DV25" s="16">
        <f t="shared" si="49"/>
        <v>4.04838034746944e-7</v>
      </c>
      <c r="DW25" s="16">
        <f t="shared" si="50"/>
        <v>0.000638183388587787</v>
      </c>
      <c r="DX25" s="16">
        <f t="shared" si="51"/>
        <v>0.087328346363151</v>
      </c>
      <c r="EA25" s="25">
        <v>0.0585190378931606</v>
      </c>
      <c r="EB25" s="22">
        <v>1</v>
      </c>
      <c r="EC25" s="25">
        <v>-0.385662480811985</v>
      </c>
      <c r="ED25" s="26">
        <f t="shared" si="52"/>
        <v>1.03623988961828</v>
      </c>
      <c r="EE25" s="26">
        <f t="shared" si="10"/>
        <v>0.962132427045692</v>
      </c>
      <c r="EF25" s="26">
        <f t="shared" si="77"/>
        <v>1.03935796350881</v>
      </c>
      <c r="EG25" s="16">
        <f t="shared" si="53"/>
        <v>0.00153976893725513</v>
      </c>
      <c r="EH25" s="16">
        <f t="shared" si="54"/>
        <v>0.0393579635088108</v>
      </c>
      <c r="EI25" s="16">
        <f t="shared" si="55"/>
        <v>0.0884018790947423</v>
      </c>
      <c r="EL25" s="25">
        <v>0.0585190378931606</v>
      </c>
      <c r="EM25" s="25">
        <v>-0.385662480811985</v>
      </c>
      <c r="EN25" s="26">
        <f t="shared" si="56"/>
        <v>0.951567035290303</v>
      </c>
      <c r="EO25" s="26">
        <f t="shared" si="57"/>
        <v>1.04774541679645</v>
      </c>
      <c r="EP25" s="26">
        <f t="shared" si="58"/>
        <v>0.95443032626911</v>
      </c>
      <c r="EQ25" s="16">
        <f t="shared" si="59"/>
        <v>0.00206415428231261</v>
      </c>
      <c r="ER25" s="16">
        <f t="shared" si="60"/>
        <v>0.04556967373089</v>
      </c>
      <c r="ES25" s="16">
        <f t="shared" si="61"/>
        <v>0.240044542226815</v>
      </c>
    </row>
    <row r="26" s="1" customFormat="1" spans="1:149">
      <c r="A26" s="13" t="s">
        <v>21</v>
      </c>
      <c r="B26" s="13">
        <v>2.47386342671765</v>
      </c>
      <c r="C26" s="14">
        <v>0.0048</v>
      </c>
      <c r="D26" s="14">
        <v>0.0296074380165289</v>
      </c>
      <c r="E26" s="13">
        <v>100</v>
      </c>
      <c r="F26" s="13">
        <v>0.6</v>
      </c>
      <c r="G26" s="13">
        <v>0.76</v>
      </c>
      <c r="H26" s="13">
        <v>0.68</v>
      </c>
      <c r="I26" s="13">
        <v>4</v>
      </c>
      <c r="J26" s="13">
        <v>1.261</v>
      </c>
      <c r="K26" s="17">
        <f t="shared" si="11"/>
        <v>1.07257080359068</v>
      </c>
      <c r="L26" s="17">
        <f t="shared" si="0"/>
        <v>1.17567996050098</v>
      </c>
      <c r="M26" s="17">
        <f t="shared" si="1"/>
        <v>0.850571612680955</v>
      </c>
      <c r="N26" s="16">
        <f t="shared" si="2"/>
        <v>0.0355055620594604</v>
      </c>
      <c r="O26" s="16">
        <f t="shared" si="3"/>
        <v>0.149428387319045</v>
      </c>
      <c r="P26" s="16">
        <f>(O26-$Q$1)^2</f>
        <v>0.149268805103901</v>
      </c>
      <c r="R26" s="21">
        <f t="shared" si="62"/>
        <v>0.161846670007824</v>
      </c>
      <c r="S26" s="21">
        <f t="shared" si="79"/>
        <v>1</v>
      </c>
      <c r="T26" s="21">
        <f t="shared" si="12"/>
        <v>0.905781069017933</v>
      </c>
      <c r="U26" s="22">
        <f t="shared" si="64"/>
        <v>0.00478851673179709</v>
      </c>
      <c r="V26" s="21">
        <f t="shared" si="65"/>
        <v>0.0291776014544635</v>
      </c>
      <c r="W26" s="21">
        <f t="shared" si="66"/>
        <v>4.60517018598809</v>
      </c>
      <c r="X26" s="21">
        <f t="shared" si="67"/>
        <v>-0.510825623765991</v>
      </c>
      <c r="Y26" s="21">
        <f t="shared" si="68"/>
        <v>-0.27443684570176</v>
      </c>
      <c r="Z26" s="25">
        <f t="shared" si="69"/>
        <v>-0.385662480811985</v>
      </c>
      <c r="AA26" s="21">
        <f t="shared" si="70"/>
        <v>1.38629436111989</v>
      </c>
      <c r="AB26" s="26">
        <f t="shared" si="14"/>
        <v>1.15779885120536</v>
      </c>
      <c r="AC26" s="26">
        <f t="shared" si="5"/>
        <v>1.08913564621972</v>
      </c>
      <c r="AD26" s="26">
        <f t="shared" si="71"/>
        <v>0.918159279306391</v>
      </c>
      <c r="AE26" s="16">
        <f t="shared" si="15"/>
        <v>0.0106504771125338</v>
      </c>
      <c r="AF26" s="16">
        <f t="shared" si="16"/>
        <v>0.0818407206936095</v>
      </c>
      <c r="AG26" s="16">
        <f t="shared" si="17"/>
        <v>0.0337439691119965</v>
      </c>
      <c r="AJ26" s="25">
        <v>0.161846670007824</v>
      </c>
      <c r="AK26" s="25">
        <v>1</v>
      </c>
      <c r="AL26" s="25">
        <v>0.905781069017933</v>
      </c>
      <c r="AM26" s="25">
        <v>0.0291776014544635</v>
      </c>
      <c r="AN26" s="22">
        <v>4.60517018598809</v>
      </c>
      <c r="AO26" s="25">
        <v>-0.510825623765991</v>
      </c>
      <c r="AP26" s="25">
        <v>-0.27443684570176</v>
      </c>
      <c r="AQ26" s="25">
        <v>-0.385662480811985</v>
      </c>
      <c r="AR26" s="25">
        <v>1.38629436111989</v>
      </c>
      <c r="AS26" s="26">
        <f t="shared" si="18"/>
        <v>1.15704960189047</v>
      </c>
      <c r="AT26" s="26">
        <f t="shared" si="6"/>
        <v>1.08984091774431</v>
      </c>
      <c r="AU26" s="26">
        <f t="shared" si="19"/>
        <v>0.917565108557076</v>
      </c>
      <c r="AV26" s="16">
        <f t="shared" si="20"/>
        <v>0.0108056852671292</v>
      </c>
      <c r="AW26" s="16">
        <f t="shared" si="21"/>
        <v>0.0824348914429239</v>
      </c>
      <c r="AX26" s="16">
        <f t="shared" si="22"/>
        <v>0.0337085216755697</v>
      </c>
      <c r="BA26" s="25">
        <v>0.161846670007824</v>
      </c>
      <c r="BB26" s="25">
        <v>1</v>
      </c>
      <c r="BC26" s="25">
        <v>0.905781069017933</v>
      </c>
      <c r="BD26" s="25">
        <v>0.0291776014544635</v>
      </c>
      <c r="BE26" s="22">
        <v>-0.510825623765991</v>
      </c>
      <c r="BF26" s="25">
        <v>-0.27443684570176</v>
      </c>
      <c r="BG26" s="25">
        <v>-0.385662480811985</v>
      </c>
      <c r="BH26" s="25">
        <v>1.38629436111989</v>
      </c>
      <c r="BI26" s="26">
        <f t="shared" si="23"/>
        <v>1.14636112146584</v>
      </c>
      <c r="BJ26" s="26">
        <f t="shared" si="7"/>
        <v>1.10000241319034</v>
      </c>
      <c r="BK26" s="26">
        <f t="shared" si="72"/>
        <v>0.909088914723106</v>
      </c>
      <c r="BL26" s="16">
        <f t="shared" si="24"/>
        <v>0.0131420724715706</v>
      </c>
      <c r="BM26" s="16">
        <f t="shared" si="25"/>
        <v>0.090911085276894</v>
      </c>
      <c r="BN26" s="16">
        <f t="shared" si="26"/>
        <v>0.0302950722629016</v>
      </c>
      <c r="BQ26" s="25">
        <v>0.161846670007824</v>
      </c>
      <c r="BR26" s="25">
        <v>1</v>
      </c>
      <c r="BS26" s="22">
        <v>0.905781069017933</v>
      </c>
      <c r="BT26" s="25">
        <v>0.0291776014544635</v>
      </c>
      <c r="BU26" s="25">
        <v>-0.27443684570176</v>
      </c>
      <c r="BV26" s="25">
        <v>-0.385662480811985</v>
      </c>
      <c r="BW26" s="25">
        <v>1.38629436111989</v>
      </c>
      <c r="BX26" s="27">
        <f t="shared" si="27"/>
        <v>1.13960312885689</v>
      </c>
      <c r="BY26" s="27">
        <f t="shared" si="8"/>
        <v>1.10652556848003</v>
      </c>
      <c r="BZ26" s="29">
        <f t="shared" si="73"/>
        <v>0.903729681884929</v>
      </c>
      <c r="CA26" s="27">
        <f t="shared" si="28"/>
        <v>0.0147372003233357</v>
      </c>
      <c r="CB26" s="27">
        <f t="shared" si="29"/>
        <v>0.0962703181150714</v>
      </c>
      <c r="CC26" s="27">
        <f t="shared" si="30"/>
        <v>0.0289806359613776</v>
      </c>
      <c r="CF26" s="31">
        <v>0.161846670007824</v>
      </c>
      <c r="CG26" s="31">
        <v>1</v>
      </c>
      <c r="CH26" s="31">
        <v>0.0291776014544635</v>
      </c>
      <c r="CI26" s="31">
        <v>-0.27443684570176</v>
      </c>
      <c r="CJ26" s="31">
        <v>-0.385662480811985</v>
      </c>
      <c r="CK26" s="31">
        <v>1.38629436111989</v>
      </c>
      <c r="CL26" s="34">
        <f t="shared" si="31"/>
        <v>1.17815522596553</v>
      </c>
      <c r="CM26" s="34">
        <f t="shared" si="32"/>
        <v>1.07031736753243</v>
      </c>
      <c r="CN26" s="34">
        <f t="shared" si="33"/>
        <v>0.934302320353311</v>
      </c>
      <c r="CO26" s="32">
        <f t="shared" si="34"/>
        <v>0.00686325658482317</v>
      </c>
      <c r="CP26" s="32">
        <f t="shared" si="35"/>
        <v>0.0656976796466888</v>
      </c>
      <c r="CQ26" s="32">
        <f t="shared" si="36"/>
        <v>0.0411186179446407</v>
      </c>
      <c r="CS26" s="30">
        <f t="shared" si="37"/>
        <v>1.18018699780801</v>
      </c>
      <c r="CT26" s="30">
        <f t="shared" si="38"/>
        <v>1.33486910055724</v>
      </c>
      <c r="CU26" s="30">
        <f t="shared" si="39"/>
        <v>0.944661914395652</v>
      </c>
      <c r="CV26" s="34">
        <f t="shared" si="40"/>
        <v>1.0585797783959</v>
      </c>
      <c r="CW26" s="32">
        <f t="shared" si="41"/>
        <v>0.00545664401713495</v>
      </c>
      <c r="CX26" s="32">
        <f t="shared" si="42"/>
        <v>0.0585797783959043</v>
      </c>
      <c r="CY26" s="32">
        <f t="shared" si="43"/>
        <v>0.0690228883080376</v>
      </c>
      <c r="CZ26" s="36"/>
      <c r="DB26" s="25">
        <v>0.161846670007824</v>
      </c>
      <c r="DC26" s="25">
        <v>1</v>
      </c>
      <c r="DD26" s="22">
        <v>0.0291776014544635</v>
      </c>
      <c r="DE26" s="25">
        <v>-0.385662480811985</v>
      </c>
      <c r="DF26" s="25">
        <v>1.38629436111989</v>
      </c>
      <c r="DG26" s="26">
        <f t="shared" si="44"/>
        <v>1.09057737340753</v>
      </c>
      <c r="DH26" s="29">
        <f t="shared" si="74"/>
        <v>1.15626825821628</v>
      </c>
      <c r="DI26" s="26">
        <f t="shared" si="75"/>
        <v>0.864851208094786</v>
      </c>
      <c r="DJ26" s="16">
        <f t="shared" si="45"/>
        <v>0.029043871654678</v>
      </c>
      <c r="DK26" s="16">
        <f t="shared" si="46"/>
        <v>0.135148791905214</v>
      </c>
      <c r="DL26" s="16">
        <f t="shared" si="47"/>
        <v>0.0224853720507834</v>
      </c>
      <c r="DO26" s="25">
        <v>0.161846670007824</v>
      </c>
      <c r="DP26" s="25">
        <v>1</v>
      </c>
      <c r="DQ26" s="25">
        <v>-0.385662480811985</v>
      </c>
      <c r="DR26" s="22">
        <v>1.38629436111989</v>
      </c>
      <c r="DS26" s="26">
        <f t="shared" si="48"/>
        <v>1.13648371798502</v>
      </c>
      <c r="DT26" s="26">
        <f t="shared" si="9"/>
        <v>1.10956275047719</v>
      </c>
      <c r="DU26" s="26">
        <f t="shared" si="76"/>
        <v>0.901255922272021</v>
      </c>
      <c r="DV26" s="16">
        <f t="shared" si="49"/>
        <v>0.0155043044868344</v>
      </c>
      <c r="DW26" s="16">
        <f t="shared" si="50"/>
        <v>0.098744077727979</v>
      </c>
      <c r="DX26" s="16">
        <f t="shared" si="51"/>
        <v>0.0389698413853364</v>
      </c>
      <c r="EA26" s="25">
        <v>0.161846670007824</v>
      </c>
      <c r="EB26" s="22">
        <v>1</v>
      </c>
      <c r="EC26" s="25">
        <v>-0.385662480811985</v>
      </c>
      <c r="ED26" s="26">
        <f t="shared" si="52"/>
        <v>1.18196771484729</v>
      </c>
      <c r="EE26" s="26">
        <f t="shared" si="10"/>
        <v>1.06686501175958</v>
      </c>
      <c r="EF26" s="26">
        <f t="shared" si="77"/>
        <v>0.937325705667957</v>
      </c>
      <c r="EG26" s="16">
        <f t="shared" si="53"/>
        <v>0.00624610209645875</v>
      </c>
      <c r="EH26" s="16">
        <f t="shared" si="54"/>
        <v>0.0626742943320434</v>
      </c>
      <c r="EI26" s="16">
        <f t="shared" si="55"/>
        <v>0.0750804959393822</v>
      </c>
      <c r="EL26" s="25">
        <v>0.161846670007824</v>
      </c>
      <c r="EM26" s="25">
        <v>-0.385662480811985</v>
      </c>
      <c r="EN26" s="26">
        <f t="shared" si="56"/>
        <v>1.08538720183837</v>
      </c>
      <c r="EO26" s="26">
        <f t="shared" si="57"/>
        <v>1.16179737319934</v>
      </c>
      <c r="EP26" s="26">
        <f t="shared" si="58"/>
        <v>0.860735290910683</v>
      </c>
      <c r="EQ26" s="16">
        <f t="shared" si="59"/>
        <v>0.0308398548781569</v>
      </c>
      <c r="ER26" s="16">
        <f t="shared" si="60"/>
        <v>0.139264709089317</v>
      </c>
      <c r="ES26" s="16">
        <f t="shared" si="61"/>
        <v>0.157012772161274</v>
      </c>
    </row>
    <row r="27" s="1" customFormat="1" spans="1:149">
      <c r="A27" s="13" t="s">
        <v>21</v>
      </c>
      <c r="B27" s="13">
        <v>2.47386342671765</v>
      </c>
      <c r="C27" s="14">
        <v>0.0048</v>
      </c>
      <c r="D27" s="14">
        <v>0.0248784722222222</v>
      </c>
      <c r="E27" s="13">
        <v>100</v>
      </c>
      <c r="F27" s="13">
        <v>0.7</v>
      </c>
      <c r="G27" s="13">
        <v>0.86</v>
      </c>
      <c r="H27" s="13">
        <v>0.68</v>
      </c>
      <c r="I27" s="13">
        <v>4</v>
      </c>
      <c r="J27" s="13">
        <v>1.352</v>
      </c>
      <c r="K27" s="17">
        <f t="shared" si="11"/>
        <v>1.13869080359068</v>
      </c>
      <c r="L27" s="17">
        <f t="shared" si="0"/>
        <v>1.18732846154257</v>
      </c>
      <c r="M27" s="17">
        <f t="shared" si="1"/>
        <v>0.842226925732755</v>
      </c>
      <c r="N27" s="16">
        <f t="shared" si="2"/>
        <v>0.0455008132727879</v>
      </c>
      <c r="O27" s="16">
        <f t="shared" si="3"/>
        <v>0.157773074267245</v>
      </c>
      <c r="P27" s="16">
        <f>(O27-$Q$1)^2</f>
        <v>0.142890445678308</v>
      </c>
      <c r="R27" s="21">
        <f t="shared" si="62"/>
        <v>0.171705793054421</v>
      </c>
      <c r="S27" s="21">
        <f t="shared" si="79"/>
        <v>1</v>
      </c>
      <c r="T27" s="21">
        <f t="shared" si="12"/>
        <v>0.905781069017933</v>
      </c>
      <c r="U27" s="22">
        <f t="shared" si="64"/>
        <v>0.00478851673179709</v>
      </c>
      <c r="V27" s="21">
        <f t="shared" si="65"/>
        <v>0.0245740418755052</v>
      </c>
      <c r="W27" s="21">
        <f t="shared" si="66"/>
        <v>4.60517018598809</v>
      </c>
      <c r="X27" s="21">
        <f t="shared" si="67"/>
        <v>-0.356674943938732</v>
      </c>
      <c r="Y27" s="21">
        <f t="shared" si="68"/>
        <v>-0.150822889734584</v>
      </c>
      <c r="Z27" s="25">
        <f t="shared" si="69"/>
        <v>-0.385662480811985</v>
      </c>
      <c r="AA27" s="21">
        <f t="shared" si="70"/>
        <v>1.38629436111989</v>
      </c>
      <c r="AB27" s="26">
        <f t="shared" si="14"/>
        <v>1.26165122375954</v>
      </c>
      <c r="AC27" s="26">
        <f t="shared" si="5"/>
        <v>1.07161153141138</v>
      </c>
      <c r="AD27" s="26">
        <f t="shared" si="71"/>
        <v>0.933173982070663</v>
      </c>
      <c r="AE27" s="16">
        <f t="shared" si="15"/>
        <v>0.00816290136814939</v>
      </c>
      <c r="AF27" s="16">
        <f t="shared" si="16"/>
        <v>0.0668260179293371</v>
      </c>
      <c r="AG27" s="16">
        <f t="shared" si="17"/>
        <v>0.0394856715482721</v>
      </c>
      <c r="AJ27" s="25">
        <v>0.171705793054421</v>
      </c>
      <c r="AK27" s="25">
        <v>1</v>
      </c>
      <c r="AL27" s="25">
        <v>0.905781069017933</v>
      </c>
      <c r="AM27" s="25">
        <v>0.0245740418755052</v>
      </c>
      <c r="AN27" s="22">
        <v>4.60517018598809</v>
      </c>
      <c r="AO27" s="25">
        <v>-0.356674943938732</v>
      </c>
      <c r="AP27" s="25">
        <v>-0.150822889734584</v>
      </c>
      <c r="AQ27" s="25">
        <v>-0.385662480811985</v>
      </c>
      <c r="AR27" s="25">
        <v>1.38629436111989</v>
      </c>
      <c r="AS27" s="26">
        <f t="shared" si="18"/>
        <v>1.26059797153515</v>
      </c>
      <c r="AT27" s="26">
        <f t="shared" si="6"/>
        <v>1.07250688207402</v>
      </c>
      <c r="AU27" s="26">
        <f t="shared" si="19"/>
        <v>0.932394949360318</v>
      </c>
      <c r="AV27" s="16">
        <f t="shared" si="20"/>
        <v>0.00835433080748917</v>
      </c>
      <c r="AW27" s="16">
        <f t="shared" si="21"/>
        <v>0.0676050506396816</v>
      </c>
      <c r="AX27" s="16">
        <f t="shared" si="22"/>
        <v>0.0393739279920712</v>
      </c>
      <c r="BA27" s="25">
        <v>0.171705793054421</v>
      </c>
      <c r="BB27" s="25">
        <v>1</v>
      </c>
      <c r="BC27" s="25">
        <v>0.905781069017933</v>
      </c>
      <c r="BD27" s="25">
        <v>0.0245740418755052</v>
      </c>
      <c r="BE27" s="22">
        <v>-0.356674943938732</v>
      </c>
      <c r="BF27" s="25">
        <v>-0.150822889734584</v>
      </c>
      <c r="BG27" s="25">
        <v>-0.385662480811985</v>
      </c>
      <c r="BH27" s="25">
        <v>1.38629436111989</v>
      </c>
      <c r="BI27" s="26">
        <f t="shared" si="23"/>
        <v>1.25223253699017</v>
      </c>
      <c r="BJ27" s="26">
        <f t="shared" si="7"/>
        <v>1.07967167443966</v>
      </c>
      <c r="BK27" s="26">
        <f t="shared" si="72"/>
        <v>0.926207497773792</v>
      </c>
      <c r="BL27" s="16">
        <f t="shared" si="24"/>
        <v>0.00995354667541846</v>
      </c>
      <c r="BM27" s="16">
        <f t="shared" si="25"/>
        <v>0.073792502226208</v>
      </c>
      <c r="BN27" s="16">
        <f t="shared" si="26"/>
        <v>0.0365472611347714</v>
      </c>
      <c r="BQ27" s="25">
        <v>0.171705793054421</v>
      </c>
      <c r="BR27" s="25">
        <v>1</v>
      </c>
      <c r="BS27" s="22">
        <v>0.905781069017933</v>
      </c>
      <c r="BT27" s="25">
        <v>0.0245740418755052</v>
      </c>
      <c r="BU27" s="25">
        <v>-0.150822889734584</v>
      </c>
      <c r="BV27" s="25">
        <v>-0.385662480811985</v>
      </c>
      <c r="BW27" s="25">
        <v>1.38629436111989</v>
      </c>
      <c r="BX27" s="27">
        <f t="shared" si="27"/>
        <v>1.24860767851451</v>
      </c>
      <c r="BY27" s="27">
        <f t="shared" si="8"/>
        <v>1.08280609134848</v>
      </c>
      <c r="BZ27" s="29">
        <f t="shared" si="73"/>
        <v>0.923526389433808</v>
      </c>
      <c r="CA27" s="27">
        <f t="shared" si="28"/>
        <v>0.0106899721421593</v>
      </c>
      <c r="CB27" s="27">
        <f t="shared" si="29"/>
        <v>0.0764736105661923</v>
      </c>
      <c r="CC27" s="27">
        <f t="shared" si="30"/>
        <v>0.0361128097730063</v>
      </c>
      <c r="CF27" s="31">
        <v>0.171705793054421</v>
      </c>
      <c r="CG27" s="31">
        <v>1</v>
      </c>
      <c r="CH27" s="31">
        <v>0.0245740418755052</v>
      </c>
      <c r="CI27" s="31">
        <v>-0.150822889734584</v>
      </c>
      <c r="CJ27" s="31">
        <v>-0.385662480811985</v>
      </c>
      <c r="CK27" s="31">
        <v>1.38629436111989</v>
      </c>
      <c r="CL27" s="34">
        <f t="shared" si="31"/>
        <v>1.29045554248733</v>
      </c>
      <c r="CM27" s="34">
        <f t="shared" si="32"/>
        <v>1.04769204012565</v>
      </c>
      <c r="CN27" s="34">
        <f t="shared" si="33"/>
        <v>0.954478951543882</v>
      </c>
      <c r="CO27" s="32">
        <f t="shared" si="34"/>
        <v>0.00378772025052912</v>
      </c>
      <c r="CP27" s="32">
        <f t="shared" si="35"/>
        <v>0.0455210484561185</v>
      </c>
      <c r="CQ27" s="32">
        <f t="shared" si="36"/>
        <v>0.0497084384453185</v>
      </c>
      <c r="CS27" s="30">
        <f t="shared" si="37"/>
        <v>1.29254992737957</v>
      </c>
      <c r="CT27" s="30">
        <f t="shared" si="38"/>
        <v>1.48119591627311</v>
      </c>
      <c r="CU27" s="30">
        <f t="shared" si="39"/>
        <v>0.912775943510442</v>
      </c>
      <c r="CV27" s="34">
        <f t="shared" si="40"/>
        <v>1.09555910966946</v>
      </c>
      <c r="CW27" s="32">
        <f t="shared" si="41"/>
        <v>0.0166915847816478</v>
      </c>
      <c r="CX27" s="32">
        <f t="shared" si="42"/>
        <v>0.0955591096694584</v>
      </c>
      <c r="CY27" s="32">
        <f t="shared" si="43"/>
        <v>0.0509597860149633</v>
      </c>
      <c r="CZ27" s="36"/>
      <c r="DB27" s="25">
        <v>0.171705793054421</v>
      </c>
      <c r="DC27" s="25">
        <v>1</v>
      </c>
      <c r="DD27" s="22">
        <v>0.0245740418755052</v>
      </c>
      <c r="DE27" s="25">
        <v>-0.385662480811985</v>
      </c>
      <c r="DF27" s="25">
        <v>1.38629436111989</v>
      </c>
      <c r="DG27" s="26">
        <f t="shared" si="44"/>
        <v>1.14497187580429</v>
      </c>
      <c r="DH27" s="29">
        <f t="shared" si="74"/>
        <v>1.18081503010743</v>
      </c>
      <c r="DI27" s="26">
        <f t="shared" si="75"/>
        <v>0.846872689204356</v>
      </c>
      <c r="DJ27" s="16">
        <f t="shared" si="45"/>
        <v>0.0428606442079948</v>
      </c>
      <c r="DK27" s="16">
        <f t="shared" si="46"/>
        <v>0.153127310795644</v>
      </c>
      <c r="DL27" s="16">
        <f t="shared" si="47"/>
        <v>0.017416797069278</v>
      </c>
      <c r="DO27" s="25">
        <v>0.171705793054421</v>
      </c>
      <c r="DP27" s="25">
        <v>1</v>
      </c>
      <c r="DQ27" s="25">
        <v>-0.385662480811985</v>
      </c>
      <c r="DR27" s="22">
        <v>1.38629436111989</v>
      </c>
      <c r="DS27" s="26">
        <f t="shared" si="48"/>
        <v>1.20654371139674</v>
      </c>
      <c r="DT27" s="26">
        <f t="shared" si="9"/>
        <v>1.12055616985055</v>
      </c>
      <c r="DU27" s="26">
        <f t="shared" si="76"/>
        <v>0.892413987719483</v>
      </c>
      <c r="DV27" s="16">
        <f t="shared" si="49"/>
        <v>0.0211575318942345</v>
      </c>
      <c r="DW27" s="16">
        <f t="shared" si="50"/>
        <v>0.107586012280517</v>
      </c>
      <c r="DX27" s="16">
        <f t="shared" si="51"/>
        <v>0.0355570874120399</v>
      </c>
      <c r="EA27" s="25">
        <v>0.171705793054421</v>
      </c>
      <c r="EB27" s="22">
        <v>1</v>
      </c>
      <c r="EC27" s="25">
        <v>-0.385662480811985</v>
      </c>
      <c r="ED27" s="26">
        <f t="shared" si="52"/>
        <v>1.2548316274618</v>
      </c>
      <c r="EE27" s="26">
        <f t="shared" si="10"/>
        <v>1.07743538687716</v>
      </c>
      <c r="EF27" s="26">
        <f t="shared" si="77"/>
        <v>0.928129901968787</v>
      </c>
      <c r="EG27" s="16">
        <f t="shared" si="53"/>
        <v>0.00944169262172237</v>
      </c>
      <c r="EH27" s="16">
        <f t="shared" si="54"/>
        <v>0.0718700980312128</v>
      </c>
      <c r="EI27" s="16">
        <f t="shared" si="55"/>
        <v>0.0701256074304766</v>
      </c>
      <c r="EL27" s="25">
        <v>0.171705793054421</v>
      </c>
      <c r="EM27" s="25">
        <v>-0.385662480811985</v>
      </c>
      <c r="EN27" s="26">
        <f t="shared" si="56"/>
        <v>1.15229728511241</v>
      </c>
      <c r="EO27" s="26">
        <f t="shared" si="57"/>
        <v>1.17330832717193</v>
      </c>
      <c r="EP27" s="26">
        <f t="shared" si="58"/>
        <v>0.852290891355332</v>
      </c>
      <c r="EQ27" s="16">
        <f t="shared" si="59"/>
        <v>0.0398811743334747</v>
      </c>
      <c r="ER27" s="16">
        <f t="shared" si="60"/>
        <v>0.147709108644668</v>
      </c>
      <c r="ES27" s="16">
        <f t="shared" si="61"/>
        <v>0.150391920895699</v>
      </c>
    </row>
    <row r="28" s="1" customFormat="1" spans="1:149">
      <c r="A28" s="13" t="s">
        <v>21</v>
      </c>
      <c r="B28" s="13">
        <v>2.47386342671765</v>
      </c>
      <c r="C28" s="14">
        <v>0.0048</v>
      </c>
      <c r="D28" s="14">
        <v>0.035825</v>
      </c>
      <c r="E28" s="13">
        <v>100</v>
      </c>
      <c r="F28" s="13">
        <v>0.5</v>
      </c>
      <c r="G28" s="13">
        <v>0.66</v>
      </c>
      <c r="H28" s="13">
        <v>0.68</v>
      </c>
      <c r="I28" s="13">
        <v>4</v>
      </c>
      <c r="J28" s="13">
        <v>1.331</v>
      </c>
      <c r="K28" s="17">
        <f t="shared" si="11"/>
        <v>1.00645080359068</v>
      </c>
      <c r="L28" s="17">
        <f t="shared" si="0"/>
        <v>1.32246901214787</v>
      </c>
      <c r="M28" s="17">
        <f t="shared" si="1"/>
        <v>0.756161385116968</v>
      </c>
      <c r="N28" s="16">
        <f t="shared" si="2"/>
        <v>0.105332180889932</v>
      </c>
      <c r="O28" s="16">
        <f t="shared" si="3"/>
        <v>0.243838614883032</v>
      </c>
      <c r="P28" s="16">
        <f>(O28-$Q$1)^2</f>
        <v>0.085230706676134</v>
      </c>
      <c r="R28" s="21">
        <f t="shared" si="62"/>
        <v>0.279500453207648</v>
      </c>
      <c r="S28" s="21">
        <f t="shared" si="79"/>
        <v>1</v>
      </c>
      <c r="T28" s="21">
        <f t="shared" si="12"/>
        <v>0.905781069017933</v>
      </c>
      <c r="U28" s="22">
        <f t="shared" si="64"/>
        <v>0.00478851673179709</v>
      </c>
      <c r="V28" s="21">
        <f t="shared" si="65"/>
        <v>0.035198210649965</v>
      </c>
      <c r="W28" s="21">
        <f t="shared" si="66"/>
        <v>4.60517018598809</v>
      </c>
      <c r="X28" s="21">
        <f t="shared" si="67"/>
        <v>-0.693147180559945</v>
      </c>
      <c r="Y28" s="21">
        <f t="shared" si="68"/>
        <v>-0.415515443961666</v>
      </c>
      <c r="Z28" s="25">
        <f t="shared" si="69"/>
        <v>-0.385662480811985</v>
      </c>
      <c r="AA28" s="21">
        <f t="shared" si="70"/>
        <v>1.38629436111989</v>
      </c>
      <c r="AB28" s="26">
        <f t="shared" si="14"/>
        <v>1.05811627151315</v>
      </c>
      <c r="AC28" s="26">
        <f t="shared" si="5"/>
        <v>1.25789578691254</v>
      </c>
      <c r="AD28" s="26">
        <f t="shared" si="71"/>
        <v>0.794978415862622</v>
      </c>
      <c r="AE28" s="16">
        <f t="shared" si="15"/>
        <v>0.0744655292728846</v>
      </c>
      <c r="AF28" s="16">
        <f t="shared" si="16"/>
        <v>0.205021584137378</v>
      </c>
      <c r="AG28" s="16">
        <f t="shared" si="17"/>
        <v>0.00366199896543189</v>
      </c>
      <c r="AJ28" s="25">
        <v>0.279500453207648</v>
      </c>
      <c r="AK28" s="25">
        <v>1</v>
      </c>
      <c r="AL28" s="25">
        <v>0.905781069017933</v>
      </c>
      <c r="AM28" s="25">
        <v>0.035198210649965</v>
      </c>
      <c r="AN28" s="22">
        <v>4.60517018598809</v>
      </c>
      <c r="AO28" s="25">
        <v>-0.693147180559945</v>
      </c>
      <c r="AP28" s="25">
        <v>-0.415515443961666</v>
      </c>
      <c r="AQ28" s="25">
        <v>-0.385662480811985</v>
      </c>
      <c r="AR28" s="25">
        <v>1.38629436111989</v>
      </c>
      <c r="AS28" s="26">
        <f t="shared" si="18"/>
        <v>1.05764514156487</v>
      </c>
      <c r="AT28" s="26">
        <f t="shared" si="6"/>
        <v>1.25845611887431</v>
      </c>
      <c r="AU28" s="26">
        <f t="shared" si="19"/>
        <v>0.794624448959334</v>
      </c>
      <c r="AV28" s="16">
        <f t="shared" si="20"/>
        <v>0.0747228786300882</v>
      </c>
      <c r="AW28" s="16">
        <f t="shared" si="21"/>
        <v>0.205375551040666</v>
      </c>
      <c r="AX28" s="16">
        <f t="shared" si="22"/>
        <v>0.00367941076161187</v>
      </c>
      <c r="BA28" s="25">
        <v>0.279500453207648</v>
      </c>
      <c r="BB28" s="25">
        <v>1</v>
      </c>
      <c r="BC28" s="25">
        <v>0.905781069017933</v>
      </c>
      <c r="BD28" s="25">
        <v>0.035198210649965</v>
      </c>
      <c r="BE28" s="22">
        <v>-0.693147180559945</v>
      </c>
      <c r="BF28" s="25">
        <v>-0.415515443961666</v>
      </c>
      <c r="BG28" s="25">
        <v>-0.385662480811985</v>
      </c>
      <c r="BH28" s="25">
        <v>1.38629436111989</v>
      </c>
      <c r="BI28" s="26">
        <f t="shared" si="23"/>
        <v>1.04478427758089</v>
      </c>
      <c r="BJ28" s="26">
        <f t="shared" si="7"/>
        <v>1.27394719518733</v>
      </c>
      <c r="BK28" s="26">
        <f t="shared" si="72"/>
        <v>0.784961891495787</v>
      </c>
      <c r="BL28" s="16">
        <f t="shared" si="24"/>
        <v>0.0819194397598912</v>
      </c>
      <c r="BM28" s="16">
        <f t="shared" si="25"/>
        <v>0.215038108504213</v>
      </c>
      <c r="BN28" s="16">
        <f t="shared" si="26"/>
        <v>0.00249278256641298</v>
      </c>
      <c r="BQ28" s="25">
        <v>0.279500453207648</v>
      </c>
      <c r="BR28" s="25">
        <v>1</v>
      </c>
      <c r="BS28" s="22">
        <v>0.905781069017933</v>
      </c>
      <c r="BT28" s="25">
        <v>0.035198210649965</v>
      </c>
      <c r="BU28" s="25">
        <v>-0.415515443961666</v>
      </c>
      <c r="BV28" s="25">
        <v>-0.385662480811985</v>
      </c>
      <c r="BW28" s="25">
        <v>1.38629436111989</v>
      </c>
      <c r="BX28" s="27">
        <f t="shared" si="27"/>
        <v>1.03434764867165</v>
      </c>
      <c r="BY28" s="27">
        <f t="shared" si="8"/>
        <v>1.28680139768222</v>
      </c>
      <c r="BZ28" s="29">
        <f t="shared" si="73"/>
        <v>0.777120697724759</v>
      </c>
      <c r="CA28" s="27">
        <f t="shared" si="28"/>
        <v>0.0880026175486361</v>
      </c>
      <c r="CB28" s="27">
        <f t="shared" si="29"/>
        <v>0.222879302275241</v>
      </c>
      <c r="CC28" s="27">
        <f t="shared" si="30"/>
        <v>0.00190340371291144</v>
      </c>
      <c r="CF28" s="31">
        <v>0.279500453207648</v>
      </c>
      <c r="CG28" s="31">
        <v>1</v>
      </c>
      <c r="CH28" s="31">
        <v>0.035198210649965</v>
      </c>
      <c r="CI28" s="31">
        <v>-0.415515443961666</v>
      </c>
      <c r="CJ28" s="31">
        <v>-0.385662480811985</v>
      </c>
      <c r="CK28" s="31">
        <v>1.38629436111989</v>
      </c>
      <c r="CL28" s="34">
        <f t="shared" si="31"/>
        <v>1.06969536473467</v>
      </c>
      <c r="CM28" s="34">
        <f t="shared" si="32"/>
        <v>1.2442794873007</v>
      </c>
      <c r="CN28" s="34">
        <f t="shared" si="33"/>
        <v>0.803677959980972</v>
      </c>
      <c r="CO28" s="32">
        <f t="shared" si="34"/>
        <v>0.0682801124111453</v>
      </c>
      <c r="CP28" s="32">
        <f t="shared" si="35"/>
        <v>0.196322040019028</v>
      </c>
      <c r="CQ28" s="32">
        <f t="shared" si="36"/>
        <v>0.00520604119920883</v>
      </c>
      <c r="CS28" s="30">
        <f t="shared" si="37"/>
        <v>1.07166300072752</v>
      </c>
      <c r="CT28" s="30">
        <f t="shared" si="38"/>
        <v>1.19091452994046</v>
      </c>
      <c r="CU28" s="30">
        <f t="shared" si="39"/>
        <v>1.11762848343662</v>
      </c>
      <c r="CV28" s="34">
        <f t="shared" si="40"/>
        <v>0.894751712953016</v>
      </c>
      <c r="CW28" s="32">
        <f t="shared" si="41"/>
        <v>0.0196239389218013</v>
      </c>
      <c r="CX28" s="32">
        <f t="shared" si="42"/>
        <v>0.105248287046985</v>
      </c>
      <c r="CY28" s="32">
        <f t="shared" si="43"/>
        <v>0.0466791432160784</v>
      </c>
      <c r="CZ28" s="36"/>
      <c r="DB28" s="25">
        <v>0.279500453207648</v>
      </c>
      <c r="DC28" s="25">
        <v>1</v>
      </c>
      <c r="DD28" s="22">
        <v>0.035198210649965</v>
      </c>
      <c r="DE28" s="25">
        <v>-0.385662480811985</v>
      </c>
      <c r="DF28" s="25">
        <v>1.38629436111989</v>
      </c>
      <c r="DG28" s="26">
        <f t="shared" si="44"/>
        <v>1.03837652813016</v>
      </c>
      <c r="DH28" s="29">
        <f t="shared" si="74"/>
        <v>1.28180863486656</v>
      </c>
      <c r="DI28" s="26">
        <f t="shared" si="75"/>
        <v>0.780147654492984</v>
      </c>
      <c r="DJ28" s="16">
        <f t="shared" si="45"/>
        <v>0.085628496289158</v>
      </c>
      <c r="DK28" s="16">
        <f t="shared" si="46"/>
        <v>0.219852345507016</v>
      </c>
      <c r="DL28" s="16">
        <f t="shared" si="47"/>
        <v>0.0042572595678863</v>
      </c>
      <c r="DO28" s="25">
        <v>0.279500453207648</v>
      </c>
      <c r="DP28" s="25">
        <v>1</v>
      </c>
      <c r="DQ28" s="25">
        <v>-0.385662480811985</v>
      </c>
      <c r="DR28" s="22">
        <v>1.38629436111989</v>
      </c>
      <c r="DS28" s="26">
        <f t="shared" si="48"/>
        <v>1.0664237245733</v>
      </c>
      <c r="DT28" s="26">
        <f t="shared" si="9"/>
        <v>1.24809676428811</v>
      </c>
      <c r="DU28" s="26">
        <f t="shared" si="76"/>
        <v>0.801219928304505</v>
      </c>
      <c r="DV28" s="16">
        <f t="shared" si="49"/>
        <v>0.0700006055186673</v>
      </c>
      <c r="DW28" s="16">
        <f t="shared" si="50"/>
        <v>0.198780071695495</v>
      </c>
      <c r="DX28" s="16">
        <f t="shared" si="51"/>
        <v>0.00948126953955939</v>
      </c>
      <c r="EA28" s="25">
        <v>0.279500453207648</v>
      </c>
      <c r="EB28" s="22">
        <v>1</v>
      </c>
      <c r="EC28" s="25">
        <v>-0.385662480811985</v>
      </c>
      <c r="ED28" s="26">
        <f t="shared" si="52"/>
        <v>1.10910380223279</v>
      </c>
      <c r="EE28" s="26">
        <f t="shared" si="10"/>
        <v>1.20006801646564</v>
      </c>
      <c r="EF28" s="26">
        <f t="shared" si="77"/>
        <v>0.833286102353708</v>
      </c>
      <c r="EG28" s="16">
        <f t="shared" si="53"/>
        <v>0.0492379225835466</v>
      </c>
      <c r="EH28" s="16">
        <f t="shared" si="54"/>
        <v>0.166713897646292</v>
      </c>
      <c r="EI28" s="16">
        <f t="shared" si="55"/>
        <v>0.0288893252687445</v>
      </c>
      <c r="EL28" s="25">
        <v>0.279500453207648</v>
      </c>
      <c r="EM28" s="25">
        <v>-0.385662480811985</v>
      </c>
      <c r="EN28" s="26">
        <f t="shared" si="56"/>
        <v>1.01847711856433</v>
      </c>
      <c r="EO28" s="26">
        <f t="shared" si="57"/>
        <v>1.3068531199564</v>
      </c>
      <c r="EP28" s="26">
        <f t="shared" si="58"/>
        <v>0.765196933556976</v>
      </c>
      <c r="EQ28" s="16">
        <f t="shared" si="59"/>
        <v>0.0976705514208509</v>
      </c>
      <c r="ER28" s="16">
        <f t="shared" si="60"/>
        <v>0.234803066443024</v>
      </c>
      <c r="ES28" s="16">
        <f t="shared" si="61"/>
        <v>0.0904265127936949</v>
      </c>
    </row>
    <row r="29" s="1" customFormat="1" spans="1:149">
      <c r="A29" s="13" t="s">
        <v>21</v>
      </c>
      <c r="B29" s="13">
        <v>2.47386342671765</v>
      </c>
      <c r="C29" s="14">
        <v>0.006</v>
      </c>
      <c r="D29" s="14">
        <v>0.035825</v>
      </c>
      <c r="E29" s="13">
        <v>100</v>
      </c>
      <c r="F29" s="13">
        <v>0.5</v>
      </c>
      <c r="G29" s="13">
        <v>0.66</v>
      </c>
      <c r="H29" s="13">
        <v>0.68</v>
      </c>
      <c r="I29" s="13">
        <v>4</v>
      </c>
      <c r="J29" s="13">
        <v>1.548</v>
      </c>
      <c r="K29" s="17">
        <f t="shared" si="11"/>
        <v>1.00689492359068</v>
      </c>
      <c r="L29" s="17">
        <f t="shared" si="0"/>
        <v>1.53739974622146</v>
      </c>
      <c r="M29" s="17">
        <f t="shared" si="1"/>
        <v>0.650448917048246</v>
      </c>
      <c r="N29" s="16">
        <f t="shared" si="2"/>
        <v>0.292794703715931</v>
      </c>
      <c r="O29" s="16">
        <f t="shared" si="3"/>
        <v>0.349551082951754</v>
      </c>
      <c r="P29" s="16">
        <f>(O29-$Q$1)^2</f>
        <v>0.0346818055547729</v>
      </c>
      <c r="R29" s="21">
        <f t="shared" si="62"/>
        <v>0.430092512862935</v>
      </c>
      <c r="S29" s="21">
        <f t="shared" si="79"/>
        <v>1</v>
      </c>
      <c r="T29" s="21">
        <f t="shared" si="12"/>
        <v>0.905781069017933</v>
      </c>
      <c r="U29" s="22">
        <f t="shared" si="64"/>
        <v>0.00598207167754747</v>
      </c>
      <c r="V29" s="21">
        <f t="shared" si="65"/>
        <v>0.035198210649965</v>
      </c>
      <c r="W29" s="21">
        <f t="shared" si="66"/>
        <v>4.60517018598809</v>
      </c>
      <c r="X29" s="21">
        <f t="shared" si="67"/>
        <v>-0.693147180559945</v>
      </c>
      <c r="Y29" s="21">
        <f t="shared" si="68"/>
        <v>-0.415515443961666</v>
      </c>
      <c r="Z29" s="25">
        <f t="shared" si="69"/>
        <v>-0.385662480811985</v>
      </c>
      <c r="AA29" s="21">
        <f t="shared" si="70"/>
        <v>1.38629436111989</v>
      </c>
      <c r="AB29" s="26">
        <f t="shared" si="14"/>
        <v>1.0580407920057</v>
      </c>
      <c r="AC29" s="26">
        <f t="shared" si="5"/>
        <v>1.46308158598072</v>
      </c>
      <c r="AD29" s="26">
        <f t="shared" si="71"/>
        <v>0.683488883724613</v>
      </c>
      <c r="AE29" s="16">
        <f t="shared" si="15"/>
        <v>0.2400600254984</v>
      </c>
      <c r="AF29" s="16">
        <f t="shared" si="16"/>
        <v>0.316511116275387</v>
      </c>
      <c r="AG29" s="16">
        <f t="shared" si="17"/>
        <v>0.0025984587406838</v>
      </c>
      <c r="AJ29" s="25">
        <v>0.430092512862935</v>
      </c>
      <c r="AK29" s="25">
        <v>1</v>
      </c>
      <c r="AL29" s="25">
        <v>0.905781069017933</v>
      </c>
      <c r="AM29" s="25">
        <v>0.035198210649965</v>
      </c>
      <c r="AN29" s="22">
        <v>4.60517018598809</v>
      </c>
      <c r="AO29" s="25">
        <v>-0.693147180559945</v>
      </c>
      <c r="AP29" s="25">
        <v>-0.415515443961666</v>
      </c>
      <c r="AQ29" s="25">
        <v>-0.385662480811985</v>
      </c>
      <c r="AR29" s="25">
        <v>1.38629436111989</v>
      </c>
      <c r="AS29" s="26">
        <f t="shared" si="18"/>
        <v>1.05811185226608</v>
      </c>
      <c r="AT29" s="26">
        <f t="shared" si="6"/>
        <v>1.46298332892195</v>
      </c>
      <c r="AU29" s="26">
        <f t="shared" si="19"/>
        <v>0.68353478828558</v>
      </c>
      <c r="AV29" s="16">
        <f t="shared" si="20"/>
        <v>0.239990397290173</v>
      </c>
      <c r="AW29" s="16">
        <f t="shared" si="21"/>
        <v>0.31646521171442</v>
      </c>
      <c r="AX29" s="16">
        <f t="shared" si="22"/>
        <v>0.00254333760124166</v>
      </c>
      <c r="BA29" s="25">
        <v>0.430092512862935</v>
      </c>
      <c r="BB29" s="25">
        <v>1</v>
      </c>
      <c r="BC29" s="25">
        <v>0.905781069017933</v>
      </c>
      <c r="BD29" s="25">
        <v>0.035198210649965</v>
      </c>
      <c r="BE29" s="22">
        <v>-0.693147180559945</v>
      </c>
      <c r="BF29" s="25">
        <v>-0.415515443961666</v>
      </c>
      <c r="BG29" s="25">
        <v>-0.385662480811985</v>
      </c>
      <c r="BH29" s="25">
        <v>1.38629436111989</v>
      </c>
      <c r="BI29" s="26">
        <f t="shared" si="23"/>
        <v>1.04524531312451</v>
      </c>
      <c r="BJ29" s="26">
        <f t="shared" si="7"/>
        <v>1.48099205092116</v>
      </c>
      <c r="BK29" s="26">
        <f t="shared" si="72"/>
        <v>0.675223070493871</v>
      </c>
      <c r="BL29" s="16">
        <f t="shared" si="24"/>
        <v>0.25276227517527</v>
      </c>
      <c r="BM29" s="16">
        <f t="shared" si="25"/>
        <v>0.324776929506129</v>
      </c>
      <c r="BN29" s="16">
        <f t="shared" si="26"/>
        <v>0.00357736140358117</v>
      </c>
      <c r="BQ29" s="25">
        <v>0.430092512862935</v>
      </c>
      <c r="BR29" s="25">
        <v>1</v>
      </c>
      <c r="BS29" s="22">
        <v>0.905781069017933</v>
      </c>
      <c r="BT29" s="25">
        <v>0.035198210649965</v>
      </c>
      <c r="BU29" s="25">
        <v>-0.415515443961666</v>
      </c>
      <c r="BV29" s="25">
        <v>-0.385662480811985</v>
      </c>
      <c r="BW29" s="25">
        <v>1.38629436111989</v>
      </c>
      <c r="BX29" s="27">
        <f t="shared" si="27"/>
        <v>1.03480407880822</v>
      </c>
      <c r="BY29" s="27">
        <f t="shared" si="8"/>
        <v>1.49593534824759</v>
      </c>
      <c r="BZ29" s="29">
        <f t="shared" si="73"/>
        <v>0.668478087085413</v>
      </c>
      <c r="CA29" s="27">
        <f t="shared" si="28"/>
        <v>0.263370053527881</v>
      </c>
      <c r="CB29" s="27">
        <f t="shared" si="29"/>
        <v>0.331521912914587</v>
      </c>
      <c r="CC29" s="27">
        <f t="shared" si="30"/>
        <v>0.00422689761623757</v>
      </c>
      <c r="CF29" s="31">
        <v>0.430092512862935</v>
      </c>
      <c r="CG29" s="31">
        <v>1</v>
      </c>
      <c r="CH29" s="31">
        <v>0.035198210649965</v>
      </c>
      <c r="CI29" s="31">
        <v>-0.415515443961666</v>
      </c>
      <c r="CJ29" s="31">
        <v>-0.385662480811985</v>
      </c>
      <c r="CK29" s="31">
        <v>1.38629436111989</v>
      </c>
      <c r="CL29" s="34">
        <f t="shared" si="31"/>
        <v>1.07016739287921</v>
      </c>
      <c r="CM29" s="34">
        <f t="shared" si="32"/>
        <v>1.4465026782728</v>
      </c>
      <c r="CN29" s="34">
        <f t="shared" si="33"/>
        <v>0.691322605219128</v>
      </c>
      <c r="CO29" s="32">
        <f t="shared" si="34"/>
        <v>0.228324000427851</v>
      </c>
      <c r="CP29" s="32">
        <f t="shared" si="35"/>
        <v>0.308677394780872</v>
      </c>
      <c r="CQ29" s="32">
        <f t="shared" si="36"/>
        <v>0.0016162372458525</v>
      </c>
      <c r="CS29" s="30">
        <f t="shared" si="37"/>
        <v>1.07213517279913</v>
      </c>
      <c r="CT29" s="30">
        <f t="shared" si="38"/>
        <v>1.19091452994046</v>
      </c>
      <c r="CU29" s="30">
        <f t="shared" si="39"/>
        <v>1.2998413917054</v>
      </c>
      <c r="CV29" s="34">
        <f t="shared" si="40"/>
        <v>0.769324631744485</v>
      </c>
      <c r="CW29" s="32">
        <f t="shared" si="41"/>
        <v>0.12751003292764</v>
      </c>
      <c r="CX29" s="32">
        <f t="shared" si="42"/>
        <v>0.230675368255514</v>
      </c>
      <c r="CY29" s="32">
        <f t="shared" si="43"/>
        <v>0.00821315967634732</v>
      </c>
      <c r="CZ29" s="36"/>
      <c r="DB29" s="25">
        <v>0.430092512862935</v>
      </c>
      <c r="DC29" s="25">
        <v>1</v>
      </c>
      <c r="DD29" s="22">
        <v>0.035198210649965</v>
      </c>
      <c r="DE29" s="25">
        <v>-0.385662480811985</v>
      </c>
      <c r="DF29" s="25">
        <v>1.38629436111989</v>
      </c>
      <c r="DG29" s="26">
        <f t="shared" si="44"/>
        <v>1.03883473610419</v>
      </c>
      <c r="DH29" s="29">
        <f t="shared" si="74"/>
        <v>1.49013115002803</v>
      </c>
      <c r="DI29" s="26">
        <f t="shared" si="75"/>
        <v>0.67108187086834</v>
      </c>
      <c r="DJ29" s="16">
        <f t="shared" si="45"/>
        <v>0.259249265958089</v>
      </c>
      <c r="DK29" s="16">
        <f t="shared" si="46"/>
        <v>0.32891812913166</v>
      </c>
      <c r="DL29" s="16">
        <f t="shared" si="47"/>
        <v>0.00192002632446033</v>
      </c>
      <c r="DO29" s="25">
        <v>0.430092512862935</v>
      </c>
      <c r="DP29" s="25">
        <v>1</v>
      </c>
      <c r="DQ29" s="25">
        <v>-0.385662480811985</v>
      </c>
      <c r="DR29" s="22">
        <v>1.38629436111989</v>
      </c>
      <c r="DS29" s="26">
        <f t="shared" si="48"/>
        <v>1.06689430902995</v>
      </c>
      <c r="DT29" s="26">
        <f t="shared" si="9"/>
        <v>1.45094034797831</v>
      </c>
      <c r="DU29" s="26">
        <f t="shared" si="76"/>
        <v>0.689208209967668</v>
      </c>
      <c r="DV29" s="16">
        <f t="shared" si="49"/>
        <v>0.231462685883769</v>
      </c>
      <c r="DW29" s="16">
        <f t="shared" si="50"/>
        <v>0.310791790032332</v>
      </c>
      <c r="DX29" s="16">
        <f t="shared" si="51"/>
        <v>0.000214326892523482</v>
      </c>
      <c r="EA29" s="25">
        <v>0.430092512862935</v>
      </c>
      <c r="EB29" s="22">
        <v>1</v>
      </c>
      <c r="EC29" s="25">
        <v>-0.385662480811985</v>
      </c>
      <c r="ED29" s="26">
        <f t="shared" si="52"/>
        <v>1.10959322027378</v>
      </c>
      <c r="EE29" s="26">
        <f t="shared" si="10"/>
        <v>1.3951058565571</v>
      </c>
      <c r="EF29" s="26">
        <f t="shared" si="77"/>
        <v>0.716791485964972</v>
      </c>
      <c r="EG29" s="16">
        <f t="shared" si="53"/>
        <v>0.192200504509917</v>
      </c>
      <c r="EH29" s="16">
        <f t="shared" si="54"/>
        <v>0.283208514035028</v>
      </c>
      <c r="EI29" s="16">
        <f t="shared" si="55"/>
        <v>0.00285946701222482</v>
      </c>
      <c r="EL29" s="25">
        <v>0.430092512862935</v>
      </c>
      <c r="EM29" s="25">
        <v>-0.385662480811985</v>
      </c>
      <c r="EN29" s="26">
        <f t="shared" si="56"/>
        <v>1.01892654545761</v>
      </c>
      <c r="EO29" s="26">
        <f t="shared" si="57"/>
        <v>1.51924592297747</v>
      </c>
      <c r="EP29" s="26">
        <f t="shared" si="58"/>
        <v>0.658221282595358</v>
      </c>
      <c r="EQ29" s="16">
        <f t="shared" si="59"/>
        <v>0.279918720301414</v>
      </c>
      <c r="ER29" s="16">
        <f t="shared" si="60"/>
        <v>0.341778717404642</v>
      </c>
      <c r="ES29" s="16">
        <f t="shared" si="61"/>
        <v>0.0375330035982947</v>
      </c>
    </row>
    <row r="30" s="1" customFormat="1" spans="1:149">
      <c r="A30" s="13" t="s">
        <v>21</v>
      </c>
      <c r="B30" s="13">
        <v>2.47386342671765</v>
      </c>
      <c r="C30" s="14">
        <v>0.0072</v>
      </c>
      <c r="D30" s="14">
        <v>0.035825</v>
      </c>
      <c r="E30" s="13">
        <v>100</v>
      </c>
      <c r="F30" s="13">
        <v>0.5</v>
      </c>
      <c r="G30" s="13">
        <v>0.66</v>
      </c>
      <c r="H30" s="13">
        <v>0.68</v>
      </c>
      <c r="I30" s="13">
        <v>4</v>
      </c>
      <c r="J30" s="13">
        <v>1.696</v>
      </c>
      <c r="K30" s="17">
        <f t="shared" si="11"/>
        <v>1.00733904359068</v>
      </c>
      <c r="L30" s="17">
        <f t="shared" si="0"/>
        <v>1.68364366574591</v>
      </c>
      <c r="M30" s="17">
        <f t="shared" si="1"/>
        <v>0.593949907777526</v>
      </c>
      <c r="N30" s="16">
        <f t="shared" si="2"/>
        <v>0.474253912882593</v>
      </c>
      <c r="O30" s="16">
        <f t="shared" si="3"/>
        <v>0.406050092222474</v>
      </c>
      <c r="P30" s="16">
        <f>(O30-$Q$1)^2</f>
        <v>0.0168302641622787</v>
      </c>
      <c r="R30" s="21">
        <f t="shared" si="62"/>
        <v>0.52096029351636</v>
      </c>
      <c r="S30" s="21">
        <f t="shared" si="79"/>
        <v>1</v>
      </c>
      <c r="T30" s="21">
        <f t="shared" si="12"/>
        <v>0.905781069017933</v>
      </c>
      <c r="U30" s="22">
        <f t="shared" si="64"/>
        <v>0.00717420374800045</v>
      </c>
      <c r="V30" s="21">
        <f t="shared" si="65"/>
        <v>0.035198210649965</v>
      </c>
      <c r="W30" s="21">
        <f t="shared" si="66"/>
        <v>4.60517018598809</v>
      </c>
      <c r="X30" s="21">
        <f t="shared" si="67"/>
        <v>-0.693147180559945</v>
      </c>
      <c r="Y30" s="21">
        <f t="shared" si="68"/>
        <v>-0.415515443961666</v>
      </c>
      <c r="Z30" s="25">
        <f t="shared" si="69"/>
        <v>-0.385662480811985</v>
      </c>
      <c r="AA30" s="21">
        <f t="shared" si="70"/>
        <v>1.38629436111989</v>
      </c>
      <c r="AB30" s="26">
        <f t="shared" si="14"/>
        <v>1.05796575845334</v>
      </c>
      <c r="AC30" s="26">
        <f t="shared" si="5"/>
        <v>1.60307645729425</v>
      </c>
      <c r="AD30" s="26">
        <f t="shared" si="71"/>
        <v>0.623800565125789</v>
      </c>
      <c r="AE30" s="16">
        <f t="shared" si="15"/>
        <v>0.407087693386024</v>
      </c>
      <c r="AF30" s="16">
        <f t="shared" si="16"/>
        <v>0.376199434874211</v>
      </c>
      <c r="AG30" s="16">
        <f t="shared" si="17"/>
        <v>0.0122463877019046</v>
      </c>
      <c r="AJ30" s="25">
        <v>0.52096029351636</v>
      </c>
      <c r="AK30" s="25">
        <v>1</v>
      </c>
      <c r="AL30" s="25">
        <v>0.905781069017933</v>
      </c>
      <c r="AM30" s="25">
        <v>0.035198210649965</v>
      </c>
      <c r="AN30" s="22">
        <v>4.60517018598809</v>
      </c>
      <c r="AO30" s="25">
        <v>-0.693147180559945</v>
      </c>
      <c r="AP30" s="25">
        <v>-0.415515443961666</v>
      </c>
      <c r="AQ30" s="25">
        <v>-0.385662480811985</v>
      </c>
      <c r="AR30" s="25">
        <v>1.38629436111989</v>
      </c>
      <c r="AS30" s="26">
        <f t="shared" si="18"/>
        <v>1.05857856296728</v>
      </c>
      <c r="AT30" s="26">
        <f t="shared" si="6"/>
        <v>1.60214844635241</v>
      </c>
      <c r="AU30" s="26">
        <f t="shared" si="19"/>
        <v>0.62416188854203</v>
      </c>
      <c r="AV30" s="16">
        <f t="shared" si="20"/>
        <v>0.406306088388854</v>
      </c>
      <c r="AW30" s="16">
        <f t="shared" si="21"/>
        <v>0.37583811145797</v>
      </c>
      <c r="AX30" s="16">
        <f t="shared" si="22"/>
        <v>0.0120570092708357</v>
      </c>
      <c r="BA30" s="25">
        <v>0.52096029351636</v>
      </c>
      <c r="BB30" s="25">
        <v>1</v>
      </c>
      <c r="BC30" s="25">
        <v>0.905781069017933</v>
      </c>
      <c r="BD30" s="25">
        <v>0.035198210649965</v>
      </c>
      <c r="BE30" s="22">
        <v>-0.693147180559945</v>
      </c>
      <c r="BF30" s="25">
        <v>-0.415515443961666</v>
      </c>
      <c r="BG30" s="25">
        <v>-0.385662480811985</v>
      </c>
      <c r="BH30" s="25">
        <v>1.38629436111989</v>
      </c>
      <c r="BI30" s="26">
        <f t="shared" si="23"/>
        <v>1.04570634866813</v>
      </c>
      <c r="BJ30" s="26">
        <f t="shared" si="7"/>
        <v>1.62187023360824</v>
      </c>
      <c r="BK30" s="26">
        <f t="shared" si="72"/>
        <v>0.616572139544889</v>
      </c>
      <c r="BL30" s="16">
        <f t="shared" si="24"/>
        <v>0.422881832962534</v>
      </c>
      <c r="BM30" s="16">
        <f t="shared" si="25"/>
        <v>0.383427860455111</v>
      </c>
      <c r="BN30" s="16">
        <f t="shared" si="26"/>
        <v>0.0140332403391046</v>
      </c>
      <c r="BQ30" s="25">
        <v>0.52096029351636</v>
      </c>
      <c r="BR30" s="25">
        <v>1</v>
      </c>
      <c r="BS30" s="22">
        <v>0.905781069017933</v>
      </c>
      <c r="BT30" s="25">
        <v>0.035198210649965</v>
      </c>
      <c r="BU30" s="25">
        <v>-0.415515443961666</v>
      </c>
      <c r="BV30" s="25">
        <v>-0.385662480811985</v>
      </c>
      <c r="BW30" s="25">
        <v>1.38629436111989</v>
      </c>
      <c r="BX30" s="27">
        <f t="shared" si="27"/>
        <v>1.03526050894478</v>
      </c>
      <c r="BY30" s="27">
        <f t="shared" si="8"/>
        <v>1.63823500012446</v>
      </c>
      <c r="BZ30" s="29">
        <f t="shared" si="73"/>
        <v>0.610413035934424</v>
      </c>
      <c r="CA30" s="27">
        <f t="shared" si="28"/>
        <v>0.436576675039907</v>
      </c>
      <c r="CB30" s="27">
        <f t="shared" si="29"/>
        <v>0.389586964065576</v>
      </c>
      <c r="CC30" s="27">
        <f t="shared" si="30"/>
        <v>0.0151485993974105</v>
      </c>
      <c r="CF30" s="31">
        <v>0.52096029351636</v>
      </c>
      <c r="CG30" s="31">
        <v>1</v>
      </c>
      <c r="CH30" s="31">
        <v>0.035198210649965</v>
      </c>
      <c r="CI30" s="31">
        <v>-0.415515443961666</v>
      </c>
      <c r="CJ30" s="31">
        <v>-0.385662480811985</v>
      </c>
      <c r="CK30" s="31">
        <v>1.38629436111989</v>
      </c>
      <c r="CL30" s="34">
        <f t="shared" si="31"/>
        <v>1.07063942102375</v>
      </c>
      <c r="CM30" s="34">
        <f t="shared" si="32"/>
        <v>1.58410008700995</v>
      </c>
      <c r="CN30" s="34">
        <f t="shared" si="33"/>
        <v>0.631273243528152</v>
      </c>
      <c r="CO30" s="32">
        <f t="shared" si="34"/>
        <v>0.391075853737515</v>
      </c>
      <c r="CP30" s="32">
        <f t="shared" si="35"/>
        <v>0.368726756471848</v>
      </c>
      <c r="CQ30" s="32">
        <f t="shared" si="36"/>
        <v>0.010050426395304</v>
      </c>
      <c r="CS30" s="30">
        <f t="shared" si="37"/>
        <v>1.07260734487074</v>
      </c>
      <c r="CT30" s="30">
        <f t="shared" si="38"/>
        <v>1.19091452994046</v>
      </c>
      <c r="CU30" s="30">
        <f t="shared" si="39"/>
        <v>1.42411563328964</v>
      </c>
      <c r="CV30" s="34">
        <f t="shared" si="40"/>
        <v>0.702190170955462</v>
      </c>
      <c r="CW30" s="32">
        <f t="shared" si="41"/>
        <v>0.255111332065263</v>
      </c>
      <c r="CX30" s="32">
        <f t="shared" si="42"/>
        <v>0.297809829044538</v>
      </c>
      <c r="CY30" s="32">
        <f t="shared" si="43"/>
        <v>0.000551875173764799</v>
      </c>
      <c r="CZ30" s="36"/>
      <c r="DB30" s="25">
        <v>0.52096029351636</v>
      </c>
      <c r="DC30" s="25">
        <v>1</v>
      </c>
      <c r="DD30" s="22">
        <v>0.035198210649965</v>
      </c>
      <c r="DE30" s="25">
        <v>-0.385662480811985</v>
      </c>
      <c r="DF30" s="25">
        <v>1.38629436111989</v>
      </c>
      <c r="DG30" s="26">
        <f t="shared" si="44"/>
        <v>1.03929294407822</v>
      </c>
      <c r="DH30" s="29">
        <f t="shared" si="74"/>
        <v>1.63187868219796</v>
      </c>
      <c r="DI30" s="26">
        <f t="shared" si="75"/>
        <v>0.612790650989516</v>
      </c>
      <c r="DJ30" s="16">
        <f t="shared" si="45"/>
        <v>0.431264157297452</v>
      </c>
      <c r="DK30" s="16">
        <f t="shared" si="46"/>
        <v>0.387209349010484</v>
      </c>
      <c r="DL30" s="16">
        <f t="shared" si="47"/>
        <v>0.0104263142241083</v>
      </c>
      <c r="DO30" s="25">
        <v>0.52096029351636</v>
      </c>
      <c r="DP30" s="25">
        <v>1</v>
      </c>
      <c r="DQ30" s="25">
        <v>-0.385662480811985</v>
      </c>
      <c r="DR30" s="22">
        <v>1.38629436111989</v>
      </c>
      <c r="DS30" s="26">
        <f t="shared" si="48"/>
        <v>1.06736489348661</v>
      </c>
      <c r="DT30" s="26">
        <f t="shared" si="9"/>
        <v>1.58895988649198</v>
      </c>
      <c r="DU30" s="26">
        <f t="shared" si="76"/>
        <v>0.629342507952008</v>
      </c>
      <c r="DV30" s="16">
        <f t="shared" si="49"/>
        <v>0.395182097141107</v>
      </c>
      <c r="DW30" s="16">
        <f t="shared" si="50"/>
        <v>0.370657492047992</v>
      </c>
      <c r="DX30" s="16">
        <f t="shared" si="51"/>
        <v>0.00555108585395632</v>
      </c>
      <c r="EA30" s="25">
        <v>0.52096029351636</v>
      </c>
      <c r="EB30" s="22">
        <v>1</v>
      </c>
      <c r="EC30" s="25">
        <v>-0.385662480811985</v>
      </c>
      <c r="ED30" s="26">
        <f t="shared" si="52"/>
        <v>1.11008263831477</v>
      </c>
      <c r="EE30" s="26">
        <f t="shared" si="10"/>
        <v>1.52781418379331</v>
      </c>
      <c r="EF30" s="26">
        <f t="shared" si="77"/>
        <v>0.654529857496916</v>
      </c>
      <c r="EG30" s="16">
        <f t="shared" si="53"/>
        <v>0.343299154724182</v>
      </c>
      <c r="EH30" s="16">
        <f t="shared" si="54"/>
        <v>0.345470142503084</v>
      </c>
      <c r="EI30" s="16">
        <f t="shared" si="55"/>
        <v>7.7222687508714e-5</v>
      </c>
      <c r="EL30" s="25">
        <v>0.52096029351636</v>
      </c>
      <c r="EM30" s="25">
        <v>-0.385662480811985</v>
      </c>
      <c r="EN30" s="26">
        <f t="shared" si="56"/>
        <v>1.01937597235089</v>
      </c>
      <c r="EO30" s="26">
        <f t="shared" si="57"/>
        <v>1.6637629746056</v>
      </c>
      <c r="EP30" s="26">
        <f t="shared" si="58"/>
        <v>0.601047153508782</v>
      </c>
      <c r="EQ30" s="16">
        <f t="shared" si="59"/>
        <v>0.457820074792098</v>
      </c>
      <c r="ER30" s="16">
        <f t="shared" si="60"/>
        <v>0.398952846491218</v>
      </c>
      <c r="ES30" s="16">
        <f t="shared" si="61"/>
        <v>0.0186486976213184</v>
      </c>
    </row>
    <row r="31" s="1" customFormat="1" spans="1:149">
      <c r="A31" s="13" t="s">
        <v>21</v>
      </c>
      <c r="B31" s="13">
        <v>2.13910720612078</v>
      </c>
      <c r="C31" s="14">
        <v>0.0036</v>
      </c>
      <c r="D31" s="14">
        <v>0.035825</v>
      </c>
      <c r="E31" s="13">
        <v>100</v>
      </c>
      <c r="F31" s="13">
        <v>0.5</v>
      </c>
      <c r="G31" s="13">
        <v>0.66</v>
      </c>
      <c r="H31" s="13">
        <v>0.68</v>
      </c>
      <c r="I31" s="13">
        <v>4</v>
      </c>
      <c r="J31" s="13">
        <v>0.946</v>
      </c>
      <c r="K31" s="17">
        <f t="shared" si="11"/>
        <v>1.01464339408208</v>
      </c>
      <c r="L31" s="17">
        <f t="shared" si="0"/>
        <v>0.932347271482329</v>
      </c>
      <c r="M31" s="17">
        <f t="shared" si="1"/>
        <v>1.0725617273595</v>
      </c>
      <c r="N31" s="16">
        <f t="shared" si="2"/>
        <v>0.00471191555110827</v>
      </c>
      <c r="O31" s="16">
        <f t="shared" si="3"/>
        <v>0.0725617273594967</v>
      </c>
      <c r="P31" s="16">
        <f>(O31-$Q$1)^2</f>
        <v>0.214572650594928</v>
      </c>
      <c r="R31" s="21">
        <f t="shared" si="62"/>
        <v>-0.0700499248113791</v>
      </c>
      <c r="S31" s="21">
        <f t="shared" si="79"/>
        <v>1</v>
      </c>
      <c r="T31" s="21">
        <f t="shared" si="12"/>
        <v>0.760388548582877</v>
      </c>
      <c r="U31" s="22">
        <f t="shared" si="64"/>
        <v>0.00359353551013022</v>
      </c>
      <c r="V31" s="21">
        <f t="shared" si="65"/>
        <v>0.035198210649965</v>
      </c>
      <c r="W31" s="21">
        <f t="shared" si="66"/>
        <v>4.60517018598809</v>
      </c>
      <c r="X31" s="21">
        <f t="shared" si="67"/>
        <v>-0.693147180559945</v>
      </c>
      <c r="Y31" s="21">
        <f t="shared" si="68"/>
        <v>-0.415515443961666</v>
      </c>
      <c r="Z31" s="25">
        <f t="shared" si="69"/>
        <v>-0.385662480811985</v>
      </c>
      <c r="AA31" s="21">
        <f t="shared" si="70"/>
        <v>1.38629436111989</v>
      </c>
      <c r="AB31" s="26">
        <f t="shared" si="14"/>
        <v>1.03327313447856</v>
      </c>
      <c r="AC31" s="26">
        <f t="shared" si="5"/>
        <v>0.915537207378758</v>
      </c>
      <c r="AD31" s="26">
        <f t="shared" si="71"/>
        <v>1.09225489902597</v>
      </c>
      <c r="AE31" s="16">
        <f t="shared" si="15"/>
        <v>0.00761660000171344</v>
      </c>
      <c r="AF31" s="16">
        <f t="shared" si="16"/>
        <v>0.0922548990259657</v>
      </c>
      <c r="AG31" s="16">
        <f t="shared" si="17"/>
        <v>0.0300263526635225</v>
      </c>
      <c r="AJ31" s="25">
        <v>-0.0700499248113791</v>
      </c>
      <c r="AK31" s="25">
        <v>1</v>
      </c>
      <c r="AL31" s="25">
        <v>0.760388548582877</v>
      </c>
      <c r="AM31" s="25">
        <v>0.035198210649965</v>
      </c>
      <c r="AN31" s="22">
        <v>4.60517018598809</v>
      </c>
      <c r="AO31" s="25">
        <v>-0.693147180559945</v>
      </c>
      <c r="AP31" s="25">
        <v>-0.415515443961666</v>
      </c>
      <c r="AQ31" s="25">
        <v>-0.385662480811985</v>
      </c>
      <c r="AR31" s="25">
        <v>1.38629436111989</v>
      </c>
      <c r="AS31" s="26">
        <f t="shared" si="18"/>
        <v>1.03163807059976</v>
      </c>
      <c r="AT31" s="26">
        <f t="shared" si="6"/>
        <v>0.916988260669776</v>
      </c>
      <c r="AU31" s="26">
        <f t="shared" si="19"/>
        <v>1.09052650169108</v>
      </c>
      <c r="AV31" s="16">
        <f t="shared" si="20"/>
        <v>0.00733387913604992</v>
      </c>
      <c r="AW31" s="16">
        <f t="shared" si="21"/>
        <v>0.090526501691081</v>
      </c>
      <c r="AX31" s="16">
        <f t="shared" si="22"/>
        <v>0.0308027758667302</v>
      </c>
      <c r="BA31" s="25">
        <v>-0.0700499248113791</v>
      </c>
      <c r="BB31" s="25">
        <v>1</v>
      </c>
      <c r="BC31" s="25">
        <v>0.760388548582877</v>
      </c>
      <c r="BD31" s="25">
        <v>0.035198210649965</v>
      </c>
      <c r="BE31" s="22">
        <v>-0.693147180559945</v>
      </c>
      <c r="BF31" s="25">
        <v>-0.415515443961666</v>
      </c>
      <c r="BG31" s="25">
        <v>-0.385662480811985</v>
      </c>
      <c r="BH31" s="25">
        <v>1.38629436111989</v>
      </c>
      <c r="BI31" s="26">
        <f t="shared" si="23"/>
        <v>1.01536643413231</v>
      </c>
      <c r="BJ31" s="26">
        <f t="shared" si="7"/>
        <v>0.931683349182616</v>
      </c>
      <c r="BK31" s="26">
        <f t="shared" si="72"/>
        <v>1.07332604030899</v>
      </c>
      <c r="BL31" s="16">
        <f t="shared" si="24"/>
        <v>0.00481170218423197</v>
      </c>
      <c r="BM31" s="16">
        <f t="shared" si="25"/>
        <v>0.0733260403089948</v>
      </c>
      <c r="BN31" s="16">
        <f t="shared" si="26"/>
        <v>0.036725828923992</v>
      </c>
      <c r="BQ31" s="25">
        <v>-0.0700499248113791</v>
      </c>
      <c r="BR31" s="25">
        <v>1</v>
      </c>
      <c r="BS31" s="22">
        <v>0.760388548582877</v>
      </c>
      <c r="BT31" s="25">
        <v>0.035198210649965</v>
      </c>
      <c r="BU31" s="25">
        <v>-0.415515443961666</v>
      </c>
      <c r="BV31" s="25">
        <v>-0.385662480811985</v>
      </c>
      <c r="BW31" s="25">
        <v>1.38629436111989</v>
      </c>
      <c r="BX31" s="27">
        <f t="shared" si="27"/>
        <v>1.00572070756122</v>
      </c>
      <c r="BY31" s="27">
        <f t="shared" si="8"/>
        <v>0.940618993809881</v>
      </c>
      <c r="BZ31" s="29">
        <f t="shared" si="73"/>
        <v>1.06312971200975</v>
      </c>
      <c r="CA31" s="27">
        <f t="shared" si="28"/>
        <v>0.00356656291161322</v>
      </c>
      <c r="CB31" s="27">
        <f t="shared" si="29"/>
        <v>0.0631297120097503</v>
      </c>
      <c r="CC31" s="27">
        <f t="shared" si="30"/>
        <v>0.0413624504170902</v>
      </c>
      <c r="CF31" s="31">
        <v>-0.0700499248113791</v>
      </c>
      <c r="CG31" s="31">
        <v>1</v>
      </c>
      <c r="CH31" s="31">
        <v>0.035198210649965</v>
      </c>
      <c r="CI31" s="31">
        <v>-0.415515443961666</v>
      </c>
      <c r="CJ31" s="31">
        <v>-0.385662480811985</v>
      </c>
      <c r="CK31" s="31">
        <v>1.38629436111989</v>
      </c>
      <c r="CL31" s="34">
        <f t="shared" si="31"/>
        <v>1.07840277104063</v>
      </c>
      <c r="CM31" s="34">
        <f t="shared" si="32"/>
        <v>0.877223265187955</v>
      </c>
      <c r="CN31" s="34">
        <f t="shared" si="33"/>
        <v>1.13996064592033</v>
      </c>
      <c r="CO31" s="32">
        <f t="shared" si="34"/>
        <v>0.0175304937792374</v>
      </c>
      <c r="CP31" s="32">
        <f t="shared" si="35"/>
        <v>0.139960645920327</v>
      </c>
      <c r="CQ31" s="32">
        <f t="shared" si="36"/>
        <v>0.0165159241809606</v>
      </c>
      <c r="CS31" s="30">
        <f t="shared" si="37"/>
        <v>1.08010580542766</v>
      </c>
      <c r="CT31" s="30">
        <f t="shared" si="38"/>
        <v>1.19091452994046</v>
      </c>
      <c r="CU31" s="30">
        <f t="shared" si="39"/>
        <v>0.794347517153303</v>
      </c>
      <c r="CV31" s="34">
        <f t="shared" si="40"/>
        <v>1.25889485194552</v>
      </c>
      <c r="CW31" s="32">
        <f t="shared" si="41"/>
        <v>0.0599831269759582</v>
      </c>
      <c r="CX31" s="32">
        <f t="shared" si="42"/>
        <v>0.258894851945522</v>
      </c>
      <c r="CY31" s="32">
        <f t="shared" si="43"/>
        <v>0.00389463373874902</v>
      </c>
      <c r="CZ31" s="36"/>
      <c r="DB31" s="25">
        <v>-0.0700499248113791</v>
      </c>
      <c r="DC31" s="25">
        <v>1</v>
      </c>
      <c r="DD31" s="22">
        <v>0.035198210649965</v>
      </c>
      <c r="DE31" s="25">
        <v>-0.385662480811985</v>
      </c>
      <c r="DF31" s="25">
        <v>1.38629436111989</v>
      </c>
      <c r="DG31" s="26">
        <f t="shared" si="44"/>
        <v>1.04682899658714</v>
      </c>
      <c r="DH31" s="29">
        <f t="shared" si="74"/>
        <v>0.903681502025772</v>
      </c>
      <c r="DI31" s="26">
        <f t="shared" si="75"/>
        <v>1.10658456298852</v>
      </c>
      <c r="DJ31" s="16">
        <f t="shared" si="45"/>
        <v>0.0101664865527698</v>
      </c>
      <c r="DK31" s="16">
        <f t="shared" si="46"/>
        <v>0.106584562988522</v>
      </c>
      <c r="DL31" s="16">
        <f t="shared" si="47"/>
        <v>0.0318677698725686</v>
      </c>
      <c r="DO31" s="25">
        <v>-0.0700499248113791</v>
      </c>
      <c r="DP31" s="25">
        <v>1</v>
      </c>
      <c r="DQ31" s="25">
        <v>-0.385662480811985</v>
      </c>
      <c r="DR31" s="22">
        <v>1.38629436111989</v>
      </c>
      <c r="DS31" s="26">
        <f t="shared" si="48"/>
        <v>1.0751044994652</v>
      </c>
      <c r="DT31" s="26">
        <f t="shared" si="9"/>
        <v>0.879914464566544</v>
      </c>
      <c r="DU31" s="26">
        <f t="shared" si="76"/>
        <v>1.13647410091458</v>
      </c>
      <c r="DV31" s="16">
        <f t="shared" si="49"/>
        <v>0.0166679717821587</v>
      </c>
      <c r="DW31" s="16">
        <f t="shared" si="50"/>
        <v>0.136474100914583</v>
      </c>
      <c r="DX31" s="16">
        <f t="shared" si="51"/>
        <v>0.0254969939323863</v>
      </c>
      <c r="EA31" s="25">
        <v>-0.0700499248113791</v>
      </c>
      <c r="EB31" s="22">
        <v>1</v>
      </c>
      <c r="EC31" s="25">
        <v>-0.385662480811985</v>
      </c>
      <c r="ED31" s="26">
        <f t="shared" si="52"/>
        <v>1.11813199638965</v>
      </c>
      <c r="EE31" s="26">
        <f t="shared" si="10"/>
        <v>0.846053957005569</v>
      </c>
      <c r="EF31" s="26">
        <f t="shared" si="77"/>
        <v>1.18195771288546</v>
      </c>
      <c r="EG31" s="16">
        <f t="shared" si="53"/>
        <v>0.0296294241810863</v>
      </c>
      <c r="EH31" s="16">
        <f t="shared" si="54"/>
        <v>0.181957712885465</v>
      </c>
      <c r="EI31" s="16">
        <f t="shared" si="55"/>
        <v>0.0239397592767069</v>
      </c>
      <c r="EL31" s="25">
        <v>-0.0700499248113791</v>
      </c>
      <c r="EM31" s="25">
        <v>-0.385662480811985</v>
      </c>
      <c r="EN31" s="26">
        <f t="shared" si="56"/>
        <v>1.02676760422691</v>
      </c>
      <c r="EO31" s="26">
        <f t="shared" si="57"/>
        <v>0.921337989342072</v>
      </c>
      <c r="EP31" s="26">
        <f t="shared" si="58"/>
        <v>1.08537801715318</v>
      </c>
      <c r="EQ31" s="16">
        <f t="shared" si="59"/>
        <v>0.00652340589255522</v>
      </c>
      <c r="ER31" s="16">
        <f t="shared" si="60"/>
        <v>0.0853780171531848</v>
      </c>
      <c r="ES31" s="16">
        <f t="shared" si="61"/>
        <v>0.202621575612823</v>
      </c>
    </row>
    <row r="32" s="1" customFormat="1" spans="1:149">
      <c r="A32" s="13" t="s">
        <v>22</v>
      </c>
      <c r="B32" s="13">
        <v>2.99805320093107</v>
      </c>
      <c r="C32" s="14">
        <v>0.0071</v>
      </c>
      <c r="D32" s="14">
        <v>0.0113</v>
      </c>
      <c r="E32" s="13">
        <v>100</v>
      </c>
      <c r="F32" s="13">
        <v>0.5</v>
      </c>
      <c r="G32" s="13">
        <v>0.5</v>
      </c>
      <c r="H32" s="13">
        <v>1</v>
      </c>
      <c r="I32" s="13">
        <v>5.4</v>
      </c>
      <c r="J32" s="13">
        <v>0.532</v>
      </c>
      <c r="K32" s="17">
        <f t="shared" si="11"/>
        <v>0.914397937415978</v>
      </c>
      <c r="L32" s="17">
        <f t="shared" si="0"/>
        <v>0.581803587072159</v>
      </c>
      <c r="M32" s="17">
        <f t="shared" si="1"/>
        <v>1.71879311544357</v>
      </c>
      <c r="N32" s="16">
        <f t="shared" si="2"/>
        <v>0.146228182539994</v>
      </c>
      <c r="O32" s="16">
        <f t="shared" si="3"/>
        <v>0.718793115443568</v>
      </c>
      <c r="P32" s="16">
        <f>(O32-$Q$1)^2</f>
        <v>0.0334932147115269</v>
      </c>
      <c r="R32" s="21">
        <f t="shared" si="62"/>
        <v>-0.541622367467097</v>
      </c>
      <c r="S32" s="21">
        <f t="shared" si="79"/>
        <v>1</v>
      </c>
      <c r="T32" s="21">
        <f t="shared" si="12"/>
        <v>1.09796314499696</v>
      </c>
      <c r="U32" s="22">
        <f t="shared" si="64"/>
        <v>0.00707491367196198</v>
      </c>
      <c r="V32" s="21">
        <f t="shared" si="65"/>
        <v>0.0112366319259878</v>
      </c>
      <c r="W32" s="21">
        <f t="shared" si="66"/>
        <v>4.60517018598809</v>
      </c>
      <c r="X32" s="21">
        <f t="shared" si="67"/>
        <v>-0.693147180559945</v>
      </c>
      <c r="Y32" s="21">
        <f t="shared" si="68"/>
        <v>-0.693147180559945</v>
      </c>
      <c r="Z32" s="25">
        <f t="shared" si="69"/>
        <v>0</v>
      </c>
      <c r="AA32" s="21">
        <f t="shared" si="70"/>
        <v>1.68639895357023</v>
      </c>
      <c r="AB32" s="26">
        <f t="shared" si="14"/>
        <v>0.506481210671469</v>
      </c>
      <c r="AC32" s="26">
        <f t="shared" si="5"/>
        <v>1.05038447387752</v>
      </c>
      <c r="AD32" s="26">
        <f t="shared" si="71"/>
        <v>0.95203235088622</v>
      </c>
      <c r="AE32" s="16">
        <f t="shared" si="15"/>
        <v>0.000651208608793932</v>
      </c>
      <c r="AF32" s="16">
        <f t="shared" si="16"/>
        <v>0.0479676491137795</v>
      </c>
      <c r="AG32" s="16">
        <f t="shared" si="17"/>
        <v>0.0473360032642052</v>
      </c>
      <c r="AJ32" s="25">
        <v>-0.541622367467097</v>
      </c>
      <c r="AK32" s="25">
        <v>1</v>
      </c>
      <c r="AL32" s="25">
        <v>1.09796314499696</v>
      </c>
      <c r="AM32" s="25">
        <v>0.0112366319259878</v>
      </c>
      <c r="AN32" s="22">
        <v>4.60517018598809</v>
      </c>
      <c r="AO32" s="25">
        <v>-0.693147180559945</v>
      </c>
      <c r="AP32" s="25">
        <v>-0.693147180559945</v>
      </c>
      <c r="AQ32" s="25">
        <v>0</v>
      </c>
      <c r="AR32" s="25">
        <v>1.68639895357023</v>
      </c>
      <c r="AS32" s="26">
        <f t="shared" si="18"/>
        <v>0.507331405761357</v>
      </c>
      <c r="AT32" s="26">
        <f t="shared" si="6"/>
        <v>1.04862422069381</v>
      </c>
      <c r="AU32" s="26">
        <f t="shared" si="19"/>
        <v>0.953630461957438</v>
      </c>
      <c r="AV32" s="16">
        <f t="shared" si="20"/>
        <v>0.00060853954171081</v>
      </c>
      <c r="AW32" s="16">
        <f t="shared" si="21"/>
        <v>0.0463695380425619</v>
      </c>
      <c r="AX32" s="16">
        <f t="shared" si="22"/>
        <v>0.048252343057805</v>
      </c>
      <c r="BA32" s="25">
        <v>-0.541622367467097</v>
      </c>
      <c r="BB32" s="25">
        <v>1</v>
      </c>
      <c r="BC32" s="25">
        <v>1.09796314499696</v>
      </c>
      <c r="BD32" s="25">
        <v>0.0112366319259878</v>
      </c>
      <c r="BE32" s="22">
        <v>-0.693147180559945</v>
      </c>
      <c r="BF32" s="25">
        <v>-0.693147180559945</v>
      </c>
      <c r="BG32" s="25">
        <v>0</v>
      </c>
      <c r="BH32" s="25">
        <v>1.68639895357023</v>
      </c>
      <c r="BI32" s="26">
        <f t="shared" si="23"/>
        <v>0.508887359183299</v>
      </c>
      <c r="BJ32" s="26">
        <f t="shared" si="7"/>
        <v>1.04541798965845</v>
      </c>
      <c r="BK32" s="26">
        <f t="shared" si="72"/>
        <v>0.956555186434773</v>
      </c>
      <c r="BL32" s="16">
        <f t="shared" si="24"/>
        <v>0.000534194165521815</v>
      </c>
      <c r="BM32" s="16">
        <f t="shared" si="25"/>
        <v>0.0434448135652267</v>
      </c>
      <c r="BN32" s="16">
        <f t="shared" si="26"/>
        <v>0.0490715837612215</v>
      </c>
      <c r="BQ32" s="25">
        <v>-0.541622367467097</v>
      </c>
      <c r="BR32" s="25">
        <v>1</v>
      </c>
      <c r="BS32" s="22">
        <v>1.09796314499696</v>
      </c>
      <c r="BT32" s="25">
        <v>0.0112366319259878</v>
      </c>
      <c r="BU32" s="25">
        <v>-0.693147180559945</v>
      </c>
      <c r="BV32" s="25">
        <v>0</v>
      </c>
      <c r="BW32" s="25">
        <v>1.68639895357023</v>
      </c>
      <c r="BX32" s="27">
        <f t="shared" si="27"/>
        <v>0.506271446435847</v>
      </c>
      <c r="BY32" s="27">
        <f t="shared" si="8"/>
        <v>1.05081968130986</v>
      </c>
      <c r="BZ32" s="29">
        <f t="shared" si="73"/>
        <v>0.951638057210239</v>
      </c>
      <c r="CA32" s="27">
        <f t="shared" si="28"/>
        <v>0.000661958468503481</v>
      </c>
      <c r="CB32" s="27">
        <f t="shared" si="29"/>
        <v>0.0483619427897609</v>
      </c>
      <c r="CC32" s="27">
        <f t="shared" si="30"/>
        <v>0.0475874045097688</v>
      </c>
      <c r="CF32" s="31">
        <v>-0.541622367467097</v>
      </c>
      <c r="CG32" s="31">
        <v>1</v>
      </c>
      <c r="CH32" s="31">
        <v>0.0112366319259878</v>
      </c>
      <c r="CI32" s="31">
        <v>-0.693147180559945</v>
      </c>
      <c r="CJ32" s="31">
        <v>0</v>
      </c>
      <c r="CK32" s="31">
        <v>1.68639895357023</v>
      </c>
      <c r="CL32" s="34">
        <f t="shared" si="31"/>
        <v>0.469925478611056</v>
      </c>
      <c r="CM32" s="34">
        <f t="shared" si="32"/>
        <v>1.13209439414184</v>
      </c>
      <c r="CN32" s="34">
        <f t="shared" si="33"/>
        <v>0.883318568817775</v>
      </c>
      <c r="CO32" s="32">
        <f t="shared" si="34"/>
        <v>0.00385324620566644</v>
      </c>
      <c r="CP32" s="32">
        <f t="shared" si="35"/>
        <v>0.116681431182225</v>
      </c>
      <c r="CQ32" s="32">
        <f t="shared" si="36"/>
        <v>0.0230412697894998</v>
      </c>
      <c r="CS32" s="30">
        <f t="shared" si="37"/>
        <v>0.471083884475061</v>
      </c>
      <c r="CT32" s="30">
        <f t="shared" si="38"/>
        <v>0.579748727653494</v>
      </c>
      <c r="CU32" s="30">
        <f t="shared" si="39"/>
        <v>0.917638926355639</v>
      </c>
      <c r="CV32" s="34">
        <f t="shared" si="40"/>
        <v>1.08975324746897</v>
      </c>
      <c r="CW32" s="32">
        <f t="shared" si="41"/>
        <v>0.00227994099252756</v>
      </c>
      <c r="CX32" s="32">
        <f t="shared" si="42"/>
        <v>0.089753247468974</v>
      </c>
      <c r="CY32" s="32">
        <f t="shared" si="43"/>
        <v>0.0536147565680325</v>
      </c>
      <c r="CZ32" s="36"/>
      <c r="DB32" s="25">
        <v>-0.541622367467097</v>
      </c>
      <c r="DC32" s="25">
        <v>1</v>
      </c>
      <c r="DD32" s="22">
        <v>0.0112366319259878</v>
      </c>
      <c r="DE32" s="25">
        <v>0</v>
      </c>
      <c r="DF32" s="25">
        <v>1.68639895357023</v>
      </c>
      <c r="DG32" s="26">
        <f t="shared" si="44"/>
        <v>0.496169676040912</v>
      </c>
      <c r="DH32" s="29">
        <f t="shared" si="74"/>
        <v>1.07221385281944</v>
      </c>
      <c r="DI32" s="26">
        <f t="shared" si="75"/>
        <v>0.932649766994195</v>
      </c>
      <c r="DJ32" s="16">
        <f t="shared" si="45"/>
        <v>0.00128381211501323</v>
      </c>
      <c r="DK32" s="16">
        <f t="shared" si="46"/>
        <v>0.0673502330058054</v>
      </c>
      <c r="DL32" s="16">
        <f t="shared" si="47"/>
        <v>0.047414971541966</v>
      </c>
      <c r="DO32" s="25">
        <v>-0.541622367467097</v>
      </c>
      <c r="DP32" s="25">
        <v>1</v>
      </c>
      <c r="DQ32" s="25">
        <v>0</v>
      </c>
      <c r="DR32" s="22">
        <v>1.68639895357023</v>
      </c>
      <c r="DS32" s="26">
        <f t="shared" si="48"/>
        <v>0.535315132357565</v>
      </c>
      <c r="DT32" s="26">
        <f t="shared" si="9"/>
        <v>0.993807138716657</v>
      </c>
      <c r="DU32" s="26">
        <f t="shared" si="76"/>
        <v>1.00623145179993</v>
      </c>
      <c r="DV32" s="16">
        <f t="shared" si="49"/>
        <v>1.09901025481736e-5</v>
      </c>
      <c r="DW32" s="16">
        <f t="shared" si="50"/>
        <v>0.00623145179993401</v>
      </c>
      <c r="DX32" s="16">
        <f t="shared" si="51"/>
        <v>0.0840538561379404</v>
      </c>
      <c r="EA32" s="25">
        <v>-0.541622367467097</v>
      </c>
      <c r="EB32" s="22">
        <v>1</v>
      </c>
      <c r="EC32" s="25">
        <v>0</v>
      </c>
      <c r="ED32" s="26">
        <f t="shared" si="52"/>
        <v>0.552838467569954</v>
      </c>
      <c r="EE32" s="26">
        <f t="shared" si="10"/>
        <v>0.962306408123965</v>
      </c>
      <c r="EF32" s="26">
        <f t="shared" si="77"/>
        <v>1.03917005182322</v>
      </c>
      <c r="EG32" s="16">
        <f t="shared" si="53"/>
        <v>0.000434241730664043</v>
      </c>
      <c r="EH32" s="16">
        <f t="shared" si="54"/>
        <v>0.0391700518232225</v>
      </c>
      <c r="EI32" s="16">
        <f t="shared" si="55"/>
        <v>0.0885136559146096</v>
      </c>
      <c r="EL32" s="25">
        <v>-0.541622367467097</v>
      </c>
      <c r="EM32" s="25">
        <v>0</v>
      </c>
      <c r="EN32" s="26">
        <f t="shared" si="56"/>
        <v>0.914397937415978</v>
      </c>
      <c r="EO32" s="26">
        <f t="shared" si="57"/>
        <v>0.58180358707216</v>
      </c>
      <c r="EP32" s="26">
        <f t="shared" si="58"/>
        <v>1.71879311544357</v>
      </c>
      <c r="EQ32" s="16">
        <f t="shared" si="59"/>
        <v>0.146228182539994</v>
      </c>
      <c r="ER32" s="16">
        <f t="shared" si="60"/>
        <v>0.718793115443568</v>
      </c>
      <c r="ES32" s="16">
        <f t="shared" si="61"/>
        <v>0.0335915710629128</v>
      </c>
    </row>
    <row r="33" s="1" customFormat="1" spans="1:149">
      <c r="A33" s="13" t="s">
        <v>22</v>
      </c>
      <c r="B33" s="13">
        <v>2.96048172096569</v>
      </c>
      <c r="C33" s="14">
        <v>0.0071</v>
      </c>
      <c r="D33" s="14">
        <v>0.0113</v>
      </c>
      <c r="E33" s="13">
        <v>100</v>
      </c>
      <c r="F33" s="13">
        <v>0.5</v>
      </c>
      <c r="G33" s="13">
        <v>0.5</v>
      </c>
      <c r="H33" s="13">
        <v>1</v>
      </c>
      <c r="I33" s="13">
        <v>5.4</v>
      </c>
      <c r="J33" s="13">
        <v>0.487</v>
      </c>
      <c r="K33" s="17">
        <f t="shared" si="11"/>
        <v>0.915367281599085</v>
      </c>
      <c r="L33" s="17">
        <f t="shared" si="0"/>
        <v>0.53202688122001</v>
      </c>
      <c r="M33" s="17">
        <f t="shared" si="1"/>
        <v>1.87960427433077</v>
      </c>
      <c r="N33" s="16">
        <f t="shared" si="2"/>
        <v>0.18349852794459</v>
      </c>
      <c r="O33" s="16">
        <f t="shared" si="3"/>
        <v>0.87960427433077</v>
      </c>
      <c r="P33" s="16">
        <f>(O33-$Q$1)^2</f>
        <v>0.118214031246021</v>
      </c>
      <c r="R33" s="21">
        <f t="shared" si="62"/>
        <v>-0.631061262307978</v>
      </c>
      <c r="S33" s="21">
        <f t="shared" si="79"/>
        <v>1</v>
      </c>
      <c r="T33" s="21">
        <f t="shared" si="12"/>
        <v>1.08535199866416</v>
      </c>
      <c r="U33" s="22">
        <f t="shared" si="64"/>
        <v>0.00707491367196198</v>
      </c>
      <c r="V33" s="21">
        <f t="shared" si="65"/>
        <v>0.0112366319259878</v>
      </c>
      <c r="W33" s="21">
        <f t="shared" si="66"/>
        <v>4.60517018598809</v>
      </c>
      <c r="X33" s="21">
        <f t="shared" si="67"/>
        <v>-0.693147180559945</v>
      </c>
      <c r="Y33" s="21">
        <f t="shared" si="68"/>
        <v>-0.693147180559945</v>
      </c>
      <c r="Z33" s="25">
        <f t="shared" si="69"/>
        <v>0</v>
      </c>
      <c r="AA33" s="21">
        <f t="shared" si="70"/>
        <v>1.68639895357023</v>
      </c>
      <c r="AB33" s="26">
        <f t="shared" si="14"/>
        <v>0.505596162539737</v>
      </c>
      <c r="AC33" s="26">
        <f t="shared" si="5"/>
        <v>0.963219336067893</v>
      </c>
      <c r="AD33" s="26">
        <f t="shared" si="71"/>
        <v>1.03818513868529</v>
      </c>
      <c r="AE33" s="16">
        <f t="shared" si="15"/>
        <v>0.000345817261204316</v>
      </c>
      <c r="AF33" s="16">
        <f t="shared" si="16"/>
        <v>0.0381851386852914</v>
      </c>
      <c r="AG33" s="16">
        <f t="shared" si="17"/>
        <v>0.0516884308148624</v>
      </c>
      <c r="AJ33" s="25">
        <v>-0.631061262307978</v>
      </c>
      <c r="AK33" s="25">
        <v>1</v>
      </c>
      <c r="AL33" s="25">
        <v>1.08535199866416</v>
      </c>
      <c r="AM33" s="25">
        <v>0.0112366319259878</v>
      </c>
      <c r="AN33" s="22">
        <v>4.60517018598809</v>
      </c>
      <c r="AO33" s="25">
        <v>-0.693147180559945</v>
      </c>
      <c r="AP33" s="25">
        <v>-0.693147180559945</v>
      </c>
      <c r="AQ33" s="25">
        <v>0</v>
      </c>
      <c r="AR33" s="25">
        <v>1.68639895357023</v>
      </c>
      <c r="AS33" s="26">
        <f t="shared" si="18"/>
        <v>0.506417409248298</v>
      </c>
      <c r="AT33" s="26">
        <f t="shared" si="6"/>
        <v>0.961657303059309</v>
      </c>
      <c r="AU33" s="26">
        <f t="shared" si="19"/>
        <v>1.03987147689589</v>
      </c>
      <c r="AV33" s="16">
        <f t="shared" si="20"/>
        <v>0.000377035781915873</v>
      </c>
      <c r="AW33" s="16">
        <f t="shared" si="21"/>
        <v>0.0398714768958883</v>
      </c>
      <c r="AX33" s="16">
        <f t="shared" si="22"/>
        <v>0.05114935013943</v>
      </c>
      <c r="BA33" s="25">
        <v>-0.631061262307978</v>
      </c>
      <c r="BB33" s="25">
        <v>1</v>
      </c>
      <c r="BC33" s="25">
        <v>1.08535199866416</v>
      </c>
      <c r="BD33" s="25">
        <v>0.0112366319259878</v>
      </c>
      <c r="BE33" s="22">
        <v>-0.693147180559945</v>
      </c>
      <c r="BF33" s="25">
        <v>-0.693147180559945</v>
      </c>
      <c r="BG33" s="25">
        <v>0</v>
      </c>
      <c r="BH33" s="25">
        <v>1.68639895357023</v>
      </c>
      <c r="BI33" s="26">
        <f t="shared" si="23"/>
        <v>0.507809151655044</v>
      </c>
      <c r="BJ33" s="26">
        <f t="shared" si="7"/>
        <v>0.959021708082214</v>
      </c>
      <c r="BK33" s="26">
        <f t="shared" si="72"/>
        <v>1.04272926417873</v>
      </c>
      <c r="BL33" s="16">
        <f t="shared" si="24"/>
        <v>0.000433020792602613</v>
      </c>
      <c r="BM33" s="16">
        <f t="shared" si="25"/>
        <v>0.0427292641787347</v>
      </c>
      <c r="BN33" s="16">
        <f t="shared" si="26"/>
        <v>0.0493891143013755</v>
      </c>
      <c r="BQ33" s="25">
        <v>-0.631061262307978</v>
      </c>
      <c r="BR33" s="25">
        <v>1</v>
      </c>
      <c r="BS33" s="22">
        <v>1.08535199866416</v>
      </c>
      <c r="BT33" s="25">
        <v>0.0112366319259878</v>
      </c>
      <c r="BU33" s="25">
        <v>-0.693147180559945</v>
      </c>
      <c r="BV33" s="25">
        <v>0</v>
      </c>
      <c r="BW33" s="25">
        <v>1.68639895357023</v>
      </c>
      <c r="BX33" s="27">
        <f t="shared" si="27"/>
        <v>0.505220443711243</v>
      </c>
      <c r="BY33" s="27">
        <f t="shared" si="8"/>
        <v>0.963935656329742</v>
      </c>
      <c r="BZ33" s="29">
        <f t="shared" si="73"/>
        <v>1.03741364211754</v>
      </c>
      <c r="CA33" s="27">
        <f t="shared" si="28"/>
        <v>0.000331984569034562</v>
      </c>
      <c r="CB33" s="27">
        <f t="shared" si="29"/>
        <v>0.0374136421175413</v>
      </c>
      <c r="CC33" s="27">
        <f t="shared" si="30"/>
        <v>0.0524839121026569</v>
      </c>
      <c r="CF33" s="31">
        <v>-0.631061262307978</v>
      </c>
      <c r="CG33" s="31">
        <v>1</v>
      </c>
      <c r="CH33" s="31">
        <v>0.0112366319259878</v>
      </c>
      <c r="CI33" s="31">
        <v>-0.693147180559945</v>
      </c>
      <c r="CJ33" s="31">
        <v>0</v>
      </c>
      <c r="CK33" s="31">
        <v>1.68639895357023</v>
      </c>
      <c r="CL33" s="34">
        <f t="shared" si="31"/>
        <v>0.470423641949518</v>
      </c>
      <c r="CM33" s="34">
        <f t="shared" si="32"/>
        <v>1.03523708541048</v>
      </c>
      <c r="CN33" s="34">
        <f t="shared" si="33"/>
        <v>0.965962303797778</v>
      </c>
      <c r="CO33" s="32">
        <f t="shared" si="34"/>
        <v>0.000274775646217787</v>
      </c>
      <c r="CP33" s="32">
        <f t="shared" si="35"/>
        <v>0.0340376962022223</v>
      </c>
      <c r="CQ33" s="32">
        <f t="shared" si="36"/>
        <v>0.0549608220058341</v>
      </c>
      <c r="CS33" s="30">
        <f t="shared" si="37"/>
        <v>0.471567695826933</v>
      </c>
      <c r="CT33" s="30">
        <f t="shared" si="38"/>
        <v>0.579748727653494</v>
      </c>
      <c r="CU33" s="30">
        <f t="shared" si="39"/>
        <v>0.840019092359391</v>
      </c>
      <c r="CV33" s="34">
        <f t="shared" si="40"/>
        <v>1.19044913275872</v>
      </c>
      <c r="CW33" s="32">
        <f t="shared" si="41"/>
        <v>0.00860232648134204</v>
      </c>
      <c r="CX33" s="32">
        <f t="shared" si="42"/>
        <v>0.190449132758715</v>
      </c>
      <c r="CY33" s="32">
        <f t="shared" si="43"/>
        <v>0.0171224343067638</v>
      </c>
      <c r="CZ33" s="36"/>
      <c r="DB33" s="25">
        <v>-0.631061262307978</v>
      </c>
      <c r="DC33" s="25">
        <v>1</v>
      </c>
      <c r="DD33" s="22">
        <v>0.0112366319259878</v>
      </c>
      <c r="DE33" s="25">
        <v>0</v>
      </c>
      <c r="DF33" s="25">
        <v>1.68639895357023</v>
      </c>
      <c r="DG33" s="26">
        <f t="shared" si="44"/>
        <v>0.49669566059274</v>
      </c>
      <c r="DH33" s="29">
        <f t="shared" si="74"/>
        <v>0.980479675257945</v>
      </c>
      <c r="DI33" s="26">
        <f t="shared" si="75"/>
        <v>1.0199089539892</v>
      </c>
      <c r="DJ33" s="16">
        <f t="shared" si="45"/>
        <v>9.40058343296053e-5</v>
      </c>
      <c r="DK33" s="16">
        <f t="shared" si="46"/>
        <v>0.0199089539891986</v>
      </c>
      <c r="DL33" s="16">
        <f t="shared" si="47"/>
        <v>0.0703263036913573</v>
      </c>
      <c r="DO33" s="25">
        <v>-0.631061262307978</v>
      </c>
      <c r="DP33" s="25">
        <v>1</v>
      </c>
      <c r="DQ33" s="25">
        <v>0</v>
      </c>
      <c r="DR33" s="22">
        <v>1.68639895357023</v>
      </c>
      <c r="DS33" s="26">
        <f t="shared" si="48"/>
        <v>0.535882614619332</v>
      </c>
      <c r="DT33" s="26">
        <f t="shared" si="9"/>
        <v>0.908781114957319</v>
      </c>
      <c r="DU33" s="26">
        <f t="shared" si="76"/>
        <v>1.10037497868446</v>
      </c>
      <c r="DV33" s="16">
        <f t="shared" si="49"/>
        <v>0.00238951001202213</v>
      </c>
      <c r="DW33" s="16">
        <f t="shared" si="50"/>
        <v>0.10037497868446</v>
      </c>
      <c r="DX33" s="16">
        <f t="shared" si="51"/>
        <v>0.0383285960680238</v>
      </c>
      <c r="EA33" s="25">
        <v>-0.631061262307978</v>
      </c>
      <c r="EB33" s="22">
        <v>1</v>
      </c>
      <c r="EC33" s="25">
        <v>0</v>
      </c>
      <c r="ED33" s="26">
        <f t="shared" si="52"/>
        <v>0.553424526145558</v>
      </c>
      <c r="EE33" s="26">
        <f t="shared" si="10"/>
        <v>0.879975456439949</v>
      </c>
      <c r="EF33" s="26">
        <f t="shared" si="77"/>
        <v>1.13639533089437</v>
      </c>
      <c r="EG33" s="16">
        <f t="shared" si="53"/>
        <v>0.00441221767366191</v>
      </c>
      <c r="EH33" s="16">
        <f t="shared" si="54"/>
        <v>0.13639533089437</v>
      </c>
      <c r="EI33" s="16">
        <f t="shared" si="55"/>
        <v>0.0401149494987391</v>
      </c>
      <c r="EL33" s="25">
        <v>-0.631061262307978</v>
      </c>
      <c r="EM33" s="25">
        <v>0</v>
      </c>
      <c r="EN33" s="26">
        <f t="shared" si="56"/>
        <v>0.915367281599085</v>
      </c>
      <c r="EO33" s="26">
        <f t="shared" si="57"/>
        <v>0.53202688122001</v>
      </c>
      <c r="EP33" s="26">
        <f t="shared" si="58"/>
        <v>1.87960427433077</v>
      </c>
      <c r="EQ33" s="16">
        <f t="shared" si="59"/>
        <v>0.18349852794459</v>
      </c>
      <c r="ER33" s="16">
        <f t="shared" si="60"/>
        <v>0.87960427433077</v>
      </c>
      <c r="ES33" s="16">
        <f t="shared" si="61"/>
        <v>0.118398749397778</v>
      </c>
    </row>
    <row r="34" s="1" customFormat="1" spans="1:149">
      <c r="A34" s="13" t="s">
        <v>22</v>
      </c>
      <c r="B34" s="13">
        <v>2.92061947950169</v>
      </c>
      <c r="C34" s="14">
        <v>0.0071</v>
      </c>
      <c r="D34" s="14">
        <v>0.0113</v>
      </c>
      <c r="E34" s="13">
        <v>100</v>
      </c>
      <c r="F34" s="13">
        <v>0.5</v>
      </c>
      <c r="G34" s="13">
        <v>0.5</v>
      </c>
      <c r="H34" s="13">
        <v>1</v>
      </c>
      <c r="I34" s="13">
        <v>5.4</v>
      </c>
      <c r="J34" s="13">
        <v>0.403</v>
      </c>
      <c r="K34" s="17">
        <f t="shared" si="11"/>
        <v>0.916395727428856</v>
      </c>
      <c r="L34" s="17">
        <f t="shared" si="0"/>
        <v>0.439766345409207</v>
      </c>
      <c r="M34" s="17">
        <f t="shared" si="1"/>
        <v>2.27393480751577</v>
      </c>
      <c r="N34" s="16">
        <f t="shared" si="2"/>
        <v>0.263575172942204</v>
      </c>
      <c r="O34" s="16">
        <f t="shared" si="3"/>
        <v>1.27393480751577</v>
      </c>
      <c r="P34" s="16">
        <f>(O34-$Q$1)^2</f>
        <v>0.544870157469671</v>
      </c>
      <c r="R34" s="21">
        <f t="shared" si="62"/>
        <v>-0.821511726278768</v>
      </c>
      <c r="S34" s="21">
        <f t="shared" ref="S34:S43" si="80">1</f>
        <v>1</v>
      </c>
      <c r="T34" s="21">
        <f t="shared" si="12"/>
        <v>1.07179574429373</v>
      </c>
      <c r="U34" s="22">
        <f t="shared" si="64"/>
        <v>0.00707491367196198</v>
      </c>
      <c r="V34" s="21">
        <f t="shared" si="65"/>
        <v>0.0112366319259878</v>
      </c>
      <c r="W34" s="21">
        <f t="shared" si="66"/>
        <v>4.60517018598809</v>
      </c>
      <c r="X34" s="21">
        <f t="shared" si="67"/>
        <v>-0.693147180559945</v>
      </c>
      <c r="Y34" s="21">
        <f t="shared" si="68"/>
        <v>-0.693147180559945</v>
      </c>
      <c r="Z34" s="25">
        <f t="shared" si="69"/>
        <v>0</v>
      </c>
      <c r="AA34" s="21">
        <f t="shared" si="70"/>
        <v>1.68639895357023</v>
      </c>
      <c r="AB34" s="26">
        <f t="shared" si="14"/>
        <v>0.504638422549432</v>
      </c>
      <c r="AC34" s="26">
        <f t="shared" si="5"/>
        <v>0.798591589526705</v>
      </c>
      <c r="AD34" s="26">
        <f t="shared" si="71"/>
        <v>1.25220452245517</v>
      </c>
      <c r="AE34" s="16">
        <f t="shared" si="15"/>
        <v>0.0103303689383369</v>
      </c>
      <c r="AF34" s="16">
        <f t="shared" si="16"/>
        <v>0.252204522455166</v>
      </c>
      <c r="AG34" s="16">
        <f t="shared" si="17"/>
        <v>0.000177729271284298</v>
      </c>
      <c r="AJ34" s="25">
        <v>-0.821511726278768</v>
      </c>
      <c r="AK34" s="25">
        <v>1</v>
      </c>
      <c r="AL34" s="25">
        <v>1.07179574429373</v>
      </c>
      <c r="AM34" s="25">
        <v>0.0112366319259878</v>
      </c>
      <c r="AN34" s="22">
        <v>4.60517018598809</v>
      </c>
      <c r="AO34" s="25">
        <v>-0.693147180559945</v>
      </c>
      <c r="AP34" s="25">
        <v>-0.693147180559945</v>
      </c>
      <c r="AQ34" s="25">
        <v>0</v>
      </c>
      <c r="AR34" s="25">
        <v>1.68639895357023</v>
      </c>
      <c r="AS34" s="26">
        <f t="shared" si="18"/>
        <v>0.505428650335997</v>
      </c>
      <c r="AT34" s="26">
        <f t="shared" si="6"/>
        <v>0.797343007231773</v>
      </c>
      <c r="AU34" s="26">
        <f t="shared" si="19"/>
        <v>1.25416538544912</v>
      </c>
      <c r="AV34" s="16">
        <f t="shared" si="20"/>
        <v>0.0104916284096539</v>
      </c>
      <c r="AW34" s="16">
        <f t="shared" si="21"/>
        <v>0.254165385449124</v>
      </c>
      <c r="AX34" s="16">
        <f t="shared" si="22"/>
        <v>0.000140856836753892</v>
      </c>
      <c r="BA34" s="25">
        <v>-0.821511726278768</v>
      </c>
      <c r="BB34" s="25">
        <v>1</v>
      </c>
      <c r="BC34" s="25">
        <v>1.07179574429373</v>
      </c>
      <c r="BD34" s="25">
        <v>0.0112366319259878</v>
      </c>
      <c r="BE34" s="22">
        <v>-0.693147180559945</v>
      </c>
      <c r="BF34" s="25">
        <v>-0.693147180559945</v>
      </c>
      <c r="BG34" s="25">
        <v>0</v>
      </c>
      <c r="BH34" s="25">
        <v>1.68639895357023</v>
      </c>
      <c r="BI34" s="26">
        <f t="shared" si="23"/>
        <v>0.506644567150673</v>
      </c>
      <c r="BJ34" s="26">
        <f t="shared" si="7"/>
        <v>0.79542943145811</v>
      </c>
      <c r="BK34" s="26">
        <f t="shared" si="72"/>
        <v>1.25718254876097</v>
      </c>
      <c r="BL34" s="16">
        <f t="shared" si="24"/>
        <v>0.0107421962998503</v>
      </c>
      <c r="BM34" s="16">
        <f t="shared" si="25"/>
        <v>0.257182548760974</v>
      </c>
      <c r="BN34" s="16">
        <f t="shared" si="26"/>
        <v>6.05802763356493e-5</v>
      </c>
      <c r="BQ34" s="25">
        <v>-0.821511726278768</v>
      </c>
      <c r="BR34" s="25">
        <v>1</v>
      </c>
      <c r="BS34" s="22">
        <v>1.07179574429373</v>
      </c>
      <c r="BT34" s="25">
        <v>0.0112366319259878</v>
      </c>
      <c r="BU34" s="25">
        <v>-0.693147180559945</v>
      </c>
      <c r="BV34" s="25">
        <v>0</v>
      </c>
      <c r="BW34" s="25">
        <v>1.68639895357023</v>
      </c>
      <c r="BX34" s="27">
        <f t="shared" si="27"/>
        <v>0.504085029403374</v>
      </c>
      <c r="BY34" s="27">
        <f t="shared" si="8"/>
        <v>0.799468296999384</v>
      </c>
      <c r="BZ34" s="29">
        <f t="shared" si="73"/>
        <v>1.25083133846991</v>
      </c>
      <c r="CA34" s="27">
        <f t="shared" si="28"/>
        <v>0.010218183169481</v>
      </c>
      <c r="CB34" s="27">
        <f t="shared" si="29"/>
        <v>0.250831338469911</v>
      </c>
      <c r="CC34" s="27">
        <f t="shared" si="30"/>
        <v>0.000245736318716935</v>
      </c>
      <c r="CF34" s="31">
        <v>-0.821511726278768</v>
      </c>
      <c r="CG34" s="31">
        <v>1</v>
      </c>
      <c r="CH34" s="31">
        <v>0.0112366319259878</v>
      </c>
      <c r="CI34" s="31">
        <v>-0.693147180559945</v>
      </c>
      <c r="CJ34" s="31">
        <v>0</v>
      </c>
      <c r="CK34" s="31">
        <v>1.68639895357023</v>
      </c>
      <c r="CL34" s="34">
        <f t="shared" si="31"/>
        <v>0.470952178682821</v>
      </c>
      <c r="CM34" s="34">
        <f t="shared" si="32"/>
        <v>0.855713208774462</v>
      </c>
      <c r="CN34" s="34">
        <f t="shared" si="33"/>
        <v>1.16861582799707</v>
      </c>
      <c r="CO34" s="32">
        <f t="shared" si="34"/>
        <v>0.00461749858774197</v>
      </c>
      <c r="CP34" s="32">
        <f t="shared" si="35"/>
        <v>0.168615827997073</v>
      </c>
      <c r="CQ34" s="32">
        <f t="shared" si="36"/>
        <v>0.00997184255939738</v>
      </c>
      <c r="CS34" s="30">
        <f t="shared" si="37"/>
        <v>0.47208100552219</v>
      </c>
      <c r="CT34" s="30">
        <f t="shared" si="38"/>
        <v>0.579748727653494</v>
      </c>
      <c r="CU34" s="30">
        <f t="shared" si="39"/>
        <v>0.695128735566396</v>
      </c>
      <c r="CV34" s="34">
        <f t="shared" si="40"/>
        <v>1.43858245075309</v>
      </c>
      <c r="CW34" s="32">
        <f t="shared" si="41"/>
        <v>0.031240112727129</v>
      </c>
      <c r="CX34" s="32">
        <f t="shared" si="42"/>
        <v>0.438582450753087</v>
      </c>
      <c r="CY34" s="32">
        <f t="shared" si="43"/>
        <v>0.013754738687997</v>
      </c>
      <c r="CZ34" s="36"/>
      <c r="DB34" s="25">
        <v>-0.821511726278768</v>
      </c>
      <c r="DC34" s="25">
        <v>1</v>
      </c>
      <c r="DD34" s="22">
        <v>0.0112366319259878</v>
      </c>
      <c r="DE34" s="25">
        <v>0</v>
      </c>
      <c r="DF34" s="25">
        <v>1.68639895357023</v>
      </c>
      <c r="DG34" s="26">
        <f t="shared" si="44"/>
        <v>0.497253714819792</v>
      </c>
      <c r="DH34" s="29">
        <f t="shared" si="74"/>
        <v>0.810451461676962</v>
      </c>
      <c r="DI34" s="26">
        <f t="shared" si="75"/>
        <v>1.23388018565705</v>
      </c>
      <c r="DJ34" s="16">
        <f t="shared" si="45"/>
        <v>0.00888376275733072</v>
      </c>
      <c r="DK34" s="16">
        <f t="shared" si="46"/>
        <v>0.233880185657053</v>
      </c>
      <c r="DL34" s="16">
        <f t="shared" si="47"/>
        <v>0.00262347185492032</v>
      </c>
      <c r="DO34" s="25">
        <v>-0.821511726278768</v>
      </c>
      <c r="DP34" s="25">
        <v>1</v>
      </c>
      <c r="DQ34" s="25">
        <v>0</v>
      </c>
      <c r="DR34" s="22">
        <v>1.68639895357023</v>
      </c>
      <c r="DS34" s="26">
        <f t="shared" si="48"/>
        <v>0.536484696703028</v>
      </c>
      <c r="DT34" s="26">
        <f t="shared" si="9"/>
        <v>0.751186385141348</v>
      </c>
      <c r="DU34" s="26">
        <f t="shared" si="76"/>
        <v>1.33122753524324</v>
      </c>
      <c r="DV34" s="16">
        <f t="shared" si="49"/>
        <v>0.0178181642538993</v>
      </c>
      <c r="DW34" s="16">
        <f t="shared" si="50"/>
        <v>0.331227535243245</v>
      </c>
      <c r="DX34" s="16">
        <f t="shared" si="51"/>
        <v>0.00123030141528864</v>
      </c>
      <c r="EA34" s="25">
        <v>-0.821511726278768</v>
      </c>
      <c r="EB34" s="22">
        <v>1</v>
      </c>
      <c r="EC34" s="25">
        <v>0</v>
      </c>
      <c r="ED34" s="26">
        <f t="shared" si="52"/>
        <v>0.554046317154969</v>
      </c>
      <c r="EE34" s="26">
        <f t="shared" si="10"/>
        <v>0.727376010853041</v>
      </c>
      <c r="EF34" s="26">
        <f t="shared" si="77"/>
        <v>1.37480475720836</v>
      </c>
      <c r="EG34" s="16">
        <f t="shared" si="53"/>
        <v>0.0228149899260795</v>
      </c>
      <c r="EH34" s="16">
        <f t="shared" si="54"/>
        <v>0.37480475720836</v>
      </c>
      <c r="EI34" s="16">
        <f t="shared" si="55"/>
        <v>0.00145330661069198</v>
      </c>
      <c r="EL34" s="25">
        <v>-0.821511726278768</v>
      </c>
      <c r="EM34" s="25">
        <v>0</v>
      </c>
      <c r="EN34" s="26">
        <f t="shared" si="56"/>
        <v>0.916395727428856</v>
      </c>
      <c r="EO34" s="26">
        <f t="shared" si="57"/>
        <v>0.439766345409207</v>
      </c>
      <c r="EP34" s="26">
        <f t="shared" si="58"/>
        <v>2.27393480751577</v>
      </c>
      <c r="EQ34" s="16">
        <f t="shared" si="59"/>
        <v>0.263575172942204</v>
      </c>
      <c r="ER34" s="16">
        <f t="shared" si="60"/>
        <v>1.27393480751577</v>
      </c>
      <c r="ES34" s="16">
        <f t="shared" si="61"/>
        <v>0.545266646340721</v>
      </c>
    </row>
    <row r="35" s="1" customFormat="1" spans="1:149">
      <c r="A35" s="13" t="s">
        <v>22</v>
      </c>
      <c r="B35" s="13">
        <v>2.86290041067055</v>
      </c>
      <c r="C35" s="14">
        <v>0.0071</v>
      </c>
      <c r="D35" s="14">
        <v>0.0113</v>
      </c>
      <c r="E35" s="13">
        <v>100</v>
      </c>
      <c r="F35" s="13">
        <v>0.5</v>
      </c>
      <c r="G35" s="13">
        <v>0.5</v>
      </c>
      <c r="H35" s="13">
        <v>1</v>
      </c>
      <c r="I35" s="13">
        <v>5.4</v>
      </c>
      <c r="J35" s="13">
        <v>0.422</v>
      </c>
      <c r="K35" s="17">
        <f t="shared" si="11"/>
        <v>0.9178848794047</v>
      </c>
      <c r="L35" s="17">
        <f t="shared" si="0"/>
        <v>0.459752643788719</v>
      </c>
      <c r="M35" s="17">
        <f t="shared" si="1"/>
        <v>2.17508265261777</v>
      </c>
      <c r="N35" s="16">
        <f t="shared" si="2"/>
        <v>0.245901813622214</v>
      </c>
      <c r="O35" s="16">
        <f t="shared" si="3"/>
        <v>1.17508265261777</v>
      </c>
      <c r="P35" s="16">
        <f>(O35-$Q$1)^2</f>
        <v>0.4087058356217</v>
      </c>
      <c r="R35" s="21">
        <f t="shared" si="62"/>
        <v>-0.777066665022193</v>
      </c>
      <c r="S35" s="21">
        <f t="shared" si="80"/>
        <v>1</v>
      </c>
      <c r="T35" s="21">
        <f t="shared" si="12"/>
        <v>1.05183524055482</v>
      </c>
      <c r="U35" s="22">
        <f t="shared" si="64"/>
        <v>0.00707491367196198</v>
      </c>
      <c r="V35" s="21">
        <f t="shared" si="65"/>
        <v>0.0112366319259878</v>
      </c>
      <c r="W35" s="21">
        <f t="shared" si="66"/>
        <v>4.60517018598809</v>
      </c>
      <c r="X35" s="21">
        <f t="shared" si="67"/>
        <v>-0.693147180559945</v>
      </c>
      <c r="Y35" s="21">
        <f t="shared" si="68"/>
        <v>-0.693147180559945</v>
      </c>
      <c r="Z35" s="25">
        <f t="shared" si="69"/>
        <v>0</v>
      </c>
      <c r="AA35" s="21">
        <f t="shared" si="70"/>
        <v>1.68639895357023</v>
      </c>
      <c r="AB35" s="26">
        <f t="shared" si="14"/>
        <v>0.503216585312971</v>
      </c>
      <c r="AC35" s="26">
        <f t="shared" si="5"/>
        <v>0.838605110238052</v>
      </c>
      <c r="AD35" s="26">
        <f t="shared" si="71"/>
        <v>1.19245636330088</v>
      </c>
      <c r="AE35" s="16">
        <f t="shared" si="15"/>
        <v>0.00659613372989906</v>
      </c>
      <c r="AF35" s="16">
        <f t="shared" si="16"/>
        <v>0.192456363300879</v>
      </c>
      <c r="AG35" s="16">
        <f t="shared" si="17"/>
        <v>0.00534063865986894</v>
      </c>
      <c r="AJ35" s="25">
        <v>-0.777066665022193</v>
      </c>
      <c r="AK35" s="25">
        <v>1</v>
      </c>
      <c r="AL35" s="25">
        <v>1.05183524055482</v>
      </c>
      <c r="AM35" s="25">
        <v>0.0112366319259878</v>
      </c>
      <c r="AN35" s="22">
        <v>4.60517018598809</v>
      </c>
      <c r="AO35" s="25">
        <v>-0.693147180559945</v>
      </c>
      <c r="AP35" s="25">
        <v>-0.693147180559945</v>
      </c>
      <c r="AQ35" s="25">
        <v>0</v>
      </c>
      <c r="AR35" s="25">
        <v>1.68639895357023</v>
      </c>
      <c r="AS35" s="26">
        <f t="shared" si="18"/>
        <v>0.503961329662837</v>
      </c>
      <c r="AT35" s="26">
        <f t="shared" si="6"/>
        <v>0.837365835752375</v>
      </c>
      <c r="AU35" s="26">
        <f t="shared" si="19"/>
        <v>1.19422116033848</v>
      </c>
      <c r="AV35" s="16">
        <f t="shared" si="20"/>
        <v>0.00671765956010027</v>
      </c>
      <c r="AW35" s="16">
        <f t="shared" si="21"/>
        <v>0.194221160338477</v>
      </c>
      <c r="AX35" s="16">
        <f t="shared" si="22"/>
        <v>0.00515704052877207</v>
      </c>
      <c r="BA35" s="25">
        <v>-0.777066665022193</v>
      </c>
      <c r="BB35" s="25">
        <v>1</v>
      </c>
      <c r="BC35" s="25">
        <v>1.05183524055482</v>
      </c>
      <c r="BD35" s="25">
        <v>0.0112366319259878</v>
      </c>
      <c r="BE35" s="22">
        <v>-0.693147180559945</v>
      </c>
      <c r="BF35" s="25">
        <v>-0.693147180559945</v>
      </c>
      <c r="BG35" s="25">
        <v>0</v>
      </c>
      <c r="BH35" s="25">
        <v>1.68639895357023</v>
      </c>
      <c r="BI35" s="26">
        <f t="shared" si="23"/>
        <v>0.504919675669946</v>
      </c>
      <c r="BJ35" s="26">
        <f t="shared" si="7"/>
        <v>0.835776501361479</v>
      </c>
      <c r="BK35" s="26">
        <f t="shared" si="72"/>
        <v>1.19649212244063</v>
      </c>
      <c r="BL35" s="16">
        <f t="shared" si="24"/>
        <v>0.006875672613209</v>
      </c>
      <c r="BM35" s="16">
        <f t="shared" si="25"/>
        <v>0.19649212244063</v>
      </c>
      <c r="BN35" s="16">
        <f t="shared" si="26"/>
        <v>0.00468865574842256</v>
      </c>
      <c r="BQ35" s="25">
        <v>-0.777066665022193</v>
      </c>
      <c r="BR35" s="25">
        <v>1</v>
      </c>
      <c r="BS35" s="22">
        <v>1.05183524055482</v>
      </c>
      <c r="BT35" s="25">
        <v>0.0112366319259878</v>
      </c>
      <c r="BU35" s="25">
        <v>-0.693147180559945</v>
      </c>
      <c r="BV35" s="25">
        <v>0</v>
      </c>
      <c r="BW35" s="25">
        <v>1.68639895357023</v>
      </c>
      <c r="BX35" s="27">
        <f t="shared" si="27"/>
        <v>0.502402946747312</v>
      </c>
      <c r="BY35" s="27">
        <f t="shared" si="8"/>
        <v>0.839963226195503</v>
      </c>
      <c r="BZ35" s="29">
        <f t="shared" si="73"/>
        <v>1.19052830982775</v>
      </c>
      <c r="CA35" s="27">
        <f t="shared" si="28"/>
        <v>0.00646463384565113</v>
      </c>
      <c r="CB35" s="27">
        <f t="shared" si="29"/>
        <v>0.190528309827754</v>
      </c>
      <c r="CC35" s="27">
        <f t="shared" si="30"/>
        <v>0.00577280960765963</v>
      </c>
      <c r="CF35" s="31">
        <v>-0.777066665022193</v>
      </c>
      <c r="CG35" s="31">
        <v>1</v>
      </c>
      <c r="CH35" s="31">
        <v>0.0112366319259878</v>
      </c>
      <c r="CI35" s="31">
        <v>-0.693147180559945</v>
      </c>
      <c r="CJ35" s="31">
        <v>0</v>
      </c>
      <c r="CK35" s="31">
        <v>1.68639895357023</v>
      </c>
      <c r="CL35" s="34">
        <f t="shared" si="31"/>
        <v>0.471717480556697</v>
      </c>
      <c r="CM35" s="34">
        <f t="shared" si="32"/>
        <v>0.894603268681027</v>
      </c>
      <c r="CN35" s="34">
        <f t="shared" si="33"/>
        <v>1.11781393496848</v>
      </c>
      <c r="CO35" s="32">
        <f t="shared" si="34"/>
        <v>0.00247182787290554</v>
      </c>
      <c r="CP35" s="32">
        <f t="shared" si="35"/>
        <v>0.117813934968476</v>
      </c>
      <c r="CQ35" s="32">
        <f t="shared" si="36"/>
        <v>0.022698738903888</v>
      </c>
      <c r="CS35" s="30">
        <f t="shared" si="37"/>
        <v>0.472824259201463</v>
      </c>
      <c r="CT35" s="30">
        <f t="shared" si="38"/>
        <v>0.579748727653494</v>
      </c>
      <c r="CU35" s="30">
        <f t="shared" si="39"/>
        <v>0.727901554364811</v>
      </c>
      <c r="CV35" s="34">
        <f t="shared" si="40"/>
        <v>1.37381215083766</v>
      </c>
      <c r="CW35" s="32">
        <f t="shared" si="41"/>
        <v>0.0248846610762963</v>
      </c>
      <c r="CX35" s="32">
        <f t="shared" si="42"/>
        <v>0.373812150837664</v>
      </c>
      <c r="CY35" s="32">
        <f t="shared" si="43"/>
        <v>0.00275733141422576</v>
      </c>
      <c r="CZ35" s="36"/>
      <c r="DB35" s="25">
        <v>-0.777066665022193</v>
      </c>
      <c r="DC35" s="25">
        <v>1</v>
      </c>
      <c r="DD35" s="22">
        <v>0.0112366319259878</v>
      </c>
      <c r="DE35" s="25">
        <v>0</v>
      </c>
      <c r="DF35" s="25">
        <v>1.68639895357023</v>
      </c>
      <c r="DG35" s="26">
        <f t="shared" si="44"/>
        <v>0.498061756945869</v>
      </c>
      <c r="DH35" s="29">
        <f t="shared" si="74"/>
        <v>0.847284486541824</v>
      </c>
      <c r="DI35" s="26">
        <f t="shared" si="75"/>
        <v>1.18024113020348</v>
      </c>
      <c r="DJ35" s="16">
        <f t="shared" si="45"/>
        <v>0.00578539086969252</v>
      </c>
      <c r="DK35" s="16">
        <f t="shared" si="46"/>
        <v>0.180241130203482</v>
      </c>
      <c r="DL35" s="16">
        <f t="shared" si="47"/>
        <v>0.0109953876390253</v>
      </c>
      <c r="DO35" s="25">
        <v>-0.777066665022193</v>
      </c>
      <c r="DP35" s="25">
        <v>1</v>
      </c>
      <c r="DQ35" s="25">
        <v>0</v>
      </c>
      <c r="DR35" s="22">
        <v>1.68639895357023</v>
      </c>
      <c r="DS35" s="26">
        <f t="shared" si="48"/>
        <v>0.537356489556479</v>
      </c>
      <c r="DT35" s="26">
        <f t="shared" si="9"/>
        <v>0.785325958095917</v>
      </c>
      <c r="DU35" s="26">
        <f t="shared" si="76"/>
        <v>1.27335661032341</v>
      </c>
      <c r="DV35" s="16">
        <f t="shared" si="49"/>
        <v>0.0133071196827939</v>
      </c>
      <c r="DW35" s="16">
        <f t="shared" si="50"/>
        <v>0.273356610323409</v>
      </c>
      <c r="DX35" s="16">
        <f t="shared" si="51"/>
        <v>0.000519624433654297</v>
      </c>
      <c r="EA35" s="25">
        <v>-0.777066665022193</v>
      </c>
      <c r="EB35" s="22">
        <v>1</v>
      </c>
      <c r="EC35" s="25">
        <v>0</v>
      </c>
      <c r="ED35" s="26">
        <f t="shared" si="52"/>
        <v>0.554946647812572</v>
      </c>
      <c r="EE35" s="26">
        <f t="shared" si="10"/>
        <v>0.760433460880237</v>
      </c>
      <c r="EF35" s="26">
        <f t="shared" si="77"/>
        <v>1.31503944979282</v>
      </c>
      <c r="EG35" s="16">
        <f t="shared" si="53"/>
        <v>0.0176748111646</v>
      </c>
      <c r="EH35" s="16">
        <f t="shared" si="54"/>
        <v>0.315039449792824</v>
      </c>
      <c r="EI35" s="16">
        <f t="shared" si="55"/>
        <v>0.000468421556395993</v>
      </c>
      <c r="EL35" s="25">
        <v>-0.777066665022193</v>
      </c>
      <c r="EM35" s="25">
        <v>0</v>
      </c>
      <c r="EN35" s="26">
        <f t="shared" si="56"/>
        <v>0.9178848794047</v>
      </c>
      <c r="EO35" s="26">
        <f t="shared" si="57"/>
        <v>0.459752643788719</v>
      </c>
      <c r="EP35" s="26">
        <f t="shared" si="58"/>
        <v>2.17508265261777</v>
      </c>
      <c r="EQ35" s="16">
        <f t="shared" si="59"/>
        <v>0.245901813622214</v>
      </c>
      <c r="ER35" s="16">
        <f t="shared" si="60"/>
        <v>1.17508265261777</v>
      </c>
      <c r="ES35" s="16">
        <f t="shared" si="61"/>
        <v>0.409049237069423</v>
      </c>
    </row>
    <row r="36" s="1" customFormat="1" spans="1:149">
      <c r="A36" s="13" t="s">
        <v>22</v>
      </c>
      <c r="B36" s="13">
        <v>2.88048332166219</v>
      </c>
      <c r="C36" s="14">
        <v>0.0071</v>
      </c>
      <c r="D36" s="14">
        <v>0.0113</v>
      </c>
      <c r="E36" s="13">
        <v>100</v>
      </c>
      <c r="F36" s="13">
        <v>0.5</v>
      </c>
      <c r="G36" s="13">
        <v>0.5</v>
      </c>
      <c r="H36" s="13">
        <v>1</v>
      </c>
      <c r="I36" s="13">
        <v>5.4</v>
      </c>
      <c r="J36" s="13">
        <v>0.362</v>
      </c>
      <c r="K36" s="17">
        <f t="shared" si="11"/>
        <v>0.917431240301115</v>
      </c>
      <c r="L36" s="17">
        <f t="shared" si="0"/>
        <v>0.394579979510166</v>
      </c>
      <c r="M36" s="17">
        <f t="shared" si="1"/>
        <v>2.53434044282076</v>
      </c>
      <c r="N36" s="16">
        <f t="shared" si="2"/>
        <v>0.308503862702435</v>
      </c>
      <c r="O36" s="16">
        <f t="shared" si="3"/>
        <v>1.53434044282076</v>
      </c>
      <c r="P36" s="16">
        <f>(O36-$Q$1)^2</f>
        <v>0.997119762174913</v>
      </c>
      <c r="R36" s="21">
        <f t="shared" si="62"/>
        <v>-0.929933422843528</v>
      </c>
      <c r="S36" s="21">
        <f t="shared" si="80"/>
        <v>1</v>
      </c>
      <c r="T36" s="21">
        <f t="shared" si="12"/>
        <v>1.05795810008924</v>
      </c>
      <c r="U36" s="22">
        <f t="shared" si="64"/>
        <v>0.00707491367196198</v>
      </c>
      <c r="V36" s="21">
        <f t="shared" si="65"/>
        <v>0.0112366319259878</v>
      </c>
      <c r="W36" s="21">
        <f t="shared" si="66"/>
        <v>4.60517018598809</v>
      </c>
      <c r="X36" s="21">
        <f t="shared" si="67"/>
        <v>-0.693147180559945</v>
      </c>
      <c r="Y36" s="21">
        <f t="shared" si="68"/>
        <v>-0.693147180559945</v>
      </c>
      <c r="Z36" s="25">
        <f t="shared" si="69"/>
        <v>0</v>
      </c>
      <c r="AA36" s="21">
        <f t="shared" si="70"/>
        <v>1.68639895357023</v>
      </c>
      <c r="AB36" s="26">
        <f t="shared" si="14"/>
        <v>0.503654179590993</v>
      </c>
      <c r="AC36" s="26">
        <f t="shared" si="5"/>
        <v>0.718747137756254</v>
      </c>
      <c r="AD36" s="26">
        <f t="shared" si="71"/>
        <v>1.39130988837291</v>
      </c>
      <c r="AE36" s="16">
        <f t="shared" si="15"/>
        <v>0.0200659065955972</v>
      </c>
      <c r="AF36" s="16">
        <f t="shared" si="16"/>
        <v>0.391309888372908</v>
      </c>
      <c r="AG36" s="16">
        <f t="shared" si="17"/>
        <v>0.0158190617719587</v>
      </c>
      <c r="AJ36" s="25">
        <v>-0.929933422843528</v>
      </c>
      <c r="AK36" s="25">
        <v>1</v>
      </c>
      <c r="AL36" s="25">
        <v>1.05795810008924</v>
      </c>
      <c r="AM36" s="25">
        <v>0.0112366319259878</v>
      </c>
      <c r="AN36" s="22">
        <v>4.60517018598809</v>
      </c>
      <c r="AO36" s="25">
        <v>-0.693147180559945</v>
      </c>
      <c r="AP36" s="25">
        <v>-0.693147180559945</v>
      </c>
      <c r="AQ36" s="25">
        <v>0</v>
      </c>
      <c r="AR36" s="25">
        <v>1.68639895357023</v>
      </c>
      <c r="AS36" s="26">
        <f t="shared" si="18"/>
        <v>0.504412851722349</v>
      </c>
      <c r="AT36" s="26">
        <f t="shared" si="6"/>
        <v>0.71766609190057</v>
      </c>
      <c r="AU36" s="26">
        <f t="shared" si="19"/>
        <v>1.3934056677413</v>
      </c>
      <c r="AV36" s="16">
        <f t="shared" si="20"/>
        <v>0.0202814203356917</v>
      </c>
      <c r="AW36" s="16">
        <f t="shared" si="21"/>
        <v>0.393405667741295</v>
      </c>
      <c r="AX36" s="16">
        <f t="shared" si="22"/>
        <v>0.0162236187407216</v>
      </c>
      <c r="BA36" s="25">
        <v>-0.929933422843528</v>
      </c>
      <c r="BB36" s="25">
        <v>1</v>
      </c>
      <c r="BC36" s="25">
        <v>1.05795810008924</v>
      </c>
      <c r="BD36" s="25">
        <v>0.0112366319259878</v>
      </c>
      <c r="BE36" s="22">
        <v>-0.693147180559945</v>
      </c>
      <c r="BF36" s="25">
        <v>-0.693147180559945</v>
      </c>
      <c r="BG36" s="25">
        <v>0</v>
      </c>
      <c r="BH36" s="25">
        <v>1.68639895357023</v>
      </c>
      <c r="BI36" s="26">
        <f t="shared" si="23"/>
        <v>0.505450039288921</v>
      </c>
      <c r="BJ36" s="26">
        <f t="shared" si="7"/>
        <v>0.71619343527853</v>
      </c>
      <c r="BK36" s="26">
        <f t="shared" si="72"/>
        <v>1.39627082676497</v>
      </c>
      <c r="BL36" s="16">
        <f t="shared" si="24"/>
        <v>0.0205779137719929</v>
      </c>
      <c r="BM36" s="16">
        <f t="shared" si="25"/>
        <v>0.396270826764974</v>
      </c>
      <c r="BN36" s="16">
        <f t="shared" si="26"/>
        <v>0.0172409885192955</v>
      </c>
      <c r="BQ36" s="25">
        <v>-0.929933422843528</v>
      </c>
      <c r="BR36" s="25">
        <v>1</v>
      </c>
      <c r="BS36" s="22">
        <v>1.05795810008924</v>
      </c>
      <c r="BT36" s="25">
        <v>0.0112366319259878</v>
      </c>
      <c r="BU36" s="25">
        <v>-0.693147180559945</v>
      </c>
      <c r="BV36" s="25">
        <v>0</v>
      </c>
      <c r="BW36" s="25">
        <v>1.68639895357023</v>
      </c>
      <c r="BX36" s="27">
        <f t="shared" si="27"/>
        <v>0.502920197052168</v>
      </c>
      <c r="BY36" s="27">
        <f t="shared" si="8"/>
        <v>0.719796107060003</v>
      </c>
      <c r="BZ36" s="29">
        <f t="shared" si="73"/>
        <v>1.38928231229881</v>
      </c>
      <c r="CA36" s="27">
        <f t="shared" si="28"/>
        <v>0.0198585019372219</v>
      </c>
      <c r="CB36" s="27">
        <f t="shared" si="29"/>
        <v>0.389282312298807</v>
      </c>
      <c r="CC36" s="27">
        <f t="shared" si="30"/>
        <v>0.0150736993465536</v>
      </c>
      <c r="CF36" s="31">
        <v>-0.929933422843528</v>
      </c>
      <c r="CG36" s="31">
        <v>1</v>
      </c>
      <c r="CH36" s="31">
        <v>0.0112366319259878</v>
      </c>
      <c r="CI36" s="31">
        <v>-0.693147180559945</v>
      </c>
      <c r="CJ36" s="31">
        <v>0</v>
      </c>
      <c r="CK36" s="31">
        <v>1.68639895357023</v>
      </c>
      <c r="CL36" s="34">
        <f t="shared" si="31"/>
        <v>0.471484347295842</v>
      </c>
      <c r="CM36" s="34">
        <f t="shared" si="32"/>
        <v>0.767787949008742</v>
      </c>
      <c r="CN36" s="34">
        <f t="shared" si="33"/>
        <v>1.30244294833106</v>
      </c>
      <c r="CO36" s="32">
        <f t="shared" si="34"/>
        <v>0.0119868223027965</v>
      </c>
      <c r="CP36" s="32">
        <f t="shared" si="35"/>
        <v>0.302442948331055</v>
      </c>
      <c r="CQ36" s="32">
        <f t="shared" si="36"/>
        <v>0.00115382548473865</v>
      </c>
      <c r="CS36" s="30">
        <f t="shared" si="37"/>
        <v>0.472597842463433</v>
      </c>
      <c r="CT36" s="30">
        <f t="shared" si="38"/>
        <v>0.579748727653494</v>
      </c>
      <c r="CU36" s="30">
        <f t="shared" si="39"/>
        <v>0.624408442369814</v>
      </c>
      <c r="CV36" s="34">
        <f t="shared" si="40"/>
        <v>1.60151582224722</v>
      </c>
      <c r="CW36" s="32">
        <f t="shared" si="41"/>
        <v>0.0474145083947156</v>
      </c>
      <c r="CX36" s="32">
        <f t="shared" si="42"/>
        <v>0.601515822247221</v>
      </c>
      <c r="CY36" s="32">
        <f t="shared" si="43"/>
        <v>0.0785198687492593</v>
      </c>
      <c r="CZ36" s="36"/>
      <c r="DB36" s="25">
        <v>-0.929933422843528</v>
      </c>
      <c r="DC36" s="25">
        <v>1</v>
      </c>
      <c r="DD36" s="22">
        <v>0.0112366319259878</v>
      </c>
      <c r="DE36" s="25">
        <v>0</v>
      </c>
      <c r="DF36" s="25">
        <v>1.68639895357023</v>
      </c>
      <c r="DG36" s="26">
        <f t="shared" si="44"/>
        <v>0.497815603758231</v>
      </c>
      <c r="DH36" s="29">
        <f t="shared" si="74"/>
        <v>0.727176884908993</v>
      </c>
      <c r="DI36" s="26">
        <f t="shared" si="75"/>
        <v>1.37518122585147</v>
      </c>
      <c r="DJ36" s="16">
        <f t="shared" si="45"/>
        <v>0.0184458782242127</v>
      </c>
      <c r="DK36" s="16">
        <f t="shared" si="46"/>
        <v>0.375181225851466</v>
      </c>
      <c r="DL36" s="16">
        <f t="shared" si="47"/>
        <v>0.00811462290054876</v>
      </c>
      <c r="DO36" s="25">
        <v>-0.929933422843528</v>
      </c>
      <c r="DP36" s="25">
        <v>1</v>
      </c>
      <c r="DQ36" s="25">
        <v>0</v>
      </c>
      <c r="DR36" s="22">
        <v>1.68639895357023</v>
      </c>
      <c r="DS36" s="26">
        <f t="shared" si="48"/>
        <v>0.537090916038821</v>
      </c>
      <c r="DT36" s="26">
        <f t="shared" si="9"/>
        <v>0.674001345377129</v>
      </c>
      <c r="DU36" s="26">
        <f t="shared" si="76"/>
        <v>1.48367656364315</v>
      </c>
      <c r="DV36" s="16">
        <f t="shared" si="49"/>
        <v>0.0306568288793135</v>
      </c>
      <c r="DW36" s="16">
        <f t="shared" si="50"/>
        <v>0.483676563643153</v>
      </c>
      <c r="DX36" s="16">
        <f t="shared" si="51"/>
        <v>0.0351655060374344</v>
      </c>
      <c r="EA36" s="25">
        <v>-0.929933422843528</v>
      </c>
      <c r="EB36" s="22">
        <v>1</v>
      </c>
      <c r="EC36" s="25">
        <v>0</v>
      </c>
      <c r="ED36" s="26">
        <f t="shared" si="52"/>
        <v>0.554672380847836</v>
      </c>
      <c r="EE36" s="26">
        <f t="shared" si="10"/>
        <v>0.652637507291548</v>
      </c>
      <c r="EF36" s="26">
        <f t="shared" si="77"/>
        <v>1.5322441459885</v>
      </c>
      <c r="EG36" s="16">
        <f t="shared" si="53"/>
        <v>0.0371226463415736</v>
      </c>
      <c r="EH36" s="16">
        <f t="shared" si="54"/>
        <v>0.532244145988497</v>
      </c>
      <c r="EI36" s="16">
        <f t="shared" si="55"/>
        <v>0.0382443579769558</v>
      </c>
      <c r="EL36" s="25">
        <v>-0.929933422843528</v>
      </c>
      <c r="EM36" s="25">
        <v>0</v>
      </c>
      <c r="EN36" s="26">
        <f t="shared" si="56"/>
        <v>0.917431240301115</v>
      </c>
      <c r="EO36" s="26">
        <f t="shared" si="57"/>
        <v>0.394579979510166</v>
      </c>
      <c r="EP36" s="26">
        <f t="shared" si="58"/>
        <v>2.53434044282076</v>
      </c>
      <c r="EQ36" s="16">
        <f t="shared" si="59"/>
        <v>0.308503862702435</v>
      </c>
      <c r="ER36" s="16">
        <f t="shared" si="60"/>
        <v>1.53434044282076</v>
      </c>
      <c r="ES36" s="16">
        <f t="shared" si="61"/>
        <v>0.997656098924971</v>
      </c>
    </row>
    <row r="37" s="1" customFormat="1" spans="1:149">
      <c r="A37" s="13" t="s">
        <v>22</v>
      </c>
      <c r="B37" s="13">
        <v>2.61451982589591</v>
      </c>
      <c r="C37" s="14">
        <v>0.0071</v>
      </c>
      <c r="D37" s="14">
        <v>0.0113</v>
      </c>
      <c r="E37" s="13">
        <v>100</v>
      </c>
      <c r="F37" s="13">
        <v>0.5</v>
      </c>
      <c r="G37" s="13">
        <v>0.5</v>
      </c>
      <c r="H37" s="13">
        <v>1</v>
      </c>
      <c r="I37" s="13">
        <v>5.4</v>
      </c>
      <c r="J37" s="13">
        <v>0.324</v>
      </c>
      <c r="K37" s="17">
        <f t="shared" si="11"/>
        <v>0.924293098491885</v>
      </c>
      <c r="L37" s="17">
        <f t="shared" si="0"/>
        <v>0.350538157786369</v>
      </c>
      <c r="M37" s="17">
        <f t="shared" si="1"/>
        <v>2.85275647682681</v>
      </c>
      <c r="N37" s="16">
        <f t="shared" si="2"/>
        <v>0.360351804096989</v>
      </c>
      <c r="O37" s="16">
        <f t="shared" si="3"/>
        <v>1.85275647682681</v>
      </c>
      <c r="P37" s="16">
        <f>(O37-$Q$1)^2</f>
        <v>1.73442282566462</v>
      </c>
      <c r="R37" s="21">
        <f t="shared" si="62"/>
        <v>-1.04828571171017</v>
      </c>
      <c r="S37" s="21">
        <f t="shared" si="80"/>
        <v>1</v>
      </c>
      <c r="T37" s="21">
        <f t="shared" si="12"/>
        <v>0.961080457671766</v>
      </c>
      <c r="U37" s="22">
        <f t="shared" si="64"/>
        <v>0.00707491367196198</v>
      </c>
      <c r="V37" s="21">
        <f t="shared" si="65"/>
        <v>0.0112366319259878</v>
      </c>
      <c r="W37" s="21">
        <f t="shared" si="66"/>
        <v>4.60517018598809</v>
      </c>
      <c r="X37" s="21">
        <f t="shared" si="67"/>
        <v>-0.693147180559945</v>
      </c>
      <c r="Y37" s="21">
        <f t="shared" si="68"/>
        <v>-0.693147180559945</v>
      </c>
      <c r="Z37" s="25">
        <f t="shared" si="69"/>
        <v>0</v>
      </c>
      <c r="AA37" s="21">
        <f t="shared" si="70"/>
        <v>1.68639895357023</v>
      </c>
      <c r="AB37" s="26">
        <f t="shared" si="14"/>
        <v>0.496591036326353</v>
      </c>
      <c r="AC37" s="26">
        <f t="shared" si="5"/>
        <v>0.652448345416914</v>
      </c>
      <c r="AD37" s="26">
        <f t="shared" si="71"/>
        <v>1.53268838372331</v>
      </c>
      <c r="AE37" s="16">
        <f t="shared" si="15"/>
        <v>0.0297876658202046</v>
      </c>
      <c r="AF37" s="16">
        <f t="shared" si="16"/>
        <v>0.532688383723313</v>
      </c>
      <c r="AG37" s="16">
        <f t="shared" si="17"/>
        <v>0.071370376535613</v>
      </c>
      <c r="AJ37" s="25">
        <v>-1.04828571171017</v>
      </c>
      <c r="AK37" s="25">
        <v>1</v>
      </c>
      <c r="AL37" s="25">
        <v>0.961080457671766</v>
      </c>
      <c r="AM37" s="25">
        <v>0.0112366319259878</v>
      </c>
      <c r="AN37" s="22">
        <v>4.60517018598809</v>
      </c>
      <c r="AO37" s="25">
        <v>-0.693147180559945</v>
      </c>
      <c r="AP37" s="25">
        <v>-0.693147180559945</v>
      </c>
      <c r="AQ37" s="25">
        <v>0</v>
      </c>
      <c r="AR37" s="25">
        <v>1.68639895357023</v>
      </c>
      <c r="AS37" s="26">
        <f t="shared" si="18"/>
        <v>0.497131933684499</v>
      </c>
      <c r="AT37" s="26">
        <f t="shared" si="6"/>
        <v>0.651738458237173</v>
      </c>
      <c r="AU37" s="26">
        <f t="shared" si="19"/>
        <v>1.53435782001389</v>
      </c>
      <c r="AV37" s="16">
        <f t="shared" si="20"/>
        <v>0.0299746664613337</v>
      </c>
      <c r="AW37" s="16">
        <f t="shared" si="21"/>
        <v>0.534357820013886</v>
      </c>
      <c r="AX37" s="16">
        <f t="shared" si="22"/>
        <v>0.0719978345913351</v>
      </c>
      <c r="BA37" s="25">
        <v>-1.04828571171017</v>
      </c>
      <c r="BB37" s="25">
        <v>1</v>
      </c>
      <c r="BC37" s="25">
        <v>0.961080457671766</v>
      </c>
      <c r="BD37" s="25">
        <v>0.0112366319259878</v>
      </c>
      <c r="BE37" s="22">
        <v>-0.693147180559945</v>
      </c>
      <c r="BF37" s="25">
        <v>-0.693147180559945</v>
      </c>
      <c r="BG37" s="25">
        <v>0</v>
      </c>
      <c r="BH37" s="25">
        <v>1.68639895357023</v>
      </c>
      <c r="BI37" s="26">
        <f t="shared" si="23"/>
        <v>0.496939481335728</v>
      </c>
      <c r="BJ37" s="26">
        <f t="shared" si="7"/>
        <v>0.651990860394343</v>
      </c>
      <c r="BK37" s="26">
        <f t="shared" si="72"/>
        <v>1.53376383128311</v>
      </c>
      <c r="BL37" s="16">
        <f t="shared" si="24"/>
        <v>0.0299080642046706</v>
      </c>
      <c r="BM37" s="16">
        <f t="shared" si="25"/>
        <v>0.533763831283111</v>
      </c>
      <c r="BN37" s="16">
        <f t="shared" si="26"/>
        <v>0.0722523375379104</v>
      </c>
      <c r="BQ37" s="25">
        <v>-1.04828571171017</v>
      </c>
      <c r="BR37" s="25">
        <v>1</v>
      </c>
      <c r="BS37" s="22">
        <v>0.961080457671766</v>
      </c>
      <c r="BT37" s="25">
        <v>0.0112366319259878</v>
      </c>
      <c r="BU37" s="25">
        <v>-0.693147180559945</v>
      </c>
      <c r="BV37" s="25">
        <v>0</v>
      </c>
      <c r="BW37" s="25">
        <v>1.68639895357023</v>
      </c>
      <c r="BX37" s="27">
        <f t="shared" si="27"/>
        <v>0.494615127005234</v>
      </c>
      <c r="BY37" s="27">
        <f t="shared" si="8"/>
        <v>0.655054773520041</v>
      </c>
      <c r="BZ37" s="29">
        <f t="shared" si="73"/>
        <v>1.5265898981643</v>
      </c>
      <c r="CA37" s="27">
        <f t="shared" si="28"/>
        <v>0.0291095215630122</v>
      </c>
      <c r="CB37" s="27">
        <f t="shared" si="29"/>
        <v>0.526589898164303</v>
      </c>
      <c r="CC37" s="27">
        <f t="shared" si="30"/>
        <v>0.0676429487622638</v>
      </c>
      <c r="CF37" s="31">
        <v>-1.04828571171017</v>
      </c>
      <c r="CG37" s="31">
        <v>1</v>
      </c>
      <c r="CH37" s="31">
        <v>0.0112366319259878</v>
      </c>
      <c r="CI37" s="31">
        <v>-0.693147180559945</v>
      </c>
      <c r="CJ37" s="31">
        <v>0</v>
      </c>
      <c r="CK37" s="31">
        <v>1.68639895357023</v>
      </c>
      <c r="CL37" s="34">
        <f t="shared" si="31"/>
        <v>0.47501077912876</v>
      </c>
      <c r="CM37" s="34">
        <f t="shared" si="32"/>
        <v>0.682089784560813</v>
      </c>
      <c r="CN37" s="34">
        <f t="shared" si="33"/>
        <v>1.46608265163198</v>
      </c>
      <c r="CO37" s="32">
        <f t="shared" si="34"/>
        <v>0.0228042554130753</v>
      </c>
      <c r="CP37" s="32">
        <f t="shared" si="35"/>
        <v>0.466082651631977</v>
      </c>
      <c r="CQ37" s="32">
        <f t="shared" si="36"/>
        <v>0.0390488070841966</v>
      </c>
      <c r="CS37" s="30">
        <f t="shared" si="37"/>
        <v>0.476022678497414</v>
      </c>
      <c r="CT37" s="30">
        <f t="shared" si="38"/>
        <v>0.579748727653494</v>
      </c>
      <c r="CU37" s="30">
        <f t="shared" si="39"/>
        <v>0.558862804772983</v>
      </c>
      <c r="CV37" s="34">
        <f t="shared" si="40"/>
        <v>1.78934792485646</v>
      </c>
      <c r="CW37" s="32">
        <f t="shared" si="41"/>
        <v>0.0654074116963811</v>
      </c>
      <c r="CX37" s="32">
        <f t="shared" si="42"/>
        <v>0.789347924856463</v>
      </c>
      <c r="CY37" s="32">
        <f t="shared" si="43"/>
        <v>0.219067125694246</v>
      </c>
      <c r="CZ37" s="36"/>
      <c r="DB37" s="25">
        <v>-1.04828571171017</v>
      </c>
      <c r="DC37" s="25">
        <v>1</v>
      </c>
      <c r="DD37" s="22">
        <v>0.0112366319259878</v>
      </c>
      <c r="DE37" s="25">
        <v>0</v>
      </c>
      <c r="DF37" s="25">
        <v>1.68639895357023</v>
      </c>
      <c r="DG37" s="26">
        <f t="shared" si="44"/>
        <v>0.501538978250057</v>
      </c>
      <c r="DH37" s="29">
        <f t="shared" si="74"/>
        <v>0.64601160438314</v>
      </c>
      <c r="DI37" s="26">
        <f t="shared" si="75"/>
        <v>1.54795980941376</v>
      </c>
      <c r="DJ37" s="16">
        <f t="shared" si="45"/>
        <v>0.0315200887980741</v>
      </c>
      <c r="DK37" s="16">
        <f t="shared" si="46"/>
        <v>0.547959809413755</v>
      </c>
      <c r="DL37" s="16">
        <f t="shared" si="47"/>
        <v>0.0690952667105667</v>
      </c>
      <c r="DO37" s="25">
        <v>-1.04828571171017</v>
      </c>
      <c r="DP37" s="25">
        <v>1</v>
      </c>
      <c r="DQ37" s="25">
        <v>0</v>
      </c>
      <c r="DR37" s="22">
        <v>1.68639895357023</v>
      </c>
      <c r="DS37" s="26">
        <f t="shared" si="48"/>
        <v>0.541108047284755</v>
      </c>
      <c r="DT37" s="26">
        <f t="shared" si="9"/>
        <v>0.598771357450348</v>
      </c>
      <c r="DU37" s="26">
        <f t="shared" si="76"/>
        <v>1.67008656569369</v>
      </c>
      <c r="DV37" s="16">
        <f t="shared" si="49"/>
        <v>0.0471359041957993</v>
      </c>
      <c r="DW37" s="16">
        <f t="shared" si="50"/>
        <v>0.670086565693688</v>
      </c>
      <c r="DX37" s="16">
        <f t="shared" si="51"/>
        <v>0.139827147294353</v>
      </c>
      <c r="EA37" s="25">
        <v>-1.04828571171017</v>
      </c>
      <c r="EB37" s="22">
        <v>1</v>
      </c>
      <c r="EC37" s="25">
        <v>0</v>
      </c>
      <c r="ED37" s="26">
        <f t="shared" si="52"/>
        <v>0.558821011341894</v>
      </c>
      <c r="EE37" s="26">
        <f t="shared" si="10"/>
        <v>0.579792086238813</v>
      </c>
      <c r="EF37" s="26">
        <f t="shared" si="77"/>
        <v>1.72475620784535</v>
      </c>
      <c r="EG37" s="16">
        <f t="shared" si="53"/>
        <v>0.05514090736763</v>
      </c>
      <c r="EH37" s="16">
        <f t="shared" si="54"/>
        <v>0.724756207845352</v>
      </c>
      <c r="EI37" s="16">
        <f t="shared" si="55"/>
        <v>0.150601203902009</v>
      </c>
      <c r="EL37" s="25">
        <v>-1.04828571171017</v>
      </c>
      <c r="EM37" s="25">
        <v>0</v>
      </c>
      <c r="EN37" s="26">
        <f t="shared" si="56"/>
        <v>0.924293098491885</v>
      </c>
      <c r="EO37" s="26">
        <f t="shared" si="57"/>
        <v>0.350538157786369</v>
      </c>
      <c r="EP37" s="26">
        <f t="shared" si="58"/>
        <v>2.85275647682681</v>
      </c>
      <c r="EQ37" s="16">
        <f t="shared" si="59"/>
        <v>0.360351804096988</v>
      </c>
      <c r="ER37" s="16">
        <f t="shared" si="60"/>
        <v>1.85275647682681</v>
      </c>
      <c r="ES37" s="16">
        <f t="shared" si="61"/>
        <v>1.73513016411725</v>
      </c>
    </row>
    <row r="38" s="1" customFormat="1" spans="1:149">
      <c r="A38" s="13" t="s">
        <v>22</v>
      </c>
      <c r="B38" s="13">
        <v>2.39579674289319</v>
      </c>
      <c r="C38" s="14">
        <v>0.0071</v>
      </c>
      <c r="D38" s="14">
        <v>0.0113</v>
      </c>
      <c r="E38" s="13">
        <v>100</v>
      </c>
      <c r="F38" s="13">
        <v>0.5</v>
      </c>
      <c r="G38" s="13">
        <v>0.5</v>
      </c>
      <c r="H38" s="13">
        <v>1</v>
      </c>
      <c r="I38" s="13">
        <v>5.4</v>
      </c>
      <c r="J38" s="13">
        <v>0.308</v>
      </c>
      <c r="K38" s="17">
        <f t="shared" si="11"/>
        <v>0.929936154033356</v>
      </c>
      <c r="L38" s="17">
        <f t="shared" si="0"/>
        <v>0.331205533481122</v>
      </c>
      <c r="M38" s="17">
        <f t="shared" si="1"/>
        <v>3.01927322738102</v>
      </c>
      <c r="N38" s="16">
        <f t="shared" si="2"/>
        <v>0.386804579693802</v>
      </c>
      <c r="O38" s="16">
        <f t="shared" si="3"/>
        <v>2.01927322738102</v>
      </c>
      <c r="P38" s="16">
        <f>(O38-$Q$1)^2</f>
        <v>2.20074740791441</v>
      </c>
      <c r="R38" s="21">
        <f t="shared" si="62"/>
        <v>-1.10501614924006</v>
      </c>
      <c r="S38" s="21">
        <f t="shared" si="80"/>
        <v>1</v>
      </c>
      <c r="T38" s="21">
        <f t="shared" si="12"/>
        <v>0.873715844807195</v>
      </c>
      <c r="U38" s="22">
        <f t="shared" si="64"/>
        <v>0.00707491367196198</v>
      </c>
      <c r="V38" s="21">
        <f t="shared" si="65"/>
        <v>0.0112366319259878</v>
      </c>
      <c r="W38" s="21">
        <f t="shared" si="66"/>
        <v>4.60517018598809</v>
      </c>
      <c r="X38" s="21">
        <f t="shared" si="67"/>
        <v>-0.693147180559945</v>
      </c>
      <c r="Y38" s="21">
        <f t="shared" si="68"/>
        <v>-0.693147180559945</v>
      </c>
      <c r="Z38" s="25">
        <f t="shared" si="69"/>
        <v>0</v>
      </c>
      <c r="AA38" s="21">
        <f t="shared" si="70"/>
        <v>1.68639895357023</v>
      </c>
      <c r="AB38" s="26">
        <f t="shared" si="14"/>
        <v>0.489996098216487</v>
      </c>
      <c r="AC38" s="26">
        <f t="shared" si="5"/>
        <v>0.628576433814625</v>
      </c>
      <c r="AD38" s="26">
        <f t="shared" si="71"/>
        <v>1.5908964227808</v>
      </c>
      <c r="AE38" s="16">
        <f t="shared" si="15"/>
        <v>0.0331225797660251</v>
      </c>
      <c r="AF38" s="16">
        <f t="shared" si="16"/>
        <v>0.590896422780802</v>
      </c>
      <c r="AG38" s="16">
        <f t="shared" si="17"/>
        <v>0.105859380849584</v>
      </c>
      <c r="AJ38" s="25">
        <v>-1.10501614924006</v>
      </c>
      <c r="AK38" s="25">
        <v>1</v>
      </c>
      <c r="AL38" s="25">
        <v>0.873715844807195</v>
      </c>
      <c r="AM38" s="25">
        <v>0.0112366319259878</v>
      </c>
      <c r="AN38" s="22">
        <v>4.60517018598809</v>
      </c>
      <c r="AO38" s="25">
        <v>-0.693147180559945</v>
      </c>
      <c r="AP38" s="25">
        <v>-0.693147180559945</v>
      </c>
      <c r="AQ38" s="25">
        <v>0</v>
      </c>
      <c r="AR38" s="25">
        <v>1.68639895357023</v>
      </c>
      <c r="AS38" s="26">
        <f t="shared" si="18"/>
        <v>0.49034557056619</v>
      </c>
      <c r="AT38" s="26">
        <f t="shared" si="6"/>
        <v>0.628128443465616</v>
      </c>
      <c r="AU38" s="26">
        <f t="shared" si="19"/>
        <v>1.59203107326685</v>
      </c>
      <c r="AV38" s="16">
        <f t="shared" si="20"/>
        <v>0.0332499071051092</v>
      </c>
      <c r="AW38" s="16">
        <f t="shared" si="21"/>
        <v>0.592031073266849</v>
      </c>
      <c r="AX38" s="16">
        <f t="shared" si="22"/>
        <v>0.106274288847094</v>
      </c>
      <c r="BA38" s="25">
        <v>-1.10501614924006</v>
      </c>
      <c r="BB38" s="25">
        <v>1</v>
      </c>
      <c r="BC38" s="25">
        <v>0.873715844807195</v>
      </c>
      <c r="BD38" s="25">
        <v>0.0112366319259878</v>
      </c>
      <c r="BE38" s="22">
        <v>-0.693147180559945</v>
      </c>
      <c r="BF38" s="25">
        <v>-0.693147180559945</v>
      </c>
      <c r="BG38" s="25">
        <v>0</v>
      </c>
      <c r="BH38" s="25">
        <v>1.68639895357023</v>
      </c>
      <c r="BI38" s="26">
        <f t="shared" si="23"/>
        <v>0.489077811282327</v>
      </c>
      <c r="BJ38" s="26">
        <f t="shared" si="7"/>
        <v>0.629756641775357</v>
      </c>
      <c r="BK38" s="26">
        <f t="shared" si="72"/>
        <v>1.58791497169587</v>
      </c>
      <c r="BL38" s="16">
        <f t="shared" si="24"/>
        <v>0.0327891737387979</v>
      </c>
      <c r="BM38" s="16">
        <f t="shared" si="25"/>
        <v>0.587914971695866</v>
      </c>
      <c r="BN38" s="16">
        <f t="shared" si="26"/>
        <v>0.104296114534313</v>
      </c>
      <c r="BQ38" s="25">
        <v>-1.10501614924006</v>
      </c>
      <c r="BR38" s="25">
        <v>1</v>
      </c>
      <c r="BS38" s="22">
        <v>0.873715844807195</v>
      </c>
      <c r="BT38" s="25">
        <v>0.0112366319259878</v>
      </c>
      <c r="BU38" s="25">
        <v>-0.693147180559945</v>
      </c>
      <c r="BV38" s="25">
        <v>0</v>
      </c>
      <c r="BW38" s="25">
        <v>1.68639895357023</v>
      </c>
      <c r="BX38" s="27">
        <f t="shared" si="27"/>
        <v>0.486934846139484</v>
      </c>
      <c r="BY38" s="27">
        <f t="shared" si="8"/>
        <v>0.632528155341285</v>
      </c>
      <c r="BZ38" s="29">
        <f t="shared" si="73"/>
        <v>1.58095729266066</v>
      </c>
      <c r="CA38" s="27">
        <f t="shared" si="28"/>
        <v>0.0320176791629608</v>
      </c>
      <c r="CB38" s="27">
        <f t="shared" si="29"/>
        <v>0.580957292660662</v>
      </c>
      <c r="CC38" s="27">
        <f t="shared" si="30"/>
        <v>0.0988787868752282</v>
      </c>
      <c r="CF38" s="31">
        <v>-1.10501614924006</v>
      </c>
      <c r="CG38" s="31">
        <v>1</v>
      </c>
      <c r="CH38" s="31">
        <v>0.0112366319259878</v>
      </c>
      <c r="CI38" s="31">
        <v>-0.693147180559945</v>
      </c>
      <c r="CJ38" s="31">
        <v>0</v>
      </c>
      <c r="CK38" s="31">
        <v>1.68639895357023</v>
      </c>
      <c r="CL38" s="34">
        <f t="shared" si="31"/>
        <v>0.477910846449175</v>
      </c>
      <c r="CM38" s="34">
        <f t="shared" si="32"/>
        <v>0.644471667233347</v>
      </c>
      <c r="CN38" s="34">
        <f t="shared" si="33"/>
        <v>1.55165859236745</v>
      </c>
      <c r="CO38" s="32">
        <f t="shared" si="34"/>
        <v>0.0288696957410751</v>
      </c>
      <c r="CP38" s="32">
        <f t="shared" si="35"/>
        <v>0.551658592367451</v>
      </c>
      <c r="CQ38" s="32">
        <f t="shared" si="36"/>
        <v>0.0801929800908076</v>
      </c>
      <c r="CS38" s="30">
        <f t="shared" si="37"/>
        <v>0.478839195455776</v>
      </c>
      <c r="CT38" s="30">
        <f t="shared" si="38"/>
        <v>0.579748727653494</v>
      </c>
      <c r="CU38" s="30">
        <f t="shared" si="39"/>
        <v>0.531264641574317</v>
      </c>
      <c r="CV38" s="34">
        <f t="shared" si="40"/>
        <v>1.88230106381005</v>
      </c>
      <c r="CW38" s="32">
        <f t="shared" si="41"/>
        <v>0.0738473709812929</v>
      </c>
      <c r="CX38" s="32">
        <f t="shared" si="42"/>
        <v>0.882301063810046</v>
      </c>
      <c r="CY38" s="32">
        <f t="shared" si="43"/>
        <v>0.314720114905831</v>
      </c>
      <c r="CZ38" s="36"/>
      <c r="DB38" s="25">
        <v>-1.10501614924006</v>
      </c>
      <c r="DC38" s="25">
        <v>1</v>
      </c>
      <c r="DD38" s="22">
        <v>0.0112366319259878</v>
      </c>
      <c r="DE38" s="25">
        <v>0</v>
      </c>
      <c r="DF38" s="25">
        <v>1.68639895357023</v>
      </c>
      <c r="DG38" s="26">
        <f t="shared" si="44"/>
        <v>0.504601007291597</v>
      </c>
      <c r="DH38" s="29">
        <f t="shared" si="74"/>
        <v>0.61038324448293</v>
      </c>
      <c r="DI38" s="26">
        <f t="shared" si="75"/>
        <v>1.63831495873895</v>
      </c>
      <c r="DJ38" s="16">
        <f t="shared" si="45"/>
        <v>0.0386519560680707</v>
      </c>
      <c r="DK38" s="16">
        <f t="shared" si="46"/>
        <v>0.638314958738953</v>
      </c>
      <c r="DL38" s="16">
        <f t="shared" si="47"/>
        <v>0.124760790018908</v>
      </c>
      <c r="DO38" s="25">
        <v>-1.10501614924006</v>
      </c>
      <c r="DP38" s="25">
        <v>1</v>
      </c>
      <c r="DQ38" s="25">
        <v>0</v>
      </c>
      <c r="DR38" s="22">
        <v>1.68639895357023</v>
      </c>
      <c r="DS38" s="26">
        <f t="shared" si="48"/>
        <v>0.544411656031533</v>
      </c>
      <c r="DT38" s="26">
        <f t="shared" si="9"/>
        <v>0.565748357125844</v>
      </c>
      <c r="DU38" s="26">
        <f t="shared" si="76"/>
        <v>1.76757031179069</v>
      </c>
      <c r="DV38" s="16">
        <f t="shared" si="49"/>
        <v>0.055890471107572</v>
      </c>
      <c r="DW38" s="16">
        <f t="shared" si="50"/>
        <v>0.767570311790692</v>
      </c>
      <c r="DX38" s="16">
        <f t="shared" si="51"/>
        <v>0.222235335473881</v>
      </c>
      <c r="EA38" s="25">
        <v>-1.10501614924006</v>
      </c>
      <c r="EB38" s="22">
        <v>1</v>
      </c>
      <c r="EC38" s="25">
        <v>0</v>
      </c>
      <c r="ED38" s="26">
        <f t="shared" si="52"/>
        <v>0.562232762451892</v>
      </c>
      <c r="EE38" s="26">
        <f t="shared" si="10"/>
        <v>0.547815816810131</v>
      </c>
      <c r="EF38" s="26">
        <f t="shared" si="77"/>
        <v>1.82543104692173</v>
      </c>
      <c r="EG38" s="16">
        <f t="shared" si="53"/>
        <v>0.0646342975039203</v>
      </c>
      <c r="EH38" s="16">
        <f t="shared" si="54"/>
        <v>0.825431046921728</v>
      </c>
      <c r="EI38" s="16">
        <f t="shared" si="55"/>
        <v>0.238875143605691</v>
      </c>
      <c r="EL38" s="25">
        <v>-1.10501614924006</v>
      </c>
      <c r="EM38" s="25">
        <v>0</v>
      </c>
      <c r="EN38" s="26">
        <f t="shared" si="56"/>
        <v>0.929936154033356</v>
      </c>
      <c r="EO38" s="26">
        <f t="shared" si="57"/>
        <v>0.331205533481121</v>
      </c>
      <c r="EP38" s="26">
        <f t="shared" si="58"/>
        <v>3.01927322738103</v>
      </c>
      <c r="EQ38" s="16">
        <f t="shared" si="59"/>
        <v>0.386804579693802</v>
      </c>
      <c r="ER38" s="16">
        <f t="shared" si="60"/>
        <v>2.01927322738103</v>
      </c>
      <c r="ES38" s="16">
        <f t="shared" si="61"/>
        <v>2.20154417229043</v>
      </c>
    </row>
    <row r="39" s="1" customFormat="1" spans="1:149">
      <c r="A39" s="13" t="s">
        <v>22</v>
      </c>
      <c r="B39" s="13">
        <v>2.31240431062536</v>
      </c>
      <c r="C39" s="14">
        <v>0.0071</v>
      </c>
      <c r="D39" s="14">
        <v>0.0113</v>
      </c>
      <c r="E39" s="13">
        <v>100</v>
      </c>
      <c r="F39" s="13">
        <v>0.5</v>
      </c>
      <c r="G39" s="13">
        <v>0.5</v>
      </c>
      <c r="H39" s="13">
        <v>1</v>
      </c>
      <c r="I39" s="13">
        <v>5.4</v>
      </c>
      <c r="J39" s="13">
        <v>0.34</v>
      </c>
      <c r="K39" s="17">
        <f t="shared" si="11"/>
        <v>0.932087678785866</v>
      </c>
      <c r="L39" s="17">
        <f t="shared" si="0"/>
        <v>0.364772550628373</v>
      </c>
      <c r="M39" s="17">
        <f t="shared" si="1"/>
        <v>2.74143434937019</v>
      </c>
      <c r="N39" s="16">
        <f t="shared" si="2"/>
        <v>0.350567819370035</v>
      </c>
      <c r="O39" s="16">
        <f t="shared" si="3"/>
        <v>1.74143434937019</v>
      </c>
      <c r="P39" s="16">
        <f>(O39-$Q$1)^2</f>
        <v>1.45359855158019</v>
      </c>
      <c r="R39" s="21">
        <f t="shared" si="62"/>
        <v>-1.00848126860102</v>
      </c>
      <c r="S39" s="21">
        <f t="shared" si="80"/>
        <v>1</v>
      </c>
      <c r="T39" s="21">
        <f t="shared" si="12"/>
        <v>0.838287810359267</v>
      </c>
      <c r="U39" s="22">
        <f t="shared" si="64"/>
        <v>0.00707491367196198</v>
      </c>
      <c r="V39" s="21">
        <f t="shared" si="65"/>
        <v>0.0112366319259878</v>
      </c>
      <c r="W39" s="21">
        <f t="shared" si="66"/>
        <v>4.60517018598809</v>
      </c>
      <c r="X39" s="21">
        <f t="shared" si="67"/>
        <v>-0.693147180559945</v>
      </c>
      <c r="Y39" s="21">
        <f t="shared" si="68"/>
        <v>-0.693147180559945</v>
      </c>
      <c r="Z39" s="25">
        <f t="shared" si="69"/>
        <v>0</v>
      </c>
      <c r="AA39" s="21">
        <f t="shared" si="70"/>
        <v>1.68639895357023</v>
      </c>
      <c r="AB39" s="26">
        <f t="shared" si="14"/>
        <v>0.487270085145382</v>
      </c>
      <c r="AC39" s="26">
        <f t="shared" si="5"/>
        <v>0.697764977504329</v>
      </c>
      <c r="AD39" s="26">
        <f t="shared" si="71"/>
        <v>1.43314730925112</v>
      </c>
      <c r="AE39" s="16">
        <f t="shared" si="15"/>
        <v>0.021688477978728</v>
      </c>
      <c r="AF39" s="16">
        <f t="shared" si="16"/>
        <v>0.433147309251123</v>
      </c>
      <c r="AG39" s="16">
        <f t="shared" si="17"/>
        <v>0.0280935386959621</v>
      </c>
      <c r="AJ39" s="25">
        <v>-1.00848126860102</v>
      </c>
      <c r="AK39" s="25">
        <v>1</v>
      </c>
      <c r="AL39" s="25">
        <v>0.838287810359267</v>
      </c>
      <c r="AM39" s="25">
        <v>0.0112366319259878</v>
      </c>
      <c r="AN39" s="22">
        <v>4.60517018598809</v>
      </c>
      <c r="AO39" s="25">
        <v>-0.693147180559945</v>
      </c>
      <c r="AP39" s="25">
        <v>-0.693147180559945</v>
      </c>
      <c r="AQ39" s="25">
        <v>0</v>
      </c>
      <c r="AR39" s="25">
        <v>1.68639895357023</v>
      </c>
      <c r="AS39" s="26">
        <f t="shared" si="18"/>
        <v>0.487543334986342</v>
      </c>
      <c r="AT39" s="26">
        <f t="shared" si="6"/>
        <v>0.697373906279582</v>
      </c>
      <c r="AU39" s="26">
        <f t="shared" si="19"/>
        <v>1.43395098525395</v>
      </c>
      <c r="AV39" s="16">
        <f t="shared" si="20"/>
        <v>0.0217690356988919</v>
      </c>
      <c r="AW39" s="16">
        <f t="shared" si="21"/>
        <v>0.433950985253947</v>
      </c>
      <c r="AX39" s="16">
        <f t="shared" si="22"/>
        <v>0.0281962154443418</v>
      </c>
      <c r="BA39" s="25">
        <v>-1.00848126860102</v>
      </c>
      <c r="BB39" s="25">
        <v>1</v>
      </c>
      <c r="BC39" s="25">
        <v>0.838287810359267</v>
      </c>
      <c r="BD39" s="25">
        <v>0.0112366319259878</v>
      </c>
      <c r="BE39" s="22">
        <v>-0.693147180559945</v>
      </c>
      <c r="BF39" s="25">
        <v>-0.693147180559945</v>
      </c>
      <c r="BG39" s="25">
        <v>0</v>
      </c>
      <c r="BH39" s="25">
        <v>1.68639895357023</v>
      </c>
      <c r="BI39" s="26">
        <f t="shared" si="23"/>
        <v>0.485848867736261</v>
      </c>
      <c r="BJ39" s="26">
        <f t="shared" si="7"/>
        <v>0.699806097283252</v>
      </c>
      <c r="BK39" s="26">
        <f t="shared" si="72"/>
        <v>1.42896725804783</v>
      </c>
      <c r="BL39" s="16">
        <f t="shared" si="24"/>
        <v>0.0212718922199495</v>
      </c>
      <c r="BM39" s="16">
        <f t="shared" si="25"/>
        <v>0.428967258047828</v>
      </c>
      <c r="BN39" s="16">
        <f t="shared" si="26"/>
        <v>0.0268964513450346</v>
      </c>
      <c r="BQ39" s="25">
        <v>-1.00848126860102</v>
      </c>
      <c r="BR39" s="25">
        <v>1</v>
      </c>
      <c r="BS39" s="22">
        <v>0.838287810359267</v>
      </c>
      <c r="BT39" s="25">
        <v>0.0112366319259878</v>
      </c>
      <c r="BU39" s="25">
        <v>-0.693147180559945</v>
      </c>
      <c r="BV39" s="25">
        <v>0</v>
      </c>
      <c r="BW39" s="25">
        <v>1.68639895357023</v>
      </c>
      <c r="BX39" s="27">
        <f t="shared" si="27"/>
        <v>0.483778320837926</v>
      </c>
      <c r="BY39" s="27">
        <f t="shared" si="8"/>
        <v>0.702801232207149</v>
      </c>
      <c r="BZ39" s="29">
        <f t="shared" si="73"/>
        <v>1.42287741422919</v>
      </c>
      <c r="CA39" s="27">
        <f t="shared" si="28"/>
        <v>0.0206722055429737</v>
      </c>
      <c r="CB39" s="27">
        <f t="shared" si="29"/>
        <v>0.422877414229195</v>
      </c>
      <c r="CC39" s="27">
        <f t="shared" si="30"/>
        <v>0.0244516071494504</v>
      </c>
      <c r="CF39" s="31">
        <v>-1.00848126860102</v>
      </c>
      <c r="CG39" s="31">
        <v>1</v>
      </c>
      <c r="CH39" s="31">
        <v>0.0112366319259878</v>
      </c>
      <c r="CI39" s="31">
        <v>-0.693147180559945</v>
      </c>
      <c r="CJ39" s="31">
        <v>0</v>
      </c>
      <c r="CK39" s="31">
        <v>1.68639895357023</v>
      </c>
      <c r="CL39" s="34">
        <f t="shared" si="31"/>
        <v>0.479016553557312</v>
      </c>
      <c r="CM39" s="34">
        <f t="shared" si="32"/>
        <v>0.709787579312372</v>
      </c>
      <c r="CN39" s="34">
        <f t="shared" si="33"/>
        <v>1.40887221634504</v>
      </c>
      <c r="CO39" s="32">
        <f t="shared" si="34"/>
        <v>0.019325602162953</v>
      </c>
      <c r="CP39" s="32">
        <f t="shared" si="35"/>
        <v>0.408872216345036</v>
      </c>
      <c r="CQ39" s="32">
        <f t="shared" si="36"/>
        <v>0.0197113947701243</v>
      </c>
      <c r="CS39" s="30">
        <f t="shared" si="37"/>
        <v>0.479913047362292</v>
      </c>
      <c r="CT39" s="30">
        <f t="shared" si="38"/>
        <v>0.579748727653494</v>
      </c>
      <c r="CU39" s="30">
        <f t="shared" si="39"/>
        <v>0.586460967971649</v>
      </c>
      <c r="CV39" s="34">
        <f t="shared" si="40"/>
        <v>1.70514331662792</v>
      </c>
      <c r="CW39" s="32">
        <f t="shared" si="41"/>
        <v>0.0574794524114693</v>
      </c>
      <c r="CX39" s="32">
        <f t="shared" si="42"/>
        <v>0.705143316627924</v>
      </c>
      <c r="CY39" s="32">
        <f t="shared" si="43"/>
        <v>0.14733426945752</v>
      </c>
      <c r="CZ39" s="36"/>
      <c r="DB39" s="25">
        <v>-1.00848126860102</v>
      </c>
      <c r="DC39" s="25">
        <v>1</v>
      </c>
      <c r="DD39" s="22">
        <v>0.0112366319259878</v>
      </c>
      <c r="DE39" s="25">
        <v>0</v>
      </c>
      <c r="DF39" s="25">
        <v>1.68639895357023</v>
      </c>
      <c r="DG39" s="26">
        <f t="shared" si="44"/>
        <v>0.505768465458075</v>
      </c>
      <c r="DH39" s="29">
        <f t="shared" si="74"/>
        <v>0.672244363222728</v>
      </c>
      <c r="DI39" s="26">
        <f t="shared" si="75"/>
        <v>1.48755431017081</v>
      </c>
      <c r="DJ39" s="16">
        <f t="shared" si="45"/>
        <v>0.0274791841403251</v>
      </c>
      <c r="DK39" s="16">
        <f t="shared" si="46"/>
        <v>0.48755431017081</v>
      </c>
      <c r="DL39" s="16">
        <f t="shared" si="47"/>
        <v>0.0409877379294736</v>
      </c>
      <c r="DO39" s="25">
        <v>-1.00848126860102</v>
      </c>
      <c r="DP39" s="25">
        <v>1</v>
      </c>
      <c r="DQ39" s="25">
        <v>0</v>
      </c>
      <c r="DR39" s="22">
        <v>1.68639895357023</v>
      </c>
      <c r="DS39" s="26">
        <f t="shared" si="48"/>
        <v>0.545671221162351</v>
      </c>
      <c r="DT39" s="26">
        <f t="shared" si="9"/>
        <v>0.623085819471578</v>
      </c>
      <c r="DU39" s="26">
        <f t="shared" si="76"/>
        <v>1.60491535635985</v>
      </c>
      <c r="DV39" s="16">
        <f t="shared" si="49"/>
        <v>0.0423006512144125</v>
      </c>
      <c r="DW39" s="16">
        <f t="shared" si="50"/>
        <v>0.604915356359854</v>
      </c>
      <c r="DX39" s="16">
        <f t="shared" si="51"/>
        <v>0.0953348827893355</v>
      </c>
      <c r="EA39" s="25">
        <v>-1.00848126860102</v>
      </c>
      <c r="EB39" s="22">
        <v>1</v>
      </c>
      <c r="EC39" s="25">
        <v>0</v>
      </c>
      <c r="ED39" s="26">
        <f t="shared" si="52"/>
        <v>0.563533558963395</v>
      </c>
      <c r="EE39" s="26">
        <f t="shared" si="10"/>
        <v>0.603335852128169</v>
      </c>
      <c r="EF39" s="26">
        <f t="shared" si="77"/>
        <v>1.65745164400999</v>
      </c>
      <c r="EG39" s="16">
        <f t="shared" si="53"/>
        <v>0.0499672519828418</v>
      </c>
      <c r="EH39" s="16">
        <f t="shared" si="54"/>
        <v>0.657451644009986</v>
      </c>
      <c r="EI39" s="16">
        <f t="shared" si="55"/>
        <v>0.102892844725215</v>
      </c>
      <c r="EL39" s="25">
        <v>-1.00848126860102</v>
      </c>
      <c r="EM39" s="25">
        <v>0</v>
      </c>
      <c r="EN39" s="26">
        <f t="shared" si="56"/>
        <v>0.932087678785866</v>
      </c>
      <c r="EO39" s="26">
        <f t="shared" si="57"/>
        <v>0.364772550628373</v>
      </c>
      <c r="EP39" s="26">
        <f t="shared" si="58"/>
        <v>2.74143434937019</v>
      </c>
      <c r="EQ39" s="16">
        <f t="shared" si="59"/>
        <v>0.350567819370035</v>
      </c>
      <c r="ER39" s="16">
        <f t="shared" si="60"/>
        <v>1.74143434937019</v>
      </c>
      <c r="ES39" s="16">
        <f t="shared" si="61"/>
        <v>1.45424610575285</v>
      </c>
    </row>
    <row r="40" s="1" customFormat="1" spans="1:149">
      <c r="A40" s="13" t="s">
        <v>22</v>
      </c>
      <c r="B40" s="13">
        <v>2.23100163466692</v>
      </c>
      <c r="C40" s="14">
        <v>0.0071</v>
      </c>
      <c r="D40" s="14">
        <v>0.0113</v>
      </c>
      <c r="E40" s="13">
        <v>100</v>
      </c>
      <c r="F40" s="13">
        <v>0.5</v>
      </c>
      <c r="G40" s="13">
        <v>0.5</v>
      </c>
      <c r="H40" s="13">
        <v>1</v>
      </c>
      <c r="I40" s="13">
        <v>5.4</v>
      </c>
      <c r="J40" s="13">
        <v>0.292</v>
      </c>
      <c r="K40" s="17">
        <f t="shared" si="11"/>
        <v>0.934187867825593</v>
      </c>
      <c r="L40" s="17">
        <f t="shared" si="0"/>
        <v>0.312570961427337</v>
      </c>
      <c r="M40" s="17">
        <f t="shared" si="1"/>
        <v>3.19927351995066</v>
      </c>
      <c r="N40" s="16">
        <f t="shared" si="2"/>
        <v>0.412405257582382</v>
      </c>
      <c r="O40" s="16">
        <f t="shared" si="3"/>
        <v>2.19927351995066</v>
      </c>
      <c r="P40" s="16">
        <f>(O40-$Q$1)^2</f>
        <v>2.76720536707374</v>
      </c>
      <c r="R40" s="21">
        <f t="shared" si="62"/>
        <v>-1.16292375901618</v>
      </c>
      <c r="S40" s="21">
        <f t="shared" si="80"/>
        <v>1</v>
      </c>
      <c r="T40" s="21">
        <f t="shared" si="12"/>
        <v>0.802450648156053</v>
      </c>
      <c r="U40" s="22">
        <f t="shared" si="64"/>
        <v>0.00707491367196198</v>
      </c>
      <c r="V40" s="21">
        <f t="shared" si="65"/>
        <v>0.0112366319259878</v>
      </c>
      <c r="W40" s="21">
        <f t="shared" si="66"/>
        <v>4.60517018598809</v>
      </c>
      <c r="X40" s="21">
        <f t="shared" si="67"/>
        <v>-0.693147180559945</v>
      </c>
      <c r="Y40" s="21">
        <f t="shared" si="68"/>
        <v>-0.693147180559945</v>
      </c>
      <c r="Z40" s="25">
        <f t="shared" si="69"/>
        <v>0</v>
      </c>
      <c r="AA40" s="21">
        <f t="shared" si="70"/>
        <v>1.68639895357023</v>
      </c>
      <c r="AB40" s="26">
        <f t="shared" si="14"/>
        <v>0.484485885119465</v>
      </c>
      <c r="AC40" s="26">
        <f t="shared" si="5"/>
        <v>0.602700736943034</v>
      </c>
      <c r="AD40" s="26">
        <f t="shared" si="71"/>
        <v>1.6591982367105</v>
      </c>
      <c r="AE40" s="16">
        <f t="shared" si="15"/>
        <v>0.0370508159702241</v>
      </c>
      <c r="AF40" s="16">
        <f t="shared" si="16"/>
        <v>0.659198236710498</v>
      </c>
      <c r="AG40" s="16">
        <f t="shared" si="17"/>
        <v>0.154969927740017</v>
      </c>
      <c r="AJ40" s="25">
        <v>-1.16292375901618</v>
      </c>
      <c r="AK40" s="25">
        <v>1</v>
      </c>
      <c r="AL40" s="25">
        <v>0.802450648156053</v>
      </c>
      <c r="AM40" s="25">
        <v>0.0112366319259878</v>
      </c>
      <c r="AN40" s="22">
        <v>4.60517018598809</v>
      </c>
      <c r="AO40" s="25">
        <v>-0.693147180559945</v>
      </c>
      <c r="AP40" s="25">
        <v>-0.693147180559945</v>
      </c>
      <c r="AQ40" s="25">
        <v>0</v>
      </c>
      <c r="AR40" s="25">
        <v>1.68639895357023</v>
      </c>
      <c r="AS40" s="26">
        <f t="shared" si="18"/>
        <v>0.484682878356666</v>
      </c>
      <c r="AT40" s="26">
        <f t="shared" si="6"/>
        <v>0.602455776837086</v>
      </c>
      <c r="AU40" s="26">
        <f t="shared" si="19"/>
        <v>1.65987287108447</v>
      </c>
      <c r="AV40" s="16">
        <f t="shared" si="20"/>
        <v>0.0371266916118098</v>
      </c>
      <c r="AW40" s="16">
        <f t="shared" si="21"/>
        <v>0.659872871084473</v>
      </c>
      <c r="AX40" s="16">
        <f t="shared" si="22"/>
        <v>0.155109294456672</v>
      </c>
      <c r="BA40" s="25">
        <v>-1.16292375901618</v>
      </c>
      <c r="BB40" s="25">
        <v>1</v>
      </c>
      <c r="BC40" s="25">
        <v>0.802450648156053</v>
      </c>
      <c r="BD40" s="25">
        <v>0.0112366319259878</v>
      </c>
      <c r="BE40" s="22">
        <v>-0.693147180559945</v>
      </c>
      <c r="BF40" s="25">
        <v>-0.693147180559945</v>
      </c>
      <c r="BG40" s="25">
        <v>0</v>
      </c>
      <c r="BH40" s="25">
        <v>1.68639895357023</v>
      </c>
      <c r="BI40" s="26">
        <f t="shared" si="23"/>
        <v>0.482562355472178</v>
      </c>
      <c r="BJ40" s="26">
        <f t="shared" si="7"/>
        <v>0.605103147165891</v>
      </c>
      <c r="BK40" s="26">
        <f t="shared" si="72"/>
        <v>1.65261080641157</v>
      </c>
      <c r="BL40" s="16">
        <f t="shared" si="24"/>
        <v>0.0363140113231046</v>
      </c>
      <c r="BM40" s="16">
        <f t="shared" si="25"/>
        <v>0.652610806411567</v>
      </c>
      <c r="BN40" s="16">
        <f t="shared" si="26"/>
        <v>0.150268587420758</v>
      </c>
      <c r="BQ40" s="25">
        <v>-1.16292375901618</v>
      </c>
      <c r="BR40" s="25">
        <v>1</v>
      </c>
      <c r="BS40" s="22">
        <v>0.802450648156053</v>
      </c>
      <c r="BT40" s="25">
        <v>0.0112366319259878</v>
      </c>
      <c r="BU40" s="25">
        <v>-0.693147180559945</v>
      </c>
      <c r="BV40" s="25">
        <v>0</v>
      </c>
      <c r="BW40" s="25">
        <v>1.68639895357023</v>
      </c>
      <c r="BX40" s="27">
        <f t="shared" si="27"/>
        <v>0.480564366182947</v>
      </c>
      <c r="BY40" s="27">
        <f t="shared" si="8"/>
        <v>0.607618917564183</v>
      </c>
      <c r="BZ40" s="29">
        <f t="shared" si="73"/>
        <v>1.64576837733886</v>
      </c>
      <c r="CA40" s="27">
        <f t="shared" si="28"/>
        <v>0.0355565201939766</v>
      </c>
      <c r="CB40" s="27">
        <f t="shared" si="29"/>
        <v>0.64576837733886</v>
      </c>
      <c r="CC40" s="27">
        <f t="shared" si="30"/>
        <v>0.1438389515061</v>
      </c>
      <c r="CF40" s="31">
        <v>-1.16292375901618</v>
      </c>
      <c r="CG40" s="31">
        <v>1</v>
      </c>
      <c r="CH40" s="31">
        <v>0.0112366319259878</v>
      </c>
      <c r="CI40" s="31">
        <v>-0.693147180559945</v>
      </c>
      <c r="CJ40" s="31">
        <v>0</v>
      </c>
      <c r="CK40" s="31">
        <v>1.68639895357023</v>
      </c>
      <c r="CL40" s="34">
        <f t="shared" si="31"/>
        <v>0.480095878323132</v>
      </c>
      <c r="CM40" s="34">
        <f t="shared" si="32"/>
        <v>0.608211845142039</v>
      </c>
      <c r="CN40" s="34">
        <f t="shared" si="33"/>
        <v>1.64416396686004</v>
      </c>
      <c r="CO40" s="32">
        <f t="shared" si="34"/>
        <v>0.0353800594421504</v>
      </c>
      <c r="CP40" s="32">
        <f t="shared" si="35"/>
        <v>0.644163966860041</v>
      </c>
      <c r="CQ40" s="32">
        <f t="shared" si="36"/>
        <v>0.141142243739081</v>
      </c>
      <c r="CS40" s="30">
        <f t="shared" si="37"/>
        <v>0.480961276996519</v>
      </c>
      <c r="CT40" s="30">
        <f t="shared" si="38"/>
        <v>0.579748727653494</v>
      </c>
      <c r="CU40" s="30">
        <f t="shared" si="39"/>
        <v>0.503666478375651</v>
      </c>
      <c r="CV40" s="34">
        <f t="shared" si="40"/>
        <v>1.9854408481284</v>
      </c>
      <c r="CW40" s="32">
        <f t="shared" si="41"/>
        <v>0.0827993302662048</v>
      </c>
      <c r="CX40" s="32">
        <f t="shared" si="42"/>
        <v>0.985440848128405</v>
      </c>
      <c r="CY40" s="32">
        <f t="shared" si="43"/>
        <v>0.441080605295693</v>
      </c>
      <c r="CZ40" s="36"/>
      <c r="DB40" s="25">
        <v>-1.16292375901618</v>
      </c>
      <c r="DC40" s="25">
        <v>1</v>
      </c>
      <c r="DD40" s="22">
        <v>0.0112366319259878</v>
      </c>
      <c r="DE40" s="25">
        <v>0</v>
      </c>
      <c r="DF40" s="25">
        <v>1.68639895357023</v>
      </c>
      <c r="DG40" s="26">
        <f t="shared" si="44"/>
        <v>0.506908067892449</v>
      </c>
      <c r="DH40" s="29">
        <f t="shared" si="74"/>
        <v>0.576041334702042</v>
      </c>
      <c r="DI40" s="26">
        <f t="shared" si="75"/>
        <v>1.73598653387825</v>
      </c>
      <c r="DJ40" s="16">
        <f t="shared" si="45"/>
        <v>0.0461854776452657</v>
      </c>
      <c r="DK40" s="16">
        <f t="shared" si="46"/>
        <v>0.735986533878252</v>
      </c>
      <c r="DL40" s="16">
        <f t="shared" si="47"/>
        <v>0.203298644657771</v>
      </c>
      <c r="DO40" s="25">
        <v>-1.16292375901618</v>
      </c>
      <c r="DP40" s="25">
        <v>1</v>
      </c>
      <c r="DQ40" s="25">
        <v>0</v>
      </c>
      <c r="DR40" s="22">
        <v>1.68639895357023</v>
      </c>
      <c r="DS40" s="26">
        <f t="shared" si="48"/>
        <v>0.546900732874674</v>
      </c>
      <c r="DT40" s="26">
        <f t="shared" si="9"/>
        <v>0.533917733964554</v>
      </c>
      <c r="DU40" s="26">
        <f t="shared" si="76"/>
        <v>1.87294771532423</v>
      </c>
      <c r="DV40" s="16">
        <f t="shared" si="49"/>
        <v>0.064974383620046</v>
      </c>
      <c r="DW40" s="16">
        <f t="shared" si="50"/>
        <v>0.872947715324226</v>
      </c>
      <c r="DX40" s="16">
        <f t="shared" si="51"/>
        <v>0.332693432762142</v>
      </c>
      <c r="EA40" s="25">
        <v>-1.16292375901618</v>
      </c>
      <c r="EB40" s="22">
        <v>1</v>
      </c>
      <c r="EC40" s="25">
        <v>0</v>
      </c>
      <c r="ED40" s="26">
        <f t="shared" si="52"/>
        <v>0.564803318269296</v>
      </c>
      <c r="EE40" s="26">
        <f t="shared" si="10"/>
        <v>0.516994129734868</v>
      </c>
      <c r="EF40" s="26">
        <f t="shared" si="77"/>
        <v>1.93425793927841</v>
      </c>
      <c r="EG40" s="16">
        <f t="shared" si="53"/>
        <v>0.0744216504587386</v>
      </c>
      <c r="EH40" s="16">
        <f t="shared" si="54"/>
        <v>0.93425793927841</v>
      </c>
      <c r="EI40" s="16">
        <f t="shared" si="55"/>
        <v>0.357096407447608</v>
      </c>
      <c r="EL40" s="25">
        <v>-1.16292375901618</v>
      </c>
      <c r="EM40" s="25">
        <v>0</v>
      </c>
      <c r="EN40" s="26">
        <f t="shared" si="56"/>
        <v>0.934187867825593</v>
      </c>
      <c r="EO40" s="26">
        <f t="shared" si="57"/>
        <v>0.312570961427337</v>
      </c>
      <c r="EP40" s="26">
        <f t="shared" si="58"/>
        <v>3.19927351995066</v>
      </c>
      <c r="EQ40" s="16">
        <f t="shared" si="59"/>
        <v>0.412405257582381</v>
      </c>
      <c r="ER40" s="16">
        <f t="shared" si="60"/>
        <v>2.19927351995066</v>
      </c>
      <c r="ES40" s="16">
        <f t="shared" si="61"/>
        <v>2.76809879855569</v>
      </c>
    </row>
    <row r="41" s="1" customFormat="1" spans="1:149">
      <c r="A41" s="13" t="s">
        <v>22</v>
      </c>
      <c r="B41" s="13">
        <v>2.20570082031694</v>
      </c>
      <c r="C41" s="14">
        <v>0.0071</v>
      </c>
      <c r="D41" s="14">
        <v>0.0113</v>
      </c>
      <c r="E41" s="13">
        <v>100</v>
      </c>
      <c r="F41" s="13">
        <v>0.5</v>
      </c>
      <c r="G41" s="13">
        <v>0.5</v>
      </c>
      <c r="H41" s="13">
        <v>1</v>
      </c>
      <c r="I41" s="13">
        <v>5.4</v>
      </c>
      <c r="J41" s="13">
        <v>0.308</v>
      </c>
      <c r="K41" s="17">
        <f t="shared" si="11"/>
        <v>0.934840628835823</v>
      </c>
      <c r="L41" s="17">
        <f t="shared" si="0"/>
        <v>0.329467922659244</v>
      </c>
      <c r="M41" s="17">
        <f t="shared" si="1"/>
        <v>3.03519684686955</v>
      </c>
      <c r="N41" s="16">
        <f t="shared" si="2"/>
        <v>0.39292917395929</v>
      </c>
      <c r="O41" s="16">
        <f t="shared" si="3"/>
        <v>2.03519684686955</v>
      </c>
      <c r="P41" s="16">
        <f>(O41-$Q$1)^2</f>
        <v>2.24824608194331</v>
      </c>
      <c r="R41" s="21">
        <f t="shared" si="62"/>
        <v>-1.11027628134381</v>
      </c>
      <c r="S41" s="21">
        <f t="shared" si="80"/>
        <v>1</v>
      </c>
      <c r="T41" s="21">
        <f t="shared" si="12"/>
        <v>0.791045290744093</v>
      </c>
      <c r="U41" s="22">
        <f t="shared" si="64"/>
        <v>0.00707491367196198</v>
      </c>
      <c r="V41" s="21">
        <f t="shared" si="65"/>
        <v>0.0112366319259878</v>
      </c>
      <c r="W41" s="21">
        <f t="shared" si="66"/>
        <v>4.60517018598809</v>
      </c>
      <c r="X41" s="21">
        <f t="shared" si="67"/>
        <v>-0.693147180559945</v>
      </c>
      <c r="Y41" s="21">
        <f t="shared" si="68"/>
        <v>-0.693147180559945</v>
      </c>
      <c r="Z41" s="25">
        <f t="shared" si="69"/>
        <v>0</v>
      </c>
      <c r="AA41" s="21">
        <f t="shared" si="70"/>
        <v>1.68639895357023</v>
      </c>
      <c r="AB41" s="26">
        <f t="shared" si="14"/>
        <v>0.483594539810939</v>
      </c>
      <c r="AC41" s="26">
        <f t="shared" si="5"/>
        <v>0.636897182752337</v>
      </c>
      <c r="AD41" s="26">
        <f t="shared" si="71"/>
        <v>1.57011214224331</v>
      </c>
      <c r="AE41" s="16">
        <f t="shared" si="15"/>
        <v>0.0308334424114155</v>
      </c>
      <c r="AF41" s="16">
        <f t="shared" si="16"/>
        <v>0.570112142243309</v>
      </c>
      <c r="AG41" s="16">
        <f t="shared" si="17"/>
        <v>0.0927666040856553</v>
      </c>
      <c r="AJ41" s="25">
        <v>-1.11027628134381</v>
      </c>
      <c r="AK41" s="25">
        <v>1</v>
      </c>
      <c r="AL41" s="25">
        <v>0.791045290744093</v>
      </c>
      <c r="AM41" s="25">
        <v>0.0112366319259878</v>
      </c>
      <c r="AN41" s="22">
        <v>4.60517018598809</v>
      </c>
      <c r="AO41" s="25">
        <v>-0.693147180559945</v>
      </c>
      <c r="AP41" s="25">
        <v>-0.693147180559945</v>
      </c>
      <c r="AQ41" s="25">
        <v>0</v>
      </c>
      <c r="AR41" s="25">
        <v>1.68639895357023</v>
      </c>
      <c r="AS41" s="26">
        <f t="shared" si="18"/>
        <v>0.483767444618373</v>
      </c>
      <c r="AT41" s="26">
        <f t="shared" si="6"/>
        <v>0.636669547375125</v>
      </c>
      <c r="AU41" s="26">
        <f t="shared" si="19"/>
        <v>1.57067352148822</v>
      </c>
      <c r="AV41" s="16">
        <f t="shared" si="20"/>
        <v>0.0308941945876727</v>
      </c>
      <c r="AW41" s="16">
        <f t="shared" si="21"/>
        <v>0.570673521488223</v>
      </c>
      <c r="AX41" s="16">
        <f t="shared" si="22"/>
        <v>0.0928054222102645</v>
      </c>
      <c r="BA41" s="25">
        <v>-1.11027628134381</v>
      </c>
      <c r="BB41" s="25">
        <v>1</v>
      </c>
      <c r="BC41" s="25">
        <v>0.791045290744093</v>
      </c>
      <c r="BD41" s="25">
        <v>0.0112366319259878</v>
      </c>
      <c r="BE41" s="22">
        <v>-0.693147180559945</v>
      </c>
      <c r="BF41" s="25">
        <v>-0.693147180559945</v>
      </c>
      <c r="BG41" s="25">
        <v>0</v>
      </c>
      <c r="BH41" s="25">
        <v>1.68639895357023</v>
      </c>
      <c r="BI41" s="26">
        <f t="shared" si="23"/>
        <v>0.481512513010803</v>
      </c>
      <c r="BJ41" s="26">
        <f t="shared" si="7"/>
        <v>0.63965108211651</v>
      </c>
      <c r="BK41" s="26">
        <f t="shared" si="72"/>
        <v>1.56335231497014</v>
      </c>
      <c r="BL41" s="16">
        <f t="shared" si="24"/>
        <v>0.0301065921713239</v>
      </c>
      <c r="BM41" s="16">
        <f t="shared" si="25"/>
        <v>0.563352314970138</v>
      </c>
      <c r="BN41" s="16">
        <f t="shared" si="26"/>
        <v>0.0890344633796488</v>
      </c>
      <c r="BQ41" s="25">
        <v>-1.11027628134381</v>
      </c>
      <c r="BR41" s="25">
        <v>1</v>
      </c>
      <c r="BS41" s="22">
        <v>0.791045290744093</v>
      </c>
      <c r="BT41" s="25">
        <v>0.0112366319259878</v>
      </c>
      <c r="BU41" s="25">
        <v>-0.693147180559945</v>
      </c>
      <c r="BV41" s="25">
        <v>0</v>
      </c>
      <c r="BW41" s="25">
        <v>1.68639895357023</v>
      </c>
      <c r="BX41" s="27">
        <f t="shared" si="27"/>
        <v>0.479537465709932</v>
      </c>
      <c r="BY41" s="27">
        <f t="shared" si="8"/>
        <v>0.642285581469679</v>
      </c>
      <c r="BZ41" s="29">
        <f t="shared" si="73"/>
        <v>1.55693982373355</v>
      </c>
      <c r="CA41" s="27">
        <f t="shared" si="28"/>
        <v>0.0294251021421861</v>
      </c>
      <c r="CB41" s="27">
        <f t="shared" si="29"/>
        <v>0.556939823733545</v>
      </c>
      <c r="CC41" s="27">
        <f t="shared" si="30"/>
        <v>0.0843510406740386</v>
      </c>
      <c r="CF41" s="31">
        <v>-1.11027628134381</v>
      </c>
      <c r="CG41" s="31">
        <v>1</v>
      </c>
      <c r="CH41" s="31">
        <v>0.0112366319259878</v>
      </c>
      <c r="CI41" s="31">
        <v>-0.693147180559945</v>
      </c>
      <c r="CJ41" s="31">
        <v>0</v>
      </c>
      <c r="CK41" s="31">
        <v>1.68639895357023</v>
      </c>
      <c r="CL41" s="34">
        <f t="shared" si="31"/>
        <v>0.480431343898456</v>
      </c>
      <c r="CM41" s="34">
        <f t="shared" si="32"/>
        <v>0.641090561454081</v>
      </c>
      <c r="CN41" s="34">
        <f t="shared" si="33"/>
        <v>1.55984202564434</v>
      </c>
      <c r="CO41" s="32">
        <f t="shared" si="34"/>
        <v>0.0297325683586277</v>
      </c>
      <c r="CP41" s="32">
        <f t="shared" si="35"/>
        <v>0.559842025644339</v>
      </c>
      <c r="CQ41" s="32">
        <f t="shared" si="36"/>
        <v>0.0848947776941596</v>
      </c>
      <c r="CS41" s="30">
        <f t="shared" si="37"/>
        <v>0.481287077875415</v>
      </c>
      <c r="CT41" s="30">
        <f t="shared" si="38"/>
        <v>0.579748727653494</v>
      </c>
      <c r="CU41" s="30">
        <f t="shared" si="39"/>
        <v>0.531264641574317</v>
      </c>
      <c r="CV41" s="34">
        <f t="shared" si="40"/>
        <v>1.88230106381005</v>
      </c>
      <c r="CW41" s="32">
        <f t="shared" si="41"/>
        <v>0.0738473709812929</v>
      </c>
      <c r="CX41" s="32">
        <f t="shared" si="42"/>
        <v>0.882301063810046</v>
      </c>
      <c r="CY41" s="32">
        <f t="shared" si="43"/>
        <v>0.314720114905831</v>
      </c>
      <c r="CZ41" s="36"/>
      <c r="DB41" s="25">
        <v>-1.11027628134381</v>
      </c>
      <c r="DC41" s="25">
        <v>1</v>
      </c>
      <c r="DD41" s="22">
        <v>0.0112366319259878</v>
      </c>
      <c r="DE41" s="25">
        <v>0</v>
      </c>
      <c r="DF41" s="25">
        <v>1.68639895357023</v>
      </c>
      <c r="DG41" s="26">
        <f t="shared" si="44"/>
        <v>0.507262268405951</v>
      </c>
      <c r="DH41" s="29">
        <f t="shared" si="74"/>
        <v>0.60718097754023</v>
      </c>
      <c r="DI41" s="26">
        <f t="shared" si="75"/>
        <v>1.64695541690244</v>
      </c>
      <c r="DJ41" s="16">
        <f t="shared" si="45"/>
        <v>0.0397054516102854</v>
      </c>
      <c r="DK41" s="16">
        <f t="shared" si="46"/>
        <v>0.64695541690244</v>
      </c>
      <c r="DL41" s="16">
        <f t="shared" si="47"/>
        <v>0.130939325266306</v>
      </c>
      <c r="DO41" s="25">
        <v>-1.11027628134381</v>
      </c>
      <c r="DP41" s="25">
        <v>1</v>
      </c>
      <c r="DQ41" s="25">
        <v>0</v>
      </c>
      <c r="DR41" s="22">
        <v>1.68639895357023</v>
      </c>
      <c r="DS41" s="26">
        <f t="shared" si="48"/>
        <v>0.547282878144573</v>
      </c>
      <c r="DT41" s="26">
        <f t="shared" si="9"/>
        <v>0.562780259167247</v>
      </c>
      <c r="DU41" s="26">
        <f t="shared" si="76"/>
        <v>1.77689246150835</v>
      </c>
      <c r="DV41" s="16">
        <f t="shared" si="49"/>
        <v>0.0572562957731507</v>
      </c>
      <c r="DW41" s="16">
        <f t="shared" si="50"/>
        <v>0.776892461508355</v>
      </c>
      <c r="DX41" s="16">
        <f t="shared" si="51"/>
        <v>0.231111504304246</v>
      </c>
      <c r="EA41" s="25">
        <v>-1.11027628134381</v>
      </c>
      <c r="EB41" s="22">
        <v>1</v>
      </c>
      <c r="EC41" s="25">
        <v>0</v>
      </c>
      <c r="ED41" s="26">
        <f t="shared" si="52"/>
        <v>0.565197972917801</v>
      </c>
      <c r="EE41" s="26">
        <f t="shared" si="10"/>
        <v>0.544941798729334</v>
      </c>
      <c r="EF41" s="26">
        <f t="shared" si="77"/>
        <v>1.83505835362922</v>
      </c>
      <c r="EG41" s="16">
        <f t="shared" si="53"/>
        <v>0.0661507972730259</v>
      </c>
      <c r="EH41" s="16">
        <f t="shared" si="54"/>
        <v>0.835058353629224</v>
      </c>
      <c r="EI41" s="16">
        <f t="shared" si="55"/>
        <v>0.24837849299755</v>
      </c>
      <c r="EL41" s="25">
        <v>-1.11027628134381</v>
      </c>
      <c r="EM41" s="25">
        <v>0</v>
      </c>
      <c r="EN41" s="26">
        <f t="shared" si="56"/>
        <v>0.934840628835823</v>
      </c>
      <c r="EO41" s="26">
        <f t="shared" si="57"/>
        <v>0.329467922659244</v>
      </c>
      <c r="EP41" s="26">
        <f t="shared" si="58"/>
        <v>3.03519684686955</v>
      </c>
      <c r="EQ41" s="16">
        <f t="shared" si="59"/>
        <v>0.39292917395929</v>
      </c>
      <c r="ER41" s="16">
        <f t="shared" si="60"/>
        <v>2.03519684686955</v>
      </c>
      <c r="ES41" s="16">
        <f t="shared" si="61"/>
        <v>2.24905139791771</v>
      </c>
    </row>
    <row r="42" s="1" customFormat="1" spans="1:149">
      <c r="A42" s="13" t="s">
        <v>22</v>
      </c>
      <c r="B42" s="13">
        <v>1.97410182307519</v>
      </c>
      <c r="C42" s="14">
        <v>0.0071</v>
      </c>
      <c r="D42" s="14">
        <v>0.0113</v>
      </c>
      <c r="E42" s="13">
        <v>100</v>
      </c>
      <c r="F42" s="13">
        <v>0.5</v>
      </c>
      <c r="G42" s="13">
        <v>0.5</v>
      </c>
      <c r="H42" s="13">
        <v>1</v>
      </c>
      <c r="I42" s="13">
        <v>5.4</v>
      </c>
      <c r="J42" s="13">
        <v>0.219</v>
      </c>
      <c r="K42" s="17">
        <f t="shared" si="11"/>
        <v>0.94081588296466</v>
      </c>
      <c r="L42" s="17">
        <f t="shared" si="0"/>
        <v>0.232776682415157</v>
      </c>
      <c r="M42" s="17">
        <f t="shared" si="1"/>
        <v>4.29596293591169</v>
      </c>
      <c r="N42" s="16">
        <f t="shared" si="2"/>
        <v>0.521018168900052</v>
      </c>
      <c r="O42" s="16">
        <f t="shared" si="3"/>
        <v>3.29596293591169</v>
      </c>
      <c r="P42" s="16">
        <f>(O42-$Q$1)^2</f>
        <v>7.61860100600786</v>
      </c>
      <c r="R42" s="21">
        <f t="shared" si="62"/>
        <v>-1.45767572958827</v>
      </c>
      <c r="S42" s="21">
        <f t="shared" si="80"/>
        <v>1</v>
      </c>
      <c r="T42" s="21">
        <f t="shared" si="12"/>
        <v>0.680113521785938</v>
      </c>
      <c r="U42" s="22">
        <f t="shared" si="64"/>
        <v>0.00707491367196198</v>
      </c>
      <c r="V42" s="21">
        <f t="shared" si="65"/>
        <v>0.0112366319259878</v>
      </c>
      <c r="W42" s="21">
        <f t="shared" si="66"/>
        <v>4.60517018598809</v>
      </c>
      <c r="X42" s="21">
        <f t="shared" si="67"/>
        <v>-0.693147180559945</v>
      </c>
      <c r="Y42" s="21">
        <f t="shared" si="68"/>
        <v>-0.693147180559945</v>
      </c>
      <c r="Z42" s="25">
        <f t="shared" si="69"/>
        <v>0</v>
      </c>
      <c r="AA42" s="21">
        <f t="shared" si="70"/>
        <v>1.68639895357023</v>
      </c>
      <c r="AB42" s="26">
        <f t="shared" si="14"/>
        <v>0.474809522384335</v>
      </c>
      <c r="AC42" s="26">
        <f t="shared" si="5"/>
        <v>0.461237590392574</v>
      </c>
      <c r="AD42" s="26">
        <f t="shared" si="71"/>
        <v>2.16808001088738</v>
      </c>
      <c r="AE42" s="16">
        <f t="shared" si="15"/>
        <v>0.0654385117425019</v>
      </c>
      <c r="AF42" s="16">
        <f t="shared" si="16"/>
        <v>1.16808001088738</v>
      </c>
      <c r="AG42" s="16">
        <f t="shared" si="17"/>
        <v>0.814585625394473</v>
      </c>
      <c r="AJ42" s="25">
        <v>-1.45767572958827</v>
      </c>
      <c r="AK42" s="25">
        <v>1</v>
      </c>
      <c r="AL42" s="25">
        <v>0.680113521785938</v>
      </c>
      <c r="AM42" s="25">
        <v>0.0112366319259878</v>
      </c>
      <c r="AN42" s="22">
        <v>4.60517018598809</v>
      </c>
      <c r="AO42" s="25">
        <v>-0.693147180559945</v>
      </c>
      <c r="AP42" s="25">
        <v>-0.693147180559945</v>
      </c>
      <c r="AQ42" s="25">
        <v>0</v>
      </c>
      <c r="AR42" s="25">
        <v>1.68639895357023</v>
      </c>
      <c r="AS42" s="26">
        <f t="shared" si="18"/>
        <v>0.474752771960302</v>
      </c>
      <c r="AT42" s="26">
        <f t="shared" si="6"/>
        <v>0.461292725255141</v>
      </c>
      <c r="AU42" s="26">
        <f t="shared" si="19"/>
        <v>2.16782087653106</v>
      </c>
      <c r="AV42" s="16">
        <f t="shared" si="20"/>
        <v>0.0654094803653781</v>
      </c>
      <c r="AW42" s="16">
        <f t="shared" si="21"/>
        <v>1.16782087653106</v>
      </c>
      <c r="AX42" s="16">
        <f t="shared" si="22"/>
        <v>0.813220115822807</v>
      </c>
      <c r="BA42" s="25">
        <v>-1.45767572958827</v>
      </c>
      <c r="BB42" s="25">
        <v>1</v>
      </c>
      <c r="BC42" s="25">
        <v>0.680113521785938</v>
      </c>
      <c r="BD42" s="25">
        <v>0.0112366319259878</v>
      </c>
      <c r="BE42" s="22">
        <v>-0.693147180559945</v>
      </c>
      <c r="BF42" s="25">
        <v>-0.693147180559945</v>
      </c>
      <c r="BG42" s="25">
        <v>0</v>
      </c>
      <c r="BH42" s="25">
        <v>1.68639895357023</v>
      </c>
      <c r="BI42" s="26">
        <f t="shared" si="23"/>
        <v>0.4712207281107</v>
      </c>
      <c r="BJ42" s="26">
        <f t="shared" si="7"/>
        <v>0.464750353572206</v>
      </c>
      <c r="BK42" s="26">
        <f t="shared" si="72"/>
        <v>2.15169282242329</v>
      </c>
      <c r="BL42" s="16">
        <f t="shared" si="24"/>
        <v>0.0636152956886916</v>
      </c>
      <c r="BM42" s="16">
        <f t="shared" si="25"/>
        <v>1.15169282242329</v>
      </c>
      <c r="BN42" s="16">
        <f t="shared" si="26"/>
        <v>0.78628466686949</v>
      </c>
      <c r="BQ42" s="25">
        <v>-1.45767572958827</v>
      </c>
      <c r="BR42" s="25">
        <v>1</v>
      </c>
      <c r="BS42" s="22">
        <v>0.680113521785938</v>
      </c>
      <c r="BT42" s="25">
        <v>0.0112366319259878</v>
      </c>
      <c r="BU42" s="25">
        <v>-0.693147180559945</v>
      </c>
      <c r="BV42" s="25">
        <v>0</v>
      </c>
      <c r="BW42" s="25">
        <v>1.68639895357023</v>
      </c>
      <c r="BX42" s="27">
        <f t="shared" si="27"/>
        <v>0.469464928977443</v>
      </c>
      <c r="BY42" s="27">
        <f t="shared" si="8"/>
        <v>0.466488520190445</v>
      </c>
      <c r="BZ42" s="29">
        <f t="shared" si="73"/>
        <v>2.14367547478285</v>
      </c>
      <c r="CA42" s="27">
        <f t="shared" si="28"/>
        <v>0.0627326806476758</v>
      </c>
      <c r="CB42" s="27">
        <f t="shared" si="29"/>
        <v>1.14367547478285</v>
      </c>
      <c r="CC42" s="27">
        <f t="shared" si="30"/>
        <v>0.769423976141744</v>
      </c>
      <c r="CF42" s="31">
        <v>-1.45767572958827</v>
      </c>
      <c r="CG42" s="31">
        <v>1</v>
      </c>
      <c r="CH42" s="31">
        <v>0.0112366319259878</v>
      </c>
      <c r="CI42" s="31">
        <v>-0.693147180559945</v>
      </c>
      <c r="CJ42" s="31">
        <v>0</v>
      </c>
      <c r="CK42" s="31">
        <v>1.68639895357023</v>
      </c>
      <c r="CL42" s="34">
        <f t="shared" si="31"/>
        <v>0.483502134023215</v>
      </c>
      <c r="CM42" s="34">
        <f t="shared" si="32"/>
        <v>0.45294526040186</v>
      </c>
      <c r="CN42" s="34">
        <f t="shared" si="33"/>
        <v>2.20777230147587</v>
      </c>
      <c r="CO42" s="32">
        <f t="shared" si="34"/>
        <v>0.0699613789028347</v>
      </c>
      <c r="CP42" s="32">
        <f t="shared" si="35"/>
        <v>1.20777230147587</v>
      </c>
      <c r="CQ42" s="32">
        <f t="shared" si="36"/>
        <v>0.882279530365386</v>
      </c>
      <c r="CS42" s="30">
        <f t="shared" si="37"/>
        <v>0.484269399148122</v>
      </c>
      <c r="CT42" s="30">
        <f t="shared" si="38"/>
        <v>0.579748727653494</v>
      </c>
      <c r="CU42" s="30">
        <f t="shared" si="39"/>
        <v>0.377749858781739</v>
      </c>
      <c r="CV42" s="34">
        <f t="shared" si="40"/>
        <v>2.64725446417121</v>
      </c>
      <c r="CW42" s="32">
        <f t="shared" si="41"/>
        <v>0.130139644503615</v>
      </c>
      <c r="CX42" s="32">
        <f t="shared" si="42"/>
        <v>1.64725446417121</v>
      </c>
      <c r="CY42" s="32">
        <f t="shared" si="43"/>
        <v>1.75815032796123</v>
      </c>
      <c r="CZ42" s="36"/>
      <c r="DB42" s="25">
        <v>-1.45767572958827</v>
      </c>
      <c r="DC42" s="25">
        <v>1</v>
      </c>
      <c r="DD42" s="22">
        <v>0.0112366319259878</v>
      </c>
      <c r="DE42" s="25">
        <v>0</v>
      </c>
      <c r="DF42" s="25">
        <v>1.68639895357023</v>
      </c>
      <c r="DG42" s="26">
        <f t="shared" si="44"/>
        <v>0.510504554706099</v>
      </c>
      <c r="DH42" s="29">
        <f t="shared" si="74"/>
        <v>0.428987357666338</v>
      </c>
      <c r="DI42" s="26">
        <f t="shared" si="75"/>
        <v>2.33107102605525</v>
      </c>
      <c r="DJ42" s="16">
        <f t="shared" si="45"/>
        <v>0.0849749054144012</v>
      </c>
      <c r="DK42" s="16">
        <f t="shared" si="46"/>
        <v>1.33107102605525</v>
      </c>
      <c r="DL42" s="16">
        <f t="shared" si="47"/>
        <v>1.09405533683327</v>
      </c>
      <c r="DO42" s="25">
        <v>-1.45767572958827</v>
      </c>
      <c r="DP42" s="25">
        <v>1</v>
      </c>
      <c r="DQ42" s="25">
        <v>0</v>
      </c>
      <c r="DR42" s="22">
        <v>1.68639895357023</v>
      </c>
      <c r="DS42" s="26">
        <f t="shared" si="48"/>
        <v>0.550780965600772</v>
      </c>
      <c r="DT42" s="26">
        <f t="shared" si="9"/>
        <v>0.397617226588655</v>
      </c>
      <c r="DU42" s="26">
        <f t="shared" si="76"/>
        <v>2.51498157808572</v>
      </c>
      <c r="DV42" s="16">
        <f t="shared" si="49"/>
        <v>0.11007860913498</v>
      </c>
      <c r="DW42" s="16">
        <f t="shared" si="50"/>
        <v>1.51498157808571</v>
      </c>
      <c r="DX42" s="16">
        <f t="shared" si="51"/>
        <v>1.48554582683892</v>
      </c>
      <c r="EA42" s="25">
        <v>-1.45767572958827</v>
      </c>
      <c r="EB42" s="22">
        <v>1</v>
      </c>
      <c r="EC42" s="25">
        <v>0</v>
      </c>
      <c r="ED42" s="26">
        <f t="shared" si="52"/>
        <v>0.568810568923061</v>
      </c>
      <c r="EE42" s="26">
        <f t="shared" si="10"/>
        <v>0.385013943068316</v>
      </c>
      <c r="EF42" s="26">
        <f t="shared" si="77"/>
        <v>2.59730853389526</v>
      </c>
      <c r="EG42" s="16">
        <f t="shared" si="53"/>
        <v>0.122367434130276</v>
      </c>
      <c r="EH42" s="16">
        <f t="shared" si="54"/>
        <v>1.59730853389526</v>
      </c>
      <c r="EI42" s="16">
        <f t="shared" si="55"/>
        <v>1.58917800117142</v>
      </c>
      <c r="EL42" s="25">
        <v>-1.45767572958827</v>
      </c>
      <c r="EM42" s="25">
        <v>0</v>
      </c>
      <c r="EN42" s="26">
        <f t="shared" si="56"/>
        <v>0.94081588296466</v>
      </c>
      <c r="EO42" s="26">
        <f t="shared" si="57"/>
        <v>0.232776682415157</v>
      </c>
      <c r="EP42" s="26">
        <f t="shared" si="58"/>
        <v>4.29596293591169</v>
      </c>
      <c r="EQ42" s="16">
        <f t="shared" si="59"/>
        <v>0.521018168900052</v>
      </c>
      <c r="ER42" s="16">
        <f t="shared" si="60"/>
        <v>3.29596293591169</v>
      </c>
      <c r="ES42" s="16">
        <f t="shared" si="61"/>
        <v>7.62008340204342</v>
      </c>
    </row>
    <row r="43" s="1" customFormat="1" spans="1:149">
      <c r="A43" s="13" t="s">
        <v>22</v>
      </c>
      <c r="B43" s="13">
        <v>1.2918636988106</v>
      </c>
      <c r="C43" s="14">
        <v>0.0071</v>
      </c>
      <c r="D43" s="14">
        <v>0.0113</v>
      </c>
      <c r="E43" s="13">
        <v>100</v>
      </c>
      <c r="F43" s="13">
        <v>0.5</v>
      </c>
      <c r="G43" s="13">
        <v>0.5</v>
      </c>
      <c r="H43" s="13">
        <v>1</v>
      </c>
      <c r="I43" s="13">
        <v>5.4</v>
      </c>
      <c r="J43" s="13">
        <v>0.199</v>
      </c>
      <c r="K43" s="17">
        <f t="shared" si="11"/>
        <v>0.958417626570687</v>
      </c>
      <c r="L43" s="17">
        <f t="shared" si="0"/>
        <v>0.207633910816146</v>
      </c>
      <c r="M43" s="17">
        <f t="shared" si="1"/>
        <v>4.81616897774214</v>
      </c>
      <c r="N43" s="16">
        <f t="shared" si="2"/>
        <v>0.576715131546255</v>
      </c>
      <c r="O43" s="16">
        <f t="shared" si="3"/>
        <v>3.81616897774214</v>
      </c>
      <c r="P43" s="16">
        <f>(O43-$Q$1)^2</f>
        <v>10.7609413467339</v>
      </c>
      <c r="R43" s="21">
        <f t="shared" si="62"/>
        <v>-1.57197879413147</v>
      </c>
      <c r="S43" s="21">
        <f t="shared" si="80"/>
        <v>1</v>
      </c>
      <c r="T43" s="21">
        <f t="shared" si="12"/>
        <v>0.256085903518661</v>
      </c>
      <c r="U43" s="22">
        <f t="shared" si="64"/>
        <v>0.00707491367196198</v>
      </c>
      <c r="V43" s="21">
        <f t="shared" si="65"/>
        <v>0.0112366319259878</v>
      </c>
      <c r="W43" s="21">
        <f t="shared" si="66"/>
        <v>4.60517018598809</v>
      </c>
      <c r="X43" s="21">
        <f t="shared" si="67"/>
        <v>-0.693147180559945</v>
      </c>
      <c r="Y43" s="21">
        <f t="shared" si="68"/>
        <v>-0.693147180559945</v>
      </c>
      <c r="Z43" s="25">
        <f t="shared" si="69"/>
        <v>0</v>
      </c>
      <c r="AA43" s="21">
        <f t="shared" si="70"/>
        <v>1.68639895357023</v>
      </c>
      <c r="AB43" s="26">
        <f t="shared" si="14"/>
        <v>0.440107461144471</v>
      </c>
      <c r="AC43" s="26">
        <f t="shared" si="5"/>
        <v>0.452162295732304</v>
      </c>
      <c r="AD43" s="26">
        <f t="shared" si="71"/>
        <v>2.21159528213302</v>
      </c>
      <c r="AE43" s="16">
        <f t="shared" si="15"/>
        <v>0.0581328078195326</v>
      </c>
      <c r="AF43" s="16">
        <f t="shared" si="16"/>
        <v>1.21159528213302</v>
      </c>
      <c r="AG43" s="16">
        <f t="shared" si="17"/>
        <v>0.895028095924357</v>
      </c>
      <c r="AJ43" s="25">
        <v>-1.57197879413147</v>
      </c>
      <c r="AK43" s="25">
        <v>1</v>
      </c>
      <c r="AL43" s="25">
        <v>0.256085903518661</v>
      </c>
      <c r="AM43" s="25">
        <v>0.0112366319259878</v>
      </c>
      <c r="AN43" s="22">
        <v>4.60517018598809</v>
      </c>
      <c r="AO43" s="25">
        <v>-0.693147180559945</v>
      </c>
      <c r="AP43" s="25">
        <v>-0.693147180559945</v>
      </c>
      <c r="AQ43" s="25">
        <v>0</v>
      </c>
      <c r="AR43" s="25">
        <v>1.68639895357023</v>
      </c>
      <c r="AS43" s="26">
        <f t="shared" si="18"/>
        <v>0.439253229154558</v>
      </c>
      <c r="AT43" s="26">
        <f t="shared" si="6"/>
        <v>0.453041632461121</v>
      </c>
      <c r="AU43" s="26">
        <f t="shared" si="19"/>
        <v>2.20730265906813</v>
      </c>
      <c r="AV43" s="16">
        <f t="shared" si="20"/>
        <v>0.0577216141191927</v>
      </c>
      <c r="AW43" s="16">
        <f t="shared" si="21"/>
        <v>1.20730265906813</v>
      </c>
      <c r="AX43" s="16">
        <f t="shared" si="22"/>
        <v>0.885987257550214</v>
      </c>
      <c r="BA43" s="25">
        <v>-1.57197879413147</v>
      </c>
      <c r="BB43" s="25">
        <v>1</v>
      </c>
      <c r="BC43" s="25">
        <v>0.256085903518661</v>
      </c>
      <c r="BD43" s="25">
        <v>0.0112366319259878</v>
      </c>
      <c r="BE43" s="22">
        <v>-0.693147180559945</v>
      </c>
      <c r="BF43" s="25">
        <v>-0.693147180559945</v>
      </c>
      <c r="BG43" s="25">
        <v>0</v>
      </c>
      <c r="BH43" s="25">
        <v>1.68639895357023</v>
      </c>
      <c r="BI43" s="26">
        <f t="shared" si="23"/>
        <v>0.431351376017158</v>
      </c>
      <c r="BJ43" s="26">
        <f t="shared" si="7"/>
        <v>0.461340825749642</v>
      </c>
      <c r="BK43" s="26">
        <f t="shared" si="72"/>
        <v>2.16759485435758</v>
      </c>
      <c r="BL43" s="16">
        <f t="shared" si="24"/>
        <v>0.0539871619370667</v>
      </c>
      <c r="BM43" s="16">
        <f t="shared" si="25"/>
        <v>1.16759485435758</v>
      </c>
      <c r="BN43" s="16">
        <f t="shared" si="26"/>
        <v>0.814739061736288</v>
      </c>
      <c r="BQ43" s="25">
        <v>-1.57197879413147</v>
      </c>
      <c r="BR43" s="25">
        <v>1</v>
      </c>
      <c r="BS43" s="22">
        <v>0.256085903518661</v>
      </c>
      <c r="BT43" s="25">
        <v>0.0112366319259878</v>
      </c>
      <c r="BU43" s="25">
        <v>-0.693147180559945</v>
      </c>
      <c r="BV43" s="25">
        <v>0</v>
      </c>
      <c r="BW43" s="25">
        <v>1.68639895357023</v>
      </c>
      <c r="BX43" s="27">
        <f t="shared" si="27"/>
        <v>0.430364139005151</v>
      </c>
      <c r="BY43" s="27">
        <f t="shared" si="8"/>
        <v>0.4623991219622</v>
      </c>
      <c r="BZ43" s="29">
        <f t="shared" si="73"/>
        <v>2.16263386434749</v>
      </c>
      <c r="CA43" s="27">
        <f t="shared" si="28"/>
        <v>0.0535293648175949</v>
      </c>
      <c r="CB43" s="27">
        <f t="shared" si="29"/>
        <v>1.16263386434749</v>
      </c>
      <c r="CC43" s="27">
        <f t="shared" si="30"/>
        <v>0.803042787955372</v>
      </c>
      <c r="CF43" s="31">
        <v>-1.57197879413147</v>
      </c>
      <c r="CG43" s="31">
        <v>1</v>
      </c>
      <c r="CH43" s="31">
        <v>0.0112366319259878</v>
      </c>
      <c r="CI43" s="31">
        <v>-0.693147180559945</v>
      </c>
      <c r="CJ43" s="31">
        <v>0</v>
      </c>
      <c r="CK43" s="31">
        <v>1.68639895357023</v>
      </c>
      <c r="CL43" s="34">
        <f t="shared" si="31"/>
        <v>0.492547985342418</v>
      </c>
      <c r="CM43" s="34">
        <f t="shared" si="32"/>
        <v>0.404021549010409</v>
      </c>
      <c r="CN43" s="34">
        <f t="shared" si="33"/>
        <v>2.47511550423326</v>
      </c>
      <c r="CO43" s="32">
        <f t="shared" si="34"/>
        <v>0.0861704196985927</v>
      </c>
      <c r="CP43" s="32">
        <f t="shared" si="35"/>
        <v>1.47511550423326</v>
      </c>
      <c r="CQ43" s="32">
        <f t="shared" si="36"/>
        <v>1.45598144751473</v>
      </c>
      <c r="CS43" s="30">
        <f t="shared" si="37"/>
        <v>0.493054641291992</v>
      </c>
      <c r="CT43" s="30">
        <f t="shared" si="38"/>
        <v>0.579748727653494</v>
      </c>
      <c r="CU43" s="30">
        <f t="shared" si="39"/>
        <v>0.343252154783406</v>
      </c>
      <c r="CV43" s="34">
        <f t="shared" si="40"/>
        <v>2.91331018921354</v>
      </c>
      <c r="CW43" s="32">
        <f t="shared" si="41"/>
        <v>0.144969593609755</v>
      </c>
      <c r="CX43" s="32">
        <f t="shared" si="42"/>
        <v>1.91331018921354</v>
      </c>
      <c r="CY43" s="32">
        <f t="shared" si="43"/>
        <v>2.53449054364137</v>
      </c>
      <c r="CZ43" s="36"/>
      <c r="DB43" s="25">
        <v>-1.57197879413147</v>
      </c>
      <c r="DC43" s="25">
        <v>1</v>
      </c>
      <c r="DD43" s="22">
        <v>0.0112366319259878</v>
      </c>
      <c r="DE43" s="25">
        <v>0</v>
      </c>
      <c r="DF43" s="25">
        <v>1.68639895357023</v>
      </c>
      <c r="DG43" s="26">
        <f t="shared" si="44"/>
        <v>0.520055594866402</v>
      </c>
      <c r="DH43" s="29">
        <f t="shared" si="74"/>
        <v>0.382651397205181</v>
      </c>
      <c r="DI43" s="26">
        <f t="shared" si="75"/>
        <v>2.61334469782111</v>
      </c>
      <c r="DJ43" s="16">
        <f t="shared" si="45"/>
        <v>0.103076694995019</v>
      </c>
      <c r="DK43" s="16">
        <f t="shared" si="46"/>
        <v>1.61334469782111</v>
      </c>
      <c r="DL43" s="16">
        <f t="shared" si="47"/>
        <v>1.76423391314407</v>
      </c>
      <c r="DO43" s="25">
        <v>-1.57197879413147</v>
      </c>
      <c r="DP43" s="25">
        <v>1</v>
      </c>
      <c r="DQ43" s="25">
        <v>0</v>
      </c>
      <c r="DR43" s="22">
        <v>1.68639895357023</v>
      </c>
      <c r="DS43" s="26">
        <f t="shared" si="48"/>
        <v>0.561085537956667</v>
      </c>
      <c r="DT43" s="26">
        <f t="shared" si="9"/>
        <v>0.354669629740785</v>
      </c>
      <c r="DU43" s="26">
        <f t="shared" si="76"/>
        <v>2.81952531636516</v>
      </c>
      <c r="DV43" s="16">
        <f t="shared" si="49"/>
        <v>0.131105936797369</v>
      </c>
      <c r="DW43" s="16">
        <f t="shared" si="50"/>
        <v>1.81952531636516</v>
      </c>
      <c r="DX43" s="16">
        <f t="shared" si="51"/>
        <v>2.32066661900282</v>
      </c>
      <c r="EA43" s="25">
        <v>-1.57197879413147</v>
      </c>
      <c r="EB43" s="22">
        <v>1</v>
      </c>
      <c r="EC43" s="25">
        <v>0</v>
      </c>
      <c r="ED43" s="26">
        <f t="shared" si="52"/>
        <v>0.579452457496448</v>
      </c>
      <c r="EE43" s="26">
        <f t="shared" si="10"/>
        <v>0.34342765730909</v>
      </c>
      <c r="EF43" s="26">
        <f t="shared" si="77"/>
        <v>2.91182139445451</v>
      </c>
      <c r="EG43" s="16">
        <f t="shared" si="53"/>
        <v>0.144744072415086</v>
      </c>
      <c r="EH43" s="16">
        <f t="shared" si="54"/>
        <v>1.91182139445451</v>
      </c>
      <c r="EI43" s="16">
        <f t="shared" si="55"/>
        <v>2.48106254161759</v>
      </c>
      <c r="EL43" s="25">
        <v>-1.57197879413147</v>
      </c>
      <c r="EM43" s="25">
        <v>0</v>
      </c>
      <c r="EN43" s="26">
        <f t="shared" si="56"/>
        <v>0.958417626570687</v>
      </c>
      <c r="EO43" s="26">
        <f t="shared" si="57"/>
        <v>0.207633910816146</v>
      </c>
      <c r="EP43" s="26">
        <f t="shared" si="58"/>
        <v>4.81616897774215</v>
      </c>
      <c r="EQ43" s="16">
        <f t="shared" si="59"/>
        <v>0.576715131546255</v>
      </c>
      <c r="ER43" s="16">
        <f t="shared" si="60"/>
        <v>3.81616897774215</v>
      </c>
      <c r="ES43" s="16">
        <f t="shared" si="61"/>
        <v>10.7627031134963</v>
      </c>
    </row>
    <row r="44" s="1" customFormat="1" spans="1:149">
      <c r="A44" s="13" t="s">
        <v>22</v>
      </c>
      <c r="B44" s="13">
        <v>1.45636036445025</v>
      </c>
      <c r="C44" s="14">
        <v>0.0071</v>
      </c>
      <c r="D44" s="14">
        <v>0.0113</v>
      </c>
      <c r="E44" s="13">
        <v>100</v>
      </c>
      <c r="F44" s="13">
        <v>0.5</v>
      </c>
      <c r="G44" s="13">
        <v>0.5</v>
      </c>
      <c r="H44" s="13">
        <v>1</v>
      </c>
      <c r="I44" s="13">
        <v>5.4</v>
      </c>
      <c r="J44" s="13">
        <v>0.207</v>
      </c>
      <c r="K44" s="17">
        <f t="shared" si="11"/>
        <v>0.954173612597183</v>
      </c>
      <c r="L44" s="17">
        <f t="shared" si="0"/>
        <v>0.216941652197405</v>
      </c>
      <c r="M44" s="17">
        <f t="shared" si="1"/>
        <v>4.60953436037287</v>
      </c>
      <c r="N44" s="16">
        <f t="shared" si="2"/>
        <v>0.558268407361526</v>
      </c>
      <c r="O44" s="16">
        <f t="shared" si="3"/>
        <v>3.60953436037287</v>
      </c>
      <c r="P44" s="16">
        <f>(O44-$Q$1)^2</f>
        <v>9.44795603066664</v>
      </c>
      <c r="R44" s="21">
        <f t="shared" si="62"/>
        <v>-1.52812684548035</v>
      </c>
      <c r="S44" s="21">
        <f t="shared" ref="S44:S53" si="81">1</f>
        <v>1</v>
      </c>
      <c r="T44" s="21">
        <f t="shared" si="12"/>
        <v>0.375940422207156</v>
      </c>
      <c r="U44" s="22">
        <f t="shared" si="64"/>
        <v>0.00707491367196198</v>
      </c>
      <c r="V44" s="21">
        <f t="shared" si="65"/>
        <v>0.0112366319259878</v>
      </c>
      <c r="W44" s="21">
        <f t="shared" si="66"/>
        <v>4.60517018598809</v>
      </c>
      <c r="X44" s="21">
        <f t="shared" si="67"/>
        <v>-0.693147180559945</v>
      </c>
      <c r="Y44" s="21">
        <f t="shared" si="68"/>
        <v>-0.693147180559945</v>
      </c>
      <c r="Z44" s="25">
        <f t="shared" si="69"/>
        <v>0</v>
      </c>
      <c r="AA44" s="21">
        <f t="shared" si="70"/>
        <v>1.68639895357023</v>
      </c>
      <c r="AB44" s="26">
        <f t="shared" si="14"/>
        <v>0.450011234572111</v>
      </c>
      <c r="AC44" s="26">
        <f t="shared" si="5"/>
        <v>0.459988516057436</v>
      </c>
      <c r="AD44" s="26">
        <f t="shared" si="71"/>
        <v>2.17396731677348</v>
      </c>
      <c r="AE44" s="16">
        <f t="shared" si="15"/>
        <v>0.0590544601282616</v>
      </c>
      <c r="AF44" s="16">
        <f t="shared" si="16"/>
        <v>1.17396731677348</v>
      </c>
      <c r="AG44" s="16">
        <f t="shared" si="17"/>
        <v>0.825247390668819</v>
      </c>
      <c r="AJ44" s="25">
        <v>-1.52812684548035</v>
      </c>
      <c r="AK44" s="25">
        <v>1</v>
      </c>
      <c r="AL44" s="25">
        <v>0.375940422207156</v>
      </c>
      <c r="AM44" s="25">
        <v>0.0112366319259878</v>
      </c>
      <c r="AN44" s="22">
        <v>4.60517018598809</v>
      </c>
      <c r="AO44" s="25">
        <v>-0.693147180559945</v>
      </c>
      <c r="AP44" s="25">
        <v>-0.693147180559945</v>
      </c>
      <c r="AQ44" s="25">
        <v>0</v>
      </c>
      <c r="AR44" s="25">
        <v>1.68639895357023</v>
      </c>
      <c r="AS44" s="26">
        <f t="shared" si="18"/>
        <v>0.449369313516904</v>
      </c>
      <c r="AT44" s="26">
        <f t="shared" si="6"/>
        <v>0.460645606572361</v>
      </c>
      <c r="AU44" s="26">
        <f t="shared" si="19"/>
        <v>2.17086624887393</v>
      </c>
      <c r="AV44" s="16">
        <f t="shared" si="20"/>
        <v>0.0587428841346554</v>
      </c>
      <c r="AW44" s="16">
        <f t="shared" si="21"/>
        <v>1.17086624887393</v>
      </c>
      <c r="AX44" s="16">
        <f t="shared" si="22"/>
        <v>0.818721945582385</v>
      </c>
      <c r="BA44" s="25">
        <v>-1.52812684548035</v>
      </c>
      <c r="BB44" s="25">
        <v>1</v>
      </c>
      <c r="BC44" s="25">
        <v>0.375940422207156</v>
      </c>
      <c r="BD44" s="25">
        <v>0.0112366319259878</v>
      </c>
      <c r="BE44" s="22">
        <v>-0.693147180559945</v>
      </c>
      <c r="BF44" s="25">
        <v>-0.693147180559945</v>
      </c>
      <c r="BG44" s="25">
        <v>0</v>
      </c>
      <c r="BH44" s="25">
        <v>1.68639895357023</v>
      </c>
      <c r="BI44" s="26">
        <f t="shared" si="23"/>
        <v>0.442620323520344</v>
      </c>
      <c r="BJ44" s="26">
        <f t="shared" si="7"/>
        <v>0.467669442635717</v>
      </c>
      <c r="BK44" s="26">
        <f t="shared" si="72"/>
        <v>2.13826243246543</v>
      </c>
      <c r="BL44" s="16">
        <f t="shared" si="24"/>
        <v>0.0555169368558314</v>
      </c>
      <c r="BM44" s="16">
        <f t="shared" si="25"/>
        <v>1.13826243246543</v>
      </c>
      <c r="BN44" s="16">
        <f t="shared" si="26"/>
        <v>0.762646865051907</v>
      </c>
      <c r="BQ44" s="25">
        <v>-1.52812684548035</v>
      </c>
      <c r="BR44" s="25">
        <v>1</v>
      </c>
      <c r="BS44" s="22">
        <v>0.375940422207156</v>
      </c>
      <c r="BT44" s="25">
        <v>0.0112366319259878</v>
      </c>
      <c r="BU44" s="25">
        <v>-0.693147180559945</v>
      </c>
      <c r="BV44" s="25">
        <v>0</v>
      </c>
      <c r="BW44" s="25">
        <v>1.68639895357023</v>
      </c>
      <c r="BX44" s="27">
        <f t="shared" si="27"/>
        <v>0.44142737450718</v>
      </c>
      <c r="BY44" s="27">
        <f t="shared" si="8"/>
        <v>0.468933310334683</v>
      </c>
      <c r="BZ44" s="29">
        <f t="shared" si="73"/>
        <v>2.13249939375449</v>
      </c>
      <c r="CA44" s="27">
        <f t="shared" si="28"/>
        <v>0.0549561939183298</v>
      </c>
      <c r="CB44" s="27">
        <f t="shared" si="29"/>
        <v>1.13249939375449</v>
      </c>
      <c r="CC44" s="27">
        <f t="shared" si="30"/>
        <v>0.749942276126447</v>
      </c>
      <c r="CF44" s="31">
        <v>-1.52812684548035</v>
      </c>
      <c r="CG44" s="31">
        <v>1</v>
      </c>
      <c r="CH44" s="31">
        <v>0.0112366319259878</v>
      </c>
      <c r="CI44" s="31">
        <v>-0.693147180559945</v>
      </c>
      <c r="CJ44" s="31">
        <v>0</v>
      </c>
      <c r="CK44" s="31">
        <v>1.68639895357023</v>
      </c>
      <c r="CL44" s="34">
        <f t="shared" si="31"/>
        <v>0.490366910543227</v>
      </c>
      <c r="CM44" s="34">
        <f t="shared" si="32"/>
        <v>0.422132887740501</v>
      </c>
      <c r="CN44" s="34">
        <f t="shared" si="33"/>
        <v>2.36892227315568</v>
      </c>
      <c r="CO44" s="32">
        <f t="shared" si="34"/>
        <v>0.080296805990813</v>
      </c>
      <c r="CP44" s="32">
        <f t="shared" si="35"/>
        <v>1.36892227315568</v>
      </c>
      <c r="CQ44" s="32">
        <f t="shared" si="36"/>
        <v>1.21098432964004</v>
      </c>
      <c r="CS44" s="30">
        <f t="shared" si="37"/>
        <v>0.490936402823479</v>
      </c>
      <c r="CT44" s="30">
        <f t="shared" si="38"/>
        <v>0.579748727653494</v>
      </c>
      <c r="CU44" s="30">
        <f t="shared" si="39"/>
        <v>0.357051236382739</v>
      </c>
      <c r="CV44" s="34">
        <f t="shared" si="40"/>
        <v>2.80071849107968</v>
      </c>
      <c r="CW44" s="32">
        <f t="shared" si="41"/>
        <v>0.138941613967299</v>
      </c>
      <c r="CX44" s="32">
        <f t="shared" si="42"/>
        <v>1.80071849107968</v>
      </c>
      <c r="CY44" s="32">
        <f t="shared" si="43"/>
        <v>2.18867359001943</v>
      </c>
      <c r="CZ44" s="36"/>
      <c r="DB44" s="25">
        <v>-1.52812684548035</v>
      </c>
      <c r="DC44" s="25">
        <v>1</v>
      </c>
      <c r="DD44" s="22">
        <v>0.0112366319259878</v>
      </c>
      <c r="DE44" s="25">
        <v>0</v>
      </c>
      <c r="DF44" s="25">
        <v>1.68639895357023</v>
      </c>
      <c r="DG44" s="26">
        <f t="shared" si="44"/>
        <v>0.517752712333336</v>
      </c>
      <c r="DH44" s="29">
        <f t="shared" si="74"/>
        <v>0.399804762136583</v>
      </c>
      <c r="DI44" s="26">
        <f t="shared" si="75"/>
        <v>2.50122083252819</v>
      </c>
      <c r="DJ44" s="16">
        <f t="shared" si="45"/>
        <v>0.096567248222525</v>
      </c>
      <c r="DK44" s="16">
        <f t="shared" si="46"/>
        <v>1.50122083252819</v>
      </c>
      <c r="DL44" s="16">
        <f t="shared" si="47"/>
        <v>1.4789498205781</v>
      </c>
      <c r="DO44" s="25">
        <v>-1.52812684548035</v>
      </c>
      <c r="DP44" s="25">
        <v>1</v>
      </c>
      <c r="DQ44" s="25">
        <v>0</v>
      </c>
      <c r="DR44" s="22">
        <v>1.68639895357023</v>
      </c>
      <c r="DS44" s="26">
        <f t="shared" si="48"/>
        <v>0.558600968811231</v>
      </c>
      <c r="DT44" s="26">
        <f t="shared" si="9"/>
        <v>0.370568637645796</v>
      </c>
      <c r="DU44" s="26">
        <f t="shared" si="76"/>
        <v>2.69855540488518</v>
      </c>
      <c r="DV44" s="16">
        <f t="shared" si="49"/>
        <v>0.123623241268996</v>
      </c>
      <c r="DW44" s="16">
        <f t="shared" si="50"/>
        <v>1.69855540488518</v>
      </c>
      <c r="DX44" s="16">
        <f t="shared" si="51"/>
        <v>1.96673563959531</v>
      </c>
      <c r="EA44" s="25">
        <v>-1.52812684548035</v>
      </c>
      <c r="EB44" s="22">
        <v>1</v>
      </c>
      <c r="EC44" s="25">
        <v>0</v>
      </c>
      <c r="ED44" s="26">
        <f t="shared" si="52"/>
        <v>0.576886556934502</v>
      </c>
      <c r="EE44" s="26">
        <f t="shared" si="10"/>
        <v>0.358822713949117</v>
      </c>
      <c r="EF44" s="26">
        <f t="shared" si="77"/>
        <v>2.78689157939373</v>
      </c>
      <c r="EG44" s="16">
        <f t="shared" si="53"/>
        <v>0.136816065000861</v>
      </c>
      <c r="EH44" s="16">
        <f t="shared" si="54"/>
        <v>1.78689157939373</v>
      </c>
      <c r="EI44" s="16">
        <f t="shared" si="55"/>
        <v>2.10310637836997</v>
      </c>
      <c r="EL44" s="25">
        <v>-1.52812684548035</v>
      </c>
      <c r="EM44" s="25">
        <v>0</v>
      </c>
      <c r="EN44" s="26">
        <f t="shared" si="56"/>
        <v>0.954173612597183</v>
      </c>
      <c r="EO44" s="26">
        <f t="shared" si="57"/>
        <v>0.216941652197405</v>
      </c>
      <c r="EP44" s="26">
        <f t="shared" si="58"/>
        <v>4.60953436037286</v>
      </c>
      <c r="EQ44" s="16">
        <f t="shared" si="59"/>
        <v>0.558268407361525</v>
      </c>
      <c r="ER44" s="16">
        <f t="shared" si="60"/>
        <v>3.60953436037286</v>
      </c>
      <c r="ES44" s="16">
        <f t="shared" si="61"/>
        <v>9.44960682666241</v>
      </c>
    </row>
    <row r="45" s="1" customFormat="1" spans="1:149">
      <c r="A45" s="13" t="s">
        <v>22</v>
      </c>
      <c r="B45" s="13">
        <v>1.50390254197224</v>
      </c>
      <c r="C45" s="14">
        <v>0.0071</v>
      </c>
      <c r="D45" s="14">
        <v>0.0113</v>
      </c>
      <c r="E45" s="13">
        <v>100</v>
      </c>
      <c r="F45" s="13">
        <v>0.5</v>
      </c>
      <c r="G45" s="13">
        <v>0.5</v>
      </c>
      <c r="H45" s="13">
        <v>1</v>
      </c>
      <c r="I45" s="13">
        <v>5.4</v>
      </c>
      <c r="J45" s="13">
        <v>0.189</v>
      </c>
      <c r="K45" s="17">
        <f t="shared" si="11"/>
        <v>0.952947024417116</v>
      </c>
      <c r="L45" s="17">
        <f t="shared" si="0"/>
        <v>0.19833211622189</v>
      </c>
      <c r="M45" s="17">
        <f t="shared" si="1"/>
        <v>5.04204774823871</v>
      </c>
      <c r="N45" s="16">
        <f t="shared" si="2"/>
        <v>0.583615056115766</v>
      </c>
      <c r="O45" s="16">
        <f t="shared" si="3"/>
        <v>4.04204774823871</v>
      </c>
      <c r="P45" s="16">
        <f>(O45-$Q$1)^2</f>
        <v>12.293902300878</v>
      </c>
      <c r="R45" s="21">
        <f t="shared" si="62"/>
        <v>-1.6178122988198</v>
      </c>
      <c r="S45" s="21">
        <f t="shared" si="81"/>
        <v>1</v>
      </c>
      <c r="T45" s="21">
        <f t="shared" si="12"/>
        <v>0.408063424207503</v>
      </c>
      <c r="U45" s="22">
        <f t="shared" si="64"/>
        <v>0.00707491367196198</v>
      </c>
      <c r="V45" s="21">
        <f t="shared" si="65"/>
        <v>0.0112366319259878</v>
      </c>
      <c r="W45" s="21">
        <f t="shared" si="66"/>
        <v>4.60517018598809</v>
      </c>
      <c r="X45" s="21">
        <f t="shared" si="67"/>
        <v>-0.693147180559945</v>
      </c>
      <c r="Y45" s="21">
        <f t="shared" si="68"/>
        <v>-0.693147180559945</v>
      </c>
      <c r="Z45" s="25">
        <f t="shared" si="69"/>
        <v>0</v>
      </c>
      <c r="AA45" s="21">
        <f t="shared" si="70"/>
        <v>1.68639895357023</v>
      </c>
      <c r="AB45" s="26">
        <f t="shared" si="14"/>
        <v>0.452659422427096</v>
      </c>
      <c r="AC45" s="26">
        <f t="shared" si="5"/>
        <v>0.41753245516598</v>
      </c>
      <c r="AD45" s="26">
        <f t="shared" si="71"/>
        <v>2.39502339908516</v>
      </c>
      <c r="AE45" s="16">
        <f t="shared" si="15"/>
        <v>0.0695162910345899</v>
      </c>
      <c r="AF45" s="16">
        <f t="shared" si="16"/>
        <v>1.39502339908516</v>
      </c>
      <c r="AG45" s="16">
        <f t="shared" si="17"/>
        <v>1.27574170185353</v>
      </c>
      <c r="AJ45" s="25">
        <v>-1.6178122988198</v>
      </c>
      <c r="AK45" s="25">
        <v>1</v>
      </c>
      <c r="AL45" s="25">
        <v>0.408063424207503</v>
      </c>
      <c r="AM45" s="25">
        <v>0.0112366319259878</v>
      </c>
      <c r="AN45" s="22">
        <v>4.60517018598809</v>
      </c>
      <c r="AO45" s="25">
        <v>-0.693147180559945</v>
      </c>
      <c r="AP45" s="25">
        <v>-0.693147180559945</v>
      </c>
      <c r="AQ45" s="25">
        <v>0</v>
      </c>
      <c r="AR45" s="25">
        <v>1.68639895357023</v>
      </c>
      <c r="AS45" s="26">
        <f t="shared" si="18"/>
        <v>0.452076164324104</v>
      </c>
      <c r="AT45" s="26">
        <f t="shared" si="6"/>
        <v>0.418071145782642</v>
      </c>
      <c r="AU45" s="26">
        <f t="shared" si="19"/>
        <v>2.39193737737621</v>
      </c>
      <c r="AV45" s="16">
        <f t="shared" si="20"/>
        <v>0.0692090682354827</v>
      </c>
      <c r="AW45" s="16">
        <f t="shared" si="21"/>
        <v>1.39193737737621</v>
      </c>
      <c r="AX45" s="16">
        <f t="shared" si="22"/>
        <v>1.26765909580696</v>
      </c>
      <c r="BA45" s="25">
        <v>-1.6178122988198</v>
      </c>
      <c r="BB45" s="25">
        <v>1</v>
      </c>
      <c r="BC45" s="25">
        <v>0.408063424207503</v>
      </c>
      <c r="BD45" s="25">
        <v>0.0112366319259878</v>
      </c>
      <c r="BE45" s="22">
        <v>-0.693147180559945</v>
      </c>
      <c r="BF45" s="25">
        <v>-0.693147180559945</v>
      </c>
      <c r="BG45" s="25">
        <v>0</v>
      </c>
      <c r="BH45" s="25">
        <v>1.68639895357023</v>
      </c>
      <c r="BI45" s="26">
        <f t="shared" si="23"/>
        <v>0.445647125881701</v>
      </c>
      <c r="BJ45" s="26">
        <f t="shared" si="7"/>
        <v>0.42410236490602</v>
      </c>
      <c r="BK45" s="26">
        <f t="shared" si="72"/>
        <v>2.35792130096138</v>
      </c>
      <c r="BL45" s="16">
        <f t="shared" si="24"/>
        <v>0.0658677472233376</v>
      </c>
      <c r="BM45" s="16">
        <f t="shared" si="25"/>
        <v>1.35792130096138</v>
      </c>
      <c r="BN45" s="16">
        <f t="shared" si="26"/>
        <v>1.1945515478334</v>
      </c>
      <c r="BQ45" s="25">
        <v>-1.6178122988198</v>
      </c>
      <c r="BR45" s="25">
        <v>1</v>
      </c>
      <c r="BS45" s="22">
        <v>0.408063424207503</v>
      </c>
      <c r="BT45" s="25">
        <v>0.0112366319259878</v>
      </c>
      <c r="BU45" s="25">
        <v>-0.693147180559945</v>
      </c>
      <c r="BV45" s="25">
        <v>0</v>
      </c>
      <c r="BW45" s="25">
        <v>1.68639895357023</v>
      </c>
      <c r="BX45" s="27">
        <f t="shared" si="27"/>
        <v>0.444397480093082</v>
      </c>
      <c r="BY45" s="27">
        <f t="shared" si="8"/>
        <v>0.425294940827325</v>
      </c>
      <c r="BZ45" s="29">
        <f t="shared" si="73"/>
        <v>2.35130941848192</v>
      </c>
      <c r="CA45" s="27">
        <f t="shared" si="28"/>
        <v>0.0652278728378964</v>
      </c>
      <c r="CB45" s="27">
        <f t="shared" si="29"/>
        <v>1.35130941848192</v>
      </c>
      <c r="CC45" s="27">
        <f t="shared" si="30"/>
        <v>1.17679559828335</v>
      </c>
      <c r="CF45" s="31">
        <v>-1.6178122988198</v>
      </c>
      <c r="CG45" s="31">
        <v>1</v>
      </c>
      <c r="CH45" s="31">
        <v>0.0112366319259878</v>
      </c>
      <c r="CI45" s="31">
        <v>-0.693147180559945</v>
      </c>
      <c r="CJ45" s="31">
        <v>0</v>
      </c>
      <c r="CK45" s="31">
        <v>1.68639895357023</v>
      </c>
      <c r="CL45" s="34">
        <f t="shared" si="31"/>
        <v>0.489736544907008</v>
      </c>
      <c r="CM45" s="34">
        <f t="shared" si="32"/>
        <v>0.385921781752856</v>
      </c>
      <c r="CN45" s="34">
        <f t="shared" si="33"/>
        <v>2.59119865030163</v>
      </c>
      <c r="CO45" s="32">
        <f t="shared" si="34"/>
        <v>0.0904424694426045</v>
      </c>
      <c r="CP45" s="32">
        <f t="shared" si="35"/>
        <v>1.59119865030163</v>
      </c>
      <c r="CQ45" s="32">
        <f t="shared" si="36"/>
        <v>1.74959800969603</v>
      </c>
      <c r="CS45" s="30">
        <f t="shared" si="37"/>
        <v>0.490324197895723</v>
      </c>
      <c r="CT45" s="30">
        <f t="shared" si="38"/>
        <v>0.579748727653494</v>
      </c>
      <c r="CU45" s="30">
        <f t="shared" si="39"/>
        <v>0.32600330278424</v>
      </c>
      <c r="CV45" s="34">
        <f t="shared" si="40"/>
        <v>3.06745358546822</v>
      </c>
      <c r="CW45" s="32">
        <f t="shared" si="41"/>
        <v>0.152684568162825</v>
      </c>
      <c r="CX45" s="32">
        <f t="shared" si="42"/>
        <v>2.06745358546822</v>
      </c>
      <c r="CY45" s="32">
        <f t="shared" si="43"/>
        <v>3.04904587397315</v>
      </c>
      <c r="CZ45" s="36"/>
      <c r="DB45" s="25">
        <v>-1.6178122988198</v>
      </c>
      <c r="DC45" s="25">
        <v>1</v>
      </c>
      <c r="DD45" s="22">
        <v>0.0112366319259878</v>
      </c>
      <c r="DE45" s="25">
        <v>0</v>
      </c>
      <c r="DF45" s="25">
        <v>1.68639895357023</v>
      </c>
      <c r="DG45" s="26">
        <f t="shared" si="44"/>
        <v>0.517087142306287</v>
      </c>
      <c r="DH45" s="29">
        <f t="shared" si="74"/>
        <v>0.365508991689547</v>
      </c>
      <c r="DI45" s="26">
        <f t="shared" si="75"/>
        <v>2.73591080585337</v>
      </c>
      <c r="DJ45" s="16">
        <f t="shared" si="45"/>
        <v>0.107641172946706</v>
      </c>
      <c r="DK45" s="16">
        <f t="shared" si="46"/>
        <v>1.73591080585337</v>
      </c>
      <c r="DL45" s="16">
        <f t="shared" si="47"/>
        <v>2.1048519243159</v>
      </c>
      <c r="DO45" s="25">
        <v>-1.6178122988198</v>
      </c>
      <c r="DP45" s="25">
        <v>1</v>
      </c>
      <c r="DQ45" s="25">
        <v>0</v>
      </c>
      <c r="DR45" s="22">
        <v>1.68639895357023</v>
      </c>
      <c r="DS45" s="26">
        <f t="shared" si="48"/>
        <v>0.557882888436054</v>
      </c>
      <c r="DT45" s="26">
        <f t="shared" si="9"/>
        <v>0.338780779833263</v>
      </c>
      <c r="DU45" s="26">
        <f t="shared" si="76"/>
        <v>2.95176131447648</v>
      </c>
      <c r="DV45" s="16">
        <f t="shared" si="49"/>
        <v>0.136074585380926</v>
      </c>
      <c r="DW45" s="16">
        <f t="shared" si="50"/>
        <v>1.95176131447648</v>
      </c>
      <c r="DX45" s="16">
        <f t="shared" si="51"/>
        <v>2.74104259124588</v>
      </c>
      <c r="EA45" s="25">
        <v>-1.6178122988198</v>
      </c>
      <c r="EB45" s="22">
        <v>1</v>
      </c>
      <c r="EC45" s="25">
        <v>0</v>
      </c>
      <c r="ED45" s="26">
        <f t="shared" si="52"/>
        <v>0.5761449704741</v>
      </c>
      <c r="EE45" s="26">
        <f t="shared" si="10"/>
        <v>0.328042436688244</v>
      </c>
      <c r="EF45" s="26">
        <f t="shared" si="77"/>
        <v>3.04838608716455</v>
      </c>
      <c r="EG45" s="16">
        <f t="shared" si="53"/>
        <v>0.149881228163392</v>
      </c>
      <c r="EH45" s="16">
        <f t="shared" si="54"/>
        <v>2.04838608716455</v>
      </c>
      <c r="EI45" s="16">
        <f t="shared" si="55"/>
        <v>2.92992917552185</v>
      </c>
      <c r="EL45" s="25">
        <v>-1.6178122988198</v>
      </c>
      <c r="EM45" s="25">
        <v>0</v>
      </c>
      <c r="EN45" s="26">
        <f t="shared" si="56"/>
        <v>0.952947024417116</v>
      </c>
      <c r="EO45" s="26">
        <f t="shared" si="57"/>
        <v>0.19833211622189</v>
      </c>
      <c r="EP45" s="26">
        <f t="shared" si="58"/>
        <v>5.04204774823871</v>
      </c>
      <c r="EQ45" s="16">
        <f t="shared" si="59"/>
        <v>0.583615056115766</v>
      </c>
      <c r="ER45" s="16">
        <f t="shared" si="60"/>
        <v>4.04204774823871</v>
      </c>
      <c r="ES45" s="16">
        <f t="shared" si="61"/>
        <v>12.2957853732601</v>
      </c>
    </row>
    <row r="46" s="1" customFormat="1" spans="1:149">
      <c r="A46" s="13" t="s">
        <v>22</v>
      </c>
      <c r="B46" s="13">
        <v>2.27653423584335</v>
      </c>
      <c r="C46" s="14">
        <v>0.0071</v>
      </c>
      <c r="D46" s="14">
        <v>0.0113</v>
      </c>
      <c r="E46" s="13">
        <v>100</v>
      </c>
      <c r="F46" s="13">
        <v>0.5</v>
      </c>
      <c r="G46" s="13">
        <v>0.5</v>
      </c>
      <c r="H46" s="13">
        <v>1</v>
      </c>
      <c r="I46" s="13">
        <v>5.4</v>
      </c>
      <c r="J46" s="13">
        <v>0.293</v>
      </c>
      <c r="K46" s="17">
        <f t="shared" si="11"/>
        <v>0.933013126715242</v>
      </c>
      <c r="L46" s="17">
        <f t="shared" si="0"/>
        <v>0.314036310541025</v>
      </c>
      <c r="M46" s="17">
        <f t="shared" si="1"/>
        <v>3.18434514237284</v>
      </c>
      <c r="N46" s="16">
        <f t="shared" si="2"/>
        <v>0.40961680236782</v>
      </c>
      <c r="O46" s="16">
        <f t="shared" si="3"/>
        <v>2.18434514237284</v>
      </c>
      <c r="P46" s="16">
        <f>(O46-$Q$1)^2</f>
        <v>2.71776175257948</v>
      </c>
      <c r="R46" s="21">
        <f t="shared" si="62"/>
        <v>-1.15824666109384</v>
      </c>
      <c r="S46" s="21">
        <f t="shared" si="81"/>
        <v>1</v>
      </c>
      <c r="T46" s="21">
        <f t="shared" si="12"/>
        <v>0.822654214486273</v>
      </c>
      <c r="U46" s="22">
        <f t="shared" si="64"/>
        <v>0.00707491367196198</v>
      </c>
      <c r="V46" s="21">
        <f t="shared" si="65"/>
        <v>0.0112366319259878</v>
      </c>
      <c r="W46" s="21">
        <f t="shared" si="66"/>
        <v>4.60517018598809</v>
      </c>
      <c r="X46" s="21">
        <f t="shared" si="67"/>
        <v>-0.693147180559945</v>
      </c>
      <c r="Y46" s="21">
        <f t="shared" si="68"/>
        <v>-0.693147180559945</v>
      </c>
      <c r="Z46" s="25">
        <f t="shared" si="69"/>
        <v>0</v>
      </c>
      <c r="AA46" s="21">
        <f t="shared" si="70"/>
        <v>1.68639895357023</v>
      </c>
      <c r="AB46" s="26">
        <f t="shared" si="14"/>
        <v>0.486058672087748</v>
      </c>
      <c r="AC46" s="26">
        <f t="shared" si="5"/>
        <v>0.602807884779608</v>
      </c>
      <c r="AD46" s="26">
        <f t="shared" si="71"/>
        <v>1.65890331770562</v>
      </c>
      <c r="AE46" s="16">
        <f t="shared" si="15"/>
        <v>0.0372716508682844</v>
      </c>
      <c r="AF46" s="16">
        <f t="shared" si="16"/>
        <v>0.658903317705623</v>
      </c>
      <c r="AG46" s="16">
        <f t="shared" si="17"/>
        <v>0.154737817788651</v>
      </c>
      <c r="AJ46" s="25">
        <v>-1.15824666109384</v>
      </c>
      <c r="AK46" s="25">
        <v>1</v>
      </c>
      <c r="AL46" s="25">
        <v>0.822654214486273</v>
      </c>
      <c r="AM46" s="25">
        <v>0.0112366319259878</v>
      </c>
      <c r="AN46" s="22">
        <v>4.60517018598809</v>
      </c>
      <c r="AO46" s="25">
        <v>-0.693147180559945</v>
      </c>
      <c r="AP46" s="25">
        <v>-0.693147180559945</v>
      </c>
      <c r="AQ46" s="25">
        <v>0</v>
      </c>
      <c r="AR46" s="25">
        <v>1.68639895357023</v>
      </c>
      <c r="AS46" s="26">
        <f t="shared" si="18"/>
        <v>0.486298550338777</v>
      </c>
      <c r="AT46" s="26">
        <f t="shared" si="6"/>
        <v>0.602510535546287</v>
      </c>
      <c r="AU46" s="26">
        <f t="shared" si="19"/>
        <v>1.65972201480811</v>
      </c>
      <c r="AV46" s="16">
        <f t="shared" si="20"/>
        <v>0.0373643295630729</v>
      </c>
      <c r="AW46" s="16">
        <f t="shared" si="21"/>
        <v>0.659722014808114</v>
      </c>
      <c r="AX46" s="16">
        <f t="shared" si="22"/>
        <v>0.154990490991939</v>
      </c>
      <c r="BA46" s="25">
        <v>-1.15824666109384</v>
      </c>
      <c r="BB46" s="25">
        <v>1</v>
      </c>
      <c r="BC46" s="25">
        <v>0.822654214486273</v>
      </c>
      <c r="BD46" s="25">
        <v>0.0112366319259878</v>
      </c>
      <c r="BE46" s="22">
        <v>-0.693147180559945</v>
      </c>
      <c r="BF46" s="25">
        <v>-0.693147180559945</v>
      </c>
      <c r="BG46" s="25">
        <v>0</v>
      </c>
      <c r="BH46" s="25">
        <v>1.68639895357023</v>
      </c>
      <c r="BI46" s="26">
        <f t="shared" si="23"/>
        <v>0.484417527432166</v>
      </c>
      <c r="BJ46" s="26">
        <f t="shared" si="7"/>
        <v>0.604850120831</v>
      </c>
      <c r="BK46" s="26">
        <f t="shared" si="72"/>
        <v>1.65330214140671</v>
      </c>
      <c r="BL46" s="16">
        <f t="shared" si="24"/>
        <v>0.0366406698082442</v>
      </c>
      <c r="BM46" s="16">
        <f t="shared" si="25"/>
        <v>0.653302141406712</v>
      </c>
      <c r="BN46" s="16">
        <f t="shared" si="26"/>
        <v>0.150805050368703</v>
      </c>
      <c r="BQ46" s="25">
        <v>-1.15824666109384</v>
      </c>
      <c r="BR46" s="25">
        <v>1</v>
      </c>
      <c r="BS46" s="22">
        <v>0.822654214486273</v>
      </c>
      <c r="BT46" s="25">
        <v>0.0112366319259878</v>
      </c>
      <c r="BU46" s="25">
        <v>-0.693147180559945</v>
      </c>
      <c r="BV46" s="25">
        <v>0</v>
      </c>
      <c r="BW46" s="25">
        <v>1.68639895357023</v>
      </c>
      <c r="BX46" s="27">
        <f t="shared" si="27"/>
        <v>0.482378720276946</v>
      </c>
      <c r="BY46" s="27">
        <f t="shared" si="8"/>
        <v>0.607406561864464</v>
      </c>
      <c r="BZ46" s="29">
        <f t="shared" si="73"/>
        <v>1.64634375521142</v>
      </c>
      <c r="CA46" s="27">
        <f t="shared" si="28"/>
        <v>0.0358642996937338</v>
      </c>
      <c r="CB46" s="27">
        <f t="shared" si="29"/>
        <v>0.64634375521142</v>
      </c>
      <c r="CC46" s="27">
        <f t="shared" si="30"/>
        <v>0.1442757194093</v>
      </c>
      <c r="CF46" s="31">
        <v>-1.15824666109384</v>
      </c>
      <c r="CG46" s="31">
        <v>1</v>
      </c>
      <c r="CH46" s="31">
        <v>0.0112366319259878</v>
      </c>
      <c r="CI46" s="31">
        <v>-0.693147180559945</v>
      </c>
      <c r="CJ46" s="31">
        <v>0</v>
      </c>
      <c r="CK46" s="31">
        <v>1.68639895357023</v>
      </c>
      <c r="CL46" s="34">
        <f t="shared" si="31"/>
        <v>0.479492157824717</v>
      </c>
      <c r="CM46" s="34">
        <f t="shared" si="32"/>
        <v>0.611063174274288</v>
      </c>
      <c r="CN46" s="34">
        <f t="shared" si="33"/>
        <v>1.6364920062277</v>
      </c>
      <c r="CO46" s="32">
        <f t="shared" si="34"/>
        <v>0.0347793249301193</v>
      </c>
      <c r="CP46" s="32">
        <f t="shared" si="35"/>
        <v>0.636492006227705</v>
      </c>
      <c r="CQ46" s="32">
        <f t="shared" si="36"/>
        <v>0.135436559894653</v>
      </c>
      <c r="CS46" s="30">
        <f t="shared" si="37"/>
        <v>0.480374949565454</v>
      </c>
      <c r="CT46" s="30">
        <f t="shared" si="38"/>
        <v>0.579748727653494</v>
      </c>
      <c r="CU46" s="30">
        <f t="shared" si="39"/>
        <v>0.505391363575568</v>
      </c>
      <c r="CV46" s="34">
        <f t="shared" si="40"/>
        <v>1.97866459949998</v>
      </c>
      <c r="CW46" s="32">
        <f t="shared" si="41"/>
        <v>0.0822248328108978</v>
      </c>
      <c r="CX46" s="32">
        <f t="shared" si="42"/>
        <v>0.97866459949998</v>
      </c>
      <c r="CY46" s="32">
        <f t="shared" si="43"/>
        <v>0.432125780926977</v>
      </c>
      <c r="CZ46" s="36"/>
      <c r="DB46" s="25">
        <v>-1.15824666109384</v>
      </c>
      <c r="DC46" s="25">
        <v>1</v>
      </c>
      <c r="DD46" s="22">
        <v>0.0112366319259878</v>
      </c>
      <c r="DE46" s="25">
        <v>0</v>
      </c>
      <c r="DF46" s="25">
        <v>1.68639895357023</v>
      </c>
      <c r="DG46" s="26">
        <f t="shared" si="44"/>
        <v>0.506270631069482</v>
      </c>
      <c r="DH46" s="29">
        <f t="shared" si="74"/>
        <v>0.578741846788636</v>
      </c>
      <c r="DI46" s="26">
        <f t="shared" si="75"/>
        <v>1.72788611286513</v>
      </c>
      <c r="DJ46" s="16">
        <f t="shared" si="45"/>
        <v>0.045484362076775</v>
      </c>
      <c r="DK46" s="16">
        <f t="shared" si="46"/>
        <v>0.727886112865125</v>
      </c>
      <c r="DL46" s="16">
        <f t="shared" si="47"/>
        <v>0.196059520362434</v>
      </c>
      <c r="DO46" s="25">
        <v>-1.15824666109384</v>
      </c>
      <c r="DP46" s="25">
        <v>1</v>
      </c>
      <c r="DQ46" s="25">
        <v>0</v>
      </c>
      <c r="DR46" s="22">
        <v>1.68639895357023</v>
      </c>
      <c r="DS46" s="26">
        <f t="shared" si="48"/>
        <v>0.546213005281204</v>
      </c>
      <c r="DT46" s="26">
        <f t="shared" si="9"/>
        <v>0.536420768394477</v>
      </c>
      <c r="DU46" s="26">
        <f t="shared" si="76"/>
        <v>1.86420820915087</v>
      </c>
      <c r="DV46" s="16">
        <f t="shared" si="49"/>
        <v>0.0641168260435388</v>
      </c>
      <c r="DW46" s="16">
        <f t="shared" si="50"/>
        <v>0.864208209150865</v>
      </c>
      <c r="DX46" s="16">
        <f t="shared" si="51"/>
        <v>0.322687990246843</v>
      </c>
      <c r="EA46" s="25">
        <v>-1.15824666109384</v>
      </c>
      <c r="EB46" s="22">
        <v>1</v>
      </c>
      <c r="EC46" s="25">
        <v>0</v>
      </c>
      <c r="ED46" s="26">
        <f t="shared" si="52"/>
        <v>0.564093078177249</v>
      </c>
      <c r="EE46" s="26">
        <f t="shared" si="10"/>
        <v>0.519417825417694</v>
      </c>
      <c r="EF46" s="26">
        <f t="shared" si="77"/>
        <v>1.92523234872781</v>
      </c>
      <c r="EG46" s="16">
        <f t="shared" si="53"/>
        <v>0.0734914570356159</v>
      </c>
      <c r="EH46" s="16">
        <f t="shared" si="54"/>
        <v>0.925232348727811</v>
      </c>
      <c r="EI46" s="16">
        <f t="shared" si="55"/>
        <v>0.346390926228882</v>
      </c>
      <c r="EL46" s="25">
        <v>-1.15824666109384</v>
      </c>
      <c r="EM46" s="25">
        <v>0</v>
      </c>
      <c r="EN46" s="26">
        <f t="shared" si="56"/>
        <v>0.933013126715242</v>
      </c>
      <c r="EO46" s="26">
        <f t="shared" si="57"/>
        <v>0.314036310541025</v>
      </c>
      <c r="EP46" s="26">
        <f t="shared" si="58"/>
        <v>3.18434514237284</v>
      </c>
      <c r="EQ46" s="16">
        <f t="shared" si="59"/>
        <v>0.40961680236782</v>
      </c>
      <c r="ER46" s="16">
        <f t="shared" si="60"/>
        <v>2.18434514237284</v>
      </c>
      <c r="ES46" s="16">
        <f t="shared" si="61"/>
        <v>2.71864716694636</v>
      </c>
    </row>
    <row r="47" s="1" customFormat="1" spans="1:149">
      <c r="A47" s="13" t="s">
        <v>22</v>
      </c>
      <c r="B47" s="13">
        <v>2.70746151402081</v>
      </c>
      <c r="C47" s="14">
        <v>0.0071</v>
      </c>
      <c r="D47" s="14">
        <v>0.0113</v>
      </c>
      <c r="E47" s="13">
        <v>100</v>
      </c>
      <c r="F47" s="13">
        <v>0.5</v>
      </c>
      <c r="G47" s="13">
        <v>0.5</v>
      </c>
      <c r="H47" s="13">
        <v>1</v>
      </c>
      <c r="I47" s="13">
        <v>5.4</v>
      </c>
      <c r="J47" s="13">
        <v>0.412</v>
      </c>
      <c r="K47" s="17">
        <f t="shared" si="11"/>
        <v>0.921895202938263</v>
      </c>
      <c r="L47" s="17">
        <f t="shared" si="0"/>
        <v>0.446905460281032</v>
      </c>
      <c r="M47" s="17">
        <f t="shared" si="1"/>
        <v>2.23760971586957</v>
      </c>
      <c r="N47" s="16">
        <f t="shared" si="2"/>
        <v>0.259993117979452</v>
      </c>
      <c r="O47" s="16">
        <f t="shared" si="3"/>
        <v>1.23760971586957</v>
      </c>
      <c r="P47" s="16">
        <f>(O47-$Q$1)^2</f>
        <v>0.492562703943456</v>
      </c>
      <c r="R47" s="21">
        <f t="shared" si="62"/>
        <v>-0.805408204990202</v>
      </c>
      <c r="S47" s="21">
        <f t="shared" si="81"/>
        <v>1</v>
      </c>
      <c r="T47" s="21">
        <f t="shared" si="12"/>
        <v>0.996011485210562</v>
      </c>
      <c r="U47" s="22">
        <f t="shared" si="64"/>
        <v>0.00707491367196198</v>
      </c>
      <c r="V47" s="21">
        <f t="shared" si="65"/>
        <v>0.0112366319259878</v>
      </c>
      <c r="W47" s="21">
        <f t="shared" si="66"/>
        <v>4.60517018598809</v>
      </c>
      <c r="X47" s="21">
        <f t="shared" si="67"/>
        <v>-0.693147180559945</v>
      </c>
      <c r="Y47" s="21">
        <f t="shared" si="68"/>
        <v>-0.693147180559945</v>
      </c>
      <c r="Z47" s="25">
        <f t="shared" si="69"/>
        <v>0</v>
      </c>
      <c r="AA47" s="21">
        <f t="shared" si="70"/>
        <v>1.68639895357023</v>
      </c>
      <c r="AB47" s="26">
        <f t="shared" si="14"/>
        <v>0.499170783896119</v>
      </c>
      <c r="AC47" s="26">
        <f t="shared" si="5"/>
        <v>0.825368818231437</v>
      </c>
      <c r="AD47" s="26">
        <f t="shared" si="71"/>
        <v>1.2115795725634</v>
      </c>
      <c r="AE47" s="16">
        <f t="shared" si="15"/>
        <v>0.00759874556506393</v>
      </c>
      <c r="AF47" s="16">
        <f t="shared" si="16"/>
        <v>0.211579572563396</v>
      </c>
      <c r="AG47" s="16">
        <f t="shared" si="17"/>
        <v>0.0029113000189843</v>
      </c>
      <c r="AJ47" s="25">
        <v>-0.805408204990202</v>
      </c>
      <c r="AK47" s="25">
        <v>1</v>
      </c>
      <c r="AL47" s="25">
        <v>0.996011485210562</v>
      </c>
      <c r="AM47" s="25">
        <v>0.0112366319259878</v>
      </c>
      <c r="AN47" s="22">
        <v>4.60517018598809</v>
      </c>
      <c r="AO47" s="25">
        <v>-0.693147180559945</v>
      </c>
      <c r="AP47" s="25">
        <v>-0.693147180559945</v>
      </c>
      <c r="AQ47" s="25">
        <v>0</v>
      </c>
      <c r="AR47" s="25">
        <v>1.68639895357023</v>
      </c>
      <c r="AS47" s="26">
        <f t="shared" si="18"/>
        <v>0.499789555631486</v>
      </c>
      <c r="AT47" s="26">
        <f t="shared" si="6"/>
        <v>0.824346958350172</v>
      </c>
      <c r="AU47" s="26">
        <f t="shared" si="19"/>
        <v>1.21308144570749</v>
      </c>
      <c r="AV47" s="16">
        <f t="shared" si="20"/>
        <v>0.00770700607797386</v>
      </c>
      <c r="AW47" s="16">
        <f t="shared" si="21"/>
        <v>0.213081445707491</v>
      </c>
      <c r="AX47" s="16">
        <f t="shared" si="22"/>
        <v>0.00280394099585029</v>
      </c>
      <c r="BA47" s="25">
        <v>-0.805408204990202</v>
      </c>
      <c r="BB47" s="25">
        <v>1</v>
      </c>
      <c r="BC47" s="25">
        <v>0.996011485210562</v>
      </c>
      <c r="BD47" s="25">
        <v>0.0112366319259878</v>
      </c>
      <c r="BE47" s="22">
        <v>-0.693147180559945</v>
      </c>
      <c r="BF47" s="25">
        <v>-0.693147180559945</v>
      </c>
      <c r="BG47" s="25">
        <v>0</v>
      </c>
      <c r="BH47" s="25">
        <v>1.68639895357023</v>
      </c>
      <c r="BI47" s="26">
        <f t="shared" si="23"/>
        <v>0.500036043452306</v>
      </c>
      <c r="BJ47" s="26">
        <f t="shared" si="7"/>
        <v>0.823940604672225</v>
      </c>
      <c r="BK47" s="26">
        <f t="shared" si="72"/>
        <v>1.21367971711725</v>
      </c>
      <c r="BL47" s="16">
        <f t="shared" si="24"/>
        <v>0.00775034494673636</v>
      </c>
      <c r="BM47" s="16">
        <f t="shared" si="25"/>
        <v>0.213679717117248</v>
      </c>
      <c r="BN47" s="16">
        <f t="shared" si="26"/>
        <v>0.00263027070855166</v>
      </c>
      <c r="BQ47" s="25">
        <v>-0.805408204990202</v>
      </c>
      <c r="BR47" s="25">
        <v>1</v>
      </c>
      <c r="BS47" s="22">
        <v>0.996011485210562</v>
      </c>
      <c r="BT47" s="25">
        <v>0.0112366319259878</v>
      </c>
      <c r="BU47" s="25">
        <v>-0.693147180559945</v>
      </c>
      <c r="BV47" s="25">
        <v>0</v>
      </c>
      <c r="BW47" s="25">
        <v>1.68639895357023</v>
      </c>
      <c r="BX47" s="27">
        <f t="shared" si="27"/>
        <v>0.497638099707242</v>
      </c>
      <c r="BY47" s="27">
        <f t="shared" si="8"/>
        <v>0.8279108859277</v>
      </c>
      <c r="BZ47" s="29">
        <f t="shared" si="73"/>
        <v>1.20785946530884</v>
      </c>
      <c r="CA47" s="27">
        <f t="shared" si="28"/>
        <v>0.00733388412146755</v>
      </c>
      <c r="CB47" s="27">
        <f t="shared" si="29"/>
        <v>0.20785946530884</v>
      </c>
      <c r="CC47" s="27">
        <f t="shared" si="30"/>
        <v>0.00343957056725398</v>
      </c>
      <c r="CF47" s="31">
        <v>-0.805408204990202</v>
      </c>
      <c r="CG47" s="31">
        <v>1</v>
      </c>
      <c r="CH47" s="31">
        <v>0.0112366319259878</v>
      </c>
      <c r="CI47" s="31">
        <v>-0.693147180559945</v>
      </c>
      <c r="CJ47" s="31">
        <v>0</v>
      </c>
      <c r="CK47" s="31">
        <v>1.68639895357023</v>
      </c>
      <c r="CL47" s="34">
        <f t="shared" si="31"/>
        <v>0.473778457652971</v>
      </c>
      <c r="CM47" s="34">
        <f t="shared" si="32"/>
        <v>0.869604755862028</v>
      </c>
      <c r="CN47" s="34">
        <f t="shared" si="33"/>
        <v>1.14994771274993</v>
      </c>
      <c r="CO47" s="32">
        <f t="shared" si="34"/>
        <v>0.00381657782997995</v>
      </c>
      <c r="CP47" s="32">
        <f t="shared" si="35"/>
        <v>0.14994771274993</v>
      </c>
      <c r="CQ47" s="32">
        <f t="shared" si="36"/>
        <v>0.0140487039668118</v>
      </c>
      <c r="CS47" s="30">
        <f t="shared" si="37"/>
        <v>0.474825859957967</v>
      </c>
      <c r="CT47" s="30">
        <f t="shared" si="38"/>
        <v>0.579748727653494</v>
      </c>
      <c r="CU47" s="30">
        <f t="shared" si="39"/>
        <v>0.710652702365645</v>
      </c>
      <c r="CV47" s="34">
        <f t="shared" si="40"/>
        <v>1.40715710595508</v>
      </c>
      <c r="CW47" s="32">
        <f t="shared" si="41"/>
        <v>0.0281396356293662</v>
      </c>
      <c r="CX47" s="32">
        <f t="shared" si="42"/>
        <v>0.407157105955083</v>
      </c>
      <c r="CY47" s="32">
        <f t="shared" si="43"/>
        <v>0.00737112451757573</v>
      </c>
      <c r="CZ47" s="36"/>
      <c r="DB47" s="25">
        <v>-0.805408204990202</v>
      </c>
      <c r="DC47" s="25">
        <v>1</v>
      </c>
      <c r="DD47" s="22">
        <v>0.0112366319259878</v>
      </c>
      <c r="DE47" s="25">
        <v>0</v>
      </c>
      <c r="DF47" s="25">
        <v>1.68639895357023</v>
      </c>
      <c r="DG47" s="26">
        <f t="shared" si="44"/>
        <v>0.500237834610798</v>
      </c>
      <c r="DH47" s="29">
        <f t="shared" si="74"/>
        <v>0.823608234912</v>
      </c>
      <c r="DI47" s="26">
        <f t="shared" si="75"/>
        <v>1.21416950148252</v>
      </c>
      <c r="DJ47" s="16">
        <f t="shared" si="45"/>
        <v>0.00778591545680246</v>
      </c>
      <c r="DK47" s="16">
        <f t="shared" si="46"/>
        <v>0.214169501482518</v>
      </c>
      <c r="DL47" s="16">
        <f t="shared" si="47"/>
        <v>0.00503113904543445</v>
      </c>
      <c r="DO47" s="25">
        <v>-0.805408204990202</v>
      </c>
      <c r="DP47" s="25">
        <v>1</v>
      </c>
      <c r="DQ47" s="25">
        <v>0</v>
      </c>
      <c r="DR47" s="22">
        <v>1.68639895357023</v>
      </c>
      <c r="DS47" s="26">
        <f t="shared" si="48"/>
        <v>0.53970424952544</v>
      </c>
      <c r="DT47" s="26">
        <f t="shared" si="9"/>
        <v>0.763381056128927</v>
      </c>
      <c r="DU47" s="26">
        <f t="shared" si="76"/>
        <v>1.30996177069282</v>
      </c>
      <c r="DV47" s="16">
        <f t="shared" si="49"/>
        <v>0.0163083753468558</v>
      </c>
      <c r="DW47" s="16">
        <f t="shared" si="50"/>
        <v>0.309961770692815</v>
      </c>
      <c r="DX47" s="16">
        <f t="shared" si="51"/>
        <v>0.000190713011868115</v>
      </c>
      <c r="EA47" s="25">
        <v>-0.805408204990202</v>
      </c>
      <c r="EB47" s="22">
        <v>1</v>
      </c>
      <c r="EC47" s="25">
        <v>0</v>
      </c>
      <c r="ED47" s="26">
        <f t="shared" si="52"/>
        <v>0.557371260802207</v>
      </c>
      <c r="EE47" s="26">
        <f t="shared" si="10"/>
        <v>0.739184147038764</v>
      </c>
      <c r="EF47" s="26">
        <f t="shared" si="77"/>
        <v>1.35284286602478</v>
      </c>
      <c r="EG47" s="16">
        <f t="shared" si="53"/>
        <v>0.0211328034672234</v>
      </c>
      <c r="EH47" s="16">
        <f t="shared" si="54"/>
        <v>0.352842866024775</v>
      </c>
      <c r="EI47" s="16">
        <f t="shared" si="55"/>
        <v>0.000261157479241552</v>
      </c>
      <c r="EL47" s="25">
        <v>-0.805408204990202</v>
      </c>
      <c r="EM47" s="25">
        <v>0</v>
      </c>
      <c r="EN47" s="26">
        <f t="shared" si="56"/>
        <v>0.921895202938263</v>
      </c>
      <c r="EO47" s="26">
        <f t="shared" si="57"/>
        <v>0.446905460281032</v>
      </c>
      <c r="EP47" s="26">
        <f t="shared" si="58"/>
        <v>2.23760971586957</v>
      </c>
      <c r="EQ47" s="16">
        <f t="shared" si="59"/>
        <v>0.259993117979452</v>
      </c>
      <c r="ER47" s="16">
        <f t="shared" si="60"/>
        <v>1.23760971586957</v>
      </c>
      <c r="ES47" s="16">
        <f t="shared" si="61"/>
        <v>0.492939684837975</v>
      </c>
    </row>
    <row r="48" s="1" customFormat="1" spans="1:149">
      <c r="A48" s="13" t="s">
        <v>22</v>
      </c>
      <c r="B48" s="13">
        <v>2.03660626042719</v>
      </c>
      <c r="C48" s="14">
        <v>0.0071</v>
      </c>
      <c r="D48" s="14">
        <v>0.0113</v>
      </c>
      <c r="E48" s="13">
        <v>100</v>
      </c>
      <c r="F48" s="13">
        <v>0.6</v>
      </c>
      <c r="G48" s="13">
        <v>0.5</v>
      </c>
      <c r="H48" s="13">
        <v>1</v>
      </c>
      <c r="I48" s="13">
        <v>5.4</v>
      </c>
      <c r="J48" s="13">
        <v>0.313</v>
      </c>
      <c r="K48" s="17">
        <f t="shared" si="11"/>
        <v>1.00532326848098</v>
      </c>
      <c r="L48" s="17">
        <f t="shared" si="0"/>
        <v>0.311342639540151</v>
      </c>
      <c r="M48" s="17">
        <f t="shared" si="1"/>
        <v>3.2118954264568</v>
      </c>
      <c r="N48" s="16">
        <f t="shared" si="2"/>
        <v>0.479311508080185</v>
      </c>
      <c r="O48" s="16">
        <f t="shared" si="3"/>
        <v>2.2118954264568</v>
      </c>
      <c r="P48" s="16">
        <f>(O48-$Q$1)^2</f>
        <v>2.8093575585672</v>
      </c>
      <c r="R48" s="21">
        <f t="shared" si="62"/>
        <v>-1.16686123841156</v>
      </c>
      <c r="S48" s="21">
        <f t="shared" si="81"/>
        <v>1</v>
      </c>
      <c r="T48" s="21">
        <f t="shared" si="12"/>
        <v>0.711284824710828</v>
      </c>
      <c r="U48" s="22">
        <f t="shared" si="64"/>
        <v>0.00707491367196198</v>
      </c>
      <c r="V48" s="21">
        <f t="shared" si="65"/>
        <v>0.0112366319259878</v>
      </c>
      <c r="W48" s="21">
        <f t="shared" si="66"/>
        <v>4.60517018598809</v>
      </c>
      <c r="X48" s="21">
        <f t="shared" si="67"/>
        <v>-0.510825623765991</v>
      </c>
      <c r="Y48" s="21">
        <f t="shared" si="68"/>
        <v>-0.693147180559945</v>
      </c>
      <c r="Z48" s="25">
        <f t="shared" si="69"/>
        <v>0</v>
      </c>
      <c r="AA48" s="21">
        <f t="shared" si="70"/>
        <v>1.68639895357023</v>
      </c>
      <c r="AB48" s="26">
        <f t="shared" si="14"/>
        <v>0.501568318992242</v>
      </c>
      <c r="AC48" s="26">
        <f t="shared" si="5"/>
        <v>0.624042604263531</v>
      </c>
      <c r="AD48" s="26">
        <f t="shared" si="71"/>
        <v>1.60245469326595</v>
      </c>
      <c r="AE48" s="16">
        <f t="shared" si="15"/>
        <v>0.03555801092756</v>
      </c>
      <c r="AF48" s="16">
        <f t="shared" si="16"/>
        <v>0.602454693265949</v>
      </c>
      <c r="AG48" s="16">
        <f t="shared" si="17"/>
        <v>0.113514181161813</v>
      </c>
      <c r="AJ48" s="25">
        <v>-1.16686123841156</v>
      </c>
      <c r="AK48" s="25">
        <v>1</v>
      </c>
      <c r="AL48" s="25">
        <v>0.711284824710828</v>
      </c>
      <c r="AM48" s="25">
        <v>0.0112366319259878</v>
      </c>
      <c r="AN48" s="22">
        <v>4.60517018598809</v>
      </c>
      <c r="AO48" s="25">
        <v>-0.510825623765991</v>
      </c>
      <c r="AP48" s="25">
        <v>-0.693147180559945</v>
      </c>
      <c r="AQ48" s="25">
        <v>0</v>
      </c>
      <c r="AR48" s="25">
        <v>1.68639895357023</v>
      </c>
      <c r="AS48" s="26">
        <f t="shared" si="18"/>
        <v>0.50174937665367</v>
      </c>
      <c r="AT48" s="26">
        <f t="shared" si="6"/>
        <v>0.62381741674997</v>
      </c>
      <c r="AU48" s="26">
        <f t="shared" si="19"/>
        <v>1.60303315224815</v>
      </c>
      <c r="AV48" s="16">
        <f t="shared" si="20"/>
        <v>0.035626327187149</v>
      </c>
      <c r="AW48" s="16">
        <f t="shared" si="21"/>
        <v>0.603033152248147</v>
      </c>
      <c r="AX48" s="16">
        <f t="shared" si="22"/>
        <v>0.113568632335378</v>
      </c>
      <c r="BA48" s="25">
        <v>-1.16686123841156</v>
      </c>
      <c r="BB48" s="25">
        <v>1</v>
      </c>
      <c r="BC48" s="25">
        <v>0.711284824710828</v>
      </c>
      <c r="BD48" s="25">
        <v>0.0112366319259878</v>
      </c>
      <c r="BE48" s="22">
        <v>-0.510825623765991</v>
      </c>
      <c r="BF48" s="25">
        <v>-0.693147180559945</v>
      </c>
      <c r="BG48" s="25">
        <v>0</v>
      </c>
      <c r="BH48" s="25">
        <v>1.68639895357023</v>
      </c>
      <c r="BI48" s="26">
        <f t="shared" si="23"/>
        <v>0.498098974789878</v>
      </c>
      <c r="BJ48" s="26">
        <f t="shared" si="7"/>
        <v>0.6283891672976</v>
      </c>
      <c r="BK48" s="26">
        <f t="shared" si="72"/>
        <v>1.59137052648523</v>
      </c>
      <c r="BL48" s="16">
        <f t="shared" si="24"/>
        <v>0.034261630468264</v>
      </c>
      <c r="BM48" s="16">
        <f t="shared" si="25"/>
        <v>0.591370526485234</v>
      </c>
      <c r="BN48" s="16">
        <f t="shared" si="26"/>
        <v>0.106539991940445</v>
      </c>
      <c r="BQ48" s="25">
        <v>-1.16686123841156</v>
      </c>
      <c r="BR48" s="25">
        <v>1</v>
      </c>
      <c r="BS48" s="22">
        <v>0.711284824710828</v>
      </c>
      <c r="BT48" s="25">
        <v>0.0112366319259878</v>
      </c>
      <c r="BU48" s="25">
        <v>-0.693147180559945</v>
      </c>
      <c r="BV48" s="25">
        <v>0</v>
      </c>
      <c r="BW48" s="25">
        <v>1.68639895357023</v>
      </c>
      <c r="BX48" s="27">
        <f t="shared" si="27"/>
        <v>0.505559626457208</v>
      </c>
      <c r="BY48" s="27">
        <f t="shared" si="8"/>
        <v>0.619115893793574</v>
      </c>
      <c r="BZ48" s="29">
        <f t="shared" si="73"/>
        <v>1.61520647430418</v>
      </c>
      <c r="CA48" s="27">
        <f t="shared" si="28"/>
        <v>0.0370792097413396</v>
      </c>
      <c r="CB48" s="27">
        <f t="shared" si="29"/>
        <v>0.61520647430418</v>
      </c>
      <c r="CC48" s="27">
        <f t="shared" si="30"/>
        <v>0.121591101952272</v>
      </c>
      <c r="CF48" s="31">
        <v>-1.16686123841156</v>
      </c>
      <c r="CG48" s="31">
        <v>1</v>
      </c>
      <c r="CH48" s="31">
        <v>0.0112366319259878</v>
      </c>
      <c r="CI48" s="31">
        <v>-0.693147180559945</v>
      </c>
      <c r="CJ48" s="31">
        <v>0</v>
      </c>
      <c r="CK48" s="31">
        <v>1.68639895357023</v>
      </c>
      <c r="CL48" s="34">
        <f t="shared" si="31"/>
        <v>0.516653634887673</v>
      </c>
      <c r="CM48" s="34">
        <f t="shared" si="32"/>
        <v>0.605821732132108</v>
      </c>
      <c r="CN48" s="34">
        <f t="shared" si="33"/>
        <v>1.65065059069544</v>
      </c>
      <c r="CO48" s="32">
        <f t="shared" si="34"/>
        <v>0.0414748030029616</v>
      </c>
      <c r="CP48" s="32">
        <f t="shared" si="35"/>
        <v>0.650650590695441</v>
      </c>
      <c r="CQ48" s="32">
        <f t="shared" si="36"/>
        <v>0.146058226800424</v>
      </c>
      <c r="CS48" s="30">
        <f t="shared" si="37"/>
        <v>0.517443946692396</v>
      </c>
      <c r="CT48" s="30">
        <f t="shared" si="38"/>
        <v>0.618512121828644</v>
      </c>
      <c r="CU48" s="30">
        <f t="shared" si="39"/>
        <v>0.506053137769732</v>
      </c>
      <c r="CV48" s="34">
        <f t="shared" si="40"/>
        <v>1.97607706654519</v>
      </c>
      <c r="CW48" s="32">
        <f t="shared" si="41"/>
        <v>0.0933376565842404</v>
      </c>
      <c r="CX48" s="32">
        <f t="shared" si="42"/>
        <v>0.97607706654519</v>
      </c>
      <c r="CY48" s="32">
        <f t="shared" si="43"/>
        <v>0.428730580712393</v>
      </c>
      <c r="CZ48" s="36"/>
      <c r="DB48" s="25">
        <v>-1.16686123841156</v>
      </c>
      <c r="DC48" s="25">
        <v>1</v>
      </c>
      <c r="DD48" s="22">
        <v>0.0112366319259878</v>
      </c>
      <c r="DE48" s="25">
        <v>0</v>
      </c>
      <c r="DF48" s="25">
        <v>1.68639895357023</v>
      </c>
      <c r="DG48" s="26">
        <f t="shared" si="44"/>
        <v>0.545507486432222</v>
      </c>
      <c r="DH48" s="29">
        <f t="shared" si="74"/>
        <v>0.573777643359418</v>
      </c>
      <c r="DI48" s="26">
        <f t="shared" si="75"/>
        <v>1.74283541991125</v>
      </c>
      <c r="DJ48" s="16">
        <f t="shared" si="45"/>
        <v>0.0540597312470298</v>
      </c>
      <c r="DK48" s="16">
        <f t="shared" si="46"/>
        <v>0.742835419911252</v>
      </c>
      <c r="DL48" s="16">
        <f t="shared" si="47"/>
        <v>0.209521692535599</v>
      </c>
      <c r="DO48" s="25">
        <v>-1.16686123841156</v>
      </c>
      <c r="DP48" s="25">
        <v>1</v>
      </c>
      <c r="DQ48" s="25">
        <v>0</v>
      </c>
      <c r="DR48" s="22">
        <v>1.68639895357023</v>
      </c>
      <c r="DS48" s="26">
        <f t="shared" si="48"/>
        <v>0.588545464187999</v>
      </c>
      <c r="DT48" s="26">
        <f t="shared" si="9"/>
        <v>0.531819577323288</v>
      </c>
      <c r="DU48" s="26">
        <f t="shared" si="76"/>
        <v>1.88033694628754</v>
      </c>
      <c r="DV48" s="16">
        <f t="shared" si="49"/>
        <v>0.0759253028345798</v>
      </c>
      <c r="DW48" s="16">
        <f t="shared" si="50"/>
        <v>0.880336946287537</v>
      </c>
      <c r="DX48" s="16">
        <f t="shared" si="51"/>
        <v>0.341272188751182</v>
      </c>
      <c r="EA48" s="25">
        <v>-1.16686123841156</v>
      </c>
      <c r="EB48" s="22">
        <v>1</v>
      </c>
      <c r="EC48" s="25">
        <v>0</v>
      </c>
      <c r="ED48" s="26">
        <f t="shared" si="52"/>
        <v>0.607811273864025</v>
      </c>
      <c r="EE48" s="26">
        <f t="shared" si="10"/>
        <v>0.514962478418954</v>
      </c>
      <c r="EF48" s="26">
        <f t="shared" si="77"/>
        <v>1.94188905387868</v>
      </c>
      <c r="EG48" s="16">
        <f t="shared" si="53"/>
        <v>0.0869136871973294</v>
      </c>
      <c r="EH48" s="16">
        <f t="shared" si="54"/>
        <v>0.941889053878675</v>
      </c>
      <c r="EI48" s="16">
        <f t="shared" si="55"/>
        <v>0.366274974699752</v>
      </c>
      <c r="EL48" s="25">
        <v>-1.16686123841156</v>
      </c>
      <c r="EM48" s="25">
        <v>0</v>
      </c>
      <c r="EN48" s="26">
        <f t="shared" si="56"/>
        <v>1.00532326848098</v>
      </c>
      <c r="EO48" s="26">
        <f t="shared" si="57"/>
        <v>0.311342639540151</v>
      </c>
      <c r="EP48" s="26">
        <f t="shared" si="58"/>
        <v>3.2118954264568</v>
      </c>
      <c r="EQ48" s="16">
        <f t="shared" si="59"/>
        <v>0.479311508080187</v>
      </c>
      <c r="ER48" s="16">
        <f t="shared" si="60"/>
        <v>2.21189542645681</v>
      </c>
      <c r="ES48" s="16">
        <f t="shared" si="61"/>
        <v>2.81025776850022</v>
      </c>
    </row>
    <row r="49" s="1" customFormat="1" spans="1:149">
      <c r="A49" s="13" t="s">
        <v>22</v>
      </c>
      <c r="B49" s="13">
        <v>2.03660626042719</v>
      </c>
      <c r="C49" s="14">
        <v>0.0071</v>
      </c>
      <c r="D49" s="14">
        <v>0.0113</v>
      </c>
      <c r="E49" s="13">
        <v>100</v>
      </c>
      <c r="F49" s="13">
        <v>0.7</v>
      </c>
      <c r="G49" s="13">
        <v>0.5</v>
      </c>
      <c r="H49" s="13">
        <v>1</v>
      </c>
      <c r="I49" s="13">
        <v>5.4</v>
      </c>
      <c r="J49" s="13">
        <v>0.356</v>
      </c>
      <c r="K49" s="17">
        <f t="shared" si="11"/>
        <v>1.07144326848098</v>
      </c>
      <c r="L49" s="17">
        <f t="shared" si="0"/>
        <v>0.332262108944614</v>
      </c>
      <c r="M49" s="17">
        <f t="shared" si="1"/>
        <v>3.00967210247466</v>
      </c>
      <c r="N49" s="16">
        <f t="shared" si="2"/>
        <v>0.511859070414745</v>
      </c>
      <c r="O49" s="16">
        <f t="shared" si="3"/>
        <v>2.00967210247466</v>
      </c>
      <c r="P49" s="16">
        <f>(O49-$Q$1)^2</f>
        <v>2.17235321269368</v>
      </c>
      <c r="R49" s="21">
        <f t="shared" si="62"/>
        <v>-1.10183113677189</v>
      </c>
      <c r="S49" s="21">
        <f t="shared" si="81"/>
        <v>1</v>
      </c>
      <c r="T49" s="21">
        <f t="shared" si="12"/>
        <v>0.711284824710828</v>
      </c>
      <c r="U49" s="22">
        <f t="shared" si="64"/>
        <v>0.00707491367196198</v>
      </c>
      <c r="V49" s="21">
        <f t="shared" si="65"/>
        <v>0.0112366319259878</v>
      </c>
      <c r="W49" s="21">
        <f t="shared" si="66"/>
        <v>4.60517018598809</v>
      </c>
      <c r="X49" s="21">
        <f t="shared" si="67"/>
        <v>-0.356674943938732</v>
      </c>
      <c r="Y49" s="21">
        <f t="shared" si="68"/>
        <v>-0.693147180559945</v>
      </c>
      <c r="Z49" s="25">
        <f t="shared" si="69"/>
        <v>0</v>
      </c>
      <c r="AA49" s="21">
        <f t="shared" si="70"/>
        <v>1.68639895357023</v>
      </c>
      <c r="AB49" s="26">
        <f t="shared" si="14"/>
        <v>0.526290126705748</v>
      </c>
      <c r="AC49" s="26">
        <f t="shared" si="5"/>
        <v>0.676432982371037</v>
      </c>
      <c r="AD49" s="26">
        <f t="shared" si="71"/>
        <v>1.47834305254424</v>
      </c>
      <c r="AE49" s="16">
        <f t="shared" si="15"/>
        <v>0.0289987272534598</v>
      </c>
      <c r="AF49" s="16">
        <f t="shared" si="16"/>
        <v>0.478343052544236</v>
      </c>
      <c r="AG49" s="16">
        <f t="shared" si="17"/>
        <v>0.0452868260049147</v>
      </c>
      <c r="AJ49" s="25">
        <v>-1.10183113677189</v>
      </c>
      <c r="AK49" s="25">
        <v>1</v>
      </c>
      <c r="AL49" s="25">
        <v>0.711284824710828</v>
      </c>
      <c r="AM49" s="25">
        <v>0.0112366319259878</v>
      </c>
      <c r="AN49" s="22">
        <v>4.60517018598809</v>
      </c>
      <c r="AO49" s="25">
        <v>-0.356674943938732</v>
      </c>
      <c r="AP49" s="25">
        <v>-0.693147180559945</v>
      </c>
      <c r="AQ49" s="25">
        <v>0</v>
      </c>
      <c r="AR49" s="25">
        <v>1.68639895357023</v>
      </c>
      <c r="AS49" s="26">
        <f t="shared" si="18"/>
        <v>0.526634329910906</v>
      </c>
      <c r="AT49" s="26">
        <f t="shared" si="6"/>
        <v>0.67599087218683</v>
      </c>
      <c r="AU49" s="26">
        <f t="shared" si="19"/>
        <v>1.47930991548007</v>
      </c>
      <c r="AV49" s="16">
        <f t="shared" si="20"/>
        <v>0.0291160745441438</v>
      </c>
      <c r="AW49" s="16">
        <f t="shared" si="21"/>
        <v>0.479309915480072</v>
      </c>
      <c r="AX49" s="16">
        <f t="shared" si="22"/>
        <v>0.0454867450513519</v>
      </c>
      <c r="BA49" s="25">
        <v>-1.10183113677189</v>
      </c>
      <c r="BB49" s="25">
        <v>1</v>
      </c>
      <c r="BC49" s="25">
        <v>0.711284824710828</v>
      </c>
      <c r="BD49" s="25">
        <v>0.0112366319259878</v>
      </c>
      <c r="BE49" s="22">
        <v>-0.356674943938732</v>
      </c>
      <c r="BF49" s="25">
        <v>-0.693147180559945</v>
      </c>
      <c r="BG49" s="25">
        <v>0</v>
      </c>
      <c r="BH49" s="25">
        <v>1.68639895357023</v>
      </c>
      <c r="BI49" s="26">
        <f t="shared" si="23"/>
        <v>0.522528945691674</v>
      </c>
      <c r="BJ49" s="26">
        <f t="shared" si="7"/>
        <v>0.681301969843529</v>
      </c>
      <c r="BK49" s="26">
        <f t="shared" si="72"/>
        <v>1.46777793733616</v>
      </c>
      <c r="BL49" s="16">
        <f t="shared" si="24"/>
        <v>0.0277318897531805</v>
      </c>
      <c r="BM49" s="16">
        <f t="shared" si="25"/>
        <v>0.467777937336163</v>
      </c>
      <c r="BN49" s="16">
        <f t="shared" si="26"/>
        <v>0.041132729789003</v>
      </c>
      <c r="BQ49" s="25">
        <v>-1.10183113677189</v>
      </c>
      <c r="BR49" s="25">
        <v>1</v>
      </c>
      <c r="BS49" s="22">
        <v>0.711284824710828</v>
      </c>
      <c r="BT49" s="25">
        <v>0.0112366319259878</v>
      </c>
      <c r="BU49" s="25">
        <v>-0.693147180559945</v>
      </c>
      <c r="BV49" s="25">
        <v>0</v>
      </c>
      <c r="BW49" s="25">
        <v>1.68639895357023</v>
      </c>
      <c r="BX49" s="27">
        <f t="shared" si="27"/>
        <v>0.538810227084267</v>
      </c>
      <c r="BY49" s="27">
        <f t="shared" si="8"/>
        <v>0.660715001507058</v>
      </c>
      <c r="BZ49" s="29">
        <f t="shared" si="73"/>
        <v>1.51351187383221</v>
      </c>
      <c r="CA49" s="27">
        <f t="shared" si="28"/>
        <v>0.0334195791266013</v>
      </c>
      <c r="CB49" s="27">
        <f t="shared" si="29"/>
        <v>0.513511873832211</v>
      </c>
      <c r="CC49" s="27">
        <f t="shared" si="30"/>
        <v>0.0610112508462702</v>
      </c>
      <c r="CF49" s="31">
        <v>-1.10183113677189</v>
      </c>
      <c r="CG49" s="31">
        <v>1</v>
      </c>
      <c r="CH49" s="31">
        <v>0.0112366319259878</v>
      </c>
      <c r="CI49" s="31">
        <v>-0.693147180559945</v>
      </c>
      <c r="CJ49" s="31">
        <v>0</v>
      </c>
      <c r="CK49" s="31">
        <v>1.68639895357023</v>
      </c>
      <c r="CL49" s="34">
        <f t="shared" si="31"/>
        <v>0.550633887220228</v>
      </c>
      <c r="CM49" s="34">
        <f t="shared" si="32"/>
        <v>0.646527589860477</v>
      </c>
      <c r="CN49" s="34">
        <f t="shared" si="33"/>
        <v>1.54672440230401</v>
      </c>
      <c r="CO49" s="32">
        <f t="shared" si="34"/>
        <v>0.0378823500544565</v>
      </c>
      <c r="CP49" s="32">
        <f t="shared" si="35"/>
        <v>0.546724402304012</v>
      </c>
      <c r="CQ49" s="32">
        <f t="shared" si="36"/>
        <v>0.0774227624103969</v>
      </c>
      <c r="CS49" s="30">
        <f t="shared" si="37"/>
        <v>0.55142336953999</v>
      </c>
      <c r="CT49" s="30">
        <f t="shared" si="38"/>
        <v>0.657275516003794</v>
      </c>
      <c r="CU49" s="30">
        <f t="shared" si="39"/>
        <v>0.541629790448401</v>
      </c>
      <c r="CV49" s="34">
        <f t="shared" si="40"/>
        <v>1.8462795393365</v>
      </c>
      <c r="CW49" s="32">
        <f t="shared" si="41"/>
        <v>0.0907669365433526</v>
      </c>
      <c r="CX49" s="32">
        <f t="shared" si="42"/>
        <v>0.846279539336501</v>
      </c>
      <c r="CY49" s="32">
        <f t="shared" si="43"/>
        <v>0.275601571503398</v>
      </c>
      <c r="CZ49" s="36"/>
      <c r="DB49" s="25">
        <v>-1.10183113677189</v>
      </c>
      <c r="DC49" s="25">
        <v>1</v>
      </c>
      <c r="DD49" s="22">
        <v>0.0112366319259878</v>
      </c>
      <c r="DE49" s="25">
        <v>0</v>
      </c>
      <c r="DF49" s="25">
        <v>1.68639895357023</v>
      </c>
      <c r="DG49" s="26">
        <f t="shared" si="44"/>
        <v>0.581385453384482</v>
      </c>
      <c r="DH49" s="29">
        <f t="shared" si="74"/>
        <v>0.6123304219732</v>
      </c>
      <c r="DI49" s="26">
        <f t="shared" si="75"/>
        <v>1.63310520613618</v>
      </c>
      <c r="DJ49" s="16">
        <f t="shared" si="45"/>
        <v>0.0507986025973284</v>
      </c>
      <c r="DK49" s="16">
        <f t="shared" si="46"/>
        <v>0.633105206136185</v>
      </c>
      <c r="DL49" s="16">
        <f t="shared" si="47"/>
        <v>0.121107606691434</v>
      </c>
      <c r="DO49" s="25">
        <v>-1.10183113677189</v>
      </c>
      <c r="DP49" s="25">
        <v>1</v>
      </c>
      <c r="DQ49" s="25">
        <v>0</v>
      </c>
      <c r="DR49" s="22">
        <v>1.68639895357023</v>
      </c>
      <c r="DS49" s="26">
        <f t="shared" si="48"/>
        <v>0.627254034169583</v>
      </c>
      <c r="DT49" s="26">
        <f t="shared" si="9"/>
        <v>0.567553145307875</v>
      </c>
      <c r="DU49" s="26">
        <f t="shared" si="76"/>
        <v>1.76194953418422</v>
      </c>
      <c r="DV49" s="16">
        <f t="shared" si="49"/>
        <v>0.0735787510532732</v>
      </c>
      <c r="DW49" s="16">
        <f t="shared" si="50"/>
        <v>0.761949534184222</v>
      </c>
      <c r="DX49" s="16">
        <f t="shared" si="51"/>
        <v>0.216967452313525</v>
      </c>
      <c r="EA49" s="25">
        <v>-1.10183113677189</v>
      </c>
      <c r="EB49" s="22">
        <v>1</v>
      </c>
      <c r="EC49" s="25">
        <v>0</v>
      </c>
      <c r="ED49" s="26">
        <f t="shared" si="52"/>
        <v>0.647786954013768</v>
      </c>
      <c r="EE49" s="26">
        <f t="shared" si="10"/>
        <v>0.549563398574454</v>
      </c>
      <c r="EF49" s="26">
        <f t="shared" si="77"/>
        <v>1.81962627531957</v>
      </c>
      <c r="EG49" s="16">
        <f t="shared" si="53"/>
        <v>0.0851396265326327</v>
      </c>
      <c r="EH49" s="16">
        <f t="shared" si="54"/>
        <v>0.819626275319573</v>
      </c>
      <c r="EI49" s="16">
        <f t="shared" si="55"/>
        <v>0.233234691589844</v>
      </c>
      <c r="EL49" s="25">
        <v>-1.10183113677189</v>
      </c>
      <c r="EM49" s="25">
        <v>0</v>
      </c>
      <c r="EN49" s="26">
        <f t="shared" si="56"/>
        <v>1.07144326848098</v>
      </c>
      <c r="EO49" s="26">
        <f t="shared" si="57"/>
        <v>0.332262108944613</v>
      </c>
      <c r="EP49" s="26">
        <f t="shared" si="58"/>
        <v>3.00967210247466</v>
      </c>
      <c r="EQ49" s="16">
        <f t="shared" si="59"/>
        <v>0.511859070414748</v>
      </c>
      <c r="ER49" s="16">
        <f t="shared" si="60"/>
        <v>2.00967210247466</v>
      </c>
      <c r="ES49" s="16">
        <f t="shared" si="61"/>
        <v>2.17314482089497</v>
      </c>
    </row>
    <row r="50" s="1" customFormat="1" spans="1:149">
      <c r="A50" s="13" t="s">
        <v>22</v>
      </c>
      <c r="B50" s="13">
        <v>2.03660626042719</v>
      </c>
      <c r="C50" s="14">
        <v>0.0071</v>
      </c>
      <c r="D50" s="14">
        <v>0.0113</v>
      </c>
      <c r="E50" s="13">
        <v>100</v>
      </c>
      <c r="F50" s="13">
        <v>0.8</v>
      </c>
      <c r="G50" s="13">
        <v>0.5</v>
      </c>
      <c r="H50" s="13">
        <v>1</v>
      </c>
      <c r="I50" s="13">
        <v>5.4</v>
      </c>
      <c r="J50" s="13">
        <v>0.405</v>
      </c>
      <c r="K50" s="17">
        <f t="shared" si="11"/>
        <v>1.13756326848098</v>
      </c>
      <c r="L50" s="17">
        <f t="shared" si="0"/>
        <v>0.356024153751737</v>
      </c>
      <c r="M50" s="17">
        <f t="shared" si="1"/>
        <v>2.80879819378019</v>
      </c>
      <c r="N50" s="16">
        <f t="shared" si="2"/>
        <v>0.536648942327534</v>
      </c>
      <c r="O50" s="16">
        <f t="shared" si="3"/>
        <v>1.80879819378019</v>
      </c>
      <c r="P50" s="16">
        <f>(O50-$Q$1)^2</f>
        <v>1.62057124752898</v>
      </c>
      <c r="R50" s="21">
        <f t="shared" si="62"/>
        <v>-1.03275670281441</v>
      </c>
      <c r="S50" s="21">
        <f t="shared" si="81"/>
        <v>1</v>
      </c>
      <c r="T50" s="21">
        <f t="shared" si="12"/>
        <v>0.711284824710828</v>
      </c>
      <c r="U50" s="22">
        <f t="shared" si="64"/>
        <v>0.00707491367196198</v>
      </c>
      <c r="V50" s="21">
        <f t="shared" si="65"/>
        <v>0.0112366319259878</v>
      </c>
      <c r="W50" s="21">
        <f t="shared" si="66"/>
        <v>4.60517018598809</v>
      </c>
      <c r="X50" s="21">
        <f t="shared" si="67"/>
        <v>-0.22314355131421</v>
      </c>
      <c r="Y50" s="21">
        <f t="shared" si="68"/>
        <v>-0.693147180559945</v>
      </c>
      <c r="Z50" s="25">
        <f t="shared" si="69"/>
        <v>0</v>
      </c>
      <c r="AA50" s="21">
        <f t="shared" si="70"/>
        <v>1.68639895357023</v>
      </c>
      <c r="AB50" s="26">
        <f t="shared" si="14"/>
        <v>0.551275404447437</v>
      </c>
      <c r="AC50" s="26">
        <f t="shared" si="5"/>
        <v>0.734660020622444</v>
      </c>
      <c r="AD50" s="26">
        <f t="shared" si="71"/>
        <v>1.36117383814182</v>
      </c>
      <c r="AE50" s="16">
        <f t="shared" si="15"/>
        <v>0.0213964939462612</v>
      </c>
      <c r="AF50" s="16">
        <f t="shared" si="16"/>
        <v>0.361173838141819</v>
      </c>
      <c r="AG50" s="16">
        <f t="shared" si="17"/>
        <v>0.00914658907019096</v>
      </c>
      <c r="AJ50" s="25">
        <v>-1.03275670281441</v>
      </c>
      <c r="AK50" s="25">
        <v>1</v>
      </c>
      <c r="AL50" s="25">
        <v>0.711284824710828</v>
      </c>
      <c r="AM50" s="25">
        <v>0.0112366319259878</v>
      </c>
      <c r="AN50" s="22">
        <v>4.60517018598809</v>
      </c>
      <c r="AO50" s="25">
        <v>-0.22314355131421</v>
      </c>
      <c r="AP50" s="25">
        <v>-0.693147180559945</v>
      </c>
      <c r="AQ50" s="25">
        <v>0</v>
      </c>
      <c r="AR50" s="25">
        <v>1.68639895357023</v>
      </c>
      <c r="AS50" s="26">
        <f t="shared" si="18"/>
        <v>0.551775921590168</v>
      </c>
      <c r="AT50" s="26">
        <f t="shared" si="6"/>
        <v>0.733993608914334</v>
      </c>
      <c r="AU50" s="26">
        <f t="shared" si="19"/>
        <v>1.36240968293869</v>
      </c>
      <c r="AV50" s="16">
        <f t="shared" si="20"/>
        <v>0.0215431711586432</v>
      </c>
      <c r="AW50" s="16">
        <f t="shared" si="21"/>
        <v>0.362409682938687</v>
      </c>
      <c r="AX50" s="16">
        <f t="shared" si="22"/>
        <v>0.00928833052204204</v>
      </c>
      <c r="BA50" s="25">
        <v>-1.03275670281441</v>
      </c>
      <c r="BB50" s="25">
        <v>1</v>
      </c>
      <c r="BC50" s="25">
        <v>0.711284824710828</v>
      </c>
      <c r="BD50" s="25">
        <v>0.0112366319259878</v>
      </c>
      <c r="BE50" s="22">
        <v>-0.22314355131421</v>
      </c>
      <c r="BF50" s="25">
        <v>-0.693147180559945</v>
      </c>
      <c r="BG50" s="25">
        <v>0</v>
      </c>
      <c r="BH50" s="25">
        <v>1.68639895357023</v>
      </c>
      <c r="BI50" s="26">
        <f t="shared" si="23"/>
        <v>0.547226045075997</v>
      </c>
      <c r="BJ50" s="26">
        <f t="shared" si="7"/>
        <v>0.740096352584524</v>
      </c>
      <c r="BK50" s="26">
        <f t="shared" si="72"/>
        <v>1.35117541994073</v>
      </c>
      <c r="BL50" s="16">
        <f t="shared" si="24"/>
        <v>0.0202282478979597</v>
      </c>
      <c r="BM50" s="16">
        <f t="shared" si="25"/>
        <v>0.351175419940734</v>
      </c>
      <c r="BN50" s="16">
        <f t="shared" si="26"/>
        <v>0.00743208443166773</v>
      </c>
      <c r="BQ50" s="25">
        <v>-1.03275670281441</v>
      </c>
      <c r="BR50" s="25">
        <v>1</v>
      </c>
      <c r="BS50" s="22">
        <v>0.711284824710828</v>
      </c>
      <c r="BT50" s="25">
        <v>0.0112366319259878</v>
      </c>
      <c r="BU50" s="25">
        <v>-0.693147180559945</v>
      </c>
      <c r="BV50" s="25">
        <v>0</v>
      </c>
      <c r="BW50" s="25">
        <v>1.68639895357023</v>
      </c>
      <c r="BX50" s="27">
        <f t="shared" si="27"/>
        <v>0.572060827711326</v>
      </c>
      <c r="BY50" s="27">
        <f t="shared" si="8"/>
        <v>0.70796667134211</v>
      </c>
      <c r="BZ50" s="29">
        <f t="shared" si="73"/>
        <v>1.41249587089216</v>
      </c>
      <c r="CA50" s="27">
        <f t="shared" si="28"/>
        <v>0.0279093201555934</v>
      </c>
      <c r="CB50" s="27">
        <f t="shared" si="29"/>
        <v>0.412495870892163</v>
      </c>
      <c r="CC50" s="27">
        <f t="shared" si="30"/>
        <v>0.0213126577199984</v>
      </c>
      <c r="CF50" s="31">
        <v>-1.03275670281441</v>
      </c>
      <c r="CG50" s="31">
        <v>1</v>
      </c>
      <c r="CH50" s="31">
        <v>0.0112366319259878</v>
      </c>
      <c r="CI50" s="31">
        <v>-0.693147180559945</v>
      </c>
      <c r="CJ50" s="31">
        <v>0</v>
      </c>
      <c r="CK50" s="31">
        <v>1.68639895357023</v>
      </c>
      <c r="CL50" s="34">
        <f t="shared" si="31"/>
        <v>0.584614139552784</v>
      </c>
      <c r="CM50" s="34">
        <f t="shared" si="32"/>
        <v>0.692764633284128</v>
      </c>
      <c r="CN50" s="34">
        <f t="shared" si="33"/>
        <v>1.44349170259947</v>
      </c>
      <c r="CO50" s="32">
        <f t="shared" si="34"/>
        <v>0.0322612391272868</v>
      </c>
      <c r="CP50" s="32">
        <f t="shared" si="35"/>
        <v>0.443491702599465</v>
      </c>
      <c r="CQ50" s="32">
        <f t="shared" si="36"/>
        <v>0.0306308666485592</v>
      </c>
      <c r="CS50" s="30">
        <f t="shared" si="37"/>
        <v>0.585402792387584</v>
      </c>
      <c r="CT50" s="30">
        <f t="shared" si="38"/>
        <v>0.696038910178945</v>
      </c>
      <c r="CU50" s="30">
        <f t="shared" si="39"/>
        <v>0.581864022366046</v>
      </c>
      <c r="CV50" s="34">
        <f t="shared" si="40"/>
        <v>1.71861459303443</v>
      </c>
      <c r="CW50" s="32">
        <f t="shared" si="41"/>
        <v>0.0847036472381479</v>
      </c>
      <c r="CX50" s="32">
        <f t="shared" si="42"/>
        <v>0.718614593034431</v>
      </c>
      <c r="CY50" s="32">
        <f t="shared" si="43"/>
        <v>0.157857413660198</v>
      </c>
      <c r="CZ50" s="36"/>
      <c r="DB50" s="25">
        <v>-1.03275670281441</v>
      </c>
      <c r="DC50" s="25">
        <v>1</v>
      </c>
      <c r="DD50" s="22">
        <v>0.0112366319259878</v>
      </c>
      <c r="DE50" s="25">
        <v>0</v>
      </c>
      <c r="DF50" s="25">
        <v>1.68639895357023</v>
      </c>
      <c r="DG50" s="26">
        <f t="shared" si="44"/>
        <v>0.617263420336742</v>
      </c>
      <c r="DH50" s="29">
        <f t="shared" si="74"/>
        <v>0.656121821991422</v>
      </c>
      <c r="DI50" s="26">
        <f t="shared" si="75"/>
        <v>1.524107210708</v>
      </c>
      <c r="DJ50" s="16">
        <f t="shared" si="45"/>
        <v>0.0450557596130522</v>
      </c>
      <c r="DK50" s="16">
        <f t="shared" si="46"/>
        <v>0.524107210708004</v>
      </c>
      <c r="DL50" s="16">
        <f t="shared" si="47"/>
        <v>0.0571244352278809</v>
      </c>
      <c r="DO50" s="25">
        <v>-1.03275670281441</v>
      </c>
      <c r="DP50" s="25">
        <v>1</v>
      </c>
      <c r="DQ50" s="25">
        <v>0</v>
      </c>
      <c r="DR50" s="22">
        <v>1.68639895357023</v>
      </c>
      <c r="DS50" s="26">
        <f t="shared" si="48"/>
        <v>0.665962604151166</v>
      </c>
      <c r="DT50" s="26">
        <f t="shared" si="9"/>
        <v>0.608142255249019</v>
      </c>
      <c r="DU50" s="26">
        <f t="shared" si="76"/>
        <v>1.64435210901523</v>
      </c>
      <c r="DV50" s="16">
        <f t="shared" si="49"/>
        <v>0.0681014807653583</v>
      </c>
      <c r="DW50" s="16">
        <f t="shared" si="50"/>
        <v>0.644352109015226</v>
      </c>
      <c r="DX50" s="16">
        <f t="shared" si="51"/>
        <v>0.121243397744499</v>
      </c>
      <c r="EA50" s="25">
        <v>-1.03275670281441</v>
      </c>
      <c r="EB50" s="22">
        <v>1</v>
      </c>
      <c r="EC50" s="25">
        <v>0</v>
      </c>
      <c r="ED50" s="26">
        <f t="shared" si="52"/>
        <v>0.68776263416351</v>
      </c>
      <c r="EE50" s="26">
        <f t="shared" si="10"/>
        <v>0.588865954447468</v>
      </c>
      <c r="EF50" s="26">
        <f t="shared" si="77"/>
        <v>1.69817934361361</v>
      </c>
      <c r="EG50" s="16">
        <f t="shared" si="53"/>
        <v>0.0799547072790872</v>
      </c>
      <c r="EH50" s="16">
        <f t="shared" si="54"/>
        <v>0.698179343613606</v>
      </c>
      <c r="EI50" s="16">
        <f t="shared" si="55"/>
        <v>0.130679969042877</v>
      </c>
      <c r="EL50" s="25">
        <v>-1.03275670281441</v>
      </c>
      <c r="EM50" s="25">
        <v>0</v>
      </c>
      <c r="EN50" s="26">
        <f t="shared" si="56"/>
        <v>1.13756326848098</v>
      </c>
      <c r="EO50" s="26">
        <f t="shared" si="57"/>
        <v>0.356024153751736</v>
      </c>
      <c r="EP50" s="26">
        <f t="shared" si="58"/>
        <v>2.8087981937802</v>
      </c>
      <c r="EQ50" s="16">
        <f t="shared" si="59"/>
        <v>0.536648942327536</v>
      </c>
      <c r="ER50" s="16">
        <f t="shared" si="60"/>
        <v>1.8087981937802</v>
      </c>
      <c r="ES50" s="16">
        <f t="shared" si="61"/>
        <v>1.62125497868665</v>
      </c>
    </row>
    <row r="51" s="1" customFormat="1" spans="1:149">
      <c r="A51" s="13" t="s">
        <v>22</v>
      </c>
      <c r="B51" s="13">
        <v>2.03660626042719</v>
      </c>
      <c r="C51" s="14">
        <v>0.0071</v>
      </c>
      <c r="D51" s="14">
        <v>0.0113</v>
      </c>
      <c r="E51" s="13">
        <v>100</v>
      </c>
      <c r="F51" s="13">
        <v>0.9</v>
      </c>
      <c r="G51" s="13">
        <v>0.5</v>
      </c>
      <c r="H51" s="13">
        <v>1</v>
      </c>
      <c r="I51" s="13">
        <v>5.4</v>
      </c>
      <c r="J51" s="13">
        <v>0.453</v>
      </c>
      <c r="K51" s="17">
        <f t="shared" si="11"/>
        <v>1.20368326848098</v>
      </c>
      <c r="L51" s="17">
        <f t="shared" si="0"/>
        <v>0.37634485072778</v>
      </c>
      <c r="M51" s="17">
        <f t="shared" si="1"/>
        <v>2.65713745801541</v>
      </c>
      <c r="N51" s="16">
        <f t="shared" si="2"/>
        <v>0.563525369577285</v>
      </c>
      <c r="O51" s="16">
        <f t="shared" si="3"/>
        <v>1.65713745801541</v>
      </c>
      <c r="P51" s="16">
        <f>(O51-$Q$1)^2</f>
        <v>1.25743895985559</v>
      </c>
      <c r="R51" s="21">
        <f t="shared" si="62"/>
        <v>-0.977249399732092</v>
      </c>
      <c r="S51" s="21">
        <f t="shared" si="81"/>
        <v>1</v>
      </c>
      <c r="T51" s="21">
        <f t="shared" si="12"/>
        <v>0.711284824710828</v>
      </c>
      <c r="U51" s="22">
        <f t="shared" si="64"/>
        <v>0.00707491367196198</v>
      </c>
      <c r="V51" s="21">
        <f t="shared" si="65"/>
        <v>0.0112366319259878</v>
      </c>
      <c r="W51" s="21">
        <f t="shared" si="66"/>
        <v>4.60517018598809</v>
      </c>
      <c r="X51" s="21">
        <f t="shared" si="67"/>
        <v>-0.105360515657826</v>
      </c>
      <c r="Y51" s="21">
        <f t="shared" si="68"/>
        <v>-0.693147180559945</v>
      </c>
      <c r="Z51" s="25">
        <f t="shared" si="69"/>
        <v>0</v>
      </c>
      <c r="AA51" s="21">
        <f t="shared" si="70"/>
        <v>1.68639895357023</v>
      </c>
      <c r="AB51" s="26">
        <f t="shared" si="14"/>
        <v>0.576412990547269</v>
      </c>
      <c r="AC51" s="26">
        <f t="shared" si="5"/>
        <v>0.785894848708916</v>
      </c>
      <c r="AD51" s="26">
        <f t="shared" si="71"/>
        <v>1.27243485772024</v>
      </c>
      <c r="AE51" s="16">
        <f t="shared" si="15"/>
        <v>0.0152307662358203</v>
      </c>
      <c r="AF51" s="16">
        <f t="shared" si="16"/>
        <v>0.27243485772024</v>
      </c>
      <c r="AG51" s="16">
        <f t="shared" si="17"/>
        <v>4.75937318708286e-5</v>
      </c>
      <c r="AJ51" s="25">
        <v>-0.977249399732092</v>
      </c>
      <c r="AK51" s="25">
        <v>1</v>
      </c>
      <c r="AL51" s="25">
        <v>0.711284824710828</v>
      </c>
      <c r="AM51" s="25">
        <v>0.0112366319259878</v>
      </c>
      <c r="AN51" s="22">
        <v>4.60517018598809</v>
      </c>
      <c r="AO51" s="25">
        <v>-0.105360515657826</v>
      </c>
      <c r="AP51" s="25">
        <v>-0.693147180559945</v>
      </c>
      <c r="AQ51" s="25">
        <v>0</v>
      </c>
      <c r="AR51" s="25">
        <v>1.68639895357023</v>
      </c>
      <c r="AS51" s="26">
        <f t="shared" si="18"/>
        <v>0.577065456493497</v>
      </c>
      <c r="AT51" s="26">
        <f t="shared" si="6"/>
        <v>0.785006267317796</v>
      </c>
      <c r="AU51" s="26">
        <f t="shared" si="19"/>
        <v>1.27387517989734</v>
      </c>
      <c r="AV51" s="16">
        <f t="shared" si="20"/>
        <v>0.0153922374949398</v>
      </c>
      <c r="AW51" s="16">
        <f t="shared" si="21"/>
        <v>0.273875179897345</v>
      </c>
      <c r="AX51" s="16">
        <f t="shared" si="22"/>
        <v>6.14888423445829e-5</v>
      </c>
      <c r="BA51" s="25">
        <v>-0.977249399732092</v>
      </c>
      <c r="BB51" s="25">
        <v>1</v>
      </c>
      <c r="BC51" s="25">
        <v>0.711284824710828</v>
      </c>
      <c r="BD51" s="25">
        <v>0.0112366319259878</v>
      </c>
      <c r="BE51" s="22">
        <v>-0.105360515657826</v>
      </c>
      <c r="BF51" s="25">
        <v>-0.693147180559945</v>
      </c>
      <c r="BG51" s="25">
        <v>0</v>
      </c>
      <c r="BH51" s="25">
        <v>1.68639895357023</v>
      </c>
      <c r="BI51" s="26">
        <f t="shared" si="23"/>
        <v>0.572077904055428</v>
      </c>
      <c r="BJ51" s="26">
        <f t="shared" si="7"/>
        <v>0.791850195207171</v>
      </c>
      <c r="BK51" s="26">
        <f t="shared" si="72"/>
        <v>1.26286513036518</v>
      </c>
      <c r="BL51" s="16">
        <f t="shared" si="24"/>
        <v>0.0141795472342338</v>
      </c>
      <c r="BM51" s="16">
        <f t="shared" si="25"/>
        <v>0.262865130365184</v>
      </c>
      <c r="BN51" s="16">
        <f t="shared" si="26"/>
        <v>4.41315743818199e-6</v>
      </c>
      <c r="BQ51" s="25">
        <v>-0.977249399732092</v>
      </c>
      <c r="BR51" s="25">
        <v>1</v>
      </c>
      <c r="BS51" s="22">
        <v>0.711284824710828</v>
      </c>
      <c r="BT51" s="25">
        <v>0.0112366319259878</v>
      </c>
      <c r="BU51" s="25">
        <v>-0.693147180559945</v>
      </c>
      <c r="BV51" s="25">
        <v>0</v>
      </c>
      <c r="BW51" s="25">
        <v>1.68639895357023</v>
      </c>
      <c r="BX51" s="27">
        <f t="shared" si="27"/>
        <v>0.605311428338385</v>
      </c>
      <c r="BY51" s="27">
        <f t="shared" si="8"/>
        <v>0.748375098820637</v>
      </c>
      <c r="BZ51" s="29">
        <f t="shared" si="73"/>
        <v>1.33622831862778</v>
      </c>
      <c r="CA51" s="27">
        <f t="shared" si="28"/>
        <v>0.023198771202479</v>
      </c>
      <c r="CB51" s="27">
        <f t="shared" si="29"/>
        <v>0.336228318627781</v>
      </c>
      <c r="CC51" s="27">
        <f t="shared" si="30"/>
        <v>0.00486101799752557</v>
      </c>
      <c r="CF51" s="31">
        <v>-0.977249399732092</v>
      </c>
      <c r="CG51" s="31">
        <v>1</v>
      </c>
      <c r="CH51" s="31">
        <v>0.0112366319259878</v>
      </c>
      <c r="CI51" s="31">
        <v>-0.693147180559945</v>
      </c>
      <c r="CJ51" s="31">
        <v>0</v>
      </c>
      <c r="CK51" s="31">
        <v>1.68639895357023</v>
      </c>
      <c r="CL51" s="34">
        <f t="shared" si="31"/>
        <v>0.618594391885339</v>
      </c>
      <c r="CM51" s="34">
        <f t="shared" si="32"/>
        <v>0.732305378035123</v>
      </c>
      <c r="CN51" s="34">
        <f t="shared" si="33"/>
        <v>1.36555053396322</v>
      </c>
      <c r="CO51" s="32">
        <f t="shared" si="34"/>
        <v>0.0274215026238752</v>
      </c>
      <c r="CP51" s="32">
        <f t="shared" si="35"/>
        <v>0.36555053396322</v>
      </c>
      <c r="CQ51" s="32">
        <f t="shared" si="36"/>
        <v>0.00942367064255162</v>
      </c>
      <c r="CS51" s="30">
        <f t="shared" si="37"/>
        <v>0.619382215235177</v>
      </c>
      <c r="CT51" s="30">
        <f t="shared" si="38"/>
        <v>0.734802304354095</v>
      </c>
      <c r="CU51" s="30">
        <f t="shared" si="39"/>
        <v>0.616492350821076</v>
      </c>
      <c r="CV51" s="34">
        <f t="shared" si="40"/>
        <v>1.62208014206202</v>
      </c>
      <c r="CW51" s="32">
        <f t="shared" si="41"/>
        <v>0.0794125387392779</v>
      </c>
      <c r="CX51" s="32">
        <f t="shared" si="42"/>
        <v>0.622080142062019</v>
      </c>
      <c r="CY51" s="32">
        <f t="shared" si="43"/>
        <v>0.0904675793728474</v>
      </c>
      <c r="CZ51" s="36"/>
      <c r="DB51" s="25">
        <v>-0.977249399732092</v>
      </c>
      <c r="DC51" s="25">
        <v>1</v>
      </c>
      <c r="DD51" s="22">
        <v>0.0112366319259878</v>
      </c>
      <c r="DE51" s="25">
        <v>0</v>
      </c>
      <c r="DF51" s="25">
        <v>1.68639895357023</v>
      </c>
      <c r="DG51" s="26">
        <f t="shared" si="44"/>
        <v>0.653141387289001</v>
      </c>
      <c r="DH51" s="29">
        <f t="shared" si="74"/>
        <v>0.693571114640691</v>
      </c>
      <c r="DI51" s="26">
        <f t="shared" si="75"/>
        <v>1.44181321697351</v>
      </c>
      <c r="DJ51" s="16">
        <f t="shared" si="45"/>
        <v>0.040056574905966</v>
      </c>
      <c r="DK51" s="16">
        <f t="shared" si="46"/>
        <v>0.441813216973513</v>
      </c>
      <c r="DL51" s="16">
        <f t="shared" si="47"/>
        <v>0.0245590248059287</v>
      </c>
      <c r="DO51" s="25">
        <v>-0.977249399732092</v>
      </c>
      <c r="DP51" s="25">
        <v>1</v>
      </c>
      <c r="DQ51" s="25">
        <v>0</v>
      </c>
      <c r="DR51" s="22">
        <v>1.68639895357023</v>
      </c>
      <c r="DS51" s="26">
        <f t="shared" si="48"/>
        <v>0.70467117413275</v>
      </c>
      <c r="DT51" s="26">
        <f t="shared" si="9"/>
        <v>0.642853030787749</v>
      </c>
      <c r="DU51" s="26">
        <f t="shared" si="76"/>
        <v>1.55556550581181</v>
      </c>
      <c r="DV51" s="16">
        <f t="shared" si="49"/>
        <v>0.063338379889357</v>
      </c>
      <c r="DW51" s="16">
        <f t="shared" si="50"/>
        <v>0.55556550581181</v>
      </c>
      <c r="DX51" s="16">
        <f t="shared" si="51"/>
        <v>0.0672954279591993</v>
      </c>
      <c r="EA51" s="25">
        <v>-0.977249399732092</v>
      </c>
      <c r="EB51" s="22">
        <v>1</v>
      </c>
      <c r="EC51" s="25">
        <v>0</v>
      </c>
      <c r="ED51" s="26">
        <f t="shared" si="52"/>
        <v>0.727738314313253</v>
      </c>
      <c r="EE51" s="26">
        <f t="shared" si="10"/>
        <v>0.622476501635734</v>
      </c>
      <c r="EF51" s="26">
        <f t="shared" si="77"/>
        <v>1.60648634506237</v>
      </c>
      <c r="EG51" s="16">
        <f t="shared" si="53"/>
        <v>0.0754811413516877</v>
      </c>
      <c r="EH51" s="16">
        <f t="shared" si="54"/>
        <v>0.606486345062368</v>
      </c>
      <c r="EI51" s="16">
        <f t="shared" si="55"/>
        <v>0.0727941156316327</v>
      </c>
      <c r="EL51" s="25">
        <v>-0.977249399732092</v>
      </c>
      <c r="EM51" s="25">
        <v>0</v>
      </c>
      <c r="EN51" s="26">
        <f t="shared" si="56"/>
        <v>1.20368326848098</v>
      </c>
      <c r="EO51" s="26">
        <f t="shared" si="57"/>
        <v>0.376344850727779</v>
      </c>
      <c r="EP51" s="26">
        <f t="shared" si="58"/>
        <v>2.65713745801541</v>
      </c>
      <c r="EQ51" s="16">
        <f t="shared" si="59"/>
        <v>0.563525369577287</v>
      </c>
      <c r="ER51" s="16">
        <f t="shared" si="60"/>
        <v>1.65713745801541</v>
      </c>
      <c r="ES51" s="16">
        <f t="shared" si="61"/>
        <v>1.25804124334333</v>
      </c>
    </row>
    <row r="52" s="1" customFormat="1" spans="1:149">
      <c r="A52" s="13" t="s">
        <v>22</v>
      </c>
      <c r="B52" s="13">
        <v>2.03660626042719</v>
      </c>
      <c r="C52" s="14">
        <v>0.0071</v>
      </c>
      <c r="D52" s="14">
        <v>0.0113</v>
      </c>
      <c r="E52" s="13">
        <v>100</v>
      </c>
      <c r="F52" s="13">
        <v>1</v>
      </c>
      <c r="G52" s="13">
        <v>0.5</v>
      </c>
      <c r="H52" s="13">
        <v>1</v>
      </c>
      <c r="I52" s="13">
        <v>5.4</v>
      </c>
      <c r="J52" s="13">
        <v>0.421</v>
      </c>
      <c r="K52" s="17">
        <f t="shared" si="11"/>
        <v>1.26980326848098</v>
      </c>
      <c r="L52" s="17">
        <f t="shared" si="0"/>
        <v>0.331547421911764</v>
      </c>
      <c r="M52" s="17">
        <f t="shared" si="1"/>
        <v>3.01615978261515</v>
      </c>
      <c r="N52" s="16">
        <f t="shared" si="2"/>
        <v>0.720466988583992</v>
      </c>
      <c r="O52" s="16">
        <f t="shared" si="3"/>
        <v>2.01615978261515</v>
      </c>
      <c r="P52" s="16">
        <f>(O52-$Q$1)^2</f>
        <v>2.19151956296901</v>
      </c>
      <c r="R52" s="21">
        <f t="shared" si="62"/>
        <v>-1.10398442706308</v>
      </c>
      <c r="S52" s="21">
        <f t="shared" si="81"/>
        <v>1</v>
      </c>
      <c r="T52" s="21">
        <f t="shared" si="12"/>
        <v>0.711284824710828</v>
      </c>
      <c r="U52" s="22">
        <f t="shared" si="64"/>
        <v>0.00707491367196198</v>
      </c>
      <c r="V52" s="21">
        <f t="shared" si="65"/>
        <v>0.0112366319259878</v>
      </c>
      <c r="W52" s="21">
        <f t="shared" si="66"/>
        <v>4.60517018598809</v>
      </c>
      <c r="X52" s="21">
        <f t="shared" si="67"/>
        <v>0</v>
      </c>
      <c r="Y52" s="21">
        <f t="shared" si="68"/>
        <v>-0.693147180559945</v>
      </c>
      <c r="Z52" s="25">
        <f t="shared" si="69"/>
        <v>0</v>
      </c>
      <c r="AA52" s="21">
        <f t="shared" si="70"/>
        <v>1.68639895357023</v>
      </c>
      <c r="AB52" s="26">
        <f t="shared" si="14"/>
        <v>0.601633339198738</v>
      </c>
      <c r="AC52" s="26">
        <f t="shared" si="5"/>
        <v>0.699761752832203</v>
      </c>
      <c r="AD52" s="26">
        <f t="shared" si="71"/>
        <v>1.42905781282361</v>
      </c>
      <c r="AE52" s="16">
        <f t="shared" si="15"/>
        <v>0.0326284032300862</v>
      </c>
      <c r="AF52" s="16">
        <f t="shared" si="16"/>
        <v>0.429057812823605</v>
      </c>
      <c r="AG52" s="16">
        <f t="shared" si="17"/>
        <v>0.0267393712761355</v>
      </c>
      <c r="AJ52" s="25">
        <v>-1.10398442706308</v>
      </c>
      <c r="AK52" s="25">
        <v>1</v>
      </c>
      <c r="AL52" s="25">
        <v>0.711284824710828</v>
      </c>
      <c r="AM52" s="25">
        <v>0.0112366319259878</v>
      </c>
      <c r="AN52" s="22">
        <v>4.60517018598809</v>
      </c>
      <c r="AO52" s="25">
        <v>0</v>
      </c>
      <c r="AP52" s="25">
        <v>-0.693147180559945</v>
      </c>
      <c r="AQ52" s="25">
        <v>0</v>
      </c>
      <c r="AR52" s="25">
        <v>1.68639895357023</v>
      </c>
      <c r="AS52" s="26">
        <f t="shared" si="18"/>
        <v>0.602434939467264</v>
      </c>
      <c r="AT52" s="26">
        <f t="shared" si="6"/>
        <v>0.698830649451196</v>
      </c>
      <c r="AU52" s="26">
        <f t="shared" si="19"/>
        <v>1.43096185146619</v>
      </c>
      <c r="AV52" s="16">
        <f t="shared" si="20"/>
        <v>0.0329186372594897</v>
      </c>
      <c r="AW52" s="16">
        <f t="shared" si="21"/>
        <v>0.430961851466185</v>
      </c>
      <c r="AX52" s="16">
        <f t="shared" si="22"/>
        <v>0.0272012958898587</v>
      </c>
      <c r="BA52" s="25">
        <v>-1.10398442706308</v>
      </c>
      <c r="BB52" s="25">
        <v>1</v>
      </c>
      <c r="BC52" s="25">
        <v>0.711284824710828</v>
      </c>
      <c r="BD52" s="25">
        <v>0.0112366319259878</v>
      </c>
      <c r="BE52" s="22">
        <v>0</v>
      </c>
      <c r="BF52" s="25">
        <v>-0.693147180559945</v>
      </c>
      <c r="BG52" s="25">
        <v>0</v>
      </c>
      <c r="BH52" s="25">
        <v>1.68639895357023</v>
      </c>
      <c r="BI52" s="26">
        <f t="shared" si="23"/>
        <v>0.597014215478519</v>
      </c>
      <c r="BJ52" s="26">
        <f t="shared" si="7"/>
        <v>0.705175838505888</v>
      </c>
      <c r="BK52" s="26">
        <f t="shared" si="72"/>
        <v>1.4180860225143</v>
      </c>
      <c r="BL52" s="16">
        <f t="shared" si="24"/>
        <v>0.0309810040505187</v>
      </c>
      <c r="BM52" s="16">
        <f t="shared" si="25"/>
        <v>0.418086022514298</v>
      </c>
      <c r="BN52" s="16">
        <f t="shared" si="26"/>
        <v>0.0234457774306082</v>
      </c>
      <c r="BQ52" s="25">
        <v>-1.10398442706308</v>
      </c>
      <c r="BR52" s="25">
        <v>1</v>
      </c>
      <c r="BS52" s="22">
        <v>0.711284824710828</v>
      </c>
      <c r="BT52" s="25">
        <v>0.0112366319259878</v>
      </c>
      <c r="BU52" s="25">
        <v>-0.693147180559945</v>
      </c>
      <c r="BV52" s="25">
        <v>0</v>
      </c>
      <c r="BW52" s="25">
        <v>1.68639895357023</v>
      </c>
      <c r="BX52" s="27">
        <f t="shared" si="27"/>
        <v>0.638562028965444</v>
      </c>
      <c r="BY52" s="27">
        <f t="shared" si="8"/>
        <v>0.659293820965328</v>
      </c>
      <c r="BZ52" s="29">
        <f t="shared" si="73"/>
        <v>1.51677441559488</v>
      </c>
      <c r="CA52" s="27">
        <f t="shared" si="28"/>
        <v>0.0473332364475607</v>
      </c>
      <c r="CB52" s="27">
        <f t="shared" si="29"/>
        <v>0.516774415594879</v>
      </c>
      <c r="CC52" s="27">
        <f t="shared" si="30"/>
        <v>0.0626336203861953</v>
      </c>
      <c r="CF52" s="31">
        <v>-1.10398442706308</v>
      </c>
      <c r="CG52" s="31">
        <v>1</v>
      </c>
      <c r="CH52" s="31">
        <v>0.0112366319259878</v>
      </c>
      <c r="CI52" s="31">
        <v>-0.693147180559945</v>
      </c>
      <c r="CJ52" s="31">
        <v>0</v>
      </c>
      <c r="CK52" s="31">
        <v>1.68639895357023</v>
      </c>
      <c r="CL52" s="34">
        <f t="shared" si="31"/>
        <v>0.652574644217894</v>
      </c>
      <c r="CM52" s="34">
        <f t="shared" si="32"/>
        <v>0.645136926067002</v>
      </c>
      <c r="CN52" s="34">
        <f t="shared" si="33"/>
        <v>1.55005853733467</v>
      </c>
      <c r="CO52" s="32">
        <f t="shared" si="34"/>
        <v>0.0536268158446443</v>
      </c>
      <c r="CP52" s="32">
        <f t="shared" si="35"/>
        <v>0.550058537334665</v>
      </c>
      <c r="CQ52" s="32">
        <f t="shared" si="36"/>
        <v>0.0792893214155263</v>
      </c>
      <c r="CS52" s="30">
        <f t="shared" si="37"/>
        <v>0.653361638082771</v>
      </c>
      <c r="CT52" s="30">
        <f t="shared" si="38"/>
        <v>0.773565698529245</v>
      </c>
      <c r="CU52" s="30">
        <f t="shared" si="39"/>
        <v>0.544233024810218</v>
      </c>
      <c r="CV52" s="34">
        <f t="shared" si="40"/>
        <v>1.83744821503384</v>
      </c>
      <c r="CW52" s="32">
        <f t="shared" si="41"/>
        <v>0.124302571779415</v>
      </c>
      <c r="CX52" s="32">
        <f t="shared" si="42"/>
        <v>0.837448215033836</v>
      </c>
      <c r="CY52" s="32">
        <f t="shared" si="43"/>
        <v>0.266407067387011</v>
      </c>
      <c r="CZ52" s="36"/>
      <c r="DB52" s="25">
        <v>-1.10398442706308</v>
      </c>
      <c r="DC52" s="25">
        <v>1</v>
      </c>
      <c r="DD52" s="22">
        <v>0.0112366319259878</v>
      </c>
      <c r="DE52" s="25">
        <v>0</v>
      </c>
      <c r="DF52" s="25">
        <v>1.68639895357023</v>
      </c>
      <c r="DG52" s="26">
        <f t="shared" si="44"/>
        <v>0.689019354241261</v>
      </c>
      <c r="DH52" s="29">
        <f t="shared" si="74"/>
        <v>0.611013315385893</v>
      </c>
      <c r="DI52" s="26">
        <f t="shared" si="75"/>
        <v>1.63662554451606</v>
      </c>
      <c r="DJ52" s="16">
        <f t="shared" si="45"/>
        <v>0.0718343742479028</v>
      </c>
      <c r="DK52" s="16">
        <f t="shared" si="46"/>
        <v>0.63662554451606</v>
      </c>
      <c r="DL52" s="16">
        <f t="shared" si="47"/>
        <v>0.123570191470848</v>
      </c>
      <c r="DO52" s="25">
        <v>-1.10398442706308</v>
      </c>
      <c r="DP52" s="25">
        <v>1</v>
      </c>
      <c r="DQ52" s="25">
        <v>0</v>
      </c>
      <c r="DR52" s="22">
        <v>1.68639895357023</v>
      </c>
      <c r="DS52" s="26">
        <f t="shared" si="48"/>
        <v>0.743379744114334</v>
      </c>
      <c r="DT52" s="26">
        <f t="shared" si="9"/>
        <v>0.566332353461664</v>
      </c>
      <c r="DU52" s="26">
        <f t="shared" si="76"/>
        <v>1.76574761072288</v>
      </c>
      <c r="DV52" s="16">
        <f t="shared" si="49"/>
        <v>0.103928699415223</v>
      </c>
      <c r="DW52" s="16">
        <f t="shared" si="50"/>
        <v>0.765747610722883</v>
      </c>
      <c r="DX52" s="16">
        <f t="shared" si="51"/>
        <v>0.220520147964162</v>
      </c>
      <c r="EA52" s="25">
        <v>-1.10398442706308</v>
      </c>
      <c r="EB52" s="22">
        <v>1</v>
      </c>
      <c r="EC52" s="25">
        <v>0</v>
      </c>
      <c r="ED52" s="26">
        <f t="shared" si="52"/>
        <v>0.767713994462995</v>
      </c>
      <c r="EE52" s="26">
        <f t="shared" si="10"/>
        <v>0.548381302198983</v>
      </c>
      <c r="EF52" s="26">
        <f t="shared" si="77"/>
        <v>1.82354868043467</v>
      </c>
      <c r="EG52" s="16">
        <f t="shared" si="53"/>
        <v>0.120210593956486</v>
      </c>
      <c r="EH52" s="16">
        <f t="shared" si="54"/>
        <v>0.823548680434668</v>
      </c>
      <c r="EI52" s="16">
        <f t="shared" si="55"/>
        <v>0.237038679132904</v>
      </c>
      <c r="EL52" s="25">
        <v>-1.10398442706308</v>
      </c>
      <c r="EM52" s="25">
        <v>0</v>
      </c>
      <c r="EN52" s="26">
        <f t="shared" si="56"/>
        <v>1.26980326848098</v>
      </c>
      <c r="EO52" s="26">
        <f t="shared" si="57"/>
        <v>0.331547421911764</v>
      </c>
      <c r="EP52" s="26">
        <f t="shared" si="58"/>
        <v>3.01615978261515</v>
      </c>
      <c r="EQ52" s="16">
        <f t="shared" si="59"/>
        <v>0.720466988583994</v>
      </c>
      <c r="ER52" s="16">
        <f t="shared" si="60"/>
        <v>2.01615978261515</v>
      </c>
      <c r="ES52" s="16">
        <f t="shared" si="61"/>
        <v>2.19231465530499</v>
      </c>
    </row>
    <row r="53" s="1" customFormat="1" spans="1:149">
      <c r="A53" s="13" t="s">
        <v>22</v>
      </c>
      <c r="B53" s="13">
        <v>2.01443884239742</v>
      </c>
      <c r="C53" s="14">
        <v>0.0071</v>
      </c>
      <c r="D53" s="14">
        <v>0.0113</v>
      </c>
      <c r="E53" s="13">
        <v>100</v>
      </c>
      <c r="F53" s="13">
        <v>1</v>
      </c>
      <c r="G53" s="13">
        <v>1</v>
      </c>
      <c r="H53" s="13">
        <v>1</v>
      </c>
      <c r="I53" s="13">
        <v>5.4</v>
      </c>
      <c r="J53" s="13">
        <v>0.803</v>
      </c>
      <c r="K53" s="17">
        <f t="shared" si="11"/>
        <v>1.27037518786615</v>
      </c>
      <c r="L53" s="17">
        <f t="shared" si="0"/>
        <v>0.632096728328583</v>
      </c>
      <c r="M53" s="17">
        <f t="shared" si="1"/>
        <v>1.58203634852571</v>
      </c>
      <c r="N53" s="16">
        <f t="shared" si="2"/>
        <v>0.218439566232916</v>
      </c>
      <c r="O53" s="16">
        <f t="shared" si="3"/>
        <v>0.582036348525712</v>
      </c>
      <c r="P53" s="16">
        <f>(O53-$Q$1)^2</f>
        <v>0.0021395017426194</v>
      </c>
      <c r="R53" s="21">
        <f t="shared" si="62"/>
        <v>-0.458712845393592</v>
      </c>
      <c r="S53" s="21">
        <f t="shared" si="81"/>
        <v>1</v>
      </c>
      <c r="T53" s="21">
        <f t="shared" si="12"/>
        <v>0.70034066648772</v>
      </c>
      <c r="U53" s="22">
        <f t="shared" si="64"/>
        <v>0.00707491367196198</v>
      </c>
      <c r="V53" s="21">
        <f t="shared" si="65"/>
        <v>0.0112366319259878</v>
      </c>
      <c r="W53" s="21">
        <f t="shared" si="66"/>
        <v>4.60517018598809</v>
      </c>
      <c r="X53" s="21">
        <f t="shared" si="67"/>
        <v>0</v>
      </c>
      <c r="Y53" s="21">
        <f t="shared" si="68"/>
        <v>0</v>
      </c>
      <c r="Z53" s="25">
        <f t="shared" si="69"/>
        <v>0</v>
      </c>
      <c r="AA53" s="21">
        <f t="shared" si="70"/>
        <v>1.68639895357023</v>
      </c>
      <c r="AB53" s="26">
        <f t="shared" si="14"/>
        <v>0.831097611699176</v>
      </c>
      <c r="AC53" s="26">
        <f t="shared" si="5"/>
        <v>0.966192164068754</v>
      </c>
      <c r="AD53" s="26">
        <f t="shared" si="71"/>
        <v>1.03499079912724</v>
      </c>
      <c r="AE53" s="16">
        <f t="shared" si="15"/>
        <v>0.000789475783197667</v>
      </c>
      <c r="AF53" s="16">
        <f t="shared" si="16"/>
        <v>0.0349907991272427</v>
      </c>
      <c r="AG53" s="16">
        <f t="shared" si="17"/>
        <v>0.0531511065540612</v>
      </c>
      <c r="AJ53" s="25">
        <v>-0.458712845393592</v>
      </c>
      <c r="AK53" s="25">
        <v>1</v>
      </c>
      <c r="AL53" s="25">
        <v>0.70034066648772</v>
      </c>
      <c r="AM53" s="25">
        <v>0.0112366319259878</v>
      </c>
      <c r="AN53" s="22">
        <v>4.60517018598809</v>
      </c>
      <c r="AO53" s="25">
        <v>0</v>
      </c>
      <c r="AP53" s="25">
        <v>0</v>
      </c>
      <c r="AQ53" s="25">
        <v>0</v>
      </c>
      <c r="AR53" s="25">
        <v>1.68639895357023</v>
      </c>
      <c r="AS53" s="26">
        <f t="shared" si="18"/>
        <v>0.829919247263711</v>
      </c>
      <c r="AT53" s="26">
        <f t="shared" si="6"/>
        <v>0.967564016194992</v>
      </c>
      <c r="AU53" s="26">
        <f t="shared" si="19"/>
        <v>1.03352334653015</v>
      </c>
      <c r="AV53" s="16">
        <f t="shared" si="20"/>
        <v>0.000724645873244787</v>
      </c>
      <c r="AW53" s="16">
        <f t="shared" si="21"/>
        <v>0.0335233465301501</v>
      </c>
      <c r="AX53" s="16">
        <f t="shared" si="22"/>
        <v>0.0540610634220812</v>
      </c>
      <c r="BA53" s="25">
        <v>-0.458712845393592</v>
      </c>
      <c r="BB53" s="25">
        <v>1</v>
      </c>
      <c r="BC53" s="25">
        <v>0.70034066648772</v>
      </c>
      <c r="BD53" s="25">
        <v>0.0112366319259878</v>
      </c>
      <c r="BE53" s="22">
        <v>0</v>
      </c>
      <c r="BF53" s="25">
        <v>0</v>
      </c>
      <c r="BG53" s="25">
        <v>0</v>
      </c>
      <c r="BH53" s="25">
        <v>1.68639895357023</v>
      </c>
      <c r="BI53" s="26">
        <f t="shared" si="23"/>
        <v>0.837351245867711</v>
      </c>
      <c r="BJ53" s="26">
        <f t="shared" si="7"/>
        <v>0.958976300522352</v>
      </c>
      <c r="BK53" s="26">
        <f t="shared" si="72"/>
        <v>1.04277863744422</v>
      </c>
      <c r="BL53" s="16">
        <f t="shared" si="24"/>
        <v>0.00118000809266392</v>
      </c>
      <c r="BM53" s="16">
        <f t="shared" si="25"/>
        <v>0.0427786374442227</v>
      </c>
      <c r="BN53" s="16">
        <f t="shared" si="26"/>
        <v>0.049367171644029</v>
      </c>
      <c r="BQ53" s="25">
        <v>-0.458712845393592</v>
      </c>
      <c r="BR53" s="25">
        <v>1</v>
      </c>
      <c r="BS53" s="22">
        <v>0.70034066648772</v>
      </c>
      <c r="BT53" s="25">
        <v>0.0112366319259878</v>
      </c>
      <c r="BU53" s="25">
        <v>0</v>
      </c>
      <c r="BV53" s="25">
        <v>0</v>
      </c>
      <c r="BW53" s="25">
        <v>1.68639895357023</v>
      </c>
      <c r="BX53" s="27">
        <f t="shared" si="27"/>
        <v>0.832729589138386</v>
      </c>
      <c r="BY53" s="27">
        <f t="shared" si="8"/>
        <v>0.964298627638359</v>
      </c>
      <c r="BZ53" s="29">
        <f t="shared" si="73"/>
        <v>1.03702314961194</v>
      </c>
      <c r="CA53" s="27">
        <f t="shared" si="28"/>
        <v>0.000883848470337211</v>
      </c>
      <c r="CB53" s="27">
        <f t="shared" si="29"/>
        <v>0.0370231496119371</v>
      </c>
      <c r="CC53" s="27">
        <f t="shared" si="30"/>
        <v>0.0526629833136942</v>
      </c>
      <c r="CF53" s="31">
        <v>-0.458712845393592</v>
      </c>
      <c r="CG53" s="31">
        <v>1</v>
      </c>
      <c r="CH53" s="31">
        <v>0.0112366319259878</v>
      </c>
      <c r="CI53" s="31">
        <v>0</v>
      </c>
      <c r="CJ53" s="31">
        <v>0</v>
      </c>
      <c r="CK53" s="31">
        <v>1.68639895357023</v>
      </c>
      <c r="CL53" s="34">
        <f t="shared" si="31"/>
        <v>0.851491764336514</v>
      </c>
      <c r="CM53" s="34">
        <f t="shared" si="32"/>
        <v>0.943050812271451</v>
      </c>
      <c r="CN53" s="34">
        <f t="shared" si="33"/>
        <v>1.06038824948507</v>
      </c>
      <c r="CO53" s="32">
        <f t="shared" si="34"/>
        <v>0.00235145120846798</v>
      </c>
      <c r="CP53" s="32">
        <f t="shared" si="35"/>
        <v>0.0603882494850732</v>
      </c>
      <c r="CQ53" s="32">
        <f t="shared" si="36"/>
        <v>0.0433000714141508</v>
      </c>
      <c r="CS53" s="30">
        <f t="shared" si="37"/>
        <v>0.852507142620231</v>
      </c>
      <c r="CT53" s="30">
        <f t="shared" si="38"/>
        <v>1.00890877269789</v>
      </c>
      <c r="CU53" s="30">
        <f t="shared" si="39"/>
        <v>0.795909423854766</v>
      </c>
      <c r="CV53" s="34">
        <f t="shared" si="40"/>
        <v>1.25642437446811</v>
      </c>
      <c r="CW53" s="32">
        <f t="shared" si="41"/>
        <v>0.0423984226739531</v>
      </c>
      <c r="CX53" s="32">
        <f t="shared" si="42"/>
        <v>0.256424374468112</v>
      </c>
      <c r="CY53" s="32">
        <f t="shared" si="43"/>
        <v>0.00420908717713366</v>
      </c>
      <c r="CZ53" s="36"/>
      <c r="DB53" s="25">
        <v>-0.458712845393592</v>
      </c>
      <c r="DC53" s="25">
        <v>1</v>
      </c>
      <c r="DD53" s="22">
        <v>0.0112366319259878</v>
      </c>
      <c r="DE53" s="25">
        <v>0</v>
      </c>
      <c r="DF53" s="25">
        <v>1.68639895357023</v>
      </c>
      <c r="DG53" s="26">
        <f t="shared" si="44"/>
        <v>0.689329688554638</v>
      </c>
      <c r="DH53" s="29">
        <f t="shared" si="74"/>
        <v>1.16489977630835</v>
      </c>
      <c r="DI53" s="26">
        <f t="shared" si="75"/>
        <v>0.858442949632177</v>
      </c>
      <c r="DJ53" s="16">
        <f t="shared" si="45"/>
        <v>0.0129209397040855</v>
      </c>
      <c r="DK53" s="16">
        <f t="shared" si="46"/>
        <v>0.141557050367823</v>
      </c>
      <c r="DL53" s="16">
        <f t="shared" si="47"/>
        <v>0.0206045853213248</v>
      </c>
      <c r="DO53" s="25">
        <v>-0.458712845393592</v>
      </c>
      <c r="DP53" s="25">
        <v>1</v>
      </c>
      <c r="DQ53" s="25">
        <v>0</v>
      </c>
      <c r="DR53" s="22">
        <v>1.68639895357023</v>
      </c>
      <c r="DS53" s="26">
        <f t="shared" si="48"/>
        <v>0.743714562347012</v>
      </c>
      <c r="DT53" s="26">
        <f t="shared" si="9"/>
        <v>1.07971531102725</v>
      </c>
      <c r="DU53" s="26">
        <f t="shared" si="76"/>
        <v>0.926170065189305</v>
      </c>
      <c r="DV53" s="16">
        <f t="shared" si="49"/>
        <v>0.00351476311770634</v>
      </c>
      <c r="DW53" s="16">
        <f t="shared" si="50"/>
        <v>0.073829934810695</v>
      </c>
      <c r="DX53" s="16">
        <f t="shared" si="51"/>
        <v>0.0494270484248481</v>
      </c>
      <c r="EA53" s="25">
        <v>-0.458712845393592</v>
      </c>
      <c r="EB53" s="22">
        <v>1</v>
      </c>
      <c r="EC53" s="25">
        <v>0</v>
      </c>
      <c r="ED53" s="26">
        <f t="shared" si="52"/>
        <v>0.768059772841897</v>
      </c>
      <c r="EE53" s="26">
        <f t="shared" si="10"/>
        <v>1.04549154687378</v>
      </c>
      <c r="EF53" s="26">
        <f t="shared" si="77"/>
        <v>0.956487886478079</v>
      </c>
      <c r="EG53" s="16">
        <f t="shared" si="53"/>
        <v>0.00122081947385982</v>
      </c>
      <c r="EH53" s="16">
        <f t="shared" si="54"/>
        <v>0.0435121135219212</v>
      </c>
      <c r="EI53" s="16">
        <f t="shared" si="55"/>
        <v>0.0859488746153918</v>
      </c>
      <c r="EL53" s="25">
        <v>-0.458712845393592</v>
      </c>
      <c r="EM53" s="25">
        <v>0</v>
      </c>
      <c r="EN53" s="26">
        <f t="shared" si="56"/>
        <v>1.27037518786615</v>
      </c>
      <c r="EO53" s="26">
        <f t="shared" si="57"/>
        <v>0.632096728328581</v>
      </c>
      <c r="EP53" s="26">
        <f t="shared" si="58"/>
        <v>1.58203634852572</v>
      </c>
      <c r="EQ53" s="16">
        <f t="shared" si="59"/>
        <v>0.218439566232919</v>
      </c>
      <c r="ER53" s="16">
        <f t="shared" si="60"/>
        <v>0.582036348525716</v>
      </c>
      <c r="ES53" s="16">
        <f t="shared" si="61"/>
        <v>0.00216441443073175</v>
      </c>
    </row>
    <row r="54" s="1" customFormat="1" spans="1:149">
      <c r="A54" s="13" t="s">
        <v>22</v>
      </c>
      <c r="B54" s="13">
        <v>2.01443884239742</v>
      </c>
      <c r="C54" s="14">
        <v>0.0071</v>
      </c>
      <c r="D54" s="14">
        <v>0.0113</v>
      </c>
      <c r="E54" s="13">
        <v>100</v>
      </c>
      <c r="F54" s="13">
        <v>1</v>
      </c>
      <c r="G54" s="13">
        <v>0.9</v>
      </c>
      <c r="H54" s="13">
        <v>1</v>
      </c>
      <c r="I54" s="13">
        <v>5.4</v>
      </c>
      <c r="J54" s="13">
        <v>0.728</v>
      </c>
      <c r="K54" s="17">
        <f t="shared" si="11"/>
        <v>1.27037518786615</v>
      </c>
      <c r="L54" s="17">
        <f t="shared" si="0"/>
        <v>0.573059051336498</v>
      </c>
      <c r="M54" s="17">
        <f t="shared" si="1"/>
        <v>1.7450208624535</v>
      </c>
      <c r="N54" s="16">
        <f t="shared" si="2"/>
        <v>0.294170844412838</v>
      </c>
      <c r="O54" s="16">
        <f t="shared" si="3"/>
        <v>0.745020862453498</v>
      </c>
      <c r="P54" s="16">
        <f>(O54-$Q$1)^2</f>
        <v>0.0437810688681368</v>
      </c>
      <c r="R54" s="21">
        <f t="shared" si="62"/>
        <v>-0.556766511143667</v>
      </c>
      <c r="S54" s="21">
        <f t="shared" ref="S54:S63" si="82">1</f>
        <v>1</v>
      </c>
      <c r="T54" s="21">
        <f t="shared" si="12"/>
        <v>0.70034066648772</v>
      </c>
      <c r="U54" s="22">
        <f t="shared" si="64"/>
        <v>0.00707491367196198</v>
      </c>
      <c r="V54" s="21">
        <f t="shared" si="65"/>
        <v>0.0112366319259878</v>
      </c>
      <c r="W54" s="21">
        <f t="shared" si="66"/>
        <v>4.60517018598809</v>
      </c>
      <c r="X54" s="21">
        <f t="shared" si="67"/>
        <v>0</v>
      </c>
      <c r="Y54" s="21">
        <f t="shared" si="68"/>
        <v>-0.105360515657826</v>
      </c>
      <c r="Z54" s="25">
        <f t="shared" si="69"/>
        <v>0</v>
      </c>
      <c r="AA54" s="21">
        <f t="shared" si="70"/>
        <v>1.68639895357023</v>
      </c>
      <c r="AB54" s="26">
        <f t="shared" si="14"/>
        <v>0.791027844703569</v>
      </c>
      <c r="AC54" s="26">
        <f t="shared" si="5"/>
        <v>0.920321585231695</v>
      </c>
      <c r="AD54" s="26">
        <f t="shared" si="71"/>
        <v>1.08657670975765</v>
      </c>
      <c r="AE54" s="16">
        <f t="shared" si="15"/>
        <v>0.00397250920797722</v>
      </c>
      <c r="AF54" s="16">
        <f t="shared" si="16"/>
        <v>0.0865767097576497</v>
      </c>
      <c r="AG54" s="16">
        <f t="shared" si="17"/>
        <v>0.0320264406892434</v>
      </c>
      <c r="AJ54" s="25">
        <v>-0.556766511143667</v>
      </c>
      <c r="AK54" s="25">
        <v>1</v>
      </c>
      <c r="AL54" s="25">
        <v>0.70034066648772</v>
      </c>
      <c r="AM54" s="25">
        <v>0.0112366319259878</v>
      </c>
      <c r="AN54" s="22">
        <v>4.60517018598809</v>
      </c>
      <c r="AO54" s="25">
        <v>0</v>
      </c>
      <c r="AP54" s="25">
        <v>-0.105360515657826</v>
      </c>
      <c r="AQ54" s="25">
        <v>0</v>
      </c>
      <c r="AR54" s="25">
        <v>1.68639895357023</v>
      </c>
      <c r="AS54" s="26">
        <f t="shared" si="18"/>
        <v>0.790230936773052</v>
      </c>
      <c r="AT54" s="26">
        <f t="shared" si="6"/>
        <v>0.921249683001307</v>
      </c>
      <c r="AU54" s="26">
        <f t="shared" si="19"/>
        <v>1.08548205600694</v>
      </c>
      <c r="AV54" s="16">
        <f t="shared" si="20"/>
        <v>0.00387268949165157</v>
      </c>
      <c r="AW54" s="16">
        <f t="shared" si="21"/>
        <v>0.0854820560069394</v>
      </c>
      <c r="AX54" s="16">
        <f t="shared" si="22"/>
        <v>0.032598895334331</v>
      </c>
      <c r="BA54" s="25">
        <v>-0.556766511143667</v>
      </c>
      <c r="BB54" s="25">
        <v>1</v>
      </c>
      <c r="BC54" s="25">
        <v>0.70034066648772</v>
      </c>
      <c r="BD54" s="25">
        <v>0.0112366319259878</v>
      </c>
      <c r="BE54" s="22">
        <v>0</v>
      </c>
      <c r="BF54" s="25">
        <v>-0.105360515657826</v>
      </c>
      <c r="BG54" s="25">
        <v>0</v>
      </c>
      <c r="BH54" s="25">
        <v>1.68639895357023</v>
      </c>
      <c r="BI54" s="26">
        <f t="shared" si="23"/>
        <v>0.795101256853257</v>
      </c>
      <c r="BJ54" s="26">
        <f t="shared" si="7"/>
        <v>0.915606652266126</v>
      </c>
      <c r="BK54" s="26">
        <f t="shared" si="72"/>
        <v>1.09217205611711</v>
      </c>
      <c r="BL54" s="16">
        <f t="shared" si="24"/>
        <v>0.00450257867128681</v>
      </c>
      <c r="BM54" s="16">
        <f t="shared" si="25"/>
        <v>0.0921720561171118</v>
      </c>
      <c r="BN54" s="16">
        <f t="shared" si="26"/>
        <v>0.0298577062638215</v>
      </c>
      <c r="BQ54" s="25">
        <v>-0.556766511143667</v>
      </c>
      <c r="BR54" s="25">
        <v>1</v>
      </c>
      <c r="BS54" s="22">
        <v>0.70034066648772</v>
      </c>
      <c r="BT54" s="25">
        <v>0.0112366319259878</v>
      </c>
      <c r="BU54" s="25">
        <v>-0.105360515657826</v>
      </c>
      <c r="BV54" s="25">
        <v>0</v>
      </c>
      <c r="BW54" s="25">
        <v>1.68639895357023</v>
      </c>
      <c r="BX54" s="27">
        <f t="shared" si="27"/>
        <v>0.799517323041884</v>
      </c>
      <c r="BY54" s="27">
        <f t="shared" si="8"/>
        <v>0.910549376504082</v>
      </c>
      <c r="BZ54" s="29">
        <f t="shared" si="73"/>
        <v>1.09823808110149</v>
      </c>
      <c r="CA54" s="27">
        <f t="shared" si="28"/>
        <v>0.00511472749507714</v>
      </c>
      <c r="CB54" s="27">
        <f t="shared" si="29"/>
        <v>0.0982380811014885</v>
      </c>
      <c r="CC54" s="27">
        <f t="shared" si="30"/>
        <v>0.0283145359199109</v>
      </c>
      <c r="CF54" s="31">
        <v>-0.556766511143667</v>
      </c>
      <c r="CG54" s="31">
        <v>1</v>
      </c>
      <c r="CH54" s="31">
        <v>0.0112366319259878</v>
      </c>
      <c r="CI54" s="31">
        <v>-0.105360515657826</v>
      </c>
      <c r="CJ54" s="31">
        <v>0</v>
      </c>
      <c r="CK54" s="31">
        <v>1.68639895357023</v>
      </c>
      <c r="CL54" s="34">
        <f t="shared" si="31"/>
        <v>0.817798258560236</v>
      </c>
      <c r="CM54" s="34">
        <f t="shared" si="32"/>
        <v>0.890195096871043</v>
      </c>
      <c r="CN54" s="34">
        <f t="shared" si="33"/>
        <v>1.12334925626406</v>
      </c>
      <c r="CO54" s="32">
        <f t="shared" si="34"/>
        <v>0.00806372724045103</v>
      </c>
      <c r="CP54" s="32">
        <f t="shared" si="35"/>
        <v>0.123349256264061</v>
      </c>
      <c r="CQ54" s="32">
        <f t="shared" si="36"/>
        <v>0.0210614645294535</v>
      </c>
      <c r="CS54" s="30">
        <f t="shared" si="37"/>
        <v>0.818773458353097</v>
      </c>
      <c r="CT54" s="30">
        <f t="shared" si="38"/>
        <v>0.968986280215396</v>
      </c>
      <c r="CU54" s="30">
        <f t="shared" si="39"/>
        <v>0.751300627123609</v>
      </c>
      <c r="CV54" s="34">
        <f t="shared" si="40"/>
        <v>1.33102511018598</v>
      </c>
      <c r="CW54" s="32">
        <f t="shared" si="41"/>
        <v>0.0580743872520533</v>
      </c>
      <c r="CX54" s="32">
        <f t="shared" si="42"/>
        <v>0.331025110185983</v>
      </c>
      <c r="CY54" s="32">
        <f t="shared" si="43"/>
        <v>9.45417368274491e-5</v>
      </c>
      <c r="CZ54" s="36"/>
      <c r="DB54" s="25">
        <v>-0.556766511143667</v>
      </c>
      <c r="DC54" s="25">
        <v>1</v>
      </c>
      <c r="DD54" s="22">
        <v>0.0112366319259878</v>
      </c>
      <c r="DE54" s="25">
        <v>0</v>
      </c>
      <c r="DF54" s="25">
        <v>1.68639895357023</v>
      </c>
      <c r="DG54" s="26">
        <f t="shared" si="44"/>
        <v>0.689329688554638</v>
      </c>
      <c r="DH54" s="29">
        <f t="shared" si="74"/>
        <v>1.05609842733808</v>
      </c>
      <c r="DI54" s="26">
        <f t="shared" si="75"/>
        <v>0.946881440322305</v>
      </c>
      <c r="DJ54" s="16">
        <f t="shared" si="45"/>
        <v>0.00149539298728127</v>
      </c>
      <c r="DK54" s="16">
        <f t="shared" si="46"/>
        <v>0.0531185596776946</v>
      </c>
      <c r="DL54" s="16">
        <f t="shared" si="47"/>
        <v>0.0538153998572513</v>
      </c>
      <c r="DO54" s="25">
        <v>-0.556766511143667</v>
      </c>
      <c r="DP54" s="25">
        <v>1</v>
      </c>
      <c r="DQ54" s="25">
        <v>0</v>
      </c>
      <c r="DR54" s="22">
        <v>1.68639895357023</v>
      </c>
      <c r="DS54" s="26">
        <f t="shared" si="48"/>
        <v>0.743714562347012</v>
      </c>
      <c r="DT54" s="26">
        <f t="shared" si="9"/>
        <v>0.978870169897682</v>
      </c>
      <c r="DU54" s="26">
        <f t="shared" si="76"/>
        <v>1.02158593728985</v>
      </c>
      <c r="DV54" s="16">
        <f t="shared" si="49"/>
        <v>0.000246947469758126</v>
      </c>
      <c r="DW54" s="16">
        <f t="shared" si="50"/>
        <v>0.0215859372898517</v>
      </c>
      <c r="DX54" s="16">
        <f t="shared" si="51"/>
        <v>0.0753864582697375</v>
      </c>
      <c r="EA54" s="25">
        <v>-0.556766511143667</v>
      </c>
      <c r="EB54" s="22">
        <v>1</v>
      </c>
      <c r="EC54" s="25">
        <v>0</v>
      </c>
      <c r="ED54" s="26">
        <f t="shared" si="52"/>
        <v>0.768059772841897</v>
      </c>
      <c r="EE54" s="26">
        <f t="shared" si="10"/>
        <v>0.94784289679217</v>
      </c>
      <c r="EF54" s="26">
        <f t="shared" si="77"/>
        <v>1.05502716049711</v>
      </c>
      <c r="EG54" s="16">
        <f t="shared" si="53"/>
        <v>0.00160478540014441</v>
      </c>
      <c r="EH54" s="16">
        <f t="shared" si="54"/>
        <v>0.0550271604971118</v>
      </c>
      <c r="EI54" s="16">
        <f t="shared" si="55"/>
        <v>0.0793297294132209</v>
      </c>
      <c r="EL54" s="25">
        <v>-0.556766511143667</v>
      </c>
      <c r="EM54" s="25">
        <v>0</v>
      </c>
      <c r="EN54" s="26">
        <f t="shared" si="56"/>
        <v>1.27037518786615</v>
      </c>
      <c r="EO54" s="26">
        <f t="shared" si="57"/>
        <v>0.573059051336497</v>
      </c>
      <c r="EP54" s="26">
        <f t="shared" si="58"/>
        <v>1.7450208624535</v>
      </c>
      <c r="EQ54" s="16">
        <f t="shared" si="59"/>
        <v>0.294170844412842</v>
      </c>
      <c r="ER54" s="16">
        <f t="shared" si="60"/>
        <v>0.745020862453503</v>
      </c>
      <c r="ES54" s="16">
        <f t="shared" si="61"/>
        <v>0.0438935105321807</v>
      </c>
    </row>
    <row r="55" s="1" customFormat="1" spans="1:149">
      <c r="A55" s="13" t="s">
        <v>22</v>
      </c>
      <c r="B55" s="13">
        <v>2.01443884239742</v>
      </c>
      <c r="C55" s="14">
        <v>0.0071</v>
      </c>
      <c r="D55" s="14">
        <v>0.0113</v>
      </c>
      <c r="E55" s="13">
        <v>100</v>
      </c>
      <c r="F55" s="13">
        <v>1</v>
      </c>
      <c r="G55" s="13">
        <v>0.8</v>
      </c>
      <c r="H55" s="13">
        <v>1</v>
      </c>
      <c r="I55" s="13">
        <v>5.4</v>
      </c>
      <c r="J55" s="13">
        <v>0.583</v>
      </c>
      <c r="K55" s="17">
        <f t="shared" si="11"/>
        <v>1.27037518786615</v>
      </c>
      <c r="L55" s="17">
        <f t="shared" si="0"/>
        <v>0.458919542485135</v>
      </c>
      <c r="M55" s="17">
        <f t="shared" si="1"/>
        <v>2.17903119702598</v>
      </c>
      <c r="N55" s="16">
        <f t="shared" si="2"/>
        <v>0.47248464889402</v>
      </c>
      <c r="O55" s="16">
        <f t="shared" si="3"/>
        <v>1.17903119702598</v>
      </c>
      <c r="P55" s="16">
        <f>(O55-$Q$1)^2</f>
        <v>0.413770043816013</v>
      </c>
      <c r="R55" s="21">
        <f t="shared" si="62"/>
        <v>-0.778880372989861</v>
      </c>
      <c r="S55" s="21">
        <f t="shared" si="82"/>
        <v>1</v>
      </c>
      <c r="T55" s="21">
        <f t="shared" si="12"/>
        <v>0.70034066648772</v>
      </c>
      <c r="U55" s="22">
        <f t="shared" si="64"/>
        <v>0.00707491367196198</v>
      </c>
      <c r="V55" s="21">
        <f t="shared" si="65"/>
        <v>0.0112366319259878</v>
      </c>
      <c r="W55" s="21">
        <f t="shared" si="66"/>
        <v>4.60517018598809</v>
      </c>
      <c r="X55" s="21">
        <f t="shared" si="67"/>
        <v>0</v>
      </c>
      <c r="Y55" s="21">
        <f t="shared" si="68"/>
        <v>-0.22314355131421</v>
      </c>
      <c r="Z55" s="25">
        <f t="shared" si="69"/>
        <v>0</v>
      </c>
      <c r="AA55" s="21">
        <f t="shared" si="70"/>
        <v>1.68639895357023</v>
      </c>
      <c r="AB55" s="26">
        <f t="shared" si="14"/>
        <v>0.748516258694181</v>
      </c>
      <c r="AC55" s="26">
        <f t="shared" si="5"/>
        <v>0.778874197091014</v>
      </c>
      <c r="AD55" s="26">
        <f t="shared" si="71"/>
        <v>1.28390438884079</v>
      </c>
      <c r="AE55" s="16">
        <f t="shared" si="15"/>
        <v>0.0273956318921191</v>
      </c>
      <c r="AF55" s="16">
        <f t="shared" si="16"/>
        <v>0.283904388840791</v>
      </c>
      <c r="AG55" s="16">
        <f t="shared" si="17"/>
        <v>0.000337396361437157</v>
      </c>
      <c r="AJ55" s="25">
        <v>-0.778880372989861</v>
      </c>
      <c r="AK55" s="25">
        <v>1</v>
      </c>
      <c r="AL55" s="25">
        <v>0.70034066648772</v>
      </c>
      <c r="AM55" s="25">
        <v>0.0112366319259878</v>
      </c>
      <c r="AN55" s="22">
        <v>4.60517018598809</v>
      </c>
      <c r="AO55" s="25">
        <v>0</v>
      </c>
      <c r="AP55" s="25">
        <v>-0.22314355131421</v>
      </c>
      <c r="AQ55" s="25">
        <v>0</v>
      </c>
      <c r="AR55" s="25">
        <v>1.68639895357023</v>
      </c>
      <c r="AS55" s="26">
        <f t="shared" si="18"/>
        <v>0.748105744689039</v>
      </c>
      <c r="AT55" s="26">
        <f t="shared" si="6"/>
        <v>0.77930159491334</v>
      </c>
      <c r="AU55" s="26">
        <f t="shared" si="19"/>
        <v>1.28320024818017</v>
      </c>
      <c r="AV55" s="16">
        <f t="shared" si="20"/>
        <v>0.0272599069293221</v>
      </c>
      <c r="AW55" s="16">
        <f t="shared" si="21"/>
        <v>0.28320024818017</v>
      </c>
      <c r="AX55" s="16">
        <f t="shared" si="22"/>
        <v>0.000294690453841128</v>
      </c>
      <c r="BA55" s="25">
        <v>-0.778880372989861</v>
      </c>
      <c r="BB55" s="25">
        <v>1</v>
      </c>
      <c r="BC55" s="25">
        <v>0.70034066648772</v>
      </c>
      <c r="BD55" s="25">
        <v>0.0112366319259878</v>
      </c>
      <c r="BE55" s="22">
        <v>0</v>
      </c>
      <c r="BF55" s="25">
        <v>-0.22314355131421</v>
      </c>
      <c r="BG55" s="25">
        <v>0</v>
      </c>
      <c r="BH55" s="25">
        <v>1.68639895357023</v>
      </c>
      <c r="BI55" s="26">
        <f t="shared" si="23"/>
        <v>0.750388363068091</v>
      </c>
      <c r="BJ55" s="26">
        <f t="shared" si="7"/>
        <v>0.776931024911294</v>
      </c>
      <c r="BK55" s="26">
        <f t="shared" si="72"/>
        <v>1.28711554557134</v>
      </c>
      <c r="BL55" s="16">
        <f t="shared" si="24"/>
        <v>0.028018864090615</v>
      </c>
      <c r="BM55" s="16">
        <f t="shared" si="25"/>
        <v>0.287115545571339</v>
      </c>
      <c r="BN55" s="16">
        <f t="shared" si="26"/>
        <v>0.000490607596249722</v>
      </c>
      <c r="BQ55" s="25">
        <v>-0.778880372989861</v>
      </c>
      <c r="BR55" s="25">
        <v>1</v>
      </c>
      <c r="BS55" s="22">
        <v>0.70034066648772</v>
      </c>
      <c r="BT55" s="25">
        <v>0.0112366319259878</v>
      </c>
      <c r="BU55" s="25">
        <v>-0.22314355131421</v>
      </c>
      <c r="BV55" s="25">
        <v>0</v>
      </c>
      <c r="BW55" s="25">
        <v>1.68639895357023</v>
      </c>
      <c r="BX55" s="27">
        <f t="shared" si="27"/>
        <v>0.763954790524639</v>
      </c>
      <c r="BY55" s="27">
        <f t="shared" si="8"/>
        <v>0.763134163475341</v>
      </c>
      <c r="BZ55" s="29">
        <f t="shared" si="73"/>
        <v>1.31038557551396</v>
      </c>
      <c r="CA55" s="27">
        <f t="shared" si="28"/>
        <v>0.0327446362138161</v>
      </c>
      <c r="CB55" s="27">
        <f t="shared" si="29"/>
        <v>0.310385575513961</v>
      </c>
      <c r="CC55" s="27">
        <f t="shared" si="30"/>
        <v>0.00192530152587748</v>
      </c>
      <c r="CF55" s="31">
        <v>-0.778880372989861</v>
      </c>
      <c r="CG55" s="31">
        <v>1</v>
      </c>
      <c r="CH55" s="31">
        <v>0.0112366319259878</v>
      </c>
      <c r="CI55" s="31">
        <v>-0.22314355131421</v>
      </c>
      <c r="CJ55" s="31">
        <v>0</v>
      </c>
      <c r="CK55" s="31">
        <v>1.68639895357023</v>
      </c>
      <c r="CL55" s="34">
        <f t="shared" si="31"/>
        <v>0.781707960887686</v>
      </c>
      <c r="CM55" s="34">
        <f t="shared" si="32"/>
        <v>0.745802817893733</v>
      </c>
      <c r="CN55" s="34">
        <f t="shared" si="33"/>
        <v>1.34083698265469</v>
      </c>
      <c r="CO55" s="32">
        <f t="shared" si="34"/>
        <v>0.0394848537201421</v>
      </c>
      <c r="CP55" s="32">
        <f t="shared" si="35"/>
        <v>0.340836982654693</v>
      </c>
      <c r="CQ55" s="32">
        <f t="shared" si="36"/>
        <v>0.00523626499296692</v>
      </c>
      <c r="CS55" s="30">
        <f t="shared" si="37"/>
        <v>0.782640124087541</v>
      </c>
      <c r="CT55" s="30">
        <f t="shared" si="38"/>
        <v>0.926223896060704</v>
      </c>
      <c r="CU55" s="30">
        <f t="shared" si="39"/>
        <v>0.629437442155768</v>
      </c>
      <c r="CV55" s="34">
        <f t="shared" si="40"/>
        <v>1.58872023338028</v>
      </c>
      <c r="CW55" s="32">
        <f t="shared" si="41"/>
        <v>0.117802642827089</v>
      </c>
      <c r="CX55" s="32">
        <f t="shared" si="42"/>
        <v>0.588720233380282</v>
      </c>
      <c r="CY55" s="32">
        <f t="shared" si="43"/>
        <v>0.0715125903446058</v>
      </c>
      <c r="CZ55" s="36"/>
      <c r="DB55" s="25">
        <v>-0.778880372989861</v>
      </c>
      <c r="DC55" s="25">
        <v>1</v>
      </c>
      <c r="DD55" s="22">
        <v>0.0112366319259878</v>
      </c>
      <c r="DE55" s="25">
        <v>0</v>
      </c>
      <c r="DF55" s="25">
        <v>1.68639895357023</v>
      </c>
      <c r="DG55" s="26">
        <f t="shared" si="44"/>
        <v>0.689329688554638</v>
      </c>
      <c r="DH55" s="29">
        <f t="shared" si="74"/>
        <v>0.845749152662224</v>
      </c>
      <c r="DI55" s="26">
        <f t="shared" si="75"/>
        <v>1.18238368534243</v>
      </c>
      <c r="DJ55" s="16">
        <f t="shared" si="45"/>
        <v>0.0113060026681264</v>
      </c>
      <c r="DK55" s="16">
        <f t="shared" si="46"/>
        <v>0.182383685342433</v>
      </c>
      <c r="DL55" s="16">
        <f t="shared" si="47"/>
        <v>0.0105506462573826</v>
      </c>
      <c r="DO55" s="25">
        <v>-0.778880372989861</v>
      </c>
      <c r="DP55" s="25">
        <v>1</v>
      </c>
      <c r="DQ55" s="25">
        <v>0</v>
      </c>
      <c r="DR55" s="22">
        <v>1.68639895357023</v>
      </c>
      <c r="DS55" s="26">
        <f t="shared" si="48"/>
        <v>0.743714562347012</v>
      </c>
      <c r="DT55" s="26">
        <f t="shared" si="9"/>
        <v>0.783902897047182</v>
      </c>
      <c r="DU55" s="26">
        <f t="shared" si="76"/>
        <v>1.27566820299659</v>
      </c>
      <c r="DV55" s="16">
        <f t="shared" si="49"/>
        <v>0.0258291705503916</v>
      </c>
      <c r="DW55" s="16">
        <f t="shared" si="50"/>
        <v>0.27566820299659</v>
      </c>
      <c r="DX55" s="16">
        <f t="shared" si="51"/>
        <v>0.000419581126042834</v>
      </c>
      <c r="EA55" s="25">
        <v>-0.778880372989861</v>
      </c>
      <c r="EB55" s="22">
        <v>1</v>
      </c>
      <c r="EC55" s="25">
        <v>0</v>
      </c>
      <c r="ED55" s="26">
        <f t="shared" si="52"/>
        <v>0.768059772841897</v>
      </c>
      <c r="EE55" s="26">
        <f t="shared" si="10"/>
        <v>0.759055506634389</v>
      </c>
      <c r="EF55" s="26">
        <f t="shared" si="77"/>
        <v>1.31742671156415</v>
      </c>
      <c r="EG55" s="16">
        <f t="shared" si="53"/>
        <v>0.0342471195242946</v>
      </c>
      <c r="EH55" s="16">
        <f t="shared" si="54"/>
        <v>0.317426711564146</v>
      </c>
      <c r="EI55" s="16">
        <f t="shared" si="55"/>
        <v>0.000370785329678059</v>
      </c>
      <c r="EL55" s="25">
        <v>-0.778880372989861</v>
      </c>
      <c r="EM55" s="25">
        <v>0</v>
      </c>
      <c r="EN55" s="26">
        <f t="shared" si="56"/>
        <v>1.27037518786615</v>
      </c>
      <c r="EO55" s="26">
        <f t="shared" si="57"/>
        <v>0.458919542485134</v>
      </c>
      <c r="EP55" s="26">
        <f t="shared" si="58"/>
        <v>2.17903119702599</v>
      </c>
      <c r="EQ55" s="16">
        <f t="shared" si="59"/>
        <v>0.472484648894025</v>
      </c>
      <c r="ER55" s="16">
        <f t="shared" si="60"/>
        <v>1.17903119702599</v>
      </c>
      <c r="ES55" s="16">
        <f t="shared" si="61"/>
        <v>0.41411556578452</v>
      </c>
    </row>
    <row r="56" s="1" customFormat="1" spans="1:149">
      <c r="A56" s="13" t="s">
        <v>22</v>
      </c>
      <c r="B56" s="13">
        <v>2.01443884239742</v>
      </c>
      <c r="C56" s="14">
        <v>0.0071</v>
      </c>
      <c r="D56" s="14">
        <v>0.0113</v>
      </c>
      <c r="E56" s="13">
        <v>100</v>
      </c>
      <c r="F56" s="13">
        <v>1</v>
      </c>
      <c r="G56" s="13">
        <v>0.7</v>
      </c>
      <c r="H56" s="13">
        <v>1</v>
      </c>
      <c r="I56" s="13">
        <v>5.4</v>
      </c>
      <c r="J56" s="13">
        <v>0.585</v>
      </c>
      <c r="K56" s="17">
        <f t="shared" si="11"/>
        <v>1.27037518786615</v>
      </c>
      <c r="L56" s="17">
        <f t="shared" si="0"/>
        <v>0.460493880538258</v>
      </c>
      <c r="M56" s="17">
        <f t="shared" si="1"/>
        <v>2.17158151771991</v>
      </c>
      <c r="N56" s="16">
        <f t="shared" si="2"/>
        <v>0.469739148142556</v>
      </c>
      <c r="O56" s="16">
        <f t="shared" si="3"/>
        <v>1.17158151771991</v>
      </c>
      <c r="P56" s="16">
        <f>(O56-$Q$1)^2</f>
        <v>0.404241535117561</v>
      </c>
      <c r="R56" s="21">
        <f t="shared" si="62"/>
        <v>-0.775455712108497</v>
      </c>
      <c r="S56" s="21">
        <f t="shared" si="82"/>
        <v>1</v>
      </c>
      <c r="T56" s="21">
        <f t="shared" si="12"/>
        <v>0.70034066648772</v>
      </c>
      <c r="U56" s="22">
        <f t="shared" si="64"/>
        <v>0.00707491367196198</v>
      </c>
      <c r="V56" s="21">
        <f t="shared" si="65"/>
        <v>0.0112366319259878</v>
      </c>
      <c r="W56" s="21">
        <f t="shared" si="66"/>
        <v>4.60517018598809</v>
      </c>
      <c r="X56" s="21">
        <f t="shared" si="67"/>
        <v>0</v>
      </c>
      <c r="Y56" s="21">
        <f t="shared" si="68"/>
        <v>-0.356674943938732</v>
      </c>
      <c r="Z56" s="25">
        <f t="shared" si="69"/>
        <v>0</v>
      </c>
      <c r="AA56" s="21">
        <f t="shared" si="70"/>
        <v>1.68639895357023</v>
      </c>
      <c r="AB56" s="26">
        <f t="shared" si="14"/>
        <v>0.70307720093194</v>
      </c>
      <c r="AC56" s="26">
        <f t="shared" si="5"/>
        <v>0.832056563951403</v>
      </c>
      <c r="AD56" s="26">
        <f t="shared" si="71"/>
        <v>1.20184136911443</v>
      </c>
      <c r="AE56" s="16">
        <f t="shared" si="15"/>
        <v>0.0139422253799217</v>
      </c>
      <c r="AF56" s="16">
        <f t="shared" si="16"/>
        <v>0.201841369114427</v>
      </c>
      <c r="AG56" s="16">
        <f t="shared" si="17"/>
        <v>0.00405701067512954</v>
      </c>
      <c r="AJ56" s="25">
        <v>-0.775455712108497</v>
      </c>
      <c r="AK56" s="25">
        <v>1</v>
      </c>
      <c r="AL56" s="25">
        <v>0.70034066648772</v>
      </c>
      <c r="AM56" s="25">
        <v>0.0112366319259878</v>
      </c>
      <c r="AN56" s="22">
        <v>4.60517018598809</v>
      </c>
      <c r="AO56" s="25">
        <v>0</v>
      </c>
      <c r="AP56" s="25">
        <v>-0.356674943938732</v>
      </c>
      <c r="AQ56" s="25">
        <v>0</v>
      </c>
      <c r="AR56" s="25">
        <v>1.68639895357023</v>
      </c>
      <c r="AS56" s="26">
        <f t="shared" si="18"/>
        <v>0.703057645106633</v>
      </c>
      <c r="AT56" s="26">
        <f t="shared" si="6"/>
        <v>0.832079707932445</v>
      </c>
      <c r="AU56" s="26">
        <f t="shared" si="19"/>
        <v>1.20180794035322</v>
      </c>
      <c r="AV56" s="16">
        <f t="shared" si="20"/>
        <v>0.0139376075681238</v>
      </c>
      <c r="AW56" s="16">
        <f t="shared" si="21"/>
        <v>0.20180794035322</v>
      </c>
      <c r="AX56" s="16">
        <f t="shared" si="22"/>
        <v>0.00412494791255568</v>
      </c>
      <c r="BA56" s="25">
        <v>-0.775455712108497</v>
      </c>
      <c r="BB56" s="25">
        <v>1</v>
      </c>
      <c r="BC56" s="25">
        <v>0.70034066648772</v>
      </c>
      <c r="BD56" s="25">
        <v>0.0112366319259878</v>
      </c>
      <c r="BE56" s="22">
        <v>0</v>
      </c>
      <c r="BF56" s="25">
        <v>-0.356674943938732</v>
      </c>
      <c r="BG56" s="25">
        <v>0</v>
      </c>
      <c r="BH56" s="25">
        <v>1.68639895357023</v>
      </c>
      <c r="BI56" s="26">
        <f t="shared" si="23"/>
        <v>0.702730571909215</v>
      </c>
      <c r="BJ56" s="26">
        <f t="shared" si="7"/>
        <v>0.832466984338879</v>
      </c>
      <c r="BK56" s="26">
        <f t="shared" si="72"/>
        <v>1.20124884087045</v>
      </c>
      <c r="BL56" s="16">
        <f t="shared" si="24"/>
        <v>0.0138604875620708</v>
      </c>
      <c r="BM56" s="16">
        <f t="shared" si="25"/>
        <v>0.201248840870453</v>
      </c>
      <c r="BN56" s="16">
        <f t="shared" si="26"/>
        <v>0.00405986133051669</v>
      </c>
      <c r="BQ56" s="25">
        <v>-0.775455712108497</v>
      </c>
      <c r="BR56" s="25">
        <v>1</v>
      </c>
      <c r="BS56" s="22">
        <v>0.70034066648772</v>
      </c>
      <c r="BT56" s="25">
        <v>0.0112366319259878</v>
      </c>
      <c r="BU56" s="25">
        <v>-0.356674943938732</v>
      </c>
      <c r="BV56" s="25">
        <v>0</v>
      </c>
      <c r="BW56" s="25">
        <v>1.68639895357023</v>
      </c>
      <c r="BX56" s="27">
        <f t="shared" si="27"/>
        <v>0.725546697160044</v>
      </c>
      <c r="BY56" s="27">
        <f t="shared" si="8"/>
        <v>0.8062885577039</v>
      </c>
      <c r="BZ56" s="29">
        <f t="shared" si="73"/>
        <v>1.24025076437614</v>
      </c>
      <c r="CA56" s="27">
        <f t="shared" si="28"/>
        <v>0.0197533740825971</v>
      </c>
      <c r="CB56" s="27">
        <f t="shared" si="29"/>
        <v>0.240250764376144</v>
      </c>
      <c r="CC56" s="27">
        <f t="shared" si="30"/>
        <v>0.000689406582222494</v>
      </c>
      <c r="CF56" s="31">
        <v>-0.775455712108497</v>
      </c>
      <c r="CG56" s="31">
        <v>1</v>
      </c>
      <c r="CH56" s="31">
        <v>0.0112366319259878</v>
      </c>
      <c r="CI56" s="31">
        <v>-0.356674943938732</v>
      </c>
      <c r="CJ56" s="31">
        <v>0</v>
      </c>
      <c r="CK56" s="31">
        <v>1.68639895357023</v>
      </c>
      <c r="CL56" s="34">
        <f t="shared" si="31"/>
        <v>0.742714701829381</v>
      </c>
      <c r="CM56" s="34">
        <f t="shared" si="32"/>
        <v>0.787651030145339</v>
      </c>
      <c r="CN56" s="34">
        <f t="shared" si="33"/>
        <v>1.26959778090492</v>
      </c>
      <c r="CO56" s="32">
        <f t="shared" si="34"/>
        <v>0.0248739271731305</v>
      </c>
      <c r="CP56" s="32">
        <f t="shared" si="35"/>
        <v>0.269597780904925</v>
      </c>
      <c r="CQ56" s="32">
        <f t="shared" si="36"/>
        <v>1.26076821897933e-6</v>
      </c>
      <c r="CS56" s="30">
        <f t="shared" si="37"/>
        <v>0.743600366742209</v>
      </c>
      <c r="CT56" s="30">
        <f t="shared" si="38"/>
        <v>0.880021874164861</v>
      </c>
      <c r="CU56" s="30">
        <f t="shared" si="39"/>
        <v>0.664756203424107</v>
      </c>
      <c r="CV56" s="34">
        <f t="shared" si="40"/>
        <v>1.50431089600831</v>
      </c>
      <c r="CW56" s="32">
        <f t="shared" si="41"/>
        <v>0.0870379062357471</v>
      </c>
      <c r="CX56" s="32">
        <f t="shared" si="42"/>
        <v>0.50431089600831</v>
      </c>
      <c r="CY56" s="32">
        <f t="shared" si="43"/>
        <v>0.0334923099455856</v>
      </c>
      <c r="CZ56" s="36"/>
      <c r="DB56" s="25">
        <v>-0.775455712108497</v>
      </c>
      <c r="DC56" s="25">
        <v>1</v>
      </c>
      <c r="DD56" s="22">
        <v>0.0112366319259878</v>
      </c>
      <c r="DE56" s="25">
        <v>0</v>
      </c>
      <c r="DF56" s="25">
        <v>1.68639895357023</v>
      </c>
      <c r="DG56" s="26">
        <f t="shared" si="44"/>
        <v>0.689329688554638</v>
      </c>
      <c r="DH56" s="29">
        <f t="shared" si="74"/>
        <v>0.848650521968098</v>
      </c>
      <c r="DI56" s="26">
        <f t="shared" si="75"/>
        <v>1.17834134795665</v>
      </c>
      <c r="DJ56" s="16">
        <f t="shared" si="45"/>
        <v>0.0108846839139078</v>
      </c>
      <c r="DK56" s="16">
        <f t="shared" si="46"/>
        <v>0.178341347956647</v>
      </c>
      <c r="DL56" s="16">
        <f t="shared" si="47"/>
        <v>0.0113974149418834</v>
      </c>
      <c r="DO56" s="25">
        <v>-0.775455712108497</v>
      </c>
      <c r="DP56" s="25">
        <v>1</v>
      </c>
      <c r="DQ56" s="25">
        <v>0</v>
      </c>
      <c r="DR56" s="22">
        <v>1.68639895357023</v>
      </c>
      <c r="DS56" s="26">
        <f t="shared" si="48"/>
        <v>0.743714562347012</v>
      </c>
      <c r="DT56" s="26">
        <f t="shared" si="9"/>
        <v>0.786592100810637</v>
      </c>
      <c r="DU56" s="26">
        <f t="shared" si="76"/>
        <v>1.27130694418293</v>
      </c>
      <c r="DV56" s="16">
        <f t="shared" si="49"/>
        <v>0.0251903123010036</v>
      </c>
      <c r="DW56" s="16">
        <f t="shared" si="50"/>
        <v>0.271306944182927</v>
      </c>
      <c r="DX56" s="16">
        <f t="shared" si="51"/>
        <v>0.000617270960033055</v>
      </c>
      <c r="EA56" s="25">
        <v>-0.775455712108497</v>
      </c>
      <c r="EB56" s="22">
        <v>1</v>
      </c>
      <c r="EC56" s="25">
        <v>0</v>
      </c>
      <c r="ED56" s="26">
        <f t="shared" si="52"/>
        <v>0.768059772841897</v>
      </c>
      <c r="EE56" s="26">
        <f t="shared" si="10"/>
        <v>0.761659470636565</v>
      </c>
      <c r="EF56" s="26">
        <f t="shared" si="77"/>
        <v>1.31292268861863</v>
      </c>
      <c r="EG56" s="16">
        <f t="shared" si="53"/>
        <v>0.0335108804329271</v>
      </c>
      <c r="EH56" s="16">
        <f t="shared" si="54"/>
        <v>0.312922688618628</v>
      </c>
      <c r="EI56" s="16">
        <f t="shared" si="55"/>
        <v>0.000564528564561316</v>
      </c>
      <c r="EL56" s="25">
        <v>-0.775455712108497</v>
      </c>
      <c r="EM56" s="25">
        <v>0</v>
      </c>
      <c r="EN56" s="26">
        <f t="shared" si="56"/>
        <v>1.27037518786615</v>
      </c>
      <c r="EO56" s="26">
        <f t="shared" si="57"/>
        <v>0.460493880538256</v>
      </c>
      <c r="EP56" s="26">
        <f t="shared" si="58"/>
        <v>2.17158151771991</v>
      </c>
      <c r="EQ56" s="16">
        <f t="shared" si="59"/>
        <v>0.46973914814256</v>
      </c>
      <c r="ER56" s="16">
        <f t="shared" si="60"/>
        <v>1.17158151771991</v>
      </c>
      <c r="ES56" s="16">
        <f t="shared" si="61"/>
        <v>0.404583056320687</v>
      </c>
    </row>
    <row r="57" s="1" customFormat="1" spans="1:149">
      <c r="A57" s="13" t="s">
        <v>22</v>
      </c>
      <c r="B57" s="13">
        <v>2.01443884239742</v>
      </c>
      <c r="C57" s="14">
        <v>0.0071</v>
      </c>
      <c r="D57" s="14">
        <v>0.0113</v>
      </c>
      <c r="E57" s="13">
        <v>100</v>
      </c>
      <c r="F57" s="13">
        <v>0.5</v>
      </c>
      <c r="G57" s="13">
        <v>0.6</v>
      </c>
      <c r="H57" s="13">
        <v>1</v>
      </c>
      <c r="I57" s="13">
        <v>4.4</v>
      </c>
      <c r="J57" s="13">
        <v>0.418</v>
      </c>
      <c r="K57" s="17">
        <f t="shared" si="11"/>
        <v>0.996475187866147</v>
      </c>
      <c r="L57" s="17">
        <f t="shared" si="0"/>
        <v>0.419478583199955</v>
      </c>
      <c r="M57" s="17">
        <f t="shared" si="1"/>
        <v>2.38391193269413</v>
      </c>
      <c r="N57" s="16">
        <f t="shared" si="2"/>
        <v>0.334633542976774</v>
      </c>
      <c r="O57" s="16">
        <f t="shared" si="3"/>
        <v>1.38391193269413</v>
      </c>
      <c r="P57" s="16">
        <f>(O57-$Q$1)^2</f>
        <v>0.719325060895585</v>
      </c>
      <c r="R57" s="21">
        <f t="shared" si="62"/>
        <v>-0.868742807536763</v>
      </c>
      <c r="S57" s="21">
        <f t="shared" si="82"/>
        <v>1</v>
      </c>
      <c r="T57" s="21">
        <f t="shared" si="12"/>
        <v>0.70034066648772</v>
      </c>
      <c r="U57" s="22">
        <f t="shared" si="64"/>
        <v>0.00707491367196198</v>
      </c>
      <c r="V57" s="21">
        <f t="shared" si="65"/>
        <v>0.0112366319259878</v>
      </c>
      <c r="W57" s="21">
        <f t="shared" si="66"/>
        <v>4.60517018598809</v>
      </c>
      <c r="X57" s="21">
        <f t="shared" si="67"/>
        <v>-0.693147180559945</v>
      </c>
      <c r="Y57" s="21">
        <f t="shared" si="68"/>
        <v>-0.510825623765991</v>
      </c>
      <c r="Z57" s="25">
        <f t="shared" si="69"/>
        <v>0</v>
      </c>
      <c r="AA57" s="21">
        <f t="shared" si="70"/>
        <v>1.48160454092422</v>
      </c>
      <c r="AB57" s="26">
        <f t="shared" si="14"/>
        <v>0.50502882889389</v>
      </c>
      <c r="AC57" s="26">
        <f t="shared" si="5"/>
        <v>0.827675522832033</v>
      </c>
      <c r="AD57" s="26">
        <f t="shared" si="71"/>
        <v>1.20820293993754</v>
      </c>
      <c r="AE57" s="16">
        <f t="shared" si="15"/>
        <v>0.00757401705864201</v>
      </c>
      <c r="AF57" s="16">
        <f t="shared" si="16"/>
        <v>0.208202939937536</v>
      </c>
      <c r="AG57" s="16">
        <f t="shared" si="17"/>
        <v>0.0032870839810372</v>
      </c>
      <c r="AJ57" s="25">
        <v>-0.868742807536763</v>
      </c>
      <c r="AK57" s="25">
        <v>1</v>
      </c>
      <c r="AL57" s="25">
        <v>0.70034066648772</v>
      </c>
      <c r="AM57" s="25">
        <v>0.0112366319259878</v>
      </c>
      <c r="AN57" s="22">
        <v>4.60517018598809</v>
      </c>
      <c r="AO57" s="25">
        <v>-0.693147180559945</v>
      </c>
      <c r="AP57" s="25">
        <v>-0.510825623765991</v>
      </c>
      <c r="AQ57" s="25">
        <v>0</v>
      </c>
      <c r="AR57" s="25">
        <v>1.48160454092422</v>
      </c>
      <c r="AS57" s="26">
        <f t="shared" si="18"/>
        <v>0.504601753060406</v>
      </c>
      <c r="AT57" s="26">
        <f t="shared" si="6"/>
        <v>0.828376036081589</v>
      </c>
      <c r="AU57" s="26">
        <f t="shared" si="19"/>
        <v>1.20718122741724</v>
      </c>
      <c r="AV57" s="16">
        <f t="shared" si="20"/>
        <v>0.00749986363313558</v>
      </c>
      <c r="AW57" s="16">
        <f t="shared" si="21"/>
        <v>0.20718122741724</v>
      </c>
      <c r="AX57" s="16">
        <f t="shared" si="22"/>
        <v>0.00346361326368708</v>
      </c>
      <c r="BA57" s="25">
        <v>-0.868742807536763</v>
      </c>
      <c r="BB57" s="25">
        <v>1</v>
      </c>
      <c r="BC57" s="25">
        <v>0.70034066648772</v>
      </c>
      <c r="BD57" s="25">
        <v>0.0112366319259878</v>
      </c>
      <c r="BE57" s="22">
        <v>-0.693147180559945</v>
      </c>
      <c r="BF57" s="25">
        <v>-0.510825623765991</v>
      </c>
      <c r="BG57" s="25">
        <v>0</v>
      </c>
      <c r="BH57" s="25">
        <v>1.48160454092422</v>
      </c>
      <c r="BI57" s="26">
        <f t="shared" si="23"/>
        <v>0.502234566045181</v>
      </c>
      <c r="BJ57" s="26">
        <f t="shared" si="7"/>
        <v>0.832280428827347</v>
      </c>
      <c r="BK57" s="26">
        <f t="shared" si="72"/>
        <v>1.20151810058656</v>
      </c>
      <c r="BL57" s="16">
        <f t="shared" si="24"/>
        <v>0.00709546211682</v>
      </c>
      <c r="BM57" s="16">
        <f t="shared" si="25"/>
        <v>0.201518100586558</v>
      </c>
      <c r="BN57" s="16">
        <f t="shared" si="26"/>
        <v>0.00402562096649928</v>
      </c>
      <c r="BQ57" s="25">
        <v>-0.868742807536763</v>
      </c>
      <c r="BR57" s="25">
        <v>1</v>
      </c>
      <c r="BS57" s="22">
        <v>0.70034066648772</v>
      </c>
      <c r="BT57" s="25">
        <v>0.0112366319259878</v>
      </c>
      <c r="BU57" s="25">
        <v>-0.510825623765991</v>
      </c>
      <c r="BV57" s="25">
        <v>0</v>
      </c>
      <c r="BW57" s="25">
        <v>1.48160454092422</v>
      </c>
      <c r="BX57" s="27">
        <f t="shared" si="27"/>
        <v>0.491124365162512</v>
      </c>
      <c r="BY57" s="27">
        <f t="shared" si="8"/>
        <v>0.851108252105726</v>
      </c>
      <c r="BZ57" s="29">
        <f t="shared" si="73"/>
        <v>1.17493867263759</v>
      </c>
      <c r="CA57" s="27">
        <f t="shared" si="28"/>
        <v>0.00534717278042043</v>
      </c>
      <c r="CB57" s="27">
        <f t="shared" si="29"/>
        <v>0.174938672637589</v>
      </c>
      <c r="CC57" s="27">
        <f t="shared" si="30"/>
        <v>0.00838481672290302</v>
      </c>
      <c r="CF57" s="31">
        <v>-0.868742807536763</v>
      </c>
      <c r="CG57" s="31">
        <v>1</v>
      </c>
      <c r="CH57" s="31">
        <v>0.0112366319259878</v>
      </c>
      <c r="CI57" s="31">
        <v>-0.510825623765991</v>
      </c>
      <c r="CJ57" s="31">
        <v>0</v>
      </c>
      <c r="CK57" s="31">
        <v>1.48160454092422</v>
      </c>
      <c r="CL57" s="34">
        <f t="shared" si="31"/>
        <v>0.504274991018402</v>
      </c>
      <c r="CM57" s="34">
        <f t="shared" si="32"/>
        <v>0.828912810361334</v>
      </c>
      <c r="CN57" s="34">
        <f t="shared" si="33"/>
        <v>1.20639950004402</v>
      </c>
      <c r="CO57" s="32">
        <f t="shared" si="34"/>
        <v>0.00744337407522533</v>
      </c>
      <c r="CP57" s="32">
        <f t="shared" si="35"/>
        <v>0.206399500044024</v>
      </c>
      <c r="CQ57" s="32">
        <f t="shared" si="36"/>
        <v>0.00385336043805066</v>
      </c>
      <c r="CS57" s="30">
        <f t="shared" si="37"/>
        <v>0.505041039610093</v>
      </c>
      <c r="CT57" s="30">
        <f t="shared" si="38"/>
        <v>0.603644035633388</v>
      </c>
      <c r="CU57" s="30">
        <f t="shared" si="39"/>
        <v>0.692461078591464</v>
      </c>
      <c r="CV57" s="34">
        <f t="shared" si="40"/>
        <v>1.44412448716122</v>
      </c>
      <c r="CW57" s="32">
        <f t="shared" si="41"/>
        <v>0.0344637079662506</v>
      </c>
      <c r="CX57" s="32">
        <f t="shared" si="42"/>
        <v>0.444124487161215</v>
      </c>
      <c r="CY57" s="32">
        <f t="shared" si="43"/>
        <v>0.015085399544693</v>
      </c>
      <c r="CZ57" s="36"/>
      <c r="DB57" s="25">
        <v>-0.868742807536763</v>
      </c>
      <c r="DC57" s="25">
        <v>1</v>
      </c>
      <c r="DD57" s="22">
        <v>0.0112366319259878</v>
      </c>
      <c r="DE57" s="25">
        <v>0</v>
      </c>
      <c r="DF57" s="25">
        <v>1.48160454092422</v>
      </c>
      <c r="DG57" s="26">
        <f t="shared" si="44"/>
        <v>0.495350350272924</v>
      </c>
      <c r="DH57" s="29">
        <f t="shared" si="74"/>
        <v>0.843847187691891</v>
      </c>
      <c r="DI57" s="26">
        <f t="shared" si="75"/>
        <v>1.18504868486345</v>
      </c>
      <c r="DJ57" s="16">
        <f t="shared" si="45"/>
        <v>0.00598307668734406</v>
      </c>
      <c r="DK57" s="16">
        <f t="shared" si="46"/>
        <v>0.185048684863455</v>
      </c>
      <c r="DL57" s="16">
        <f t="shared" si="47"/>
        <v>0.0100102704923999</v>
      </c>
      <c r="DO57" s="25">
        <v>-0.868742807536763</v>
      </c>
      <c r="DP57" s="25">
        <v>1</v>
      </c>
      <c r="DQ57" s="25">
        <v>0</v>
      </c>
      <c r="DR57" s="22">
        <v>1.48160454092422</v>
      </c>
      <c r="DS57" s="26">
        <f t="shared" si="48"/>
        <v>0.529930004163838</v>
      </c>
      <c r="DT57" s="26">
        <f t="shared" si="9"/>
        <v>0.788783418028106</v>
      </c>
      <c r="DU57" s="26">
        <f t="shared" si="76"/>
        <v>1.26777512957856</v>
      </c>
      <c r="DV57" s="16">
        <f t="shared" si="49"/>
        <v>0.0125283258321167</v>
      </c>
      <c r="DW57" s="16">
        <f t="shared" si="50"/>
        <v>0.267775129578559</v>
      </c>
      <c r="DX57" s="16">
        <f t="shared" si="51"/>
        <v>0.00080524010642606</v>
      </c>
      <c r="EA57" s="25">
        <v>-0.868742807536763</v>
      </c>
      <c r="EB57" s="22">
        <v>1</v>
      </c>
      <c r="EC57" s="25">
        <v>0</v>
      </c>
      <c r="ED57" s="26">
        <f t="shared" si="52"/>
        <v>0.602461787466601</v>
      </c>
      <c r="EE57" s="26">
        <f t="shared" si="10"/>
        <v>0.693819937954443</v>
      </c>
      <c r="EF57" s="26">
        <f t="shared" si="77"/>
        <v>1.4412961422646</v>
      </c>
      <c r="EG57" s="16">
        <f t="shared" si="53"/>
        <v>0.0340261510353735</v>
      </c>
      <c r="EH57" s="16">
        <f t="shared" si="54"/>
        <v>0.441296142264596</v>
      </c>
      <c r="EI57" s="16">
        <f t="shared" si="55"/>
        <v>0.0109440144662743</v>
      </c>
      <c r="EL57" s="25">
        <v>-0.868742807536763</v>
      </c>
      <c r="EM57" s="25">
        <v>0</v>
      </c>
      <c r="EN57" s="26">
        <f t="shared" si="56"/>
        <v>0.996475187866147</v>
      </c>
      <c r="EO57" s="26">
        <f t="shared" si="57"/>
        <v>0.419478583199955</v>
      </c>
      <c r="EP57" s="26">
        <f t="shared" si="58"/>
        <v>2.38391193269413</v>
      </c>
      <c r="EQ57" s="16">
        <f t="shared" si="59"/>
        <v>0.334633542976774</v>
      </c>
      <c r="ER57" s="16">
        <f t="shared" si="60"/>
        <v>1.38391193269413</v>
      </c>
      <c r="ES57" s="16">
        <f t="shared" si="61"/>
        <v>0.719780611728478</v>
      </c>
    </row>
    <row r="58" s="1" customFormat="1" spans="1:149">
      <c r="A58" s="13" t="s">
        <v>22</v>
      </c>
      <c r="B58" s="13">
        <v>2.08483441570994</v>
      </c>
      <c r="C58" s="14">
        <v>0.0071</v>
      </c>
      <c r="D58" s="14">
        <v>0.0113</v>
      </c>
      <c r="E58" s="13">
        <v>100</v>
      </c>
      <c r="F58" s="13">
        <v>0.5</v>
      </c>
      <c r="G58" s="13">
        <v>0.5</v>
      </c>
      <c r="H58" s="13">
        <v>1</v>
      </c>
      <c r="I58" s="13">
        <v>6.4</v>
      </c>
      <c r="J58" s="13">
        <v>0.359</v>
      </c>
      <c r="K58" s="17">
        <f t="shared" si="11"/>
        <v>0.881258982074683</v>
      </c>
      <c r="L58" s="17">
        <f t="shared" si="0"/>
        <v>0.407371734418902</v>
      </c>
      <c r="M58" s="17">
        <f t="shared" si="1"/>
        <v>2.45476039575121</v>
      </c>
      <c r="N58" s="16">
        <f t="shared" si="2"/>
        <v>0.272754444357685</v>
      </c>
      <c r="O58" s="16">
        <f t="shared" si="3"/>
        <v>1.45476039575121</v>
      </c>
      <c r="P58" s="16">
        <f>(O58-$Q$1)^2</f>
        <v>0.844522026671649</v>
      </c>
      <c r="R58" s="21">
        <f t="shared" si="62"/>
        <v>-0.89802915801143</v>
      </c>
      <c r="S58" s="21">
        <f t="shared" si="82"/>
        <v>1</v>
      </c>
      <c r="T58" s="21">
        <f t="shared" si="12"/>
        <v>0.734689435171386</v>
      </c>
      <c r="U58" s="22">
        <f t="shared" si="64"/>
        <v>0.00707491367196198</v>
      </c>
      <c r="V58" s="21">
        <f t="shared" si="65"/>
        <v>0.0112366319259878</v>
      </c>
      <c r="W58" s="21">
        <f t="shared" si="66"/>
        <v>4.60517018598809</v>
      </c>
      <c r="X58" s="21">
        <f t="shared" si="67"/>
        <v>-0.693147180559945</v>
      </c>
      <c r="Y58" s="21">
        <f t="shared" si="68"/>
        <v>-0.693147180559945</v>
      </c>
      <c r="Z58" s="25">
        <f t="shared" si="69"/>
        <v>0</v>
      </c>
      <c r="AA58" s="21">
        <f t="shared" si="70"/>
        <v>1.85629799036563</v>
      </c>
      <c r="AB58" s="26">
        <f t="shared" si="14"/>
        <v>0.483399081228529</v>
      </c>
      <c r="AC58" s="26">
        <f t="shared" si="5"/>
        <v>0.742657596881698</v>
      </c>
      <c r="AD58" s="26">
        <f t="shared" si="71"/>
        <v>1.34651554659757</v>
      </c>
      <c r="AE58" s="16">
        <f t="shared" si="15"/>
        <v>0.0154751314105021</v>
      </c>
      <c r="AF58" s="16">
        <f t="shared" si="16"/>
        <v>0.346515546597573</v>
      </c>
      <c r="AG58" s="16">
        <f t="shared" si="17"/>
        <v>0.00655768102796418</v>
      </c>
      <c r="AJ58" s="25">
        <v>-0.89802915801143</v>
      </c>
      <c r="AK58" s="25">
        <v>1</v>
      </c>
      <c r="AL58" s="25">
        <v>0.734689435171386</v>
      </c>
      <c r="AM58" s="25">
        <v>0.0112366319259878</v>
      </c>
      <c r="AN58" s="22">
        <v>4.60517018598809</v>
      </c>
      <c r="AO58" s="25">
        <v>-0.693147180559945</v>
      </c>
      <c r="AP58" s="25">
        <v>-0.693147180559945</v>
      </c>
      <c r="AQ58" s="25">
        <v>0</v>
      </c>
      <c r="AR58" s="25">
        <v>1.85629799036563</v>
      </c>
      <c r="AS58" s="26">
        <f t="shared" si="18"/>
        <v>0.483495817272341</v>
      </c>
      <c r="AT58" s="26">
        <f t="shared" si="6"/>
        <v>0.74250900871348</v>
      </c>
      <c r="AU58" s="26">
        <f t="shared" si="19"/>
        <v>1.34678500632964</v>
      </c>
      <c r="AV58" s="16">
        <f t="shared" si="20"/>
        <v>0.0154992085183081</v>
      </c>
      <c r="AW58" s="16">
        <f t="shared" si="21"/>
        <v>0.346785006329641</v>
      </c>
      <c r="AX58" s="16">
        <f t="shared" si="22"/>
        <v>0.00652077383812205</v>
      </c>
      <c r="BA58" s="25">
        <v>-0.89802915801143</v>
      </c>
      <c r="BB58" s="25">
        <v>1</v>
      </c>
      <c r="BC58" s="25">
        <v>0.734689435171386</v>
      </c>
      <c r="BD58" s="25">
        <v>0.0112366319259878</v>
      </c>
      <c r="BE58" s="22">
        <v>-0.693147180559945</v>
      </c>
      <c r="BF58" s="25">
        <v>-0.693147180559945</v>
      </c>
      <c r="BG58" s="25">
        <v>0</v>
      </c>
      <c r="BH58" s="25">
        <v>1.85629799036563</v>
      </c>
      <c r="BI58" s="26">
        <f t="shared" si="23"/>
        <v>0.481572676699412</v>
      </c>
      <c r="BJ58" s="26">
        <f t="shared" si="7"/>
        <v>0.745474187739436</v>
      </c>
      <c r="BK58" s="26">
        <f t="shared" si="72"/>
        <v>1.34142806880059</v>
      </c>
      <c r="BL58" s="16">
        <f t="shared" si="24"/>
        <v>0.0150240610732585</v>
      </c>
      <c r="BM58" s="16">
        <f t="shared" si="25"/>
        <v>0.34142806880059</v>
      </c>
      <c r="BN58" s="16">
        <f t="shared" si="26"/>
        <v>0.00584646601007359</v>
      </c>
      <c r="BQ58" s="25">
        <v>-0.89802915801143</v>
      </c>
      <c r="BR58" s="25">
        <v>1</v>
      </c>
      <c r="BS58" s="22">
        <v>0.734689435171386</v>
      </c>
      <c r="BT58" s="25">
        <v>0.0112366319259878</v>
      </c>
      <c r="BU58" s="25">
        <v>-0.693147180559945</v>
      </c>
      <c r="BV58" s="25">
        <v>0</v>
      </c>
      <c r="BW58" s="25">
        <v>1.85629799036563</v>
      </c>
      <c r="BX58" s="27">
        <f t="shared" si="27"/>
        <v>0.47945299888366</v>
      </c>
      <c r="BY58" s="27">
        <f t="shared" si="8"/>
        <v>0.748769954168357</v>
      </c>
      <c r="BZ58" s="29">
        <f t="shared" si="73"/>
        <v>1.33552367377064</v>
      </c>
      <c r="CA58" s="27">
        <f t="shared" si="28"/>
        <v>0.0145089249400671</v>
      </c>
      <c r="CB58" s="27">
        <f t="shared" si="29"/>
        <v>0.335523673770642</v>
      </c>
      <c r="CC58" s="27">
        <f t="shared" si="30"/>
        <v>0.00476325743214913</v>
      </c>
      <c r="CF58" s="31">
        <v>-0.89802915801143</v>
      </c>
      <c r="CG58" s="31">
        <v>1</v>
      </c>
      <c r="CH58" s="31">
        <v>0.0112366319259878</v>
      </c>
      <c r="CI58" s="31">
        <v>-0.693147180559945</v>
      </c>
      <c r="CJ58" s="31">
        <v>0</v>
      </c>
      <c r="CK58" s="31">
        <v>1.85629799036563</v>
      </c>
      <c r="CL58" s="34">
        <f t="shared" si="31"/>
        <v>0.486095824684937</v>
      </c>
      <c r="CM58" s="34">
        <f t="shared" si="32"/>
        <v>0.738537510032484</v>
      </c>
      <c r="CN58" s="34">
        <f t="shared" si="33"/>
        <v>1.35402736681041</v>
      </c>
      <c r="CO58" s="32">
        <f t="shared" si="34"/>
        <v>0.0161533486523442</v>
      </c>
      <c r="CP58" s="32">
        <f t="shared" si="35"/>
        <v>0.354027366810409</v>
      </c>
      <c r="CQ58" s="32">
        <f t="shared" si="36"/>
        <v>0.00731921746809112</v>
      </c>
      <c r="CS58" s="30">
        <f t="shared" si="37"/>
        <v>0.486969811374678</v>
      </c>
      <c r="CT58" s="30">
        <f t="shared" si="38"/>
        <v>0.586540300596637</v>
      </c>
      <c r="CU58" s="30">
        <f t="shared" si="39"/>
        <v>0.612063654679517</v>
      </c>
      <c r="CV58" s="34">
        <f t="shared" si="40"/>
        <v>1.6338169933054</v>
      </c>
      <c r="CW58" s="32">
        <f t="shared" si="41"/>
        <v>0.0517745883956079</v>
      </c>
      <c r="CX58" s="32">
        <f t="shared" si="42"/>
        <v>0.633816993305396</v>
      </c>
      <c r="CY58" s="32">
        <f t="shared" si="43"/>
        <v>0.0976657131297463</v>
      </c>
      <c r="CZ58" s="36"/>
      <c r="DB58" s="25">
        <v>-0.89802915801143</v>
      </c>
      <c r="DC58" s="25">
        <v>1</v>
      </c>
      <c r="DD58" s="22">
        <v>0.0112366319259878</v>
      </c>
      <c r="DE58" s="25">
        <v>0</v>
      </c>
      <c r="DF58" s="25">
        <v>1.85629799036563</v>
      </c>
      <c r="DG58" s="26">
        <f t="shared" si="44"/>
        <v>0.514238134392576</v>
      </c>
      <c r="DH58" s="29">
        <f t="shared" si="74"/>
        <v>0.698120143159073</v>
      </c>
      <c r="DI58" s="26">
        <f t="shared" si="75"/>
        <v>1.43241820165063</v>
      </c>
      <c r="DJ58" s="16">
        <f t="shared" si="45"/>
        <v>0.0240988783696875</v>
      </c>
      <c r="DK58" s="16">
        <f t="shared" si="46"/>
        <v>0.43241820165063</v>
      </c>
      <c r="DL58" s="16">
        <f t="shared" si="47"/>
        <v>0.0217026454230369</v>
      </c>
      <c r="DO58" s="25">
        <v>-0.89802915801143</v>
      </c>
      <c r="DP58" s="25">
        <v>1</v>
      </c>
      <c r="DQ58" s="25">
        <v>0</v>
      </c>
      <c r="DR58" s="22">
        <v>1.85629799036563</v>
      </c>
      <c r="DS58" s="26">
        <f t="shared" si="48"/>
        <v>0.558715798759331</v>
      </c>
      <c r="DT58" s="26">
        <f t="shared" si="9"/>
        <v>0.642544923192051</v>
      </c>
      <c r="DU58" s="26">
        <f t="shared" si="76"/>
        <v>1.55631141715691</v>
      </c>
      <c r="DV58" s="16">
        <f t="shared" si="49"/>
        <v>0.0398864002740776</v>
      </c>
      <c r="DW58" s="16">
        <f t="shared" si="50"/>
        <v>0.556311417156911</v>
      </c>
      <c r="DX58" s="16">
        <f t="shared" si="51"/>
        <v>0.0676829834723363</v>
      </c>
      <c r="EA58" s="25">
        <v>-0.89802915801143</v>
      </c>
      <c r="EB58" s="22">
        <v>1</v>
      </c>
      <c r="EC58" s="25">
        <v>0</v>
      </c>
      <c r="ED58" s="26">
        <f t="shared" si="52"/>
        <v>0.532802891659183</v>
      </c>
      <c r="EE58" s="26">
        <f t="shared" si="10"/>
        <v>0.673795141918338</v>
      </c>
      <c r="EF58" s="26">
        <f t="shared" si="77"/>
        <v>1.48413061743505</v>
      </c>
      <c r="EG58" s="16">
        <f t="shared" si="53"/>
        <v>0.0302074451490937</v>
      </c>
      <c r="EH58" s="16">
        <f t="shared" si="54"/>
        <v>0.48413061743505</v>
      </c>
      <c r="EI58" s="16">
        <f t="shared" si="55"/>
        <v>0.021740947783924</v>
      </c>
      <c r="EL58" s="25">
        <v>-0.89802915801143</v>
      </c>
      <c r="EM58" s="25">
        <v>0</v>
      </c>
      <c r="EN58" s="26">
        <f t="shared" si="56"/>
        <v>0.881258982074683</v>
      </c>
      <c r="EO58" s="26">
        <f t="shared" si="57"/>
        <v>0.407371734418902</v>
      </c>
      <c r="EP58" s="26">
        <f t="shared" si="58"/>
        <v>2.45476039575121</v>
      </c>
      <c r="EQ58" s="16">
        <f t="shared" si="59"/>
        <v>0.272754444357684</v>
      </c>
      <c r="ER58" s="16">
        <f t="shared" si="60"/>
        <v>1.45476039575121</v>
      </c>
      <c r="ES58" s="16">
        <f t="shared" si="61"/>
        <v>0.84501562586427</v>
      </c>
    </row>
    <row r="59" s="1" customFormat="1" spans="1:149">
      <c r="A59" s="13" t="s">
        <v>22</v>
      </c>
      <c r="B59" s="13">
        <v>2.08483441570994</v>
      </c>
      <c r="C59" s="14">
        <v>0.0071</v>
      </c>
      <c r="D59" s="14">
        <v>0.0113</v>
      </c>
      <c r="E59" s="13">
        <v>100</v>
      </c>
      <c r="F59" s="13">
        <v>0.5</v>
      </c>
      <c r="G59" s="13">
        <v>0.5</v>
      </c>
      <c r="H59" s="13">
        <v>1</v>
      </c>
      <c r="I59" s="13">
        <v>7.4</v>
      </c>
      <c r="J59" s="13">
        <v>0.397</v>
      </c>
      <c r="K59" s="17">
        <f t="shared" si="11"/>
        <v>0.824558982074683</v>
      </c>
      <c r="L59" s="17">
        <f t="shared" si="0"/>
        <v>0.481469499005521</v>
      </c>
      <c r="M59" s="17">
        <f t="shared" si="1"/>
        <v>2.07697476593119</v>
      </c>
      <c r="N59" s="16">
        <f t="shared" si="2"/>
        <v>0.182806683152739</v>
      </c>
      <c r="O59" s="16">
        <f t="shared" si="3"/>
        <v>1.07697476593119</v>
      </c>
      <c r="P59" s="16">
        <f>(O59-$Q$1)^2</f>
        <v>0.292890042633497</v>
      </c>
      <c r="R59" s="21">
        <f t="shared" si="62"/>
        <v>-0.730912395533312</v>
      </c>
      <c r="S59" s="21">
        <f t="shared" si="82"/>
        <v>1</v>
      </c>
      <c r="T59" s="21">
        <f t="shared" si="12"/>
        <v>0.734689435171386</v>
      </c>
      <c r="U59" s="22">
        <f t="shared" si="64"/>
        <v>0.00707491367196198</v>
      </c>
      <c r="V59" s="21">
        <f t="shared" si="65"/>
        <v>0.0112366319259878</v>
      </c>
      <c r="W59" s="21">
        <f t="shared" si="66"/>
        <v>4.60517018598809</v>
      </c>
      <c r="X59" s="21">
        <f t="shared" si="67"/>
        <v>-0.693147180559945</v>
      </c>
      <c r="Y59" s="21">
        <f t="shared" si="68"/>
        <v>-0.693147180559945</v>
      </c>
      <c r="Z59" s="25">
        <f t="shared" si="69"/>
        <v>0</v>
      </c>
      <c r="AA59" s="21">
        <f t="shared" si="70"/>
        <v>2.00148000021012</v>
      </c>
      <c r="AB59" s="26">
        <f t="shared" si="14"/>
        <v>0.480658212819469</v>
      </c>
      <c r="AC59" s="26">
        <f t="shared" si="5"/>
        <v>0.825950726340985</v>
      </c>
      <c r="AD59" s="26">
        <f t="shared" si="71"/>
        <v>1.21072597687524</v>
      </c>
      <c r="AE59" s="16">
        <f t="shared" si="15"/>
        <v>0.00699869657214753</v>
      </c>
      <c r="AF59" s="16">
        <f t="shared" si="16"/>
        <v>0.210725976875236</v>
      </c>
      <c r="AG59" s="16">
        <f t="shared" si="17"/>
        <v>0.00300414265480418</v>
      </c>
      <c r="AJ59" s="25">
        <v>-0.730912395533312</v>
      </c>
      <c r="AK59" s="25">
        <v>1</v>
      </c>
      <c r="AL59" s="25">
        <v>0.734689435171386</v>
      </c>
      <c r="AM59" s="25">
        <v>0.0112366319259878</v>
      </c>
      <c r="AN59" s="22">
        <v>4.60517018598809</v>
      </c>
      <c r="AO59" s="25">
        <v>-0.693147180559945</v>
      </c>
      <c r="AP59" s="25">
        <v>-0.693147180559945</v>
      </c>
      <c r="AQ59" s="25">
        <v>0</v>
      </c>
      <c r="AR59" s="25">
        <v>2.00148000021012</v>
      </c>
      <c r="AS59" s="26">
        <f t="shared" si="18"/>
        <v>0.480789300082521</v>
      </c>
      <c r="AT59" s="26">
        <f t="shared" si="6"/>
        <v>0.825725530771714</v>
      </c>
      <c r="AU59" s="26">
        <f t="shared" si="19"/>
        <v>1.2110561714925</v>
      </c>
      <c r="AV59" s="16">
        <f t="shared" si="20"/>
        <v>0.00702064680831868</v>
      </c>
      <c r="AW59" s="16">
        <f t="shared" si="21"/>
        <v>0.211056171492495</v>
      </c>
      <c r="AX59" s="16">
        <f t="shared" si="22"/>
        <v>0.00302252839285159</v>
      </c>
      <c r="BA59" s="25">
        <v>-0.730912395533312</v>
      </c>
      <c r="BB59" s="25">
        <v>1</v>
      </c>
      <c r="BC59" s="25">
        <v>0.734689435171386</v>
      </c>
      <c r="BD59" s="25">
        <v>0.0112366319259878</v>
      </c>
      <c r="BE59" s="22">
        <v>-0.693147180559945</v>
      </c>
      <c r="BF59" s="25">
        <v>-0.693147180559945</v>
      </c>
      <c r="BG59" s="25">
        <v>0</v>
      </c>
      <c r="BH59" s="25">
        <v>2.00148000021012</v>
      </c>
      <c r="BI59" s="26">
        <f t="shared" si="23"/>
        <v>0.479739802849823</v>
      </c>
      <c r="BJ59" s="26">
        <f t="shared" si="7"/>
        <v>0.827531919681628</v>
      </c>
      <c r="BK59" s="26">
        <f t="shared" si="72"/>
        <v>1.20841260163683</v>
      </c>
      <c r="BL59" s="16">
        <f t="shared" si="24"/>
        <v>0.00684587497562765</v>
      </c>
      <c r="BM59" s="16">
        <f t="shared" si="25"/>
        <v>0.208412601636835</v>
      </c>
      <c r="BN59" s="16">
        <f t="shared" si="26"/>
        <v>0.00319827352002316</v>
      </c>
      <c r="BQ59" s="25">
        <v>-0.730912395533312</v>
      </c>
      <c r="BR59" s="25">
        <v>1</v>
      </c>
      <c r="BS59" s="22">
        <v>0.734689435171386</v>
      </c>
      <c r="BT59" s="25">
        <v>0.0112366319259878</v>
      </c>
      <c r="BU59" s="25">
        <v>-0.693147180559945</v>
      </c>
      <c r="BV59" s="25">
        <v>0</v>
      </c>
      <c r="BW59" s="25">
        <v>2.00148000021012</v>
      </c>
      <c r="BX59" s="27">
        <f t="shared" si="27"/>
        <v>0.477427140130653</v>
      </c>
      <c r="BY59" s="27">
        <f t="shared" si="8"/>
        <v>0.831540494097921</v>
      </c>
      <c r="BZ59" s="29">
        <f t="shared" si="73"/>
        <v>1.20258725473716</v>
      </c>
      <c r="CA59" s="27">
        <f t="shared" si="28"/>
        <v>0.00646852486959562</v>
      </c>
      <c r="CB59" s="27">
        <f t="shared" si="29"/>
        <v>0.20258725473716</v>
      </c>
      <c r="CC59" s="27">
        <f t="shared" si="30"/>
        <v>0.00408577442427878</v>
      </c>
      <c r="CF59" s="31">
        <v>-0.730912395533312</v>
      </c>
      <c r="CG59" s="31">
        <v>1</v>
      </c>
      <c r="CH59" s="31">
        <v>0.0112366319259878</v>
      </c>
      <c r="CI59" s="31">
        <v>-0.693147180559945</v>
      </c>
      <c r="CJ59" s="31">
        <v>0</v>
      </c>
      <c r="CK59" s="31">
        <v>2.00148000021012</v>
      </c>
      <c r="CL59" s="34">
        <f t="shared" si="31"/>
        <v>0.483164267037489</v>
      </c>
      <c r="CM59" s="34">
        <f t="shared" si="32"/>
        <v>0.821666723067491</v>
      </c>
      <c r="CN59" s="34">
        <f t="shared" si="33"/>
        <v>1.21703845601383</v>
      </c>
      <c r="CO59" s="32">
        <f t="shared" si="34"/>
        <v>0.00742428091410774</v>
      </c>
      <c r="CP59" s="32">
        <f t="shared" si="35"/>
        <v>0.217038456013827</v>
      </c>
      <c r="CQ59" s="32">
        <f t="shared" si="36"/>
        <v>0.00264571204422082</v>
      </c>
      <c r="CS59" s="30">
        <f t="shared" si="37"/>
        <v>0.484098110226862</v>
      </c>
      <c r="CT59" s="30">
        <f t="shared" si="38"/>
        <v>0.58515833484685</v>
      </c>
      <c r="CU59" s="30">
        <f t="shared" si="39"/>
        <v>0.678448851119765</v>
      </c>
      <c r="CV59" s="34">
        <f t="shared" si="40"/>
        <v>1.47395046560919</v>
      </c>
      <c r="CW59" s="32">
        <f t="shared" si="41"/>
        <v>0.0354035589723394</v>
      </c>
      <c r="CX59" s="32">
        <f t="shared" si="42"/>
        <v>0.473950465609194</v>
      </c>
      <c r="CY59" s="32">
        <f t="shared" si="43"/>
        <v>0.0233015990339134</v>
      </c>
      <c r="CZ59" s="36"/>
      <c r="DB59" s="25">
        <v>-0.730912395533312</v>
      </c>
      <c r="DC59" s="25">
        <v>1</v>
      </c>
      <c r="DD59" s="22">
        <v>0.0112366319259878</v>
      </c>
      <c r="DE59" s="25">
        <v>0</v>
      </c>
      <c r="DF59" s="25">
        <v>2.00148000021012</v>
      </c>
      <c r="DG59" s="26">
        <f t="shared" si="44"/>
        <v>0.511983525714189</v>
      </c>
      <c r="DH59" s="29">
        <f t="shared" si="74"/>
        <v>0.775415575034776</v>
      </c>
      <c r="DI59" s="26">
        <f t="shared" si="75"/>
        <v>1.28963104713902</v>
      </c>
      <c r="DJ59" s="16">
        <f t="shared" si="45"/>
        <v>0.0132212111856656</v>
      </c>
      <c r="DK59" s="16">
        <f t="shared" si="46"/>
        <v>0.289631047139015</v>
      </c>
      <c r="DL59" s="16">
        <f t="shared" si="47"/>
        <v>2.05301693555818e-5</v>
      </c>
      <c r="DO59" s="25">
        <v>-0.730912395533312</v>
      </c>
      <c r="DP59" s="25">
        <v>1</v>
      </c>
      <c r="DQ59" s="25">
        <v>0</v>
      </c>
      <c r="DR59" s="22">
        <v>2.00148000021012</v>
      </c>
      <c r="DS59" s="26">
        <f t="shared" si="48"/>
        <v>0.559611584694835</v>
      </c>
      <c r="DT59" s="26">
        <f t="shared" si="9"/>
        <v>0.709420624693626</v>
      </c>
      <c r="DU59" s="26">
        <f t="shared" si="76"/>
        <v>1.40960096900462</v>
      </c>
      <c r="DV59" s="16">
        <f t="shared" si="49"/>
        <v>0.0264425274769656</v>
      </c>
      <c r="DW59" s="16">
        <f t="shared" si="50"/>
        <v>0.409600969004623</v>
      </c>
      <c r="DX59" s="16">
        <f t="shared" si="51"/>
        <v>0.0128706952284874</v>
      </c>
      <c r="EA59" s="25">
        <v>-0.730912395533312</v>
      </c>
      <c r="EB59" s="22">
        <v>1</v>
      </c>
      <c r="EC59" s="25">
        <v>0</v>
      </c>
      <c r="ED59" s="26">
        <f t="shared" si="52"/>
        <v>0.498522476285765</v>
      </c>
      <c r="EE59" s="26">
        <f t="shared" si="10"/>
        <v>0.796353261658016</v>
      </c>
      <c r="EF59" s="26">
        <f t="shared" si="77"/>
        <v>1.25572412162661</v>
      </c>
      <c r="EG59" s="16">
        <f t="shared" si="53"/>
        <v>0.0103068131911937</v>
      </c>
      <c r="EH59" s="16">
        <f t="shared" si="54"/>
        <v>0.255724121626612</v>
      </c>
      <c r="EI59" s="16">
        <f t="shared" si="55"/>
        <v>0.00655425878243793</v>
      </c>
      <c r="EL59" s="25">
        <v>-0.730912395533312</v>
      </c>
      <c r="EM59" s="25">
        <v>0</v>
      </c>
      <c r="EN59" s="26">
        <f t="shared" si="56"/>
        <v>0.824558982074683</v>
      </c>
      <c r="EO59" s="26">
        <f t="shared" si="57"/>
        <v>0.481469499005521</v>
      </c>
      <c r="EP59" s="26">
        <f t="shared" si="58"/>
        <v>2.07697476593119</v>
      </c>
      <c r="EQ59" s="16">
        <f t="shared" si="59"/>
        <v>0.182806683152739</v>
      </c>
      <c r="ER59" s="16">
        <f t="shared" si="60"/>
        <v>1.07697476593119</v>
      </c>
      <c r="ES59" s="16">
        <f t="shared" si="61"/>
        <v>0.293180756358653</v>
      </c>
    </row>
    <row r="60" s="1" customFormat="1" spans="1:149">
      <c r="A60" s="13" t="s">
        <v>22</v>
      </c>
      <c r="B60" s="13">
        <v>2.08483441570994</v>
      </c>
      <c r="C60" s="14">
        <v>0.0071</v>
      </c>
      <c r="D60" s="14">
        <v>0.0113</v>
      </c>
      <c r="E60" s="13">
        <v>100</v>
      </c>
      <c r="F60" s="13">
        <v>0.5</v>
      </c>
      <c r="G60" s="13">
        <v>0.5</v>
      </c>
      <c r="H60" s="13">
        <v>1</v>
      </c>
      <c r="I60" s="13">
        <v>8.4</v>
      </c>
      <c r="J60" s="13">
        <v>0.391</v>
      </c>
      <c r="K60" s="17">
        <f t="shared" si="11"/>
        <v>0.767858982074684</v>
      </c>
      <c r="L60" s="17">
        <f t="shared" si="0"/>
        <v>0.509208082639802</v>
      </c>
      <c r="M60" s="17">
        <f t="shared" si="1"/>
        <v>1.96383371374599</v>
      </c>
      <c r="N60" s="16">
        <f t="shared" si="2"/>
        <v>0.142022692370367</v>
      </c>
      <c r="O60" s="16">
        <f t="shared" si="3"/>
        <v>0.963833713745994</v>
      </c>
      <c r="P60" s="16">
        <f>(O60-$Q$1)^2</f>
        <v>0.183228611910678</v>
      </c>
      <c r="R60" s="21">
        <f t="shared" si="62"/>
        <v>-0.674898539212369</v>
      </c>
      <c r="S60" s="21">
        <f t="shared" si="82"/>
        <v>1</v>
      </c>
      <c r="T60" s="21">
        <f t="shared" si="12"/>
        <v>0.734689435171386</v>
      </c>
      <c r="U60" s="22">
        <f t="shared" si="64"/>
        <v>0.00707491367196198</v>
      </c>
      <c r="V60" s="21">
        <f t="shared" si="65"/>
        <v>0.0112366319259878</v>
      </c>
      <c r="W60" s="21">
        <f t="shared" si="66"/>
        <v>4.60517018598809</v>
      </c>
      <c r="X60" s="21">
        <f t="shared" si="67"/>
        <v>-0.693147180559945</v>
      </c>
      <c r="Y60" s="21">
        <f t="shared" si="68"/>
        <v>-0.693147180559945</v>
      </c>
      <c r="Z60" s="25">
        <f t="shared" si="69"/>
        <v>0</v>
      </c>
      <c r="AA60" s="21">
        <f t="shared" si="70"/>
        <v>2.12823170584927</v>
      </c>
      <c r="AB60" s="26">
        <f t="shared" si="14"/>
        <v>0.47201471159692</v>
      </c>
      <c r="AC60" s="26">
        <f t="shared" si="5"/>
        <v>0.828364011530846</v>
      </c>
      <c r="AD60" s="26">
        <f t="shared" si="71"/>
        <v>1.20719875088726</v>
      </c>
      <c r="AE60" s="16">
        <f t="shared" si="15"/>
        <v>0.00656338349513209</v>
      </c>
      <c r="AF60" s="16">
        <f t="shared" si="16"/>
        <v>0.207198750887263</v>
      </c>
      <c r="AG60" s="16">
        <f t="shared" si="17"/>
        <v>0.00340323891260168</v>
      </c>
      <c r="AJ60" s="25">
        <v>-0.674898539212369</v>
      </c>
      <c r="AK60" s="25">
        <v>1</v>
      </c>
      <c r="AL60" s="25">
        <v>0.734689435171386</v>
      </c>
      <c r="AM60" s="25">
        <v>0.0112366319259878</v>
      </c>
      <c r="AN60" s="22">
        <v>4.60517018598809</v>
      </c>
      <c r="AO60" s="25">
        <v>-0.693147180559945</v>
      </c>
      <c r="AP60" s="25">
        <v>-0.693147180559945</v>
      </c>
      <c r="AQ60" s="25">
        <v>0</v>
      </c>
      <c r="AR60" s="25">
        <v>2.12823170584927</v>
      </c>
      <c r="AS60" s="26">
        <f t="shared" si="18"/>
        <v>0.472173365007025</v>
      </c>
      <c r="AT60" s="26">
        <f t="shared" si="6"/>
        <v>0.828085675680123</v>
      </c>
      <c r="AU60" s="26">
        <f t="shared" si="19"/>
        <v>1.20760451408446</v>
      </c>
      <c r="AV60" s="16">
        <f t="shared" si="20"/>
        <v>0.00658911518656375</v>
      </c>
      <c r="AW60" s="16">
        <f t="shared" si="21"/>
        <v>0.207604514084464</v>
      </c>
      <c r="AX60" s="16">
        <f t="shared" si="22"/>
        <v>0.00341396950324383</v>
      </c>
      <c r="BA60" s="25">
        <v>-0.674898539212369</v>
      </c>
      <c r="BB60" s="25">
        <v>1</v>
      </c>
      <c r="BC60" s="25">
        <v>0.734689435171386</v>
      </c>
      <c r="BD60" s="25">
        <v>0.0112366319259878</v>
      </c>
      <c r="BE60" s="22">
        <v>-0.693147180559945</v>
      </c>
      <c r="BF60" s="25">
        <v>-0.693147180559945</v>
      </c>
      <c r="BG60" s="25">
        <v>0</v>
      </c>
      <c r="BH60" s="25">
        <v>2.12823170584927</v>
      </c>
      <c r="BI60" s="26">
        <f t="shared" si="23"/>
        <v>0.471883762327094</v>
      </c>
      <c r="BJ60" s="26">
        <f t="shared" si="7"/>
        <v>0.828593885222464</v>
      </c>
      <c r="BK60" s="26">
        <f t="shared" si="72"/>
        <v>1.20686384226878</v>
      </c>
      <c r="BL60" s="16">
        <f t="shared" si="24"/>
        <v>0.00654218300818575</v>
      </c>
      <c r="BM60" s="16">
        <f t="shared" si="25"/>
        <v>0.206863842268781</v>
      </c>
      <c r="BN60" s="16">
        <f t="shared" si="26"/>
        <v>0.00337584702112169</v>
      </c>
      <c r="BQ60" s="25">
        <v>-0.674898539212369</v>
      </c>
      <c r="BR60" s="25">
        <v>1</v>
      </c>
      <c r="BS60" s="22">
        <v>0.734689435171386</v>
      </c>
      <c r="BT60" s="25">
        <v>0.0112366319259878</v>
      </c>
      <c r="BU60" s="25">
        <v>-0.693147180559945</v>
      </c>
      <c r="BV60" s="25">
        <v>0</v>
      </c>
      <c r="BW60" s="25">
        <v>2.12823170584927</v>
      </c>
      <c r="BX60" s="27">
        <f t="shared" si="27"/>
        <v>0.469436383793568</v>
      </c>
      <c r="BY60" s="27">
        <f t="shared" si="8"/>
        <v>0.83291370992654</v>
      </c>
      <c r="BZ60" s="29">
        <f t="shared" si="73"/>
        <v>1.20060456213189</v>
      </c>
      <c r="CA60" s="27">
        <f t="shared" si="28"/>
        <v>0.00615226630261196</v>
      </c>
      <c r="CB60" s="27">
        <f t="shared" si="29"/>
        <v>0.200604562131888</v>
      </c>
      <c r="CC60" s="27">
        <f t="shared" si="30"/>
        <v>0.00434317316580345</v>
      </c>
      <c r="CF60" s="31">
        <v>-0.674898539212369</v>
      </c>
      <c r="CG60" s="31">
        <v>1</v>
      </c>
      <c r="CH60" s="31">
        <v>0.0112366319259878</v>
      </c>
      <c r="CI60" s="31">
        <v>-0.693147180559945</v>
      </c>
      <c r="CJ60" s="31">
        <v>0</v>
      </c>
      <c r="CK60" s="31">
        <v>2.12823170584927</v>
      </c>
      <c r="CL60" s="34">
        <f t="shared" si="31"/>
        <v>0.474325372664895</v>
      </c>
      <c r="CM60" s="34">
        <f t="shared" si="32"/>
        <v>0.82432866241848</v>
      </c>
      <c r="CN60" s="34">
        <f t="shared" si="33"/>
        <v>1.21310836998694</v>
      </c>
      <c r="CO60" s="32">
        <f t="shared" si="34"/>
        <v>0.00694311772974364</v>
      </c>
      <c r="CP60" s="32">
        <f t="shared" si="35"/>
        <v>0.213108369986944</v>
      </c>
      <c r="CQ60" s="32">
        <f t="shared" si="36"/>
        <v>0.00306545724654782</v>
      </c>
      <c r="CS60" s="30">
        <f t="shared" si="37"/>
        <v>0.475315510552334</v>
      </c>
      <c r="CT60" s="30">
        <f t="shared" si="38"/>
        <v>0.576881996894163</v>
      </c>
      <c r="CU60" s="30">
        <f t="shared" si="39"/>
        <v>0.677781595031703</v>
      </c>
      <c r="CV60" s="34">
        <f t="shared" si="40"/>
        <v>1.47540152658354</v>
      </c>
      <c r="CW60" s="32">
        <f t="shared" si="41"/>
        <v>0.0345521167693617</v>
      </c>
      <c r="CX60" s="32">
        <f t="shared" si="42"/>
        <v>0.475401526583538</v>
      </c>
      <c r="CY60" s="32">
        <f t="shared" si="43"/>
        <v>0.0237467095019278</v>
      </c>
      <c r="CZ60" s="36"/>
      <c r="DB60" s="25">
        <v>-0.674898539212369</v>
      </c>
      <c r="DC60" s="25">
        <v>1</v>
      </c>
      <c r="DD60" s="22">
        <v>0.0112366319259878</v>
      </c>
      <c r="DE60" s="25">
        <v>0</v>
      </c>
      <c r="DF60" s="25">
        <v>2.12823170584927</v>
      </c>
      <c r="DG60" s="26">
        <f t="shared" si="44"/>
        <v>0.503344210328743</v>
      </c>
      <c r="DH60" s="29">
        <f t="shared" si="74"/>
        <v>0.776804405368308</v>
      </c>
      <c r="DI60" s="26">
        <f t="shared" si="75"/>
        <v>1.28732534610932</v>
      </c>
      <c r="DJ60" s="16">
        <f t="shared" si="45"/>
        <v>0.0126212215943889</v>
      </c>
      <c r="DK60" s="16">
        <f t="shared" si="46"/>
        <v>0.287325346109318</v>
      </c>
      <c r="DL60" s="16">
        <f t="shared" si="47"/>
        <v>4.95205783666811e-6</v>
      </c>
      <c r="DO60" s="25">
        <v>-0.674898539212369</v>
      </c>
      <c r="DP60" s="25">
        <v>1</v>
      </c>
      <c r="DQ60" s="25">
        <v>0</v>
      </c>
      <c r="DR60" s="22">
        <v>2.12823170584927</v>
      </c>
      <c r="DS60" s="26">
        <f t="shared" si="48"/>
        <v>0.553056182615552</v>
      </c>
      <c r="DT60" s="26">
        <f t="shared" si="9"/>
        <v>0.706980614791893</v>
      </c>
      <c r="DU60" s="26">
        <f t="shared" si="76"/>
        <v>1.41446594019323</v>
      </c>
      <c r="DV60" s="16">
        <f t="shared" si="49"/>
        <v>0.026262206323925</v>
      </c>
      <c r="DW60" s="16">
        <f t="shared" si="50"/>
        <v>0.414465940193226</v>
      </c>
      <c r="DX60" s="16">
        <f t="shared" si="51"/>
        <v>0.0139982162475796</v>
      </c>
      <c r="EA60" s="25">
        <v>-0.674898539212369</v>
      </c>
      <c r="EB60" s="22">
        <v>1</v>
      </c>
      <c r="EC60" s="25">
        <v>0</v>
      </c>
      <c r="ED60" s="26">
        <f t="shared" si="52"/>
        <v>0.464242060912348</v>
      </c>
      <c r="EE60" s="26">
        <f t="shared" si="10"/>
        <v>0.842233035136004</v>
      </c>
      <c r="EF60" s="26">
        <f t="shared" si="77"/>
        <v>1.18731984888068</v>
      </c>
      <c r="EG60" s="16">
        <f t="shared" si="53"/>
        <v>0.00536439948668803</v>
      </c>
      <c r="EH60" s="16">
        <f t="shared" si="54"/>
        <v>0.187319848880684</v>
      </c>
      <c r="EI60" s="16">
        <f t="shared" si="55"/>
        <v>0.0223092010947795</v>
      </c>
      <c r="EL60" s="25">
        <v>-0.674898539212369</v>
      </c>
      <c r="EM60" s="25">
        <v>0</v>
      </c>
      <c r="EN60" s="26">
        <f t="shared" si="56"/>
        <v>0.767858982074684</v>
      </c>
      <c r="EO60" s="26">
        <f t="shared" si="57"/>
        <v>0.509208082639802</v>
      </c>
      <c r="EP60" s="26">
        <f t="shared" si="58"/>
        <v>1.96383371374599</v>
      </c>
      <c r="EQ60" s="16">
        <f t="shared" si="59"/>
        <v>0.142022692370367</v>
      </c>
      <c r="ER60" s="16">
        <f t="shared" si="60"/>
        <v>0.963833713745995</v>
      </c>
      <c r="ES60" s="16">
        <f t="shared" si="61"/>
        <v>0.183458564523046</v>
      </c>
    </row>
    <row r="61" s="1" customFormat="1" spans="1:149">
      <c r="A61" s="13" t="s">
        <v>22</v>
      </c>
      <c r="B61" s="13">
        <v>2.08483441570994</v>
      </c>
      <c r="C61" s="14">
        <v>0.0071</v>
      </c>
      <c r="D61" s="14">
        <v>0.0113</v>
      </c>
      <c r="E61" s="13">
        <v>100</v>
      </c>
      <c r="F61" s="13">
        <v>0.5</v>
      </c>
      <c r="G61" s="13">
        <v>0.5</v>
      </c>
      <c r="H61" s="13">
        <v>1</v>
      </c>
      <c r="I61" s="13">
        <v>9.4</v>
      </c>
      <c r="J61" s="13">
        <v>0.375</v>
      </c>
      <c r="K61" s="17">
        <f t="shared" si="11"/>
        <v>0.711158982074684</v>
      </c>
      <c r="L61" s="17">
        <f t="shared" si="0"/>
        <v>0.527308252376989</v>
      </c>
      <c r="M61" s="17">
        <f t="shared" si="1"/>
        <v>1.89642395219916</v>
      </c>
      <c r="N61" s="16">
        <f t="shared" si="2"/>
        <v>0.113002861229487</v>
      </c>
      <c r="O61" s="16">
        <f t="shared" si="3"/>
        <v>0.896423952199156</v>
      </c>
      <c r="P61" s="16">
        <f>(O61-$Q$1)^2</f>
        <v>0.13006290605505</v>
      </c>
      <c r="R61" s="21">
        <f t="shared" si="62"/>
        <v>-0.639969982317865</v>
      </c>
      <c r="S61" s="21">
        <f t="shared" si="82"/>
        <v>1</v>
      </c>
      <c r="T61" s="21">
        <f t="shared" si="12"/>
        <v>0.734689435171386</v>
      </c>
      <c r="U61" s="22">
        <f t="shared" si="64"/>
        <v>0.00707491367196198</v>
      </c>
      <c r="V61" s="21">
        <f t="shared" si="65"/>
        <v>0.0112366319259878</v>
      </c>
      <c r="W61" s="21">
        <f t="shared" si="66"/>
        <v>4.60517018598809</v>
      </c>
      <c r="X61" s="21">
        <f t="shared" si="67"/>
        <v>-0.693147180559945</v>
      </c>
      <c r="Y61" s="21">
        <f t="shared" si="68"/>
        <v>-0.693147180559945</v>
      </c>
      <c r="Z61" s="25">
        <f t="shared" si="69"/>
        <v>0</v>
      </c>
      <c r="AA61" s="21">
        <f t="shared" si="70"/>
        <v>2.24070968927596</v>
      </c>
      <c r="AB61" s="26">
        <f t="shared" si="14"/>
        <v>0.458251009693368</v>
      </c>
      <c r="AC61" s="26">
        <f t="shared" si="5"/>
        <v>0.818328802485184</v>
      </c>
      <c r="AD61" s="26">
        <f t="shared" si="71"/>
        <v>1.22200269251565</v>
      </c>
      <c r="AE61" s="16">
        <f t="shared" si="15"/>
        <v>0.00693073061496524</v>
      </c>
      <c r="AF61" s="16">
        <f t="shared" si="16"/>
        <v>0.222002692515648</v>
      </c>
      <c r="AG61" s="16">
        <f t="shared" si="17"/>
        <v>0.0018951520533396</v>
      </c>
      <c r="AJ61" s="25">
        <v>-0.639969982317865</v>
      </c>
      <c r="AK61" s="25">
        <v>1</v>
      </c>
      <c r="AL61" s="25">
        <v>0.734689435171386</v>
      </c>
      <c r="AM61" s="25">
        <v>0.0112366319259878</v>
      </c>
      <c r="AN61" s="22">
        <v>4.60517018598809</v>
      </c>
      <c r="AO61" s="25">
        <v>-0.693147180559945</v>
      </c>
      <c r="AP61" s="25">
        <v>-0.693147180559945</v>
      </c>
      <c r="AQ61" s="25">
        <v>0</v>
      </c>
      <c r="AR61" s="25">
        <v>2.24070968927596</v>
      </c>
      <c r="AS61" s="26">
        <f t="shared" si="18"/>
        <v>0.458430817815095</v>
      </c>
      <c r="AT61" s="26">
        <f t="shared" si="6"/>
        <v>0.818007833302459</v>
      </c>
      <c r="AU61" s="26">
        <f t="shared" si="19"/>
        <v>1.22248218084025</v>
      </c>
      <c r="AV61" s="16">
        <f t="shared" si="20"/>
        <v>0.00696070136129558</v>
      </c>
      <c r="AW61" s="16">
        <f t="shared" si="21"/>
        <v>0.222482180840254</v>
      </c>
      <c r="AX61" s="16">
        <f t="shared" si="22"/>
        <v>0.00189673462470974</v>
      </c>
      <c r="BA61" s="25">
        <v>-0.639969982317865</v>
      </c>
      <c r="BB61" s="25">
        <v>1</v>
      </c>
      <c r="BC61" s="25">
        <v>0.734689435171386</v>
      </c>
      <c r="BD61" s="25">
        <v>0.0112366319259878</v>
      </c>
      <c r="BE61" s="22">
        <v>-0.693147180559945</v>
      </c>
      <c r="BF61" s="25">
        <v>-0.693147180559945</v>
      </c>
      <c r="BG61" s="25">
        <v>0</v>
      </c>
      <c r="BH61" s="25">
        <v>2.24070968927596</v>
      </c>
      <c r="BI61" s="26">
        <f t="shared" si="23"/>
        <v>0.458789083479311</v>
      </c>
      <c r="BJ61" s="26">
        <f t="shared" si="7"/>
        <v>0.817369055854858</v>
      </c>
      <c r="BK61" s="26">
        <f t="shared" si="72"/>
        <v>1.22343755594483</v>
      </c>
      <c r="BL61" s="16">
        <f t="shared" si="24"/>
        <v>0.00702061051030298</v>
      </c>
      <c r="BM61" s="16">
        <f t="shared" si="25"/>
        <v>0.22343755594483</v>
      </c>
      <c r="BN61" s="16">
        <f t="shared" si="26"/>
        <v>0.00172460186508287</v>
      </c>
      <c r="BQ61" s="25">
        <v>-0.639969982317865</v>
      </c>
      <c r="BR61" s="25">
        <v>1</v>
      </c>
      <c r="BS61" s="22">
        <v>0.734689435171386</v>
      </c>
      <c r="BT61" s="25">
        <v>0.0112366319259878</v>
      </c>
      <c r="BU61" s="25">
        <v>-0.693147180559945</v>
      </c>
      <c r="BV61" s="25">
        <v>0</v>
      </c>
      <c r="BW61" s="25">
        <v>2.24070968927596</v>
      </c>
      <c r="BX61" s="27">
        <f t="shared" si="27"/>
        <v>0.45626076898486</v>
      </c>
      <c r="BY61" s="27">
        <f t="shared" si="8"/>
        <v>0.821898408741874</v>
      </c>
      <c r="BZ61" s="29">
        <f t="shared" si="73"/>
        <v>1.21669538395963</v>
      </c>
      <c r="CA61" s="27">
        <f t="shared" si="28"/>
        <v>0.00660331257601076</v>
      </c>
      <c r="CB61" s="27">
        <f t="shared" si="29"/>
        <v>0.216695383959626</v>
      </c>
      <c r="CC61" s="27">
        <f t="shared" si="30"/>
        <v>0.00248122872355538</v>
      </c>
      <c r="CF61" s="31">
        <v>-0.639969982317865</v>
      </c>
      <c r="CG61" s="31">
        <v>1</v>
      </c>
      <c r="CH61" s="31">
        <v>0.0112366319259878</v>
      </c>
      <c r="CI61" s="31">
        <v>-0.693147180559945</v>
      </c>
      <c r="CJ61" s="31">
        <v>0</v>
      </c>
      <c r="CK61" s="31">
        <v>2.24070968927596</v>
      </c>
      <c r="CL61" s="34">
        <f t="shared" si="31"/>
        <v>0.460364822624576</v>
      </c>
      <c r="CM61" s="34">
        <f t="shared" si="32"/>
        <v>0.814571360735374</v>
      </c>
      <c r="CN61" s="34">
        <f t="shared" si="33"/>
        <v>1.22763952699887</v>
      </c>
      <c r="CO61" s="32">
        <f t="shared" si="34"/>
        <v>0.00728715294172532</v>
      </c>
      <c r="CP61" s="32">
        <f t="shared" si="35"/>
        <v>0.227639526998869</v>
      </c>
      <c r="CQ61" s="32">
        <f t="shared" si="36"/>
        <v>0.00166753108148952</v>
      </c>
      <c r="CS61" s="30">
        <f t="shared" si="37"/>
        <v>0.461408393214652</v>
      </c>
      <c r="CT61" s="30">
        <f t="shared" si="38"/>
        <v>0.562635726501618</v>
      </c>
      <c r="CU61" s="30">
        <f t="shared" si="39"/>
        <v>0.66650584443276</v>
      </c>
      <c r="CV61" s="34">
        <f t="shared" si="40"/>
        <v>1.50036193733765</v>
      </c>
      <c r="CW61" s="32">
        <f t="shared" si="41"/>
        <v>0.0352071658597899</v>
      </c>
      <c r="CX61" s="32">
        <f t="shared" si="42"/>
        <v>0.500361937337647</v>
      </c>
      <c r="CY61" s="32">
        <f t="shared" si="43"/>
        <v>0.0320625139231246</v>
      </c>
      <c r="CZ61" s="36"/>
      <c r="DB61" s="25">
        <v>-0.639969982317865</v>
      </c>
      <c r="DC61" s="25">
        <v>1</v>
      </c>
      <c r="DD61" s="22">
        <v>0.0112366319259878</v>
      </c>
      <c r="DE61" s="25">
        <v>0</v>
      </c>
      <c r="DF61" s="25">
        <v>2.24070968927596</v>
      </c>
      <c r="DG61" s="26">
        <f t="shared" si="44"/>
        <v>0.489156383610117</v>
      </c>
      <c r="DH61" s="29">
        <f t="shared" si="74"/>
        <v>0.76662599643981</v>
      </c>
      <c r="DI61" s="26">
        <f t="shared" si="75"/>
        <v>1.30441702296031</v>
      </c>
      <c r="DJ61" s="16">
        <f t="shared" si="45"/>
        <v>0.0130316799189402</v>
      </c>
      <c r="DK61" s="16">
        <f t="shared" si="46"/>
        <v>0.304417022960312</v>
      </c>
      <c r="DL61" s="16">
        <f t="shared" si="47"/>
        <v>0.000373146443159519</v>
      </c>
      <c r="DO61" s="25">
        <v>-0.639969982317865</v>
      </c>
      <c r="DP61" s="25">
        <v>1</v>
      </c>
      <c r="DQ61" s="25">
        <v>0</v>
      </c>
      <c r="DR61" s="22">
        <v>2.24070968927596</v>
      </c>
      <c r="DS61" s="26">
        <f t="shared" si="48"/>
        <v>0.539969644196677</v>
      </c>
      <c r="DT61" s="26">
        <f t="shared" si="9"/>
        <v>0.694483484451973</v>
      </c>
      <c r="DU61" s="26">
        <f t="shared" si="76"/>
        <v>1.43991905119114</v>
      </c>
      <c r="DV61" s="16">
        <f t="shared" si="49"/>
        <v>0.0272149835063781</v>
      </c>
      <c r="DW61" s="16">
        <f t="shared" si="50"/>
        <v>0.439919051191137</v>
      </c>
      <c r="DX61" s="16">
        <f t="shared" si="51"/>
        <v>0.0206689987931543</v>
      </c>
      <c r="EA61" s="25">
        <v>-0.639969982317865</v>
      </c>
      <c r="EB61" s="22">
        <v>1</v>
      </c>
      <c r="EC61" s="25">
        <v>0</v>
      </c>
      <c r="ED61" s="26">
        <f t="shared" si="52"/>
        <v>0.42996164553893</v>
      </c>
      <c r="EE61" s="26">
        <f t="shared" si="10"/>
        <v>0.872170817771342</v>
      </c>
      <c r="EF61" s="26">
        <f t="shared" si="77"/>
        <v>1.14656438810381</v>
      </c>
      <c r="EG61" s="16">
        <f t="shared" si="53"/>
        <v>0.00302078248034694</v>
      </c>
      <c r="EH61" s="16">
        <f t="shared" si="54"/>
        <v>0.146564388103812</v>
      </c>
      <c r="EI61" s="16">
        <f t="shared" si="55"/>
        <v>0.0361448958923144</v>
      </c>
      <c r="EL61" s="25">
        <v>-0.639969982317865</v>
      </c>
      <c r="EM61" s="25">
        <v>0</v>
      </c>
      <c r="EN61" s="26">
        <f t="shared" si="56"/>
        <v>0.711158982074684</v>
      </c>
      <c r="EO61" s="26">
        <f t="shared" si="57"/>
        <v>0.527308252376989</v>
      </c>
      <c r="EP61" s="26">
        <f t="shared" si="58"/>
        <v>1.89642395219916</v>
      </c>
      <c r="EQ61" s="16">
        <f t="shared" si="59"/>
        <v>0.113002861229488</v>
      </c>
      <c r="ER61" s="16">
        <f t="shared" si="60"/>
        <v>0.896423952199157</v>
      </c>
      <c r="ES61" s="16">
        <f t="shared" si="61"/>
        <v>0.130256657023141</v>
      </c>
    </row>
    <row r="62" s="1" customFormat="1" spans="1:149">
      <c r="A62" s="13" t="s">
        <v>22</v>
      </c>
      <c r="B62" s="13">
        <v>2.08483441570994</v>
      </c>
      <c r="C62" s="14">
        <v>0.0071</v>
      </c>
      <c r="D62" s="14">
        <v>0.0113</v>
      </c>
      <c r="E62" s="13">
        <v>100</v>
      </c>
      <c r="F62" s="13">
        <v>0.5</v>
      </c>
      <c r="G62" s="13">
        <v>0.5</v>
      </c>
      <c r="H62" s="13">
        <v>1</v>
      </c>
      <c r="I62" s="13">
        <v>5.4</v>
      </c>
      <c r="J62" s="13">
        <v>0.409</v>
      </c>
      <c r="K62" s="17">
        <f t="shared" si="11"/>
        <v>0.937958982074684</v>
      </c>
      <c r="L62" s="17">
        <f t="shared" si="0"/>
        <v>0.436053183365575</v>
      </c>
      <c r="M62" s="17">
        <f t="shared" si="1"/>
        <v>2.29329824468138</v>
      </c>
      <c r="N62" s="16">
        <f t="shared" si="2"/>
        <v>0.279797604717485</v>
      </c>
      <c r="O62" s="16">
        <f t="shared" si="3"/>
        <v>1.29329824468138</v>
      </c>
      <c r="P62" s="16">
        <f>(O62-$Q$1)^2</f>
        <v>0.57383146666542</v>
      </c>
      <c r="R62" s="21">
        <f t="shared" si="62"/>
        <v>-0.829991062875809</v>
      </c>
      <c r="S62" s="21">
        <f t="shared" si="82"/>
        <v>1</v>
      </c>
      <c r="T62" s="21">
        <f t="shared" si="12"/>
        <v>0.734689435171386</v>
      </c>
      <c r="U62" s="22">
        <f t="shared" si="64"/>
        <v>0.00707491367196198</v>
      </c>
      <c r="V62" s="21">
        <f t="shared" si="65"/>
        <v>0.0112366319259878</v>
      </c>
      <c r="W62" s="21">
        <f t="shared" si="66"/>
        <v>4.60517018598809</v>
      </c>
      <c r="X62" s="21">
        <f t="shared" si="67"/>
        <v>-0.693147180559945</v>
      </c>
      <c r="Y62" s="21">
        <f t="shared" si="68"/>
        <v>-0.693147180559945</v>
      </c>
      <c r="Z62" s="25">
        <f t="shared" si="69"/>
        <v>0</v>
      </c>
      <c r="AA62" s="21">
        <f t="shared" si="70"/>
        <v>1.68639895357023</v>
      </c>
      <c r="AB62" s="26">
        <f t="shared" si="14"/>
        <v>0.47915614884624</v>
      </c>
      <c r="AC62" s="26">
        <f t="shared" si="5"/>
        <v>0.853583953758772</v>
      </c>
      <c r="AD62" s="26">
        <f t="shared" si="71"/>
        <v>1.17153092627443</v>
      </c>
      <c r="AE62" s="16">
        <f t="shared" si="15"/>
        <v>0.00492188522093577</v>
      </c>
      <c r="AF62" s="16">
        <f t="shared" si="16"/>
        <v>0.171530926274425</v>
      </c>
      <c r="AG62" s="16">
        <f t="shared" si="17"/>
        <v>0.00883696078065331</v>
      </c>
      <c r="AJ62" s="25">
        <v>-0.829991062875809</v>
      </c>
      <c r="AK62" s="25">
        <v>1</v>
      </c>
      <c r="AL62" s="25">
        <v>0.734689435171386</v>
      </c>
      <c r="AM62" s="25">
        <v>0.0112366319259878</v>
      </c>
      <c r="AN62" s="22">
        <v>4.60517018598809</v>
      </c>
      <c r="AO62" s="25">
        <v>-0.693147180559945</v>
      </c>
      <c r="AP62" s="25">
        <v>-0.693147180559945</v>
      </c>
      <c r="AQ62" s="25">
        <v>0</v>
      </c>
      <c r="AR62" s="25">
        <v>1.68639895357023</v>
      </c>
      <c r="AS62" s="26">
        <f t="shared" si="18"/>
        <v>0.47921132530961</v>
      </c>
      <c r="AT62" s="26">
        <f t="shared" si="6"/>
        <v>0.853485671975202</v>
      </c>
      <c r="AU62" s="26">
        <f t="shared" si="19"/>
        <v>1.17166583205284</v>
      </c>
      <c r="AV62" s="16">
        <f t="shared" si="20"/>
        <v>0.00492963020173193</v>
      </c>
      <c r="AW62" s="16">
        <f t="shared" si="21"/>
        <v>0.171665832052837</v>
      </c>
      <c r="AX62" s="16">
        <f t="shared" si="22"/>
        <v>0.00890529407530563</v>
      </c>
      <c r="BA62" s="25">
        <v>-0.829991062875809</v>
      </c>
      <c r="BB62" s="25">
        <v>1</v>
      </c>
      <c r="BC62" s="25">
        <v>0.734689435171386</v>
      </c>
      <c r="BD62" s="25">
        <v>0.0112366319259878</v>
      </c>
      <c r="BE62" s="22">
        <v>-0.693147180559945</v>
      </c>
      <c r="BF62" s="25">
        <v>-0.693147180559945</v>
      </c>
      <c r="BG62" s="25">
        <v>0</v>
      </c>
      <c r="BH62" s="25">
        <v>1.68639895357023</v>
      </c>
      <c r="BI62" s="26">
        <f t="shared" si="23"/>
        <v>0.476300723252981</v>
      </c>
      <c r="BJ62" s="26">
        <f t="shared" si="7"/>
        <v>0.858701194503047</v>
      </c>
      <c r="BK62" s="26">
        <f t="shared" si="72"/>
        <v>1.16454944560631</v>
      </c>
      <c r="BL62" s="16">
        <f t="shared" si="24"/>
        <v>0.0045293873503743</v>
      </c>
      <c r="BM62" s="16">
        <f t="shared" si="25"/>
        <v>0.16454944560631</v>
      </c>
      <c r="BN62" s="16">
        <f t="shared" si="26"/>
        <v>0.0100834606983425</v>
      </c>
      <c r="BQ62" s="25">
        <v>-0.829991062875809</v>
      </c>
      <c r="BR62" s="25">
        <v>1</v>
      </c>
      <c r="BS62" s="22">
        <v>0.734689435171386</v>
      </c>
      <c r="BT62" s="25">
        <v>0.0112366319259878</v>
      </c>
      <c r="BU62" s="25">
        <v>-0.693147180559945</v>
      </c>
      <c r="BV62" s="25">
        <v>0</v>
      </c>
      <c r="BW62" s="25">
        <v>1.68639895357023</v>
      </c>
      <c r="BX62" s="27">
        <f t="shared" si="27"/>
        <v>0.474437951750966</v>
      </c>
      <c r="BY62" s="27">
        <f t="shared" si="8"/>
        <v>0.862072687251389</v>
      </c>
      <c r="BZ62" s="29">
        <f t="shared" si="73"/>
        <v>1.15999499205615</v>
      </c>
      <c r="CA62" s="27">
        <f t="shared" si="28"/>
        <v>0.00428212552936176</v>
      </c>
      <c r="CB62" s="27">
        <f t="shared" si="29"/>
        <v>0.159994992056152</v>
      </c>
      <c r="CC62" s="27">
        <f t="shared" si="30"/>
        <v>0.0113448754725784</v>
      </c>
      <c r="CF62" s="31">
        <v>-0.829991062875809</v>
      </c>
      <c r="CG62" s="31">
        <v>1</v>
      </c>
      <c r="CH62" s="31">
        <v>0.0112366319259878</v>
      </c>
      <c r="CI62" s="31">
        <v>-0.693147180559945</v>
      </c>
      <c r="CJ62" s="31">
        <v>0</v>
      </c>
      <c r="CK62" s="31">
        <v>1.68639895357023</v>
      </c>
      <c r="CL62" s="34">
        <f t="shared" si="31"/>
        <v>0.482033921483431</v>
      </c>
      <c r="CM62" s="34">
        <f t="shared" si="32"/>
        <v>0.848488004207933</v>
      </c>
      <c r="CN62" s="34">
        <f t="shared" si="33"/>
        <v>1.17856704519176</v>
      </c>
      <c r="CO62" s="32">
        <f t="shared" si="34"/>
        <v>0.005333953687248</v>
      </c>
      <c r="CP62" s="32">
        <f t="shared" si="35"/>
        <v>0.178567045191763</v>
      </c>
      <c r="CQ62" s="32">
        <f t="shared" si="36"/>
        <v>0.00808342982740233</v>
      </c>
      <c r="CS62" s="30">
        <f t="shared" si="37"/>
        <v>0.482843485519265</v>
      </c>
      <c r="CT62" s="30">
        <f t="shared" si="38"/>
        <v>0.579748727653494</v>
      </c>
      <c r="CU62" s="30">
        <f t="shared" si="39"/>
        <v>0.705478046765895</v>
      </c>
      <c r="CV62" s="34">
        <f t="shared" si="40"/>
        <v>1.41747855172003</v>
      </c>
      <c r="CW62" s="32">
        <f t="shared" si="41"/>
        <v>0.0291551279952871</v>
      </c>
      <c r="CX62" s="32">
        <f t="shared" si="42"/>
        <v>0.417478551720035</v>
      </c>
      <c r="CY62" s="32">
        <f t="shared" si="43"/>
        <v>0.00924995744120275</v>
      </c>
      <c r="CZ62" s="36"/>
      <c r="DB62" s="25">
        <v>-0.829991062875809</v>
      </c>
      <c r="DC62" s="25">
        <v>1</v>
      </c>
      <c r="DD62" s="22">
        <v>0.0112366319259878</v>
      </c>
      <c r="DE62" s="25">
        <v>0</v>
      </c>
      <c r="DF62" s="25">
        <v>1.68639895357023</v>
      </c>
      <c r="DG62" s="26">
        <f t="shared" si="44"/>
        <v>0.50895434605945</v>
      </c>
      <c r="DH62" s="29">
        <f t="shared" si="74"/>
        <v>0.803608424147783</v>
      </c>
      <c r="DI62" s="26">
        <f t="shared" si="75"/>
        <v>1.24438715417958</v>
      </c>
      <c r="DJ62" s="16">
        <f t="shared" si="45"/>
        <v>0.00999087129617232</v>
      </c>
      <c r="DK62" s="16">
        <f t="shared" si="46"/>
        <v>0.244387154179585</v>
      </c>
      <c r="DL62" s="16">
        <f t="shared" si="47"/>
        <v>0.00165753778097097</v>
      </c>
      <c r="DO62" s="25">
        <v>-0.829991062875809</v>
      </c>
      <c r="DP62" s="25">
        <v>1</v>
      </c>
      <c r="DQ62" s="25">
        <v>0</v>
      </c>
      <c r="DR62" s="22">
        <v>1.68639895357023</v>
      </c>
      <c r="DS62" s="26">
        <f t="shared" si="48"/>
        <v>0.54910845277515</v>
      </c>
      <c r="DT62" s="26">
        <f t="shared" si="9"/>
        <v>0.744843751599428</v>
      </c>
      <c r="DU62" s="26">
        <f t="shared" si="76"/>
        <v>1.34256345421797</v>
      </c>
      <c r="DV62" s="16">
        <f t="shared" si="49"/>
        <v>0.0196303785390465</v>
      </c>
      <c r="DW62" s="16">
        <f t="shared" si="50"/>
        <v>0.342563454217971</v>
      </c>
      <c r="DX62" s="16">
        <f t="shared" si="51"/>
        <v>0.00215403398923175</v>
      </c>
      <c r="EA62" s="25">
        <v>-0.829991062875809</v>
      </c>
      <c r="EB62" s="22">
        <v>1</v>
      </c>
      <c r="EC62" s="25">
        <v>0</v>
      </c>
      <c r="ED62" s="26">
        <f t="shared" si="52"/>
        <v>0.567083307032602</v>
      </c>
      <c r="EE62" s="26">
        <f t="shared" si="10"/>
        <v>0.721234419930627</v>
      </c>
      <c r="EF62" s="26">
        <f t="shared" si="77"/>
        <v>1.38651175313595</v>
      </c>
      <c r="EG62" s="16">
        <f t="shared" si="53"/>
        <v>0.0249903319623638</v>
      </c>
      <c r="EH62" s="16">
        <f t="shared" si="54"/>
        <v>0.386511753135945</v>
      </c>
      <c r="EI62" s="16">
        <f t="shared" si="55"/>
        <v>0.00248295461975</v>
      </c>
      <c r="EL62" s="25">
        <v>-0.829991062875809</v>
      </c>
      <c r="EM62" s="25">
        <v>0</v>
      </c>
      <c r="EN62" s="26">
        <f t="shared" si="56"/>
        <v>0.937958982074684</v>
      </c>
      <c r="EO62" s="26">
        <f t="shared" si="57"/>
        <v>0.436053183365575</v>
      </c>
      <c r="EP62" s="26">
        <f t="shared" si="58"/>
        <v>2.29329824468138</v>
      </c>
      <c r="EQ62" s="16">
        <f t="shared" si="59"/>
        <v>0.279797604717486</v>
      </c>
      <c r="ER62" s="16">
        <f t="shared" si="60"/>
        <v>1.29329824468138</v>
      </c>
      <c r="ES62" s="16">
        <f t="shared" si="61"/>
        <v>0.574238354449741</v>
      </c>
    </row>
    <row r="63" s="1" customFormat="1" spans="1:149">
      <c r="A63" s="13" t="s">
        <v>22</v>
      </c>
      <c r="B63" s="13">
        <v>2.55674945511589</v>
      </c>
      <c r="C63" s="14">
        <v>0.0043</v>
      </c>
      <c r="D63" s="14">
        <v>0.0113</v>
      </c>
      <c r="E63" s="13">
        <v>100</v>
      </c>
      <c r="F63" s="13">
        <v>0.5</v>
      </c>
      <c r="G63" s="13">
        <v>0.5</v>
      </c>
      <c r="H63" s="13">
        <v>1</v>
      </c>
      <c r="I63" s="13">
        <v>5.4</v>
      </c>
      <c r="J63" s="13">
        <v>0.356</v>
      </c>
      <c r="K63" s="17">
        <f t="shared" si="11"/>
        <v>0.92474729405801</v>
      </c>
      <c r="L63" s="17">
        <f t="shared" si="0"/>
        <v>0.384970036990092</v>
      </c>
      <c r="M63" s="17">
        <f t="shared" si="1"/>
        <v>2.59760475858992</v>
      </c>
      <c r="N63" s="16">
        <f t="shared" si="2"/>
        <v>0.323473484498309</v>
      </c>
      <c r="O63" s="16">
        <f t="shared" si="3"/>
        <v>1.59760475858992</v>
      </c>
      <c r="P63" s="16">
        <f>(O63-$Q$1)^2</f>
        <v>1.12746841969187</v>
      </c>
      <c r="R63" s="21">
        <f t="shared" si="62"/>
        <v>-0.954589773722713</v>
      </c>
      <c r="S63" s="21">
        <f t="shared" si="82"/>
        <v>1</v>
      </c>
      <c r="T63" s="21">
        <f t="shared" si="12"/>
        <v>0.93873670758805</v>
      </c>
      <c r="U63" s="22">
        <f t="shared" si="64"/>
        <v>0.00429078141715625</v>
      </c>
      <c r="V63" s="21">
        <f t="shared" si="65"/>
        <v>0.0112366319259878</v>
      </c>
      <c r="W63" s="21">
        <f t="shared" si="66"/>
        <v>4.60517018598809</v>
      </c>
      <c r="X63" s="21">
        <f t="shared" si="67"/>
        <v>-0.693147180559945</v>
      </c>
      <c r="Y63" s="21">
        <f t="shared" si="68"/>
        <v>-0.693147180559945</v>
      </c>
      <c r="Z63" s="25">
        <f t="shared" si="69"/>
        <v>0</v>
      </c>
      <c r="AA63" s="21">
        <f t="shared" si="70"/>
        <v>1.68639895357023</v>
      </c>
      <c r="AB63" s="26">
        <f t="shared" si="14"/>
        <v>0.494960347422126</v>
      </c>
      <c r="AC63" s="26">
        <f t="shared" si="5"/>
        <v>0.719249535551958</v>
      </c>
      <c r="AD63" s="26">
        <f t="shared" si="71"/>
        <v>1.39033805455653</v>
      </c>
      <c r="AE63" s="16">
        <f t="shared" si="15"/>
        <v>0.0193099781556779</v>
      </c>
      <c r="AF63" s="16">
        <f t="shared" si="16"/>
        <v>0.390338054556534</v>
      </c>
      <c r="AG63" s="16">
        <f t="shared" si="17"/>
        <v>0.0155755436683261</v>
      </c>
      <c r="AJ63" s="25">
        <v>-0.954589773722713</v>
      </c>
      <c r="AK63" s="25">
        <v>1</v>
      </c>
      <c r="AL63" s="25">
        <v>0.93873670758805</v>
      </c>
      <c r="AM63" s="25">
        <v>0.0112366319259878</v>
      </c>
      <c r="AN63" s="22">
        <v>4.60517018598809</v>
      </c>
      <c r="AO63" s="25">
        <v>-0.693147180559945</v>
      </c>
      <c r="AP63" s="25">
        <v>-0.693147180559945</v>
      </c>
      <c r="AQ63" s="25">
        <v>0</v>
      </c>
      <c r="AR63" s="25">
        <v>1.68639895357023</v>
      </c>
      <c r="AS63" s="26">
        <f t="shared" si="18"/>
        <v>0.494859902274534</v>
      </c>
      <c r="AT63" s="26">
        <f t="shared" si="6"/>
        <v>0.719395526620182</v>
      </c>
      <c r="AU63" s="26">
        <f t="shared" si="19"/>
        <v>1.39005590526555</v>
      </c>
      <c r="AV63" s="16">
        <f t="shared" si="20"/>
        <v>0.0192820724596931</v>
      </c>
      <c r="AW63" s="16">
        <f t="shared" si="21"/>
        <v>0.390055905265545</v>
      </c>
      <c r="AX63" s="16">
        <f t="shared" si="22"/>
        <v>0.015381507958254</v>
      </c>
      <c r="BA63" s="25">
        <v>-0.954589773722713</v>
      </c>
      <c r="BB63" s="25">
        <v>1</v>
      </c>
      <c r="BC63" s="25">
        <v>0.93873670758805</v>
      </c>
      <c r="BD63" s="25">
        <v>0.0112366319259878</v>
      </c>
      <c r="BE63" s="22">
        <v>-0.693147180559945</v>
      </c>
      <c r="BF63" s="25">
        <v>-0.693147180559945</v>
      </c>
      <c r="BG63" s="25">
        <v>0</v>
      </c>
      <c r="BH63" s="25">
        <v>1.68639895357023</v>
      </c>
      <c r="BI63" s="26">
        <f t="shared" si="23"/>
        <v>0.494389878699243</v>
      </c>
      <c r="BJ63" s="26">
        <f t="shared" si="7"/>
        <v>0.720079466304303</v>
      </c>
      <c r="BK63" s="26">
        <f t="shared" si="72"/>
        <v>1.38873561432372</v>
      </c>
      <c r="BL63" s="16">
        <f t="shared" si="24"/>
        <v>0.0191517585263913</v>
      </c>
      <c r="BM63" s="16">
        <f t="shared" si="25"/>
        <v>0.388735614323717</v>
      </c>
      <c r="BN63" s="16">
        <f t="shared" si="26"/>
        <v>0.0153189466390722</v>
      </c>
      <c r="BQ63" s="25">
        <v>-0.954589773722713</v>
      </c>
      <c r="BR63" s="25">
        <v>1</v>
      </c>
      <c r="BS63" s="22">
        <v>0.93873670758805</v>
      </c>
      <c r="BT63" s="25">
        <v>0.0112366319259878</v>
      </c>
      <c r="BU63" s="25">
        <v>-0.693147180559945</v>
      </c>
      <c r="BV63" s="25">
        <v>0</v>
      </c>
      <c r="BW63" s="25">
        <v>1.68639895357023</v>
      </c>
      <c r="BX63" s="27">
        <f t="shared" si="27"/>
        <v>0.49211483365304</v>
      </c>
      <c r="BY63" s="27">
        <f t="shared" si="8"/>
        <v>0.723408390999638</v>
      </c>
      <c r="BZ63" s="29">
        <f t="shared" si="73"/>
        <v>1.38234503835124</v>
      </c>
      <c r="CA63" s="27">
        <f t="shared" si="28"/>
        <v>0.0185272479403946</v>
      </c>
      <c r="CB63" s="27">
        <f t="shared" si="29"/>
        <v>0.382345038351235</v>
      </c>
      <c r="CC63" s="27">
        <f t="shared" si="30"/>
        <v>0.0134183775707883</v>
      </c>
      <c r="CF63" s="31">
        <v>-0.954589773722713</v>
      </c>
      <c r="CG63" s="31">
        <v>1</v>
      </c>
      <c r="CH63" s="31">
        <v>0.0112366319259878</v>
      </c>
      <c r="CI63" s="31">
        <v>-0.693147180559945</v>
      </c>
      <c r="CJ63" s="31">
        <v>0</v>
      </c>
      <c r="CK63" s="31">
        <v>1.68639895357023</v>
      </c>
      <c r="CL63" s="34">
        <f t="shared" si="31"/>
        <v>0.475244198365682</v>
      </c>
      <c r="CM63" s="34">
        <f t="shared" si="32"/>
        <v>0.74908857640819</v>
      </c>
      <c r="CN63" s="34">
        <f t="shared" si="33"/>
        <v>1.33495561338675</v>
      </c>
      <c r="CO63" s="32">
        <f t="shared" si="34"/>
        <v>0.0142191788438741</v>
      </c>
      <c r="CP63" s="32">
        <f t="shared" si="35"/>
        <v>0.334955613386747</v>
      </c>
      <c r="CQ63" s="32">
        <f t="shared" si="36"/>
        <v>0.0044196797279844</v>
      </c>
      <c r="CS63" s="30">
        <f t="shared" si="37"/>
        <v>0.476233867557989</v>
      </c>
      <c r="CT63" s="30">
        <f t="shared" si="38"/>
        <v>0.579748727653494</v>
      </c>
      <c r="CU63" s="30">
        <f t="shared" si="39"/>
        <v>0.614059131170315</v>
      </c>
      <c r="CV63" s="34">
        <f t="shared" si="40"/>
        <v>1.62850766194802</v>
      </c>
      <c r="CW63" s="32">
        <f t="shared" si="41"/>
        <v>0.0500634931265575</v>
      </c>
      <c r="CX63" s="32">
        <f t="shared" si="42"/>
        <v>0.628507661948017</v>
      </c>
      <c r="CY63" s="32">
        <f t="shared" si="43"/>
        <v>0.0943754092574893</v>
      </c>
      <c r="CZ63" s="36"/>
      <c r="DB63" s="25">
        <v>-0.954589773722713</v>
      </c>
      <c r="DC63" s="25">
        <v>1</v>
      </c>
      <c r="DD63" s="22">
        <v>0.0112366319259878</v>
      </c>
      <c r="DE63" s="25">
        <v>0</v>
      </c>
      <c r="DF63" s="25">
        <v>1.68639895357023</v>
      </c>
      <c r="DG63" s="26">
        <f t="shared" si="44"/>
        <v>0.501785433384831</v>
      </c>
      <c r="DH63" s="29">
        <f t="shared" si="74"/>
        <v>0.709466589331968</v>
      </c>
      <c r="DI63" s="26">
        <f t="shared" si="75"/>
        <v>1.40950964433941</v>
      </c>
      <c r="DJ63" s="16">
        <f t="shared" si="45"/>
        <v>0.0212533925872031</v>
      </c>
      <c r="DK63" s="16">
        <f t="shared" si="46"/>
        <v>0.409509644339414</v>
      </c>
      <c r="DL63" s="16">
        <f t="shared" si="47"/>
        <v>0.0154777535964595</v>
      </c>
      <c r="DO63" s="25">
        <v>-0.954589773722713</v>
      </c>
      <c r="DP63" s="25">
        <v>1</v>
      </c>
      <c r="DQ63" s="25">
        <v>0</v>
      </c>
      <c r="DR63" s="22">
        <v>1.68639895357023</v>
      </c>
      <c r="DS63" s="26">
        <f t="shared" si="48"/>
        <v>0.541373946571758</v>
      </c>
      <c r="DT63" s="26">
        <f t="shared" si="9"/>
        <v>0.657586132938913</v>
      </c>
      <c r="DU63" s="26">
        <f t="shared" si="76"/>
        <v>1.52071333306674</v>
      </c>
      <c r="DV63" s="16">
        <f t="shared" si="49"/>
        <v>0.0343635000675891</v>
      </c>
      <c r="DW63" s="16">
        <f t="shared" si="50"/>
        <v>0.520713333066737</v>
      </c>
      <c r="DX63" s="16">
        <f t="shared" si="51"/>
        <v>0.0504278450801501</v>
      </c>
      <c r="EA63" s="25">
        <v>-0.954589773722713</v>
      </c>
      <c r="EB63" s="22">
        <v>1</v>
      </c>
      <c r="EC63" s="25">
        <v>0</v>
      </c>
      <c r="ED63" s="26">
        <f t="shared" si="52"/>
        <v>0.55909561473991</v>
      </c>
      <c r="EE63" s="26">
        <f t="shared" si="10"/>
        <v>0.636742608266763</v>
      </c>
      <c r="EF63" s="26">
        <f t="shared" si="77"/>
        <v>1.57049329983121</v>
      </c>
      <c r="EG63" s="16">
        <f t="shared" si="53"/>
        <v>0.0412478287265821</v>
      </c>
      <c r="EH63" s="16">
        <f t="shared" si="54"/>
        <v>0.570493299831209</v>
      </c>
      <c r="EI63" s="16">
        <f t="shared" si="55"/>
        <v>0.054667490829353</v>
      </c>
      <c r="EL63" s="25">
        <v>-0.954589773722713</v>
      </c>
      <c r="EM63" s="25">
        <v>0</v>
      </c>
      <c r="EN63" s="26">
        <f t="shared" si="56"/>
        <v>0.92474729405801</v>
      </c>
      <c r="EO63" s="26">
        <f t="shared" si="57"/>
        <v>0.384970036990092</v>
      </c>
      <c r="EP63" s="26">
        <f t="shared" si="58"/>
        <v>2.59760475858992</v>
      </c>
      <c r="EQ63" s="16">
        <f t="shared" si="59"/>
        <v>0.323473484498309</v>
      </c>
      <c r="ER63" s="16">
        <f t="shared" si="60"/>
        <v>1.59760475858992</v>
      </c>
      <c r="ES63" s="16">
        <f t="shared" si="61"/>
        <v>1.12803873182178</v>
      </c>
    </row>
    <row r="64" s="1" customFormat="1" spans="1:149">
      <c r="A64" s="13" t="s">
        <v>22</v>
      </c>
      <c r="B64" s="13">
        <v>2.55674945511589</v>
      </c>
      <c r="C64" s="14">
        <v>0.0057</v>
      </c>
      <c r="D64" s="14">
        <v>0.0113</v>
      </c>
      <c r="E64" s="13">
        <v>100</v>
      </c>
      <c r="F64" s="13">
        <v>0.5</v>
      </c>
      <c r="G64" s="13">
        <v>0.5</v>
      </c>
      <c r="H64" s="13">
        <v>1</v>
      </c>
      <c r="I64" s="13">
        <v>5.4</v>
      </c>
      <c r="J64" s="13">
        <v>0.494</v>
      </c>
      <c r="K64" s="17">
        <f t="shared" si="11"/>
        <v>0.92526543405801</v>
      </c>
      <c r="L64" s="17">
        <f t="shared" si="0"/>
        <v>0.533900848141949</v>
      </c>
      <c r="M64" s="17">
        <f t="shared" si="1"/>
        <v>1.87300695153443</v>
      </c>
      <c r="N64" s="16">
        <f t="shared" si="2"/>
        <v>0.185989874613244</v>
      </c>
      <c r="O64" s="16">
        <f t="shared" si="3"/>
        <v>0.873006951534433</v>
      </c>
      <c r="P64" s="16">
        <f>(O64-$Q$1)^2</f>
        <v>0.113720937582227</v>
      </c>
      <c r="R64" s="21">
        <f t="shared" si="62"/>
        <v>-0.627545134898969</v>
      </c>
      <c r="S64" s="21">
        <f t="shared" ref="S64:S73" si="83">1</f>
        <v>1</v>
      </c>
      <c r="T64" s="21">
        <f t="shared" si="12"/>
        <v>0.93873670758805</v>
      </c>
      <c r="U64" s="22">
        <f t="shared" si="64"/>
        <v>0.00568381646829771</v>
      </c>
      <c r="V64" s="21">
        <f t="shared" si="65"/>
        <v>0.0112366319259878</v>
      </c>
      <c r="W64" s="21">
        <f t="shared" si="66"/>
        <v>4.60517018598809</v>
      </c>
      <c r="X64" s="21">
        <f t="shared" si="67"/>
        <v>-0.693147180559945</v>
      </c>
      <c r="Y64" s="21">
        <f t="shared" si="68"/>
        <v>-0.693147180559945</v>
      </c>
      <c r="Z64" s="25">
        <f t="shared" si="69"/>
        <v>0</v>
      </c>
      <c r="AA64" s="21">
        <f t="shared" si="70"/>
        <v>1.68639895357023</v>
      </c>
      <c r="AB64" s="26">
        <f t="shared" si="14"/>
        <v>0.494941528526839</v>
      </c>
      <c r="AC64" s="26">
        <f t="shared" si="5"/>
        <v>0.998097697460058</v>
      </c>
      <c r="AD64" s="26">
        <f t="shared" si="71"/>
        <v>1.00190592819198</v>
      </c>
      <c r="AE64" s="16">
        <f t="shared" si="15"/>
        <v>8.86475966852428e-7</v>
      </c>
      <c r="AF64" s="16">
        <f t="shared" si="16"/>
        <v>0.00190592819198265</v>
      </c>
      <c r="AG64" s="16">
        <f t="shared" si="17"/>
        <v>0.0695008340966055</v>
      </c>
      <c r="AJ64" s="25">
        <v>-0.627545134898969</v>
      </c>
      <c r="AK64" s="25">
        <v>1</v>
      </c>
      <c r="AL64" s="25">
        <v>0.93873670758805</v>
      </c>
      <c r="AM64" s="25">
        <v>0.0112366319259878</v>
      </c>
      <c r="AN64" s="22">
        <v>4.60517018598809</v>
      </c>
      <c r="AO64" s="25">
        <v>-0.693147180559945</v>
      </c>
      <c r="AP64" s="25">
        <v>-0.693147180559945</v>
      </c>
      <c r="AQ64" s="25">
        <v>0</v>
      </c>
      <c r="AR64" s="25">
        <v>1.68639895357023</v>
      </c>
      <c r="AS64" s="26">
        <f t="shared" si="18"/>
        <v>0.495137174467069</v>
      </c>
      <c r="AT64" s="26">
        <f t="shared" si="6"/>
        <v>0.997703314302156</v>
      </c>
      <c r="AU64" s="26">
        <f t="shared" si="19"/>
        <v>1.0023019726054</v>
      </c>
      <c r="AV64" s="16">
        <f t="shared" si="20"/>
        <v>1.29316576855433e-6</v>
      </c>
      <c r="AW64" s="16">
        <f t="shared" si="21"/>
        <v>0.00230197260540344</v>
      </c>
      <c r="AX64" s="16">
        <f t="shared" si="22"/>
        <v>0.0695544228451399</v>
      </c>
      <c r="BA64" s="25">
        <v>-0.627545134898969</v>
      </c>
      <c r="BB64" s="25">
        <v>1</v>
      </c>
      <c r="BC64" s="25">
        <v>0.93873670758805</v>
      </c>
      <c r="BD64" s="25">
        <v>0.0112366319259878</v>
      </c>
      <c r="BE64" s="22">
        <v>-0.693147180559945</v>
      </c>
      <c r="BF64" s="25">
        <v>-0.693147180559945</v>
      </c>
      <c r="BG64" s="25">
        <v>0</v>
      </c>
      <c r="BH64" s="25">
        <v>1.68639895357023</v>
      </c>
      <c r="BI64" s="26">
        <f t="shared" si="23"/>
        <v>0.49466688753549</v>
      </c>
      <c r="BJ64" s="26">
        <f t="shared" si="7"/>
        <v>0.998651845206756</v>
      </c>
      <c r="BK64" s="26">
        <f t="shared" si="72"/>
        <v>1.0013499747682</v>
      </c>
      <c r="BL64" s="16">
        <f t="shared" si="24"/>
        <v>4.44738984991839e-7</v>
      </c>
      <c r="BM64" s="16">
        <f t="shared" si="25"/>
        <v>0.0013499747681982</v>
      </c>
      <c r="BN64" s="16">
        <f t="shared" si="26"/>
        <v>0.0694933465465241</v>
      </c>
      <c r="BQ64" s="25">
        <v>-0.627545134898969</v>
      </c>
      <c r="BR64" s="25">
        <v>1</v>
      </c>
      <c r="BS64" s="22">
        <v>0.93873670758805</v>
      </c>
      <c r="BT64" s="25">
        <v>0.0112366319259878</v>
      </c>
      <c r="BU64" s="25">
        <v>-0.693147180559945</v>
      </c>
      <c r="BV64" s="25">
        <v>0</v>
      </c>
      <c r="BW64" s="25">
        <v>1.68639895357023</v>
      </c>
      <c r="BX64" s="27">
        <f t="shared" si="27"/>
        <v>0.492390567771482</v>
      </c>
      <c r="BY64" s="27">
        <f t="shared" si="8"/>
        <v>1.00326860897397</v>
      </c>
      <c r="BZ64" s="29">
        <f t="shared" si="73"/>
        <v>0.996742040023243</v>
      </c>
      <c r="CA64" s="27">
        <f t="shared" si="28"/>
        <v>2.59027209819279e-6</v>
      </c>
      <c r="CB64" s="27">
        <f t="shared" si="29"/>
        <v>0.00325795997675726</v>
      </c>
      <c r="CC64" s="27">
        <f t="shared" si="30"/>
        <v>0.0693002242391734</v>
      </c>
      <c r="CF64" s="31">
        <v>-0.627545134898969</v>
      </c>
      <c r="CG64" s="31">
        <v>1</v>
      </c>
      <c r="CH64" s="31">
        <v>0.0112366319259878</v>
      </c>
      <c r="CI64" s="31">
        <v>-0.693147180559945</v>
      </c>
      <c r="CJ64" s="31">
        <v>0</v>
      </c>
      <c r="CK64" s="31">
        <v>1.68639895357023</v>
      </c>
      <c r="CL64" s="34">
        <f t="shared" si="31"/>
        <v>0.475510479792536</v>
      </c>
      <c r="CM64" s="34">
        <f t="shared" si="32"/>
        <v>1.03888351780497</v>
      </c>
      <c r="CN64" s="34">
        <f t="shared" si="33"/>
        <v>0.962571821442381</v>
      </c>
      <c r="CO64" s="32">
        <f t="shared" si="34"/>
        <v>0.000341862357502214</v>
      </c>
      <c r="CP64" s="32">
        <f t="shared" si="35"/>
        <v>0.0374281785576192</v>
      </c>
      <c r="CQ64" s="32">
        <f t="shared" si="36"/>
        <v>0.0533826066888434</v>
      </c>
      <c r="CS64" s="30">
        <f t="shared" si="37"/>
        <v>0.47650023017726</v>
      </c>
      <c r="CT64" s="30">
        <f t="shared" si="38"/>
        <v>0.579748727653494</v>
      </c>
      <c r="CU64" s="30">
        <f t="shared" si="39"/>
        <v>0.852093288758807</v>
      </c>
      <c r="CV64" s="34">
        <f t="shared" si="40"/>
        <v>1.1735804203512</v>
      </c>
      <c r="CW64" s="32">
        <f t="shared" si="41"/>
        <v>0.00735284429419312</v>
      </c>
      <c r="CX64" s="32">
        <f t="shared" si="42"/>
        <v>0.173580420351203</v>
      </c>
      <c r="CY64" s="32">
        <f t="shared" si="43"/>
        <v>0.0218216215647169</v>
      </c>
      <c r="CZ64" s="36"/>
      <c r="DB64" s="25">
        <v>-0.627545134898969</v>
      </c>
      <c r="DC64" s="25">
        <v>1</v>
      </c>
      <c r="DD64" s="22">
        <v>0.0112366319259878</v>
      </c>
      <c r="DE64" s="25">
        <v>0</v>
      </c>
      <c r="DF64" s="25">
        <v>1.68639895357023</v>
      </c>
      <c r="DG64" s="26">
        <f t="shared" si="44"/>
        <v>0.502066585983087</v>
      </c>
      <c r="DH64" s="29">
        <f t="shared" si="74"/>
        <v>0.983933234737596</v>
      </c>
      <c r="DI64" s="26">
        <f t="shared" si="75"/>
        <v>1.01632912142325</v>
      </c>
      <c r="DJ64" s="16">
        <f t="shared" si="45"/>
        <v>6.50698094225296e-5</v>
      </c>
      <c r="DK64" s="16">
        <f t="shared" si="46"/>
        <v>0.0163291214232524</v>
      </c>
      <c r="DL64" s="16">
        <f t="shared" si="47"/>
        <v>0.0722377981508544</v>
      </c>
      <c r="DO64" s="25">
        <v>-0.627545134898969</v>
      </c>
      <c r="DP64" s="25">
        <v>1</v>
      </c>
      <c r="DQ64" s="25">
        <v>0</v>
      </c>
      <c r="DR64" s="22">
        <v>1.68639895357023</v>
      </c>
      <c r="DS64" s="26">
        <f t="shared" si="48"/>
        <v>0.541677280789094</v>
      </c>
      <c r="DT64" s="26">
        <f t="shared" si="9"/>
        <v>0.911982129433895</v>
      </c>
      <c r="DU64" s="26">
        <f t="shared" si="76"/>
        <v>1.09651271414796</v>
      </c>
      <c r="DV64" s="16">
        <f t="shared" si="49"/>
        <v>0.00227312310344214</v>
      </c>
      <c r="DW64" s="16">
        <f t="shared" si="50"/>
        <v>0.096512714147964</v>
      </c>
      <c r="DX64" s="16">
        <f t="shared" si="51"/>
        <v>0.0398557975407254</v>
      </c>
      <c r="EA64" s="25">
        <v>-0.627545134898969</v>
      </c>
      <c r="EB64" s="22">
        <v>1</v>
      </c>
      <c r="EC64" s="25">
        <v>0</v>
      </c>
      <c r="ED64" s="26">
        <f t="shared" si="52"/>
        <v>0.559408878486323</v>
      </c>
      <c r="EE64" s="26">
        <f t="shared" si="10"/>
        <v>0.883075008277828</v>
      </c>
      <c r="EF64" s="26">
        <f t="shared" si="77"/>
        <v>1.13240663661199</v>
      </c>
      <c r="EG64" s="16">
        <f t="shared" si="53"/>
        <v>0.00427832138483854</v>
      </c>
      <c r="EH64" s="16">
        <f t="shared" si="54"/>
        <v>0.13240663661199</v>
      </c>
      <c r="EI64" s="16">
        <f t="shared" si="55"/>
        <v>0.0417286277411685</v>
      </c>
      <c r="EL64" s="25">
        <v>-0.627545134898969</v>
      </c>
      <c r="EM64" s="25">
        <v>0</v>
      </c>
      <c r="EN64" s="26">
        <f t="shared" si="56"/>
        <v>0.92526543405801</v>
      </c>
      <c r="EO64" s="26">
        <f t="shared" si="57"/>
        <v>0.533900848141949</v>
      </c>
      <c r="EP64" s="26">
        <f t="shared" si="58"/>
        <v>1.87300695153443</v>
      </c>
      <c r="EQ64" s="16">
        <f t="shared" si="59"/>
        <v>0.185989874613244</v>
      </c>
      <c r="ER64" s="16">
        <f t="shared" si="60"/>
        <v>0.873006951534433</v>
      </c>
      <c r="ES64" s="16">
        <f t="shared" si="61"/>
        <v>0.113902112716956</v>
      </c>
    </row>
    <row r="65" s="1" customFormat="1" spans="1:149">
      <c r="A65" s="13" t="s">
        <v>22</v>
      </c>
      <c r="B65" s="13">
        <v>2.55674945511589</v>
      </c>
      <c r="C65" s="14">
        <v>0.0085</v>
      </c>
      <c r="D65" s="14">
        <v>0.0113</v>
      </c>
      <c r="E65" s="13">
        <v>100</v>
      </c>
      <c r="F65" s="13">
        <v>0.5</v>
      </c>
      <c r="G65" s="13">
        <v>0.5</v>
      </c>
      <c r="H65" s="13">
        <v>1</v>
      </c>
      <c r="I65" s="13">
        <v>5.4</v>
      </c>
      <c r="J65" s="13">
        <v>0.505</v>
      </c>
      <c r="K65" s="17">
        <f t="shared" si="11"/>
        <v>0.92630171405801</v>
      </c>
      <c r="L65" s="17">
        <f t="shared" si="0"/>
        <v>0.545178738564198</v>
      </c>
      <c r="M65" s="17">
        <f t="shared" si="1"/>
        <v>1.83426081991685</v>
      </c>
      <c r="N65" s="16">
        <f t="shared" si="2"/>
        <v>0.177495134268217</v>
      </c>
      <c r="O65" s="16">
        <f t="shared" si="3"/>
        <v>0.834260819916852</v>
      </c>
      <c r="P65" s="16">
        <f>(O65-$Q$1)^2</f>
        <v>0.0890898446024223</v>
      </c>
      <c r="R65" s="21">
        <f t="shared" si="62"/>
        <v>-0.606641577417985</v>
      </c>
      <c r="S65" s="21">
        <f t="shared" si="83"/>
        <v>1</v>
      </c>
      <c r="T65" s="21">
        <f t="shared" si="12"/>
        <v>0.93873670758805</v>
      </c>
      <c r="U65" s="22">
        <f t="shared" si="64"/>
        <v>0.00846407841212936</v>
      </c>
      <c r="V65" s="21">
        <f t="shared" si="65"/>
        <v>0.0112366319259878</v>
      </c>
      <c r="W65" s="21">
        <f t="shared" si="66"/>
        <v>4.60517018598809</v>
      </c>
      <c r="X65" s="21">
        <f t="shared" si="67"/>
        <v>-0.693147180559945</v>
      </c>
      <c r="Y65" s="21">
        <f t="shared" si="68"/>
        <v>-0.693147180559945</v>
      </c>
      <c r="Z65" s="25">
        <f t="shared" si="69"/>
        <v>0</v>
      </c>
      <c r="AA65" s="21">
        <f t="shared" si="70"/>
        <v>1.68639895357023</v>
      </c>
      <c r="AB65" s="26">
        <f t="shared" si="14"/>
        <v>0.494904661768736</v>
      </c>
      <c r="AC65" s="26">
        <f t="shared" si="5"/>
        <v>1.02039855150118</v>
      </c>
      <c r="AD65" s="26">
        <f t="shared" si="71"/>
        <v>0.980009231225221</v>
      </c>
      <c r="AE65" s="16">
        <f t="shared" si="15"/>
        <v>0.000101915854003611</v>
      </c>
      <c r="AF65" s="16">
        <f t="shared" si="16"/>
        <v>0.0199907687747792</v>
      </c>
      <c r="AG65" s="16">
        <f t="shared" si="17"/>
        <v>0.0602924785861775</v>
      </c>
      <c r="AJ65" s="25">
        <v>-0.606641577417985</v>
      </c>
      <c r="AK65" s="25">
        <v>1</v>
      </c>
      <c r="AL65" s="25">
        <v>0.93873670758805</v>
      </c>
      <c r="AM65" s="25">
        <v>0.0112366319259878</v>
      </c>
      <c r="AN65" s="22">
        <v>4.60517018598809</v>
      </c>
      <c r="AO65" s="25">
        <v>-0.693147180559945</v>
      </c>
      <c r="AP65" s="25">
        <v>-0.693147180559945</v>
      </c>
      <c r="AQ65" s="25">
        <v>0</v>
      </c>
      <c r="AR65" s="25">
        <v>1.68639895357023</v>
      </c>
      <c r="AS65" s="26">
        <f t="shared" si="18"/>
        <v>0.49569171885214</v>
      </c>
      <c r="AT65" s="26">
        <f t="shared" si="6"/>
        <v>1.01877836726709</v>
      </c>
      <c r="AU65" s="26">
        <f t="shared" si="19"/>
        <v>0.981567760103247</v>
      </c>
      <c r="AV65" s="16">
        <f t="shared" si="20"/>
        <v>8.66440979276116e-5</v>
      </c>
      <c r="AW65" s="16">
        <f t="shared" si="21"/>
        <v>0.0184322398967531</v>
      </c>
      <c r="AX65" s="16">
        <f t="shared" si="22"/>
        <v>0.0613064819286074</v>
      </c>
      <c r="BA65" s="25">
        <v>-0.606641577417985</v>
      </c>
      <c r="BB65" s="25">
        <v>1</v>
      </c>
      <c r="BC65" s="25">
        <v>0.93873670758805</v>
      </c>
      <c r="BD65" s="25">
        <v>0.0112366319259878</v>
      </c>
      <c r="BE65" s="22">
        <v>-0.693147180559945</v>
      </c>
      <c r="BF65" s="25">
        <v>-0.693147180559945</v>
      </c>
      <c r="BG65" s="25">
        <v>0</v>
      </c>
      <c r="BH65" s="25">
        <v>1.68639895357023</v>
      </c>
      <c r="BI65" s="26">
        <f t="shared" si="23"/>
        <v>0.495220905207983</v>
      </c>
      <c r="BJ65" s="26">
        <f t="shared" si="7"/>
        <v>1.01974693452796</v>
      </c>
      <c r="BK65" s="26">
        <f t="shared" si="72"/>
        <v>0.980635455857392</v>
      </c>
      <c r="BL65" s="16">
        <f t="shared" si="24"/>
        <v>9.56306949512528e-5</v>
      </c>
      <c r="BM65" s="16">
        <f t="shared" si="25"/>
        <v>0.0193645441426078</v>
      </c>
      <c r="BN65" s="16">
        <f t="shared" si="26"/>
        <v>0.0603200171581591</v>
      </c>
      <c r="BQ65" s="25">
        <v>-0.606641577417985</v>
      </c>
      <c r="BR65" s="25">
        <v>1</v>
      </c>
      <c r="BS65" s="22">
        <v>0.93873670758805</v>
      </c>
      <c r="BT65" s="25">
        <v>0.0112366319259878</v>
      </c>
      <c r="BU65" s="25">
        <v>-0.693147180559945</v>
      </c>
      <c r="BV65" s="25">
        <v>0</v>
      </c>
      <c r="BW65" s="25">
        <v>1.68639895357023</v>
      </c>
      <c r="BX65" s="27">
        <f t="shared" si="27"/>
        <v>0.492942036008367</v>
      </c>
      <c r="BY65" s="27">
        <f t="shared" si="8"/>
        <v>1.02446122081467</v>
      </c>
      <c r="BZ65" s="29">
        <f t="shared" si="73"/>
        <v>0.976122843580924</v>
      </c>
      <c r="CA65" s="27">
        <f t="shared" si="28"/>
        <v>0.000145394495623529</v>
      </c>
      <c r="CB65" s="27">
        <f t="shared" si="29"/>
        <v>0.0238771564190762</v>
      </c>
      <c r="CC65" s="27">
        <f t="shared" si="30"/>
        <v>0.0588693950687111</v>
      </c>
      <c r="CF65" s="31">
        <v>-0.606641577417985</v>
      </c>
      <c r="CG65" s="31">
        <v>1</v>
      </c>
      <c r="CH65" s="31">
        <v>0.0112366319259878</v>
      </c>
      <c r="CI65" s="31">
        <v>-0.693147180559945</v>
      </c>
      <c r="CJ65" s="31">
        <v>0</v>
      </c>
      <c r="CK65" s="31">
        <v>1.68639895357023</v>
      </c>
      <c r="CL65" s="34">
        <f t="shared" si="31"/>
        <v>0.476043042646244</v>
      </c>
      <c r="CM65" s="34">
        <f t="shared" si="32"/>
        <v>1.06082844356424</v>
      </c>
      <c r="CN65" s="34">
        <f t="shared" si="33"/>
        <v>0.942659490388602</v>
      </c>
      <c r="CO65" s="32">
        <f t="shared" si="34"/>
        <v>0.000838505379187233</v>
      </c>
      <c r="CP65" s="32">
        <f t="shared" si="35"/>
        <v>0.0573405096113977</v>
      </c>
      <c r="CQ65" s="32">
        <f t="shared" si="36"/>
        <v>0.044577748349658</v>
      </c>
      <c r="CS65" s="30">
        <f t="shared" si="37"/>
        <v>0.477032955415803</v>
      </c>
      <c r="CT65" s="30">
        <f t="shared" si="38"/>
        <v>0.579748727653494</v>
      </c>
      <c r="CU65" s="30">
        <f t="shared" si="39"/>
        <v>0.87106702595789</v>
      </c>
      <c r="CV65" s="34">
        <f t="shared" si="40"/>
        <v>1.14801728248217</v>
      </c>
      <c r="CW65" s="32">
        <f t="shared" si="41"/>
        <v>0.00558737228581624</v>
      </c>
      <c r="CX65" s="32">
        <f t="shared" si="42"/>
        <v>0.148017282482167</v>
      </c>
      <c r="CY65" s="32">
        <f t="shared" si="43"/>
        <v>0.0300275422633051</v>
      </c>
      <c r="CZ65" s="36"/>
      <c r="DB65" s="25">
        <v>-0.606641577417985</v>
      </c>
      <c r="DC65" s="25">
        <v>1</v>
      </c>
      <c r="DD65" s="22">
        <v>0.0112366319259878</v>
      </c>
      <c r="DE65" s="25">
        <v>0</v>
      </c>
      <c r="DF65" s="25">
        <v>1.68639895357023</v>
      </c>
      <c r="DG65" s="26">
        <f t="shared" si="44"/>
        <v>0.502628891179597</v>
      </c>
      <c r="DH65" s="29">
        <f t="shared" si="74"/>
        <v>1.00471741450206</v>
      </c>
      <c r="DI65" s="26">
        <f t="shared" si="75"/>
        <v>0.995304735009104</v>
      </c>
      <c r="DJ65" s="16">
        <f t="shared" si="45"/>
        <v>5.62215703819149e-6</v>
      </c>
      <c r="DK65" s="16">
        <f t="shared" si="46"/>
        <v>0.00469526499089645</v>
      </c>
      <c r="DL65" s="16">
        <f t="shared" si="47"/>
        <v>0.078626828957305</v>
      </c>
      <c r="DO65" s="25">
        <v>-0.606641577417985</v>
      </c>
      <c r="DP65" s="25">
        <v>1</v>
      </c>
      <c r="DQ65" s="25">
        <v>0</v>
      </c>
      <c r="DR65" s="22">
        <v>1.68639895357023</v>
      </c>
      <c r="DS65" s="26">
        <f t="shared" si="48"/>
        <v>0.542283949223766</v>
      </c>
      <c r="DT65" s="26">
        <f t="shared" si="9"/>
        <v>0.93124644519327</v>
      </c>
      <c r="DU65" s="26">
        <f t="shared" si="76"/>
        <v>1.0738296024233</v>
      </c>
      <c r="DV65" s="16">
        <f t="shared" si="49"/>
        <v>0.00139009286972039</v>
      </c>
      <c r="DW65" s="16">
        <f t="shared" si="50"/>
        <v>0.0738296024232996</v>
      </c>
      <c r="DX65" s="16">
        <f t="shared" si="51"/>
        <v>0.0494271962189849</v>
      </c>
      <c r="EA65" s="25">
        <v>-0.606641577417985</v>
      </c>
      <c r="EB65" s="22">
        <v>1</v>
      </c>
      <c r="EC65" s="25">
        <v>0</v>
      </c>
      <c r="ED65" s="26">
        <f t="shared" si="52"/>
        <v>0.560035405979148</v>
      </c>
      <c r="EE65" s="26">
        <f t="shared" si="10"/>
        <v>0.901728702522074</v>
      </c>
      <c r="EF65" s="26">
        <f t="shared" si="77"/>
        <v>1.10898100193891</v>
      </c>
      <c r="EG65" s="16">
        <f t="shared" si="53"/>
        <v>0.00302889591128959</v>
      </c>
      <c r="EH65" s="16">
        <f t="shared" si="54"/>
        <v>0.108981001938906</v>
      </c>
      <c r="EI65" s="16">
        <f t="shared" si="55"/>
        <v>0.0518479715262178</v>
      </c>
      <c r="EL65" s="25">
        <v>-0.606641577417985</v>
      </c>
      <c r="EM65" s="25">
        <v>0</v>
      </c>
      <c r="EN65" s="26">
        <f t="shared" si="56"/>
        <v>0.92630171405801</v>
      </c>
      <c r="EO65" s="26">
        <f t="shared" si="57"/>
        <v>0.545178738564198</v>
      </c>
      <c r="EP65" s="26">
        <f t="shared" si="58"/>
        <v>1.83426081991685</v>
      </c>
      <c r="EQ65" s="16">
        <f t="shared" si="59"/>
        <v>0.177495134268217</v>
      </c>
      <c r="ER65" s="16">
        <f t="shared" si="60"/>
        <v>0.834260819916852</v>
      </c>
      <c r="ES65" s="16">
        <f t="shared" si="61"/>
        <v>0.0892502115686938</v>
      </c>
    </row>
    <row r="66" s="1" customFormat="1" spans="1:149">
      <c r="A66" s="13" t="s">
        <v>22</v>
      </c>
      <c r="B66" s="13">
        <v>2.55674945511589</v>
      </c>
      <c r="C66" s="14">
        <v>0.01</v>
      </c>
      <c r="D66" s="14">
        <v>0.0113</v>
      </c>
      <c r="E66" s="13">
        <v>100</v>
      </c>
      <c r="F66" s="13">
        <v>0.5</v>
      </c>
      <c r="G66" s="13">
        <v>0.5</v>
      </c>
      <c r="H66" s="13">
        <v>1</v>
      </c>
      <c r="I66" s="13">
        <v>5.4</v>
      </c>
      <c r="J66" s="13">
        <v>0.583</v>
      </c>
      <c r="K66" s="17">
        <f t="shared" si="11"/>
        <v>0.92685686405801</v>
      </c>
      <c r="L66" s="17">
        <f t="shared" ref="L66:L129" si="84">J66/K66</f>
        <v>0.629007587479561</v>
      </c>
      <c r="M66" s="17">
        <f t="shared" ref="M66:M129" si="85">1/L66</f>
        <v>1.58980594178046</v>
      </c>
      <c r="N66" s="16">
        <f t="shared" ref="N66:N129" si="86">(K66-J66)^2</f>
        <v>0.118237542959809</v>
      </c>
      <c r="O66" s="16">
        <f t="shared" ref="O66:O129" si="87">ABS(K66/J66-1)</f>
        <v>0.589805941780463</v>
      </c>
      <c r="P66" s="16">
        <f>(O66-$Q$1)^2</f>
        <v>0.00291862948313766</v>
      </c>
      <c r="R66" s="21">
        <f t="shared" si="62"/>
        <v>-0.463611959588854</v>
      </c>
      <c r="S66" s="21">
        <f t="shared" si="83"/>
        <v>1</v>
      </c>
      <c r="T66" s="21">
        <f t="shared" si="12"/>
        <v>0.93873670758805</v>
      </c>
      <c r="U66" s="22">
        <f t="shared" si="64"/>
        <v>0.00995033085316809</v>
      </c>
      <c r="V66" s="21">
        <f t="shared" si="65"/>
        <v>0.0112366319259878</v>
      </c>
      <c r="W66" s="21">
        <f t="shared" si="66"/>
        <v>4.60517018598809</v>
      </c>
      <c r="X66" s="21">
        <f t="shared" si="67"/>
        <v>-0.693147180559945</v>
      </c>
      <c r="Y66" s="21">
        <f t="shared" si="68"/>
        <v>-0.693147180559945</v>
      </c>
      <c r="Z66" s="25">
        <f t="shared" si="69"/>
        <v>0</v>
      </c>
      <c r="AA66" s="21">
        <f t="shared" si="70"/>
        <v>1.68639895357023</v>
      </c>
      <c r="AB66" s="26">
        <f t="shared" si="14"/>
        <v>0.494885332381567</v>
      </c>
      <c r="AC66" s="26">
        <f t="shared" ref="AC66:AC129" si="88">J66/AB66</f>
        <v>1.17805067528349</v>
      </c>
      <c r="AD66" s="26">
        <f t="shared" si="71"/>
        <v>0.848859918321727</v>
      </c>
      <c r="AE66" s="16">
        <f t="shared" si="15"/>
        <v>0.00776419464950694</v>
      </c>
      <c r="AF66" s="16">
        <f t="shared" si="16"/>
        <v>0.151140081678273</v>
      </c>
      <c r="AG66" s="16">
        <f t="shared" si="17"/>
        <v>0.0130864345186751</v>
      </c>
      <c r="AJ66" s="25">
        <v>-0.463611959588854</v>
      </c>
      <c r="AK66" s="25">
        <v>1</v>
      </c>
      <c r="AL66" s="25">
        <v>0.93873670758805</v>
      </c>
      <c r="AM66" s="25">
        <v>0.0112366319259878</v>
      </c>
      <c r="AN66" s="22">
        <v>4.60517018598809</v>
      </c>
      <c r="AO66" s="25">
        <v>-0.693147180559945</v>
      </c>
      <c r="AP66" s="25">
        <v>-0.693147180559945</v>
      </c>
      <c r="AQ66" s="25">
        <v>0</v>
      </c>
      <c r="AR66" s="25">
        <v>1.68639895357023</v>
      </c>
      <c r="AS66" s="26">
        <f t="shared" si="18"/>
        <v>0.495988796201285</v>
      </c>
      <c r="AT66" s="26">
        <f t="shared" ref="AT66:AT129" si="89">J66/AS66</f>
        <v>1.17542977677142</v>
      </c>
      <c r="AU66" s="26">
        <f t="shared" si="19"/>
        <v>0.850752652146286</v>
      </c>
      <c r="AV66" s="16">
        <f t="shared" si="20"/>
        <v>0.00757094958650156</v>
      </c>
      <c r="AW66" s="16">
        <f t="shared" si="21"/>
        <v>0.149247347853714</v>
      </c>
      <c r="AX66" s="16">
        <f t="shared" si="22"/>
        <v>0.0136390515209441</v>
      </c>
      <c r="BA66" s="25">
        <v>-0.463611959588854</v>
      </c>
      <c r="BB66" s="25">
        <v>1</v>
      </c>
      <c r="BC66" s="25">
        <v>0.93873670758805</v>
      </c>
      <c r="BD66" s="25">
        <v>0.0112366319259878</v>
      </c>
      <c r="BE66" s="22">
        <v>-0.693147180559945</v>
      </c>
      <c r="BF66" s="25">
        <v>-0.693147180559945</v>
      </c>
      <c r="BG66" s="25">
        <v>0</v>
      </c>
      <c r="BH66" s="25">
        <v>1.68639895357023</v>
      </c>
      <c r="BI66" s="26">
        <f t="shared" si="23"/>
        <v>0.495517700389676</v>
      </c>
      <c r="BJ66" s="26">
        <f t="shared" ref="BJ66:BJ129" si="90">J66/BI66</f>
        <v>1.17654727478257</v>
      </c>
      <c r="BK66" s="26">
        <f t="shared" si="72"/>
        <v>0.84994459758092</v>
      </c>
      <c r="BL66" s="16">
        <f t="shared" si="24"/>
        <v>0.00765315274511048</v>
      </c>
      <c r="BM66" s="16">
        <f t="shared" si="25"/>
        <v>0.150055402419081</v>
      </c>
      <c r="BN66" s="16">
        <f t="shared" si="26"/>
        <v>0.0132044183178997</v>
      </c>
      <c r="BQ66" s="25">
        <v>-0.463611959588854</v>
      </c>
      <c r="BR66" s="25">
        <v>1</v>
      </c>
      <c r="BS66" s="22">
        <v>0.93873670758805</v>
      </c>
      <c r="BT66" s="25">
        <v>0.0112366319259878</v>
      </c>
      <c r="BU66" s="25">
        <v>-0.693147180559945</v>
      </c>
      <c r="BV66" s="25">
        <v>0</v>
      </c>
      <c r="BW66" s="25">
        <v>1.68639895357023</v>
      </c>
      <c r="BX66" s="27">
        <f t="shared" si="27"/>
        <v>0.493237465420983</v>
      </c>
      <c r="BY66" s="27">
        <f t="shared" ref="BY66:BY129" si="91">J66/BX66</f>
        <v>1.18198644845927</v>
      </c>
      <c r="BZ66" s="29">
        <f t="shared" si="73"/>
        <v>0.846033388372184</v>
      </c>
      <c r="CA66" s="27">
        <f t="shared" si="28"/>
        <v>0.00805731261404917</v>
      </c>
      <c r="CB66" s="27">
        <f t="shared" si="29"/>
        <v>0.153966611627816</v>
      </c>
      <c r="CC66" s="27">
        <f t="shared" si="30"/>
        <v>0.012665410479395</v>
      </c>
      <c r="CF66" s="31">
        <v>-0.463611959588854</v>
      </c>
      <c r="CG66" s="31">
        <v>1</v>
      </c>
      <c r="CH66" s="31">
        <v>0.0112366319259878</v>
      </c>
      <c r="CI66" s="31">
        <v>-0.693147180559945</v>
      </c>
      <c r="CJ66" s="31">
        <v>0</v>
      </c>
      <c r="CK66" s="31">
        <v>1.68639895357023</v>
      </c>
      <c r="CL66" s="34">
        <f t="shared" si="31"/>
        <v>0.476328344175016</v>
      </c>
      <c r="CM66" s="34">
        <f t="shared" si="32"/>
        <v>1.22394563987103</v>
      </c>
      <c r="CN66" s="34">
        <f t="shared" si="33"/>
        <v>0.817029749871383</v>
      </c>
      <c r="CO66" s="32">
        <f t="shared" si="34"/>
        <v>0.0113788421564437</v>
      </c>
      <c r="CP66" s="32">
        <f t="shared" si="35"/>
        <v>0.182970250128617</v>
      </c>
      <c r="CQ66" s="32">
        <f t="shared" si="36"/>
        <v>0.00731105225491278</v>
      </c>
      <c r="CS66" s="30">
        <f t="shared" si="37"/>
        <v>0.477318343936451</v>
      </c>
      <c r="CT66" s="30">
        <f t="shared" si="38"/>
        <v>0.579748727653494</v>
      </c>
      <c r="CU66" s="30">
        <f t="shared" si="39"/>
        <v>1.00560807155139</v>
      </c>
      <c r="CV66" s="34">
        <f t="shared" si="40"/>
        <v>0.994423203522289</v>
      </c>
      <c r="CW66" s="32">
        <f t="shared" si="41"/>
        <v>1.05707718711533e-5</v>
      </c>
      <c r="CX66" s="32">
        <f t="shared" si="42"/>
        <v>0.00557679647771148</v>
      </c>
      <c r="CY66" s="32">
        <f t="shared" si="43"/>
        <v>0.0996823111042038</v>
      </c>
      <c r="CZ66" s="36"/>
      <c r="DB66" s="25">
        <v>-0.463611959588854</v>
      </c>
      <c r="DC66" s="25">
        <v>1</v>
      </c>
      <c r="DD66" s="22">
        <v>0.0112366319259878</v>
      </c>
      <c r="DE66" s="25">
        <v>0</v>
      </c>
      <c r="DF66" s="25">
        <v>1.68639895357023</v>
      </c>
      <c r="DG66" s="26">
        <f t="shared" si="44"/>
        <v>0.5029301261063</v>
      </c>
      <c r="DH66" s="29">
        <f t="shared" si="74"/>
        <v>1.15920675604304</v>
      </c>
      <c r="DI66" s="26">
        <f t="shared" si="75"/>
        <v>0.862658878398456</v>
      </c>
      <c r="DJ66" s="16">
        <f t="shared" si="45"/>
        <v>0.00641118470535308</v>
      </c>
      <c r="DK66" s="16">
        <f t="shared" si="46"/>
        <v>0.137341121601544</v>
      </c>
      <c r="DL66" s="16">
        <f t="shared" si="47"/>
        <v>0.0218326932813914</v>
      </c>
      <c r="DO66" s="25">
        <v>-0.463611959588854</v>
      </c>
      <c r="DP66" s="25">
        <v>1</v>
      </c>
      <c r="DQ66" s="25">
        <v>0</v>
      </c>
      <c r="DR66" s="22">
        <v>1.68639895357023</v>
      </c>
      <c r="DS66" s="26">
        <f t="shared" si="48"/>
        <v>0.542608950170912</v>
      </c>
      <c r="DT66" s="26">
        <f t="shared" ref="DT66:DT129" si="92">J66/DS66</f>
        <v>1.07443859858258</v>
      </c>
      <c r="DU66" s="26">
        <f t="shared" si="76"/>
        <v>0.930718610927808</v>
      </c>
      <c r="DV66" s="16">
        <f t="shared" si="49"/>
        <v>0.00163143690629585</v>
      </c>
      <c r="DW66" s="16">
        <f t="shared" si="50"/>
        <v>0.0692813890721918</v>
      </c>
      <c r="DX66" s="16">
        <f t="shared" si="51"/>
        <v>0.0514702207886691</v>
      </c>
      <c r="EA66" s="25">
        <v>-0.463611959588854</v>
      </c>
      <c r="EB66" s="22">
        <v>1</v>
      </c>
      <c r="EC66" s="25">
        <v>0</v>
      </c>
      <c r="ED66" s="26">
        <f t="shared" si="52"/>
        <v>0.560371045707447</v>
      </c>
      <c r="EE66" s="26">
        <f t="shared" ref="EE66:EE129" si="93">J66/ED66</f>
        <v>1.04038209052001</v>
      </c>
      <c r="EF66" s="26">
        <f t="shared" si="77"/>
        <v>0.961185327113974</v>
      </c>
      <c r="EG66" s="16">
        <f t="shared" si="53"/>
        <v>0.000512069572374466</v>
      </c>
      <c r="EH66" s="16">
        <f t="shared" si="54"/>
        <v>0.0388146728860262</v>
      </c>
      <c r="EI66" s="16">
        <f t="shared" si="55"/>
        <v>0.0887252415229884</v>
      </c>
      <c r="EL66" s="25">
        <v>-0.463611959588854</v>
      </c>
      <c r="EM66" s="25">
        <v>0</v>
      </c>
      <c r="EN66" s="26">
        <f t="shared" si="56"/>
        <v>0.92685686405801</v>
      </c>
      <c r="EO66" s="26">
        <f t="shared" si="57"/>
        <v>0.629007587479561</v>
      </c>
      <c r="EP66" s="26">
        <f t="shared" si="58"/>
        <v>1.58980594178046</v>
      </c>
      <c r="EQ66" s="16">
        <f t="shared" si="59"/>
        <v>0.118237542959809</v>
      </c>
      <c r="ER66" s="16">
        <f t="shared" si="60"/>
        <v>0.589805941780463</v>
      </c>
      <c r="ES66" s="16">
        <f t="shared" si="61"/>
        <v>0.00294771474276944</v>
      </c>
    </row>
    <row r="67" s="1" customFormat="1" spans="1:149">
      <c r="A67" s="13" t="s">
        <v>22</v>
      </c>
      <c r="B67" s="13">
        <v>2.55674945511589</v>
      </c>
      <c r="C67" s="14">
        <v>0.0113</v>
      </c>
      <c r="D67" s="14">
        <v>0.0113</v>
      </c>
      <c r="E67" s="13">
        <v>100</v>
      </c>
      <c r="F67" s="13">
        <v>0.5</v>
      </c>
      <c r="G67" s="13">
        <v>0.5</v>
      </c>
      <c r="H67" s="13">
        <v>1</v>
      </c>
      <c r="I67" s="13">
        <v>5.4</v>
      </c>
      <c r="J67" s="13">
        <v>0.699</v>
      </c>
      <c r="K67" s="17">
        <f t="shared" ref="K67:K130" si="94">0.9647-0.0258*B67+0.3701*C67+0.6612*F67-0.0567*I67</f>
        <v>0.92733799405801</v>
      </c>
      <c r="L67" s="17">
        <f t="shared" si="84"/>
        <v>0.753770474712453</v>
      </c>
      <c r="M67" s="17">
        <f t="shared" si="85"/>
        <v>1.32666379693564</v>
      </c>
      <c r="N67" s="16">
        <f t="shared" si="86"/>
        <v>0.0521382395304359</v>
      </c>
      <c r="O67" s="16">
        <f t="shared" si="87"/>
        <v>0.326663796935637</v>
      </c>
      <c r="P67" s="16">
        <f>(O67-$Q$1)^2</f>
        <v>0.043730255642364</v>
      </c>
      <c r="R67" s="21">
        <f t="shared" si="62"/>
        <v>-0.282667367512056</v>
      </c>
      <c r="S67" s="21">
        <f t="shared" si="83"/>
        <v>1</v>
      </c>
      <c r="T67" s="21">
        <f t="shared" ref="T67:T130" si="95">LN(B67)</f>
        <v>0.93873670758805</v>
      </c>
      <c r="U67" s="22">
        <f t="shared" si="64"/>
        <v>0.0112366319259878</v>
      </c>
      <c r="V67" s="21">
        <f t="shared" si="65"/>
        <v>0.0112366319259878</v>
      </c>
      <c r="W67" s="21">
        <f t="shared" si="66"/>
        <v>4.60517018598809</v>
      </c>
      <c r="X67" s="21">
        <f t="shared" si="67"/>
        <v>-0.693147180559945</v>
      </c>
      <c r="Y67" s="21">
        <f t="shared" si="68"/>
        <v>-0.693147180559945</v>
      </c>
      <c r="Z67" s="25">
        <f t="shared" si="69"/>
        <v>0</v>
      </c>
      <c r="AA67" s="21">
        <f t="shared" si="70"/>
        <v>1.68639895357023</v>
      </c>
      <c r="AB67" s="26">
        <f t="shared" ref="AB67:AB130" si="96">K67*EXP($S$218)*POWER(EXP(T67),$T$218)*POWER(EXP(U67),$U$218)*POWER(EXP(V67),$V$218)*POWER(EXP(W67),$W$218)*POWER(EXP(X67),$X$218)*POWER(EXP(Y67),$Y$218)*POWER(EXP(Z67),$Z$218)*POWER(EXP(AA67),$AA$218)</f>
        <v>0.494868816416368</v>
      </c>
      <c r="AC67" s="26">
        <f t="shared" si="88"/>
        <v>1.41249554793504</v>
      </c>
      <c r="AD67" s="26">
        <f t="shared" si="71"/>
        <v>0.707966833213688</v>
      </c>
      <c r="AE67" s="16">
        <f t="shared" ref="AE67:AE130" si="97">(AB67-J67)^2</f>
        <v>0.0416695401112545</v>
      </c>
      <c r="AF67" s="16">
        <f t="shared" ref="AF67:AF130" si="98">ABS(AB67/J67-1)</f>
        <v>0.292033166786312</v>
      </c>
      <c r="AG67" s="16">
        <f t="shared" ref="AG67:AG130" si="99">(AF67-$AH$1)^2</f>
        <v>0.000702097904353094</v>
      </c>
      <c r="AJ67" s="25">
        <v>-0.282667367512056</v>
      </c>
      <c r="AK67" s="25">
        <v>1</v>
      </c>
      <c r="AL67" s="25">
        <v>0.93873670758805</v>
      </c>
      <c r="AM67" s="25">
        <v>0.0112366319259878</v>
      </c>
      <c r="AN67" s="22">
        <v>4.60517018598809</v>
      </c>
      <c r="AO67" s="25">
        <v>-0.693147180559945</v>
      </c>
      <c r="AP67" s="25">
        <v>-0.693147180559945</v>
      </c>
      <c r="AQ67" s="25">
        <v>0</v>
      </c>
      <c r="AR67" s="25">
        <v>1.68639895357023</v>
      </c>
      <c r="AS67" s="26">
        <f t="shared" ref="AS67:AS130" si="100">K67*EXP($AK$218)*POWER(EXP(AL67),$AL$218)*POWER(EXP(AM67),$AM$218)*POWER(EXP(AN67),$AN$218)*POWER(EXP(AO67),$AO$218)*POWER(EXP(AP67),$AP$218)*POWER(EXP(AQ67),$AQ$218)*POWER(EXP(AR67),$AR$218)</f>
        <v>0.49624626323721</v>
      </c>
      <c r="AT67" s="26">
        <f t="shared" si="89"/>
        <v>1.40857483830739</v>
      </c>
      <c r="AU67" s="26">
        <f t="shared" ref="AU67:AU130" si="101">1/AT67</f>
        <v>0.709937429523906</v>
      </c>
      <c r="AV67" s="16">
        <f t="shared" ref="AV67:AV130" si="102">(AS67-J67)^2</f>
        <v>0.0411090777712746</v>
      </c>
      <c r="AW67" s="16">
        <f t="shared" ref="AW67:AW130" si="103">ABS(AS67/J67-1)</f>
        <v>0.290062570476094</v>
      </c>
      <c r="AX67" s="16">
        <f t="shared" ref="AX67:AX130" si="104">(AW67-$AY$1)^2</f>
        <v>0.000577386724724178</v>
      </c>
      <c r="BA67" s="25">
        <v>-0.282667367512056</v>
      </c>
      <c r="BB67" s="25">
        <v>1</v>
      </c>
      <c r="BC67" s="25">
        <v>0.93873670758805</v>
      </c>
      <c r="BD67" s="25">
        <v>0.0112366319259878</v>
      </c>
      <c r="BE67" s="22">
        <v>-0.693147180559945</v>
      </c>
      <c r="BF67" s="25">
        <v>-0.693147180559945</v>
      </c>
      <c r="BG67" s="25">
        <v>0</v>
      </c>
      <c r="BH67" s="25">
        <v>1.68639895357023</v>
      </c>
      <c r="BI67" s="26">
        <f t="shared" ref="BI67:BI130" si="105">K67*EXP($BB$218)*POWER(EXP(BC67),$BC$218)*POWER(EXP(BD67),$BD$218)*POWER(EXP(BE67),$BE$218)*POWER(EXP(BF67),$BF$218)*POWER(EXP(BG67),$BG$218)*POWER(EXP(BH67),$BH$218)</f>
        <v>0.495774922880476</v>
      </c>
      <c r="BJ67" s="26">
        <f t="shared" si="90"/>
        <v>1.40991399068508</v>
      </c>
      <c r="BK67" s="26">
        <f t="shared" si="72"/>
        <v>0.709263122861912</v>
      </c>
      <c r="BL67" s="16">
        <f t="shared" ref="BL67:BL130" si="106">(BI67-J67)^2</f>
        <v>0.0413004319702363</v>
      </c>
      <c r="BM67" s="16">
        <f t="shared" ref="BM67:BM130" si="107">ABS(BI67/J67-1)</f>
        <v>0.290736877138088</v>
      </c>
      <c r="BN67" s="16">
        <f t="shared" ref="BN67:BN130" si="108">(BM67-$BO$1)^2</f>
        <v>0.000664144190321498</v>
      </c>
      <c r="BQ67" s="25">
        <v>-0.282667367512056</v>
      </c>
      <c r="BR67" s="25">
        <v>1</v>
      </c>
      <c r="BS67" s="22">
        <v>0.93873670758805</v>
      </c>
      <c r="BT67" s="25">
        <v>0.0112366319259878</v>
      </c>
      <c r="BU67" s="25">
        <v>-0.693147180559945</v>
      </c>
      <c r="BV67" s="25">
        <v>0</v>
      </c>
      <c r="BW67" s="25">
        <v>1.68639895357023</v>
      </c>
      <c r="BX67" s="27">
        <f t="shared" ref="BX67:BX130" si="109">K67*EXP($BR$218)*POWER(EXP(BS67),$BS$218)*POWER(EXP(BT67),$BT$218)*POWER(EXP(BU67),$BU$218)*POWER(EXP(BV67),$BV$218)*POWER(EXP(BW67),$BW$218)</f>
        <v>0.493493504245251</v>
      </c>
      <c r="BY67" s="27">
        <f t="shared" si="91"/>
        <v>1.41643201782169</v>
      </c>
      <c r="BZ67" s="29">
        <f t="shared" si="73"/>
        <v>0.705999290765738</v>
      </c>
      <c r="CA67" s="27">
        <f t="shared" ref="CA67:CA130" si="110">(BX67-J67)^2</f>
        <v>0.0422329197973966</v>
      </c>
      <c r="CB67" s="27">
        <f t="shared" ref="CB67:CB130" si="111">ABS(BX67/J67-1)</f>
        <v>0.294000709234262</v>
      </c>
      <c r="CC67" s="27">
        <f t="shared" ref="CC67:CC130" si="112">(CB67-$CD$1)^2</f>
        <v>0.000755886588763928</v>
      </c>
      <c r="CF67" s="31">
        <v>-0.282667367512056</v>
      </c>
      <c r="CG67" s="31">
        <v>1</v>
      </c>
      <c r="CH67" s="31">
        <v>0.0112366319259878</v>
      </c>
      <c r="CI67" s="31">
        <v>-0.693147180559945</v>
      </c>
      <c r="CJ67" s="31">
        <v>0</v>
      </c>
      <c r="CK67" s="31">
        <v>1.68639895357023</v>
      </c>
      <c r="CL67" s="34">
        <f t="shared" ref="CL67:CL130" si="113">K67*EXP($CG$218)*POWER(EXP(CH67),$CH$218)*POWER(EXP(CI67),$CI$218)*POWER(EXP(CJ67),$CJ$218)*POWER(EXP(CK67),$CK$218)</f>
        <v>0.476575605499952</v>
      </c>
      <c r="CM67" s="34">
        <f t="shared" ref="CM67:CM130" si="114">J67/CL67</f>
        <v>1.46671376363612</v>
      </c>
      <c r="CN67" s="34">
        <f t="shared" ref="CN67:CN130" si="115">1/CM67</f>
        <v>0.681796288268888</v>
      </c>
      <c r="CO67" s="32">
        <f t="shared" ref="CO67:CO130" si="116">(CL67-J67)^2</f>
        <v>0.0494726112687128</v>
      </c>
      <c r="CP67" s="32">
        <f t="shared" ref="CP67:CP130" si="117">ABS(CL67/J67-1)</f>
        <v>0.318203711731112</v>
      </c>
      <c r="CQ67" s="32">
        <f t="shared" ref="CQ67:CQ130" si="118">(CP67-$CR$1)^2</f>
        <v>0.002472950583815</v>
      </c>
      <c r="CS67" s="30">
        <f t="shared" ref="CS67:CS130" si="119">(0.308-0.008*B67+0.1182*C67+0.2111*F67-0.0181*I67)*(1+D67)^3.5069*G67^0.3832*H67^-1.7144*I67^0.4164</f>
        <v>0.477565680654346</v>
      </c>
      <c r="CT67" s="30">
        <f t="shared" ref="CT67:CT130" si="120">(0.3655+0.2505*F67-0.0215*I67)*G67^0.3832*H67^-1.7144*I67^0.4164</f>
        <v>0.579748727653494</v>
      </c>
      <c r="CU67" s="30">
        <f t="shared" ref="CU67:CU130" si="121">J67/CT67</f>
        <v>1.20569475474171</v>
      </c>
      <c r="CV67" s="34">
        <f t="shared" ref="CV67:CV130" si="122">1/CU67</f>
        <v>0.829397321392696</v>
      </c>
      <c r="CW67" s="32">
        <f t="shared" ref="CW67:CW130" si="123">(CT67-J67)^2</f>
        <v>0.0142208659562605</v>
      </c>
      <c r="CX67" s="32">
        <f t="shared" ref="CX67:CX130" si="124">ABS(CT67/J67-1)</f>
        <v>0.170602678607304</v>
      </c>
      <c r="CY67" s="32">
        <f t="shared" ref="CY67:CY130" si="125">(CX67-$CZ$1)^2</f>
        <v>0.0227102410615463</v>
      </c>
      <c r="CZ67" s="36"/>
      <c r="DB67" s="25">
        <v>-0.282667367512056</v>
      </c>
      <c r="DC67" s="25">
        <v>1</v>
      </c>
      <c r="DD67" s="22">
        <v>0.0112366319259878</v>
      </c>
      <c r="DE67" s="25">
        <v>0</v>
      </c>
      <c r="DF67" s="25">
        <v>1.68639895357023</v>
      </c>
      <c r="DG67" s="26">
        <f t="shared" ref="DG67:DG130" si="126">K67*EXP($DC$218)*POWER(EXP(DD67),$DD$218)*POWER(EXP(DE67),$DE$218)*POWER(EXP(DF67),$DF$218)</f>
        <v>0.503191196376108</v>
      </c>
      <c r="DH67" s="29">
        <f t="shared" si="74"/>
        <v>1.38913400121876</v>
      </c>
      <c r="DI67" s="26">
        <f t="shared" si="75"/>
        <v>0.719872956188996</v>
      </c>
      <c r="DJ67" s="16">
        <f t="shared" ref="DJ67:DJ130" si="127">(DG67-J67)^2</f>
        <v>0.0383410875766198</v>
      </c>
      <c r="DK67" s="16">
        <f t="shared" ref="DK67:DK130" si="128">ABS(DG67/J67-1)</f>
        <v>0.280127043811004</v>
      </c>
      <c r="DL67" s="16">
        <f t="shared" ref="DL67:DL130" si="129">(DK67-$DM$1)^2</f>
        <v>2.47305334206523e-5</v>
      </c>
      <c r="DO67" s="25">
        <v>-0.282667367512056</v>
      </c>
      <c r="DP67" s="25">
        <v>1</v>
      </c>
      <c r="DQ67" s="25">
        <v>0</v>
      </c>
      <c r="DR67" s="22">
        <v>1.68639895357023</v>
      </c>
      <c r="DS67" s="26">
        <f t="shared" ref="DS67:DS130" si="130">K67*EXP($DP$218)*POWER(EXP(DQ67),$DQ$218)*POWER(EXP(DR67),$DR$218)</f>
        <v>0.542890617658438</v>
      </c>
      <c r="DT67" s="26">
        <f t="shared" si="92"/>
        <v>1.28755218319094</v>
      </c>
      <c r="DU67" s="26">
        <f t="shared" si="76"/>
        <v>0.776667550298195</v>
      </c>
      <c r="DV67" s="16">
        <f t="shared" ref="DV67:DV130" si="131">(DS67-J67)^2</f>
        <v>0.0243701392550639</v>
      </c>
      <c r="DW67" s="16">
        <f t="shared" ref="DW67:DW130" si="132">ABS(DS67/J67-1)</f>
        <v>0.223332449701805</v>
      </c>
      <c r="DX67" s="16">
        <f t="shared" ref="DX67:DX130" si="133">(DW67-$DY$1)^2</f>
        <v>0.00530266979320875</v>
      </c>
      <c r="EA67" s="25">
        <v>-0.282667367512056</v>
      </c>
      <c r="EB67" s="22">
        <v>1</v>
      </c>
      <c r="EC67" s="25">
        <v>0</v>
      </c>
      <c r="ED67" s="26">
        <f t="shared" ref="ED67:ED130" si="134">K67*EXP($EB$218)*POWER(EXP(EC67),$EC$218)</f>
        <v>0.560661933471972</v>
      </c>
      <c r="EE67" s="26">
        <f t="shared" si="93"/>
        <v>1.24674060832229</v>
      </c>
      <c r="EF67" s="26">
        <f t="shared" si="77"/>
        <v>0.802091464194524</v>
      </c>
      <c r="EG67" s="16">
        <f t="shared" ref="EG67:EG130" si="135">(ED67-J67)^2</f>
        <v>0.019137420650713</v>
      </c>
      <c r="EH67" s="16">
        <f t="shared" ref="EH67:EH130" si="136">ABS(ED67/J67-1)</f>
        <v>0.197908535805476</v>
      </c>
      <c r="EI67" s="16">
        <f t="shared" ref="EI67:EI130" si="137">(EH67-$EJ$1)^2</f>
        <v>0.0192582127158808</v>
      </c>
      <c r="EL67" s="25">
        <v>-0.282667367512056</v>
      </c>
      <c r="EM67" s="25">
        <v>0</v>
      </c>
      <c r="EN67" s="26">
        <f t="shared" ref="EN67:EN130" si="138">K67*POWER(EXP(EM67),$EM$218)</f>
        <v>0.92733799405801</v>
      </c>
      <c r="EO67" s="26">
        <f t="shared" ref="EO67:EO130" si="139">J67/EN67</f>
        <v>0.753770474712453</v>
      </c>
      <c r="EP67" s="26">
        <f t="shared" ref="EP67:EP130" si="140">1/EO67</f>
        <v>1.32666379693564</v>
      </c>
      <c r="EQ67" s="16">
        <f t="shared" ref="EQ67:EQ130" si="141">(EN67-J67)^2</f>
        <v>0.0521382395304358</v>
      </c>
      <c r="ER67" s="16">
        <f t="shared" ref="ER67:ER130" si="142">ABS(EN67/J67-1)</f>
        <v>0.326663796935637</v>
      </c>
      <c r="ES67" s="16">
        <f t="shared" ref="ES67:ES130" si="143">(ER67-$ET$1)^2</f>
        <v>0.0436180234117191</v>
      </c>
    </row>
    <row r="68" s="1" customFormat="1" spans="1:149">
      <c r="A68" s="13" t="s">
        <v>22</v>
      </c>
      <c r="B68" s="13">
        <v>2.55674945511589</v>
      </c>
      <c r="C68" s="14">
        <v>0.0071</v>
      </c>
      <c r="D68" s="14">
        <v>0.0113</v>
      </c>
      <c r="E68" s="13">
        <v>100</v>
      </c>
      <c r="F68" s="13">
        <v>0.5</v>
      </c>
      <c r="G68" s="13">
        <v>0.5</v>
      </c>
      <c r="H68" s="13">
        <v>1</v>
      </c>
      <c r="I68" s="13">
        <v>5.4</v>
      </c>
      <c r="J68" s="13">
        <v>0.94</v>
      </c>
      <c r="K68" s="17">
        <f t="shared" si="94"/>
        <v>0.92578357405801</v>
      </c>
      <c r="L68" s="17">
        <f t="shared" si="84"/>
        <v>1.01535610086456</v>
      </c>
      <c r="M68" s="17">
        <f t="shared" si="85"/>
        <v>0.984876142614904</v>
      </c>
      <c r="N68" s="16">
        <f t="shared" si="86"/>
        <v>0.000202106766564087</v>
      </c>
      <c r="O68" s="16">
        <f t="shared" si="87"/>
        <v>0.0151238573850958</v>
      </c>
      <c r="P68" s="16">
        <f>(O68-$Q$1)^2</f>
        <v>0.271084485153736</v>
      </c>
      <c r="R68" s="21">
        <f t="shared" ref="R68:R131" si="144">LN(L68)</f>
        <v>0.015239389254598</v>
      </c>
      <c r="S68" s="21">
        <f t="shared" si="83"/>
        <v>1</v>
      </c>
      <c r="T68" s="21">
        <f t="shared" si="95"/>
        <v>0.93873670758805</v>
      </c>
      <c r="U68" s="22">
        <f t="shared" ref="U68:U131" si="145">LN(1+C68)</f>
        <v>0.00707491367196198</v>
      </c>
      <c r="V68" s="21">
        <f t="shared" ref="V68:V131" si="146">LN(1+D68)</f>
        <v>0.0112366319259878</v>
      </c>
      <c r="W68" s="21">
        <f t="shared" ref="W68:W131" si="147">LN(E68)</f>
        <v>4.60517018598809</v>
      </c>
      <c r="X68" s="21">
        <f t="shared" ref="X68:X131" si="148">LN(F68)</f>
        <v>-0.693147180559945</v>
      </c>
      <c r="Y68" s="21">
        <f t="shared" ref="Y68:Y131" si="149">LN(G68)</f>
        <v>-0.693147180559945</v>
      </c>
      <c r="Z68" s="25">
        <f t="shared" ref="Z68:Z131" si="150">LN(H68)</f>
        <v>0</v>
      </c>
      <c r="AA68" s="21">
        <f t="shared" ref="AA68:AA131" si="151">LN(I68)</f>
        <v>1.68639895357023</v>
      </c>
      <c r="AB68" s="26">
        <f t="shared" si="96"/>
        <v>0.494922966975506</v>
      </c>
      <c r="AC68" s="26">
        <f t="shared" si="88"/>
        <v>1.89928547010937</v>
      </c>
      <c r="AD68" s="26">
        <f t="shared" ref="AD68:AD131" si="152">1/AC68</f>
        <v>0.526513794654794</v>
      </c>
      <c r="AE68" s="16">
        <f t="shared" si="97"/>
        <v>0.198093565325887</v>
      </c>
      <c r="AF68" s="16">
        <f t="shared" si="98"/>
        <v>0.473486205345206</v>
      </c>
      <c r="AG68" s="16">
        <f t="shared" si="99"/>
        <v>0.0432432726516727</v>
      </c>
      <c r="AJ68" s="25">
        <v>0.015239389254598</v>
      </c>
      <c r="AK68" s="25">
        <v>1</v>
      </c>
      <c r="AL68" s="25">
        <v>0.93873670758805</v>
      </c>
      <c r="AM68" s="25">
        <v>0.0112366319259878</v>
      </c>
      <c r="AN68" s="22">
        <v>4.60517018598809</v>
      </c>
      <c r="AO68" s="25">
        <v>-0.693147180559945</v>
      </c>
      <c r="AP68" s="25">
        <v>-0.693147180559945</v>
      </c>
      <c r="AQ68" s="25">
        <v>0</v>
      </c>
      <c r="AR68" s="25">
        <v>1.68639895357023</v>
      </c>
      <c r="AS68" s="26">
        <f t="shared" si="100"/>
        <v>0.495414446659604</v>
      </c>
      <c r="AT68" s="26">
        <f t="shared" si="89"/>
        <v>1.89740126945847</v>
      </c>
      <c r="AU68" s="26">
        <f t="shared" si="101"/>
        <v>0.527036645382558</v>
      </c>
      <c r="AV68" s="16">
        <f t="shared" si="102"/>
        <v>0.197656314238986</v>
      </c>
      <c r="AW68" s="16">
        <f t="shared" si="103"/>
        <v>0.472963354617442</v>
      </c>
      <c r="AX68" s="16">
        <f t="shared" si="104"/>
        <v>0.0428198828933213</v>
      </c>
      <c r="BA68" s="25">
        <v>0.015239389254598</v>
      </c>
      <c r="BB68" s="25">
        <v>1</v>
      </c>
      <c r="BC68" s="25">
        <v>0.93873670758805</v>
      </c>
      <c r="BD68" s="25">
        <v>0.0112366319259878</v>
      </c>
      <c r="BE68" s="22">
        <v>-0.693147180559945</v>
      </c>
      <c r="BF68" s="25">
        <v>-0.693147180559945</v>
      </c>
      <c r="BG68" s="25">
        <v>0</v>
      </c>
      <c r="BH68" s="25">
        <v>1.68639895357023</v>
      </c>
      <c r="BI68" s="26">
        <f t="shared" si="105"/>
        <v>0.494943896371737</v>
      </c>
      <c r="BJ68" s="26">
        <f t="shared" si="90"/>
        <v>1.89920515616177</v>
      </c>
      <c r="BK68" s="26">
        <f t="shared" ref="BK68:BK131" si="153">1/BJ68</f>
        <v>0.526536059969933</v>
      </c>
      <c r="BL68" s="16">
        <f t="shared" si="106"/>
        <v>0.198074935376772</v>
      </c>
      <c r="BM68" s="16">
        <f t="shared" si="107"/>
        <v>0.473463940030067</v>
      </c>
      <c r="BN68" s="16">
        <f t="shared" si="108"/>
        <v>0.0434714402016148</v>
      </c>
      <c r="BQ68" s="25">
        <v>0.015239389254598</v>
      </c>
      <c r="BR68" s="25">
        <v>1</v>
      </c>
      <c r="BS68" s="22">
        <v>0.93873670758805</v>
      </c>
      <c r="BT68" s="25">
        <v>0.0112366319259878</v>
      </c>
      <c r="BU68" s="25">
        <v>-0.693147180559945</v>
      </c>
      <c r="BV68" s="25">
        <v>0</v>
      </c>
      <c r="BW68" s="25">
        <v>1.68639895357023</v>
      </c>
      <c r="BX68" s="27">
        <f t="shared" si="109"/>
        <v>0.492666301889924</v>
      </c>
      <c r="BY68" s="27">
        <f t="shared" si="91"/>
        <v>1.90798517453711</v>
      </c>
      <c r="BZ68" s="29">
        <f t="shared" ref="BZ68:BZ131" si="154">1/BY68</f>
        <v>0.524113087116941</v>
      </c>
      <c r="CA68" s="27">
        <f t="shared" si="110"/>
        <v>0.200107437464836</v>
      </c>
      <c r="CB68" s="27">
        <f t="shared" si="111"/>
        <v>0.475886912883059</v>
      </c>
      <c r="CC68" s="27">
        <f t="shared" si="112"/>
        <v>0.0438398149605678</v>
      </c>
      <c r="CF68" s="31">
        <v>0.015239389254598</v>
      </c>
      <c r="CG68" s="31">
        <v>1</v>
      </c>
      <c r="CH68" s="31">
        <v>0.0112366319259878</v>
      </c>
      <c r="CI68" s="31">
        <v>-0.693147180559945</v>
      </c>
      <c r="CJ68" s="31">
        <v>0</v>
      </c>
      <c r="CK68" s="31">
        <v>1.68639895357023</v>
      </c>
      <c r="CL68" s="34">
        <f t="shared" si="113"/>
        <v>0.47577676121939</v>
      </c>
      <c r="CM68" s="34">
        <f t="shared" si="114"/>
        <v>1.97571650534345</v>
      </c>
      <c r="CN68" s="34">
        <f t="shared" si="115"/>
        <v>0.506145490658926</v>
      </c>
      <c r="CO68" s="32">
        <f t="shared" si="116"/>
        <v>0.215503215423959</v>
      </c>
      <c r="CP68" s="32">
        <f t="shared" si="117"/>
        <v>0.493854509341074</v>
      </c>
      <c r="CQ68" s="32">
        <f t="shared" si="118"/>
        <v>0.0507959495780952</v>
      </c>
      <c r="CS68" s="30">
        <f t="shared" si="119"/>
        <v>0.476766592796532</v>
      </c>
      <c r="CT68" s="30">
        <f t="shared" si="120"/>
        <v>0.579748727653494</v>
      </c>
      <c r="CU68" s="30">
        <f t="shared" si="121"/>
        <v>1.62139208792162</v>
      </c>
      <c r="CV68" s="34">
        <f t="shared" si="122"/>
        <v>0.616753965588824</v>
      </c>
      <c r="CW68" s="32">
        <f t="shared" si="123"/>
        <v>0.129780979227276</v>
      </c>
      <c r="CX68" s="32">
        <f t="shared" si="124"/>
        <v>0.383246034411176</v>
      </c>
      <c r="CY68" s="32">
        <f t="shared" si="125"/>
        <v>0.00383708165225486</v>
      </c>
      <c r="CZ68" s="36"/>
      <c r="DB68" s="25">
        <v>0.015239389254598</v>
      </c>
      <c r="DC68" s="25">
        <v>1</v>
      </c>
      <c r="DD68" s="22">
        <v>0.0112366319259878</v>
      </c>
      <c r="DE68" s="25">
        <v>0</v>
      </c>
      <c r="DF68" s="25">
        <v>1.68639895357023</v>
      </c>
      <c r="DG68" s="26">
        <f t="shared" si="126"/>
        <v>0.502347738581342</v>
      </c>
      <c r="DH68" s="29">
        <f t="shared" ref="DH68:DH131" si="155">J68/DG68</f>
        <v>1.87121375853032</v>
      </c>
      <c r="DI68" s="26">
        <f t="shared" ref="DI68:DI131" si="156">1/DH68</f>
        <v>0.534412487852492</v>
      </c>
      <c r="DJ68" s="16">
        <f t="shared" si="127"/>
        <v>0.191539501924865</v>
      </c>
      <c r="DK68" s="16">
        <f t="shared" si="128"/>
        <v>0.465587512147508</v>
      </c>
      <c r="DL68" s="16">
        <f t="shared" si="129"/>
        <v>0.0325757333247899</v>
      </c>
      <c r="DO68" s="25">
        <v>0.015239389254598</v>
      </c>
      <c r="DP68" s="25">
        <v>1</v>
      </c>
      <c r="DQ68" s="25">
        <v>0</v>
      </c>
      <c r="DR68" s="22">
        <v>1.68639895357023</v>
      </c>
      <c r="DS68" s="26">
        <f t="shared" si="130"/>
        <v>0.54198061500643</v>
      </c>
      <c r="DT68" s="26">
        <f t="shared" si="92"/>
        <v>1.73437937441517</v>
      </c>
      <c r="DU68" s="26">
        <f t="shared" ref="DU68:DU131" si="157">1/DT68</f>
        <v>0.576575122347266</v>
      </c>
      <c r="DV68" s="16">
        <f t="shared" si="131"/>
        <v>0.158419430830659</v>
      </c>
      <c r="DW68" s="16">
        <f t="shared" si="132"/>
        <v>0.423424877652734</v>
      </c>
      <c r="DX68" s="16">
        <f t="shared" si="133"/>
        <v>0.0161984152948718</v>
      </c>
      <c r="EA68" s="25">
        <v>0.015239389254598</v>
      </c>
      <c r="EB68" s="22">
        <v>1</v>
      </c>
      <c r="EC68" s="25">
        <v>0</v>
      </c>
      <c r="ED68" s="26">
        <f t="shared" si="134"/>
        <v>0.559722142232735</v>
      </c>
      <c r="EE68" s="26">
        <f t="shared" si="93"/>
        <v>1.67940470650372</v>
      </c>
      <c r="EF68" s="26">
        <f t="shared" ref="EF68:EF131" si="158">1/EE68</f>
        <v>0.595449087481633</v>
      </c>
      <c r="EG68" s="16">
        <f t="shared" si="135"/>
        <v>0.14461124910806</v>
      </c>
      <c r="EH68" s="16">
        <f t="shared" si="136"/>
        <v>0.404550912518367</v>
      </c>
      <c r="EI68" s="16">
        <f t="shared" si="137"/>
        <v>0.00460612162433233</v>
      </c>
      <c r="EL68" s="25">
        <v>0.015239389254598</v>
      </c>
      <c r="EM68" s="25">
        <v>0</v>
      </c>
      <c r="EN68" s="26">
        <f t="shared" si="138"/>
        <v>0.92578357405801</v>
      </c>
      <c r="EO68" s="26">
        <f t="shared" si="139"/>
        <v>1.01535610086456</v>
      </c>
      <c r="EP68" s="26">
        <f t="shared" si="140"/>
        <v>0.984876142614904</v>
      </c>
      <c r="EQ68" s="16">
        <f t="shared" si="141"/>
        <v>0.000202106766564084</v>
      </c>
      <c r="ER68" s="16">
        <f t="shared" si="142"/>
        <v>0.0151238573850957</v>
      </c>
      <c r="ES68" s="16">
        <f t="shared" si="143"/>
        <v>0.270804943948681</v>
      </c>
    </row>
    <row r="69" s="1" customFormat="1" spans="1:149">
      <c r="A69" s="13" t="s">
        <v>22</v>
      </c>
      <c r="B69" s="13">
        <v>2.64100994417045</v>
      </c>
      <c r="C69" s="14">
        <v>0.0071</v>
      </c>
      <c r="D69" s="14">
        <v>0.0113</v>
      </c>
      <c r="E69" s="13">
        <v>100</v>
      </c>
      <c r="F69" s="13">
        <v>0.5</v>
      </c>
      <c r="G69" s="13">
        <v>0.5</v>
      </c>
      <c r="H69" s="13">
        <v>1</v>
      </c>
      <c r="I69" s="13">
        <v>5.4</v>
      </c>
      <c r="J69" s="13">
        <v>0.75</v>
      </c>
      <c r="K69" s="17">
        <f t="shared" si="94"/>
        <v>0.923609653440402</v>
      </c>
      <c r="L69" s="17">
        <f t="shared" si="84"/>
        <v>0.81203135676017</v>
      </c>
      <c r="M69" s="17">
        <f t="shared" si="85"/>
        <v>1.23147953792054</v>
      </c>
      <c r="N69" s="16">
        <f t="shared" si="86"/>
        <v>0.0301403117676966</v>
      </c>
      <c r="O69" s="16">
        <f t="shared" si="87"/>
        <v>0.231479537920537</v>
      </c>
      <c r="P69" s="16">
        <f>(O69-$Q$1)^2</f>
        <v>0.0925997451078997</v>
      </c>
      <c r="R69" s="21">
        <f t="shared" si="144"/>
        <v>-0.208216322866348</v>
      </c>
      <c r="S69" s="21">
        <f t="shared" si="83"/>
        <v>1</v>
      </c>
      <c r="T69" s="21">
        <f t="shared" si="95"/>
        <v>0.971161398612886</v>
      </c>
      <c r="U69" s="22">
        <f t="shared" si="145"/>
        <v>0.00707491367196198</v>
      </c>
      <c r="V69" s="21">
        <f t="shared" si="146"/>
        <v>0.0112366319259878</v>
      </c>
      <c r="W69" s="21">
        <f t="shared" si="147"/>
        <v>4.60517018598809</v>
      </c>
      <c r="X69" s="21">
        <f t="shared" si="148"/>
        <v>-0.693147180559945</v>
      </c>
      <c r="Y69" s="21">
        <f t="shared" si="149"/>
        <v>-0.693147180559945</v>
      </c>
      <c r="Z69" s="25">
        <f t="shared" si="150"/>
        <v>0</v>
      </c>
      <c r="AA69" s="21">
        <f t="shared" si="151"/>
        <v>1.68639895357023</v>
      </c>
      <c r="AB69" s="26">
        <f t="shared" si="96"/>
        <v>0.497339131363414</v>
      </c>
      <c r="AC69" s="26">
        <f t="shared" si="88"/>
        <v>1.5080253145252</v>
      </c>
      <c r="AD69" s="26">
        <f t="shared" si="152"/>
        <v>0.663118841817885</v>
      </c>
      <c r="AE69" s="16">
        <f t="shared" si="97"/>
        <v>0.0638375145401944</v>
      </c>
      <c r="AF69" s="16">
        <f t="shared" si="98"/>
        <v>0.336881158182115</v>
      </c>
      <c r="AG69" s="16">
        <f t="shared" si="99"/>
        <v>0.00509012636345012</v>
      </c>
      <c r="AJ69" s="25">
        <v>-0.208216322866348</v>
      </c>
      <c r="AK69" s="25">
        <v>1</v>
      </c>
      <c r="AL69" s="25">
        <v>0.971161398612886</v>
      </c>
      <c r="AM69" s="25">
        <v>0.0112366319259878</v>
      </c>
      <c r="AN69" s="22">
        <v>4.60517018598809</v>
      </c>
      <c r="AO69" s="25">
        <v>-0.693147180559945</v>
      </c>
      <c r="AP69" s="25">
        <v>-0.693147180559945</v>
      </c>
      <c r="AQ69" s="25">
        <v>0</v>
      </c>
      <c r="AR69" s="25">
        <v>1.68639895357023</v>
      </c>
      <c r="AS69" s="26">
        <f t="shared" si="100"/>
        <v>0.497902426191854</v>
      </c>
      <c r="AT69" s="26">
        <f t="shared" si="89"/>
        <v>1.50631923153354</v>
      </c>
      <c r="AU69" s="26">
        <f t="shared" si="101"/>
        <v>0.663869901589139</v>
      </c>
      <c r="AV69" s="16">
        <f t="shared" si="102"/>
        <v>0.0635531867199534</v>
      </c>
      <c r="AW69" s="16">
        <f t="shared" si="103"/>
        <v>0.336130098410861</v>
      </c>
      <c r="AX69" s="16">
        <f t="shared" si="104"/>
        <v>0.00491350538630034</v>
      </c>
      <c r="BA69" s="25">
        <v>-0.208216322866348</v>
      </c>
      <c r="BB69" s="25">
        <v>1</v>
      </c>
      <c r="BC69" s="25">
        <v>0.971161398612886</v>
      </c>
      <c r="BD69" s="25">
        <v>0.0112366319259878</v>
      </c>
      <c r="BE69" s="22">
        <v>-0.693147180559945</v>
      </c>
      <c r="BF69" s="25">
        <v>-0.693147180559945</v>
      </c>
      <c r="BG69" s="25">
        <v>0</v>
      </c>
      <c r="BH69" s="25">
        <v>1.68639895357023</v>
      </c>
      <c r="BI69" s="26">
        <f t="shared" si="105"/>
        <v>0.497836129649939</v>
      </c>
      <c r="BJ69" s="26">
        <f t="shared" si="90"/>
        <v>1.50651982717159</v>
      </c>
      <c r="BK69" s="26">
        <f t="shared" si="153"/>
        <v>0.663781506199919</v>
      </c>
      <c r="BL69" s="16">
        <f t="shared" si="106"/>
        <v>0.0635866175099223</v>
      </c>
      <c r="BM69" s="16">
        <f t="shared" si="107"/>
        <v>0.336218493800081</v>
      </c>
      <c r="BN69" s="16">
        <f t="shared" si="108"/>
        <v>0.00507693468809569</v>
      </c>
      <c r="BQ69" s="25">
        <v>-0.208216322866348</v>
      </c>
      <c r="BR69" s="25">
        <v>1</v>
      </c>
      <c r="BS69" s="22">
        <v>0.971161398612886</v>
      </c>
      <c r="BT69" s="25">
        <v>0.0112366319259878</v>
      </c>
      <c r="BU69" s="25">
        <v>-0.693147180559945</v>
      </c>
      <c r="BV69" s="25">
        <v>0</v>
      </c>
      <c r="BW69" s="25">
        <v>1.68639895357023</v>
      </c>
      <c r="BX69" s="27">
        <f t="shared" si="109"/>
        <v>0.49549059806147</v>
      </c>
      <c r="BY69" s="27">
        <f t="shared" si="91"/>
        <v>1.51365132443332</v>
      </c>
      <c r="BZ69" s="29">
        <f t="shared" si="154"/>
        <v>0.660654130748626</v>
      </c>
      <c r="CA69" s="27">
        <f t="shared" si="110"/>
        <v>0.0647750356751084</v>
      </c>
      <c r="CB69" s="27">
        <f t="shared" si="111"/>
        <v>0.339345869251374</v>
      </c>
      <c r="CC69" s="27">
        <f t="shared" si="112"/>
        <v>0.00530545462047019</v>
      </c>
      <c r="CF69" s="31">
        <v>-0.208216322866348</v>
      </c>
      <c r="CG69" s="31">
        <v>1</v>
      </c>
      <c r="CH69" s="31">
        <v>0.0112366319259878</v>
      </c>
      <c r="CI69" s="31">
        <v>-0.693147180559945</v>
      </c>
      <c r="CJ69" s="31">
        <v>0</v>
      </c>
      <c r="CK69" s="31">
        <v>1.68639895357023</v>
      </c>
      <c r="CL69" s="34">
        <f t="shared" si="113"/>
        <v>0.474659544475028</v>
      </c>
      <c r="CM69" s="34">
        <f t="shared" si="114"/>
        <v>1.58007988826918</v>
      </c>
      <c r="CN69" s="34">
        <f t="shared" si="115"/>
        <v>0.63287939263337</v>
      </c>
      <c r="CO69" s="32">
        <f t="shared" si="116"/>
        <v>0.0758123664486994</v>
      </c>
      <c r="CP69" s="32">
        <f t="shared" si="117"/>
        <v>0.36712060736663</v>
      </c>
      <c r="CQ69" s="32">
        <f t="shared" si="118"/>
        <v>0.00973096738458299</v>
      </c>
      <c r="CS69" s="30">
        <f t="shared" si="119"/>
        <v>0.475681562844119</v>
      </c>
      <c r="CT69" s="30">
        <f t="shared" si="120"/>
        <v>0.579748727653494</v>
      </c>
      <c r="CU69" s="30">
        <f t="shared" si="121"/>
        <v>1.29366389993746</v>
      </c>
      <c r="CV69" s="34">
        <f t="shared" si="122"/>
        <v>0.772998303537992</v>
      </c>
      <c r="CW69" s="32">
        <f t="shared" si="123"/>
        <v>0.0289854957356041</v>
      </c>
      <c r="CX69" s="32">
        <f t="shared" si="124"/>
        <v>0.227001696462008</v>
      </c>
      <c r="CY69" s="32">
        <f t="shared" si="125"/>
        <v>0.00889251945983028</v>
      </c>
      <c r="CZ69" s="36"/>
      <c r="DB69" s="25">
        <v>-0.208216322866348</v>
      </c>
      <c r="DC69" s="25">
        <v>1</v>
      </c>
      <c r="DD69" s="22">
        <v>0.0112366319259878</v>
      </c>
      <c r="DE69" s="25">
        <v>0</v>
      </c>
      <c r="DF69" s="25">
        <v>1.68639895357023</v>
      </c>
      <c r="DG69" s="26">
        <f t="shared" si="126"/>
        <v>0.50116812799339</v>
      </c>
      <c r="DH69" s="29">
        <f t="shared" si="155"/>
        <v>1.49650378407521</v>
      </c>
      <c r="DI69" s="26">
        <f t="shared" si="156"/>
        <v>0.668224170657854</v>
      </c>
      <c r="DJ69" s="16">
        <f t="shared" si="127"/>
        <v>0.0619173005263139</v>
      </c>
      <c r="DK69" s="16">
        <f t="shared" si="128"/>
        <v>0.331775829342146</v>
      </c>
      <c r="DL69" s="16">
        <f t="shared" si="129"/>
        <v>0.00217863079062981</v>
      </c>
      <c r="DO69" s="25">
        <v>-0.208216322866348</v>
      </c>
      <c r="DP69" s="25">
        <v>1</v>
      </c>
      <c r="DQ69" s="25">
        <v>0</v>
      </c>
      <c r="DR69" s="22">
        <v>1.68639895357023</v>
      </c>
      <c r="DS69" s="26">
        <f t="shared" si="130"/>
        <v>0.54070793868518</v>
      </c>
      <c r="DT69" s="26">
        <f t="shared" si="92"/>
        <v>1.38707044291554</v>
      </c>
      <c r="DU69" s="26">
        <f t="shared" si="157"/>
        <v>0.720943918246906</v>
      </c>
      <c r="DV69" s="16">
        <f t="shared" si="131"/>
        <v>0.0438031669294065</v>
      </c>
      <c r="DW69" s="16">
        <f t="shared" si="132"/>
        <v>0.279056081753094</v>
      </c>
      <c r="DX69" s="16">
        <f t="shared" si="133"/>
        <v>0.000292266403214991</v>
      </c>
      <c r="EA69" s="25">
        <v>-0.208216322866348</v>
      </c>
      <c r="EB69" s="22">
        <v>1</v>
      </c>
      <c r="EC69" s="25">
        <v>0</v>
      </c>
      <c r="ED69" s="26">
        <f t="shared" si="134"/>
        <v>0.558407805341017</v>
      </c>
      <c r="EE69" s="26">
        <f t="shared" si="93"/>
        <v>1.34310443519316</v>
      </c>
      <c r="EF69" s="26">
        <f t="shared" si="158"/>
        <v>0.744543740454689</v>
      </c>
      <c r="EG69" s="16">
        <f t="shared" si="135"/>
        <v>0.0367075690542457</v>
      </c>
      <c r="EH69" s="16">
        <f t="shared" si="136"/>
        <v>0.255456259545311</v>
      </c>
      <c r="EI69" s="16">
        <f t="shared" si="137"/>
        <v>0.00659770189117696</v>
      </c>
      <c r="EL69" s="25">
        <v>-0.208216322866348</v>
      </c>
      <c r="EM69" s="25">
        <v>0</v>
      </c>
      <c r="EN69" s="26">
        <f t="shared" si="138"/>
        <v>0.923609653440402</v>
      </c>
      <c r="EO69" s="26">
        <f t="shared" si="139"/>
        <v>0.81203135676017</v>
      </c>
      <c r="EP69" s="26">
        <f t="shared" si="140"/>
        <v>1.23147953792054</v>
      </c>
      <c r="EQ69" s="16">
        <f t="shared" si="141"/>
        <v>0.0301403117676965</v>
      </c>
      <c r="ER69" s="16">
        <f t="shared" si="142"/>
        <v>0.231479537920536</v>
      </c>
      <c r="ES69" s="16">
        <f t="shared" si="143"/>
        <v>0.0924363952556146</v>
      </c>
    </row>
    <row r="70" s="1" customFormat="1" spans="1:149">
      <c r="A70" s="13" t="s">
        <v>22</v>
      </c>
      <c r="B70" s="13">
        <v>2.64100994417045</v>
      </c>
      <c r="C70" s="14">
        <v>0.0071</v>
      </c>
      <c r="D70" s="14">
        <v>0.0113</v>
      </c>
      <c r="E70" s="13">
        <v>100</v>
      </c>
      <c r="F70" s="13">
        <v>0.5</v>
      </c>
      <c r="G70" s="13">
        <v>0.5</v>
      </c>
      <c r="H70" s="13">
        <v>1</v>
      </c>
      <c r="I70" s="13">
        <v>5.4</v>
      </c>
      <c r="J70" s="13">
        <v>0.76</v>
      </c>
      <c r="K70" s="17">
        <f t="shared" si="94"/>
        <v>0.923609653440402</v>
      </c>
      <c r="L70" s="17">
        <f t="shared" si="84"/>
        <v>0.822858441516972</v>
      </c>
      <c r="M70" s="17">
        <f t="shared" si="85"/>
        <v>1.21527585979</v>
      </c>
      <c r="N70" s="16">
        <f t="shared" si="86"/>
        <v>0.0267681186988886</v>
      </c>
      <c r="O70" s="16">
        <f t="shared" si="87"/>
        <v>0.215275859790003</v>
      </c>
      <c r="P70" s="16">
        <f>(O70-$Q$1)^2</f>
        <v>0.102723929636145</v>
      </c>
      <c r="R70" s="21">
        <f t="shared" si="144"/>
        <v>-0.194971096116328</v>
      </c>
      <c r="S70" s="21">
        <f t="shared" si="83"/>
        <v>1</v>
      </c>
      <c r="T70" s="21">
        <f t="shared" si="95"/>
        <v>0.971161398612886</v>
      </c>
      <c r="U70" s="22">
        <f t="shared" si="145"/>
        <v>0.00707491367196198</v>
      </c>
      <c r="V70" s="21">
        <f t="shared" si="146"/>
        <v>0.0112366319259878</v>
      </c>
      <c r="W70" s="21">
        <f t="shared" si="147"/>
        <v>4.60517018598809</v>
      </c>
      <c r="X70" s="21">
        <f t="shared" si="148"/>
        <v>-0.693147180559945</v>
      </c>
      <c r="Y70" s="21">
        <f t="shared" si="149"/>
        <v>-0.693147180559945</v>
      </c>
      <c r="Z70" s="25">
        <f t="shared" si="150"/>
        <v>0</v>
      </c>
      <c r="AA70" s="21">
        <f t="shared" si="151"/>
        <v>1.68639895357023</v>
      </c>
      <c r="AB70" s="26">
        <f t="shared" si="96"/>
        <v>0.497339131363414</v>
      </c>
      <c r="AC70" s="26">
        <f t="shared" si="88"/>
        <v>1.52813231871887</v>
      </c>
      <c r="AD70" s="26">
        <f t="shared" si="152"/>
        <v>0.654393593899228</v>
      </c>
      <c r="AE70" s="16">
        <f t="shared" si="97"/>
        <v>0.0689907319129261</v>
      </c>
      <c r="AF70" s="16">
        <f t="shared" si="98"/>
        <v>0.345606406100772</v>
      </c>
      <c r="AG70" s="16">
        <f t="shared" si="99"/>
        <v>0.00641126406063617</v>
      </c>
      <c r="AJ70" s="25">
        <v>-0.194971096116328</v>
      </c>
      <c r="AK70" s="25">
        <v>1</v>
      </c>
      <c r="AL70" s="25">
        <v>0.971161398612886</v>
      </c>
      <c r="AM70" s="25">
        <v>0.0112366319259878</v>
      </c>
      <c r="AN70" s="22">
        <v>4.60517018598809</v>
      </c>
      <c r="AO70" s="25">
        <v>-0.693147180559945</v>
      </c>
      <c r="AP70" s="25">
        <v>-0.693147180559945</v>
      </c>
      <c r="AQ70" s="25">
        <v>0</v>
      </c>
      <c r="AR70" s="25">
        <v>1.68639895357023</v>
      </c>
      <c r="AS70" s="26">
        <f t="shared" si="100"/>
        <v>0.497902426191854</v>
      </c>
      <c r="AT70" s="26">
        <f t="shared" si="89"/>
        <v>1.52640348795399</v>
      </c>
      <c r="AU70" s="26">
        <f t="shared" si="101"/>
        <v>0.655134771305071</v>
      </c>
      <c r="AV70" s="16">
        <f t="shared" si="102"/>
        <v>0.0686951381961163</v>
      </c>
      <c r="AW70" s="16">
        <f t="shared" si="103"/>
        <v>0.344865228694928</v>
      </c>
      <c r="AX70" s="16">
        <f t="shared" si="104"/>
        <v>0.0062144102718999</v>
      </c>
      <c r="BA70" s="25">
        <v>-0.194971096116328</v>
      </c>
      <c r="BB70" s="25">
        <v>1</v>
      </c>
      <c r="BC70" s="25">
        <v>0.971161398612886</v>
      </c>
      <c r="BD70" s="25">
        <v>0.0112366319259878</v>
      </c>
      <c r="BE70" s="22">
        <v>-0.693147180559945</v>
      </c>
      <c r="BF70" s="25">
        <v>-0.693147180559945</v>
      </c>
      <c r="BG70" s="25">
        <v>0</v>
      </c>
      <c r="BH70" s="25">
        <v>1.68639895357023</v>
      </c>
      <c r="BI70" s="26">
        <f t="shared" si="105"/>
        <v>0.497836129649939</v>
      </c>
      <c r="BJ70" s="26">
        <f t="shared" si="90"/>
        <v>1.52660675820055</v>
      </c>
      <c r="BK70" s="26">
        <f t="shared" si="153"/>
        <v>0.655047539013078</v>
      </c>
      <c r="BL70" s="16">
        <f t="shared" si="106"/>
        <v>0.0687298949169235</v>
      </c>
      <c r="BM70" s="16">
        <f t="shared" si="107"/>
        <v>0.344952460986922</v>
      </c>
      <c r="BN70" s="16">
        <f t="shared" si="108"/>
        <v>0.00639785281776468</v>
      </c>
      <c r="BQ70" s="25">
        <v>-0.194971096116328</v>
      </c>
      <c r="BR70" s="25">
        <v>1</v>
      </c>
      <c r="BS70" s="22">
        <v>0.971161398612886</v>
      </c>
      <c r="BT70" s="25">
        <v>0.0112366319259878</v>
      </c>
      <c r="BU70" s="25">
        <v>-0.693147180559945</v>
      </c>
      <c r="BV70" s="25">
        <v>0</v>
      </c>
      <c r="BW70" s="25">
        <v>1.68639895357023</v>
      </c>
      <c r="BX70" s="27">
        <f t="shared" si="109"/>
        <v>0.49549059806147</v>
      </c>
      <c r="BY70" s="27">
        <f t="shared" si="91"/>
        <v>1.53383334209243</v>
      </c>
      <c r="BZ70" s="29">
        <f t="shared" si="154"/>
        <v>0.651961313238776</v>
      </c>
      <c r="CA70" s="27">
        <f t="shared" si="110"/>
        <v>0.069965223713879</v>
      </c>
      <c r="CB70" s="27">
        <f t="shared" si="111"/>
        <v>0.348038686761224</v>
      </c>
      <c r="CC70" s="27">
        <f t="shared" si="112"/>
        <v>0.00664736417275115</v>
      </c>
      <c r="CF70" s="31">
        <v>-0.194971096116328</v>
      </c>
      <c r="CG70" s="31">
        <v>1</v>
      </c>
      <c r="CH70" s="31">
        <v>0.0112366319259878</v>
      </c>
      <c r="CI70" s="31">
        <v>-0.693147180559945</v>
      </c>
      <c r="CJ70" s="31">
        <v>0</v>
      </c>
      <c r="CK70" s="31">
        <v>1.68639895357023</v>
      </c>
      <c r="CL70" s="34">
        <f t="shared" si="113"/>
        <v>0.474659544475028</v>
      </c>
      <c r="CM70" s="34">
        <f t="shared" si="114"/>
        <v>1.60114762011277</v>
      </c>
      <c r="CN70" s="34">
        <f t="shared" si="115"/>
        <v>0.624552032203984</v>
      </c>
      <c r="CO70" s="32">
        <f t="shared" si="116"/>
        <v>0.0814191755591988</v>
      </c>
      <c r="CP70" s="32">
        <f t="shared" si="117"/>
        <v>0.375447967796016</v>
      </c>
      <c r="CQ70" s="32">
        <f t="shared" si="118"/>
        <v>0.0114432283444226</v>
      </c>
      <c r="CS70" s="30">
        <f t="shared" si="119"/>
        <v>0.475681562844119</v>
      </c>
      <c r="CT70" s="30">
        <f t="shared" si="120"/>
        <v>0.579748727653494</v>
      </c>
      <c r="CU70" s="30">
        <f t="shared" si="121"/>
        <v>1.31091275193663</v>
      </c>
      <c r="CV70" s="34">
        <f t="shared" si="122"/>
        <v>0.762827273228282</v>
      </c>
      <c r="CW70" s="32">
        <f t="shared" si="123"/>
        <v>0.0324905211825342</v>
      </c>
      <c r="CX70" s="32">
        <f t="shared" si="124"/>
        <v>0.237172726771718</v>
      </c>
      <c r="CY70" s="32">
        <f t="shared" si="125"/>
        <v>0.00707770982349766</v>
      </c>
      <c r="CZ70" s="36"/>
      <c r="DB70" s="25">
        <v>-0.194971096116328</v>
      </c>
      <c r="DC70" s="25">
        <v>1</v>
      </c>
      <c r="DD70" s="22">
        <v>0.0112366319259878</v>
      </c>
      <c r="DE70" s="25">
        <v>0</v>
      </c>
      <c r="DF70" s="25">
        <v>1.68639895357023</v>
      </c>
      <c r="DG70" s="26">
        <f t="shared" si="126"/>
        <v>0.50116812799339</v>
      </c>
      <c r="DH70" s="29">
        <f t="shared" si="155"/>
        <v>1.51645716786288</v>
      </c>
      <c r="DI70" s="26">
        <f t="shared" si="156"/>
        <v>0.659431747359724</v>
      </c>
      <c r="DJ70" s="16">
        <f t="shared" si="127"/>
        <v>0.0669939379664461</v>
      </c>
      <c r="DK70" s="16">
        <f t="shared" si="128"/>
        <v>0.340568252640276</v>
      </c>
      <c r="DL70" s="16">
        <f t="shared" si="129"/>
        <v>0.00307672437219958</v>
      </c>
      <c r="DO70" s="25">
        <v>-0.194971096116328</v>
      </c>
      <c r="DP70" s="25">
        <v>1</v>
      </c>
      <c r="DQ70" s="25">
        <v>0</v>
      </c>
      <c r="DR70" s="22">
        <v>1.68639895357023</v>
      </c>
      <c r="DS70" s="26">
        <f t="shared" si="130"/>
        <v>0.54070793868518</v>
      </c>
      <c r="DT70" s="26">
        <f t="shared" si="92"/>
        <v>1.40556471548775</v>
      </c>
      <c r="DU70" s="26">
        <f t="shared" si="157"/>
        <v>0.711457814059447</v>
      </c>
      <c r="DV70" s="16">
        <f t="shared" si="131"/>
        <v>0.0480890081557029</v>
      </c>
      <c r="DW70" s="16">
        <f t="shared" si="132"/>
        <v>0.288542185940553</v>
      </c>
      <c r="DX70" s="16">
        <f t="shared" si="133"/>
        <v>5.79074817433609e-5</v>
      </c>
      <c r="EA70" s="25">
        <v>-0.194971096116328</v>
      </c>
      <c r="EB70" s="22">
        <v>1</v>
      </c>
      <c r="EC70" s="25">
        <v>0</v>
      </c>
      <c r="ED70" s="26">
        <f t="shared" si="134"/>
        <v>0.558407805341017</v>
      </c>
      <c r="EE70" s="26">
        <f t="shared" si="93"/>
        <v>1.36101249432907</v>
      </c>
      <c r="EF70" s="26">
        <f t="shared" si="158"/>
        <v>0.734747112290812</v>
      </c>
      <c r="EG70" s="16">
        <f t="shared" si="135"/>
        <v>0.0406394129474254</v>
      </c>
      <c r="EH70" s="16">
        <f t="shared" si="136"/>
        <v>0.265252887709189</v>
      </c>
      <c r="EI70" s="16">
        <f t="shared" si="137"/>
        <v>0.00510218929460738</v>
      </c>
      <c r="EL70" s="25">
        <v>-0.194971096116328</v>
      </c>
      <c r="EM70" s="25">
        <v>0</v>
      </c>
      <c r="EN70" s="26">
        <f t="shared" si="138"/>
        <v>0.923609653440402</v>
      </c>
      <c r="EO70" s="26">
        <f t="shared" si="139"/>
        <v>0.822858441516972</v>
      </c>
      <c r="EP70" s="26">
        <f t="shared" si="140"/>
        <v>1.21527585979</v>
      </c>
      <c r="EQ70" s="16">
        <f t="shared" si="141"/>
        <v>0.0267681186988885</v>
      </c>
      <c r="ER70" s="16">
        <f t="shared" si="142"/>
        <v>0.215275859790003</v>
      </c>
      <c r="ES70" s="16">
        <f t="shared" si="143"/>
        <v>0.102551877783168</v>
      </c>
    </row>
    <row r="71" s="1" customFormat="1" spans="1:149">
      <c r="A71" s="13" t="s">
        <v>22</v>
      </c>
      <c r="B71" s="13">
        <v>2.64100994417045</v>
      </c>
      <c r="C71" s="14">
        <v>0.0071</v>
      </c>
      <c r="D71" s="14">
        <v>0.017</v>
      </c>
      <c r="E71" s="13">
        <v>100</v>
      </c>
      <c r="F71" s="13">
        <v>0.5</v>
      </c>
      <c r="G71" s="13">
        <v>0.5</v>
      </c>
      <c r="H71" s="13">
        <v>1</v>
      </c>
      <c r="I71" s="13">
        <v>5.4</v>
      </c>
      <c r="J71" s="13">
        <v>0.47</v>
      </c>
      <c r="K71" s="17">
        <f t="shared" si="94"/>
        <v>0.923609653440402</v>
      </c>
      <c r="L71" s="17">
        <f t="shared" si="84"/>
        <v>0.508872983569706</v>
      </c>
      <c r="M71" s="17">
        <f t="shared" si="85"/>
        <v>1.96512692221362</v>
      </c>
      <c r="N71" s="16">
        <f t="shared" si="86"/>
        <v>0.205761717694322</v>
      </c>
      <c r="O71" s="16">
        <f t="shared" si="87"/>
        <v>0.965126922213622</v>
      </c>
      <c r="P71" s="16">
        <f>(O71-$Q$1)^2</f>
        <v>0.184337405534465</v>
      </c>
      <c r="R71" s="21">
        <f t="shared" si="144"/>
        <v>-0.6755568346926</v>
      </c>
      <c r="S71" s="21">
        <f t="shared" si="83"/>
        <v>1</v>
      </c>
      <c r="T71" s="21">
        <f t="shared" si="95"/>
        <v>0.971161398612886</v>
      </c>
      <c r="U71" s="22">
        <f t="shared" si="145"/>
        <v>0.00707491367196198</v>
      </c>
      <c r="V71" s="21">
        <f t="shared" si="146"/>
        <v>0.0168571170664228</v>
      </c>
      <c r="W71" s="21">
        <f t="shared" si="147"/>
        <v>4.60517018598809</v>
      </c>
      <c r="X71" s="21">
        <f t="shared" si="148"/>
        <v>-0.693147180559945</v>
      </c>
      <c r="Y71" s="21">
        <f t="shared" si="149"/>
        <v>-0.693147180559945</v>
      </c>
      <c r="Z71" s="25">
        <f t="shared" si="150"/>
        <v>0</v>
      </c>
      <c r="AA71" s="21">
        <f t="shared" si="151"/>
        <v>1.68639895357023</v>
      </c>
      <c r="AB71" s="26">
        <f t="shared" si="96"/>
        <v>0.507342099806463</v>
      </c>
      <c r="AC71" s="26">
        <f t="shared" si="88"/>
        <v>0.926396607297704</v>
      </c>
      <c r="AD71" s="26">
        <f t="shared" si="152"/>
        <v>1.07945127618396</v>
      </c>
      <c r="AE71" s="16">
        <f t="shared" si="97"/>
        <v>0.00139443241795582</v>
      </c>
      <c r="AF71" s="16">
        <f t="shared" si="98"/>
        <v>0.079451276183963</v>
      </c>
      <c r="AG71" s="16">
        <f t="shared" si="99"/>
        <v>0.0346275380854806</v>
      </c>
      <c r="AJ71" s="25">
        <v>-0.6755568346926</v>
      </c>
      <c r="AK71" s="25">
        <v>1</v>
      </c>
      <c r="AL71" s="25">
        <v>0.971161398612886</v>
      </c>
      <c r="AM71" s="25">
        <v>0.0168571170664228</v>
      </c>
      <c r="AN71" s="22">
        <v>4.60517018598809</v>
      </c>
      <c r="AO71" s="25">
        <v>-0.693147180559945</v>
      </c>
      <c r="AP71" s="25">
        <v>-0.693147180559945</v>
      </c>
      <c r="AQ71" s="25">
        <v>0</v>
      </c>
      <c r="AR71" s="25">
        <v>1.68639895357023</v>
      </c>
      <c r="AS71" s="26">
        <f t="shared" si="100"/>
        <v>0.507915867747692</v>
      </c>
      <c r="AT71" s="26">
        <f t="shared" si="89"/>
        <v>0.925350101945373</v>
      </c>
      <c r="AU71" s="26">
        <f t="shared" si="101"/>
        <v>1.08067205903764</v>
      </c>
      <c r="AV71" s="16">
        <f t="shared" si="102"/>
        <v>0.00143761302706051</v>
      </c>
      <c r="AW71" s="16">
        <f t="shared" si="103"/>
        <v>0.0806720590376437</v>
      </c>
      <c r="AX71" s="16">
        <f t="shared" si="104"/>
        <v>0.0343589371042991</v>
      </c>
      <c r="BA71" s="25">
        <v>-0.6755568346926</v>
      </c>
      <c r="BB71" s="25">
        <v>1</v>
      </c>
      <c r="BC71" s="25">
        <v>0.971161398612886</v>
      </c>
      <c r="BD71" s="25">
        <v>0.0168571170664228</v>
      </c>
      <c r="BE71" s="22">
        <v>-0.693147180559945</v>
      </c>
      <c r="BF71" s="25">
        <v>-0.693147180559945</v>
      </c>
      <c r="BG71" s="25">
        <v>0</v>
      </c>
      <c r="BH71" s="25">
        <v>1.68639895357023</v>
      </c>
      <c r="BI71" s="26">
        <f t="shared" si="105"/>
        <v>0.507913035856676</v>
      </c>
      <c r="BJ71" s="26">
        <f t="shared" si="90"/>
        <v>0.925355261274738</v>
      </c>
      <c r="BK71" s="26">
        <f t="shared" si="153"/>
        <v>1.08066603373761</v>
      </c>
      <c r="BL71" s="16">
        <f t="shared" si="106"/>
        <v>0.0014373982878696</v>
      </c>
      <c r="BM71" s="16">
        <f t="shared" si="107"/>
        <v>0.0806660337376086</v>
      </c>
      <c r="BN71" s="16">
        <f t="shared" si="108"/>
        <v>0.0339664340701545</v>
      </c>
      <c r="BQ71" s="25">
        <v>-0.6755568346926</v>
      </c>
      <c r="BR71" s="25">
        <v>1</v>
      </c>
      <c r="BS71" s="22">
        <v>0.971161398612886</v>
      </c>
      <c r="BT71" s="25">
        <v>0.0168571170664228</v>
      </c>
      <c r="BU71" s="25">
        <v>-0.693147180559945</v>
      </c>
      <c r="BV71" s="25">
        <v>0</v>
      </c>
      <c r="BW71" s="25">
        <v>1.68639895357023</v>
      </c>
      <c r="BX71" s="27">
        <f t="shared" si="109"/>
        <v>0.505402980715946</v>
      </c>
      <c r="BY71" s="27">
        <f t="shared" si="91"/>
        <v>0.929950985516953</v>
      </c>
      <c r="BZ71" s="29">
        <f t="shared" si="154"/>
        <v>1.07532549088499</v>
      </c>
      <c r="CA71" s="27">
        <f t="shared" si="110"/>
        <v>0.00125337104357367</v>
      </c>
      <c r="CB71" s="27">
        <f t="shared" si="111"/>
        <v>0.0753254908849923</v>
      </c>
      <c r="CC71" s="27">
        <f t="shared" si="112"/>
        <v>0.036550490829865</v>
      </c>
      <c r="CF71" s="31">
        <v>-0.6755568346926</v>
      </c>
      <c r="CG71" s="31">
        <v>1</v>
      </c>
      <c r="CH71" s="31">
        <v>0.0168571170664228</v>
      </c>
      <c r="CI71" s="31">
        <v>-0.693147180559945</v>
      </c>
      <c r="CJ71" s="31">
        <v>0</v>
      </c>
      <c r="CK71" s="31">
        <v>1.68639895357023</v>
      </c>
      <c r="CL71" s="34">
        <f t="shared" si="113"/>
        <v>0.484108123734464</v>
      </c>
      <c r="CM71" s="34">
        <f t="shared" si="114"/>
        <v>0.970857494343139</v>
      </c>
      <c r="CN71" s="34">
        <f t="shared" si="115"/>
        <v>1.03001728454141</v>
      </c>
      <c r="CO71" s="32">
        <f t="shared" si="116"/>
        <v>0.000199039155306947</v>
      </c>
      <c r="CP71" s="32">
        <f t="shared" si="117"/>
        <v>0.0300172845414128</v>
      </c>
      <c r="CQ71" s="32">
        <f t="shared" si="118"/>
        <v>0.0568620541855977</v>
      </c>
      <c r="CS71" s="30">
        <f t="shared" si="119"/>
        <v>0.48515048641492</v>
      </c>
      <c r="CT71" s="30">
        <f t="shared" si="120"/>
        <v>0.579748727653494</v>
      </c>
      <c r="CU71" s="30">
        <f t="shared" si="121"/>
        <v>0.810696043960809</v>
      </c>
      <c r="CV71" s="34">
        <f t="shared" si="122"/>
        <v>1.23350793117765</v>
      </c>
      <c r="CW71" s="32">
        <f t="shared" si="123"/>
        <v>0.0120447832215608</v>
      </c>
      <c r="CX71" s="32">
        <f t="shared" si="124"/>
        <v>0.233507931177647</v>
      </c>
      <c r="CY71" s="32">
        <f t="shared" si="125"/>
        <v>0.0077077726500544</v>
      </c>
      <c r="CZ71" s="36"/>
      <c r="DB71" s="25">
        <v>-0.6755568346926</v>
      </c>
      <c r="DC71" s="25">
        <v>1</v>
      </c>
      <c r="DD71" s="22">
        <v>0.0168571170664228</v>
      </c>
      <c r="DE71" s="25">
        <v>0</v>
      </c>
      <c r="DF71" s="25">
        <v>1.68639895357023</v>
      </c>
      <c r="DG71" s="26">
        <f t="shared" si="126"/>
        <v>0.508035941683958</v>
      </c>
      <c r="DH71" s="29">
        <f t="shared" si="155"/>
        <v>0.925131396101853</v>
      </c>
      <c r="DI71" s="26">
        <f t="shared" si="156"/>
        <v>1.08092753549778</v>
      </c>
      <c r="DJ71" s="16">
        <f t="shared" si="127"/>
        <v>0.00144673285978547</v>
      </c>
      <c r="DK71" s="16">
        <f t="shared" si="128"/>
        <v>0.0809275354977834</v>
      </c>
      <c r="DL71" s="16">
        <f t="shared" si="129"/>
        <v>0.0416864051211508</v>
      </c>
      <c r="DO71" s="25">
        <v>-0.6755568346926</v>
      </c>
      <c r="DP71" s="25">
        <v>1</v>
      </c>
      <c r="DQ71" s="25">
        <v>0</v>
      </c>
      <c r="DR71" s="22">
        <v>1.68639895357023</v>
      </c>
      <c r="DS71" s="26">
        <f t="shared" si="130"/>
        <v>0.54070793868518</v>
      </c>
      <c r="DT71" s="26">
        <f t="shared" si="92"/>
        <v>0.869230810893737</v>
      </c>
      <c r="DU71" s="26">
        <f t="shared" si="157"/>
        <v>1.15044242273442</v>
      </c>
      <c r="DV71" s="16">
        <f t="shared" si="131"/>
        <v>0.00499961259310714</v>
      </c>
      <c r="DW71" s="16">
        <f t="shared" si="132"/>
        <v>0.150442422734425</v>
      </c>
      <c r="DX71" s="16">
        <f t="shared" si="133"/>
        <v>0.0212312466654917</v>
      </c>
      <c r="EA71" s="25">
        <v>-0.6755568346926</v>
      </c>
      <c r="EB71" s="22">
        <v>1</v>
      </c>
      <c r="EC71" s="25">
        <v>0</v>
      </c>
      <c r="ED71" s="26">
        <f t="shared" si="134"/>
        <v>0.558407805341017</v>
      </c>
      <c r="EE71" s="26">
        <f t="shared" si="93"/>
        <v>0.841678779387715</v>
      </c>
      <c r="EF71" s="26">
        <f t="shared" si="158"/>
        <v>1.18810171349153</v>
      </c>
      <c r="EG71" s="16">
        <f t="shared" si="135"/>
        <v>0.00781594004521512</v>
      </c>
      <c r="EH71" s="16">
        <f t="shared" si="136"/>
        <v>0.188101713491525</v>
      </c>
      <c r="EI71" s="16">
        <f t="shared" si="137"/>
        <v>0.0220762496672459</v>
      </c>
      <c r="EL71" s="25">
        <v>-0.6755568346926</v>
      </c>
      <c r="EM71" s="25">
        <v>0</v>
      </c>
      <c r="EN71" s="26">
        <f t="shared" si="138"/>
        <v>0.923609653440402</v>
      </c>
      <c r="EO71" s="26">
        <f t="shared" si="139"/>
        <v>0.508872983569706</v>
      </c>
      <c r="EP71" s="26">
        <f t="shared" si="140"/>
        <v>1.96512692221362</v>
      </c>
      <c r="EQ71" s="16">
        <f t="shared" si="141"/>
        <v>0.205761717694322</v>
      </c>
      <c r="ER71" s="16">
        <f t="shared" si="142"/>
        <v>0.965126922213621</v>
      </c>
      <c r="ES71" s="16">
        <f t="shared" si="143"/>
        <v>0.184568052649702</v>
      </c>
    </row>
    <row r="72" s="1" customFormat="1" spans="1:149">
      <c r="A72" s="13" t="s">
        <v>22</v>
      </c>
      <c r="B72" s="13">
        <v>2.64100994417045</v>
      </c>
      <c r="C72" s="14">
        <v>0.0071</v>
      </c>
      <c r="D72" s="14">
        <v>0.0226</v>
      </c>
      <c r="E72" s="13">
        <v>100</v>
      </c>
      <c r="F72" s="13">
        <v>0.5</v>
      </c>
      <c r="G72" s="13">
        <v>0.5</v>
      </c>
      <c r="H72" s="13">
        <v>1</v>
      </c>
      <c r="I72" s="13">
        <v>5.4</v>
      </c>
      <c r="J72" s="13">
        <v>0.403</v>
      </c>
      <c r="K72" s="17">
        <f t="shared" si="94"/>
        <v>0.923609653440402</v>
      </c>
      <c r="L72" s="17">
        <f t="shared" si="84"/>
        <v>0.436331515699131</v>
      </c>
      <c r="M72" s="17">
        <f t="shared" si="85"/>
        <v>2.29183536833847</v>
      </c>
      <c r="N72" s="16">
        <f t="shared" si="86"/>
        <v>0.271034411255336</v>
      </c>
      <c r="O72" s="16">
        <f t="shared" si="87"/>
        <v>1.29183536833847</v>
      </c>
      <c r="P72" s="16">
        <f>(O72-$Q$1)^2</f>
        <v>0.571617300315471</v>
      </c>
      <c r="R72" s="21">
        <f t="shared" si="144"/>
        <v>-0.829352967450022</v>
      </c>
      <c r="S72" s="21">
        <f t="shared" si="83"/>
        <v>1</v>
      </c>
      <c r="T72" s="21">
        <f t="shared" si="95"/>
        <v>0.971161398612886</v>
      </c>
      <c r="U72" s="22">
        <f t="shared" si="145"/>
        <v>0.00707491367196198</v>
      </c>
      <c r="V72" s="21">
        <f t="shared" si="146"/>
        <v>0.0223484036637618</v>
      </c>
      <c r="W72" s="21">
        <f t="shared" si="147"/>
        <v>4.60517018598809</v>
      </c>
      <c r="X72" s="21">
        <f t="shared" si="148"/>
        <v>-0.693147180559945</v>
      </c>
      <c r="Y72" s="21">
        <f t="shared" si="149"/>
        <v>-0.693147180559945</v>
      </c>
      <c r="Z72" s="25">
        <f t="shared" si="150"/>
        <v>0</v>
      </c>
      <c r="AA72" s="21">
        <f t="shared" si="151"/>
        <v>1.68639895357023</v>
      </c>
      <c r="AB72" s="26">
        <f t="shared" si="96"/>
        <v>0.517309404869797</v>
      </c>
      <c r="AC72" s="26">
        <f t="shared" si="88"/>
        <v>0.779030878244775</v>
      </c>
      <c r="AD72" s="26">
        <f t="shared" si="152"/>
        <v>1.28364616593002</v>
      </c>
      <c r="AE72" s="16">
        <f t="shared" si="97"/>
        <v>0.0130666400416872</v>
      </c>
      <c r="AF72" s="16">
        <f t="shared" si="98"/>
        <v>0.283646165930018</v>
      </c>
      <c r="AG72" s="16">
        <f t="shared" si="99"/>
        <v>0.000327976781781985</v>
      </c>
      <c r="AJ72" s="25">
        <v>-0.829352967450022</v>
      </c>
      <c r="AK72" s="25">
        <v>1</v>
      </c>
      <c r="AL72" s="25">
        <v>0.971161398612886</v>
      </c>
      <c r="AM72" s="25">
        <v>0.0223484036637618</v>
      </c>
      <c r="AN72" s="22">
        <v>4.60517018598809</v>
      </c>
      <c r="AO72" s="25">
        <v>-0.693147180559945</v>
      </c>
      <c r="AP72" s="25">
        <v>-0.693147180559945</v>
      </c>
      <c r="AQ72" s="25">
        <v>0</v>
      </c>
      <c r="AR72" s="25">
        <v>1.68639895357023</v>
      </c>
      <c r="AS72" s="26">
        <f t="shared" si="100"/>
        <v>0.517893591954966</v>
      </c>
      <c r="AT72" s="26">
        <f t="shared" si="89"/>
        <v>0.778152126730781</v>
      </c>
      <c r="AU72" s="26">
        <f t="shared" si="101"/>
        <v>1.28509576167485</v>
      </c>
      <c r="AV72" s="16">
        <f t="shared" si="102"/>
        <v>0.0132005374723143</v>
      </c>
      <c r="AW72" s="16">
        <f t="shared" si="103"/>
        <v>0.285095761674854</v>
      </c>
      <c r="AX72" s="16">
        <f t="shared" si="104"/>
        <v>0.000363362281263513</v>
      </c>
      <c r="BA72" s="25">
        <v>-0.829352967450022</v>
      </c>
      <c r="BB72" s="25">
        <v>1</v>
      </c>
      <c r="BC72" s="25">
        <v>0.971161398612886</v>
      </c>
      <c r="BD72" s="25">
        <v>0.0223484036637618</v>
      </c>
      <c r="BE72" s="22">
        <v>-0.693147180559945</v>
      </c>
      <c r="BF72" s="25">
        <v>-0.693147180559945</v>
      </c>
      <c r="BG72" s="25">
        <v>0</v>
      </c>
      <c r="BH72" s="25">
        <v>1.68639895357023</v>
      </c>
      <c r="BI72" s="26">
        <f t="shared" si="105"/>
        <v>0.517955264675383</v>
      </c>
      <c r="BJ72" s="26">
        <f t="shared" si="90"/>
        <v>0.778059472476973</v>
      </c>
      <c r="BK72" s="26">
        <f t="shared" si="153"/>
        <v>1.28524879572055</v>
      </c>
      <c r="BL72" s="16">
        <f t="shared" si="106"/>
        <v>0.0132147128765875</v>
      </c>
      <c r="BM72" s="16">
        <f t="shared" si="107"/>
        <v>0.285248795720554</v>
      </c>
      <c r="BN72" s="16">
        <f t="shared" si="108"/>
        <v>0.000411396588927878</v>
      </c>
      <c r="BQ72" s="25">
        <v>-0.829352967450022</v>
      </c>
      <c r="BR72" s="25">
        <v>1</v>
      </c>
      <c r="BS72" s="22">
        <v>0.971161398612886</v>
      </c>
      <c r="BT72" s="25">
        <v>0.0223484036637618</v>
      </c>
      <c r="BU72" s="25">
        <v>-0.693147180559945</v>
      </c>
      <c r="BV72" s="25">
        <v>0</v>
      </c>
      <c r="BW72" s="25">
        <v>1.68639895357023</v>
      </c>
      <c r="BX72" s="27">
        <f t="shared" si="109"/>
        <v>0.515278991423218</v>
      </c>
      <c r="BY72" s="27">
        <f t="shared" si="91"/>
        <v>0.782100583776763</v>
      </c>
      <c r="BZ72" s="29">
        <f t="shared" si="154"/>
        <v>1.27860791916431</v>
      </c>
      <c r="CA72" s="27">
        <f t="shared" si="110"/>
        <v>0.012606571915015</v>
      </c>
      <c r="CB72" s="27">
        <f t="shared" si="111"/>
        <v>0.278607919164312</v>
      </c>
      <c r="CC72" s="27">
        <f t="shared" si="112"/>
        <v>0.000146424560510873</v>
      </c>
      <c r="CF72" s="31">
        <v>-0.829352967450022</v>
      </c>
      <c r="CG72" s="31">
        <v>1</v>
      </c>
      <c r="CH72" s="31">
        <v>0.0223484036637618</v>
      </c>
      <c r="CI72" s="31">
        <v>-0.693147180559945</v>
      </c>
      <c r="CJ72" s="31">
        <v>0</v>
      </c>
      <c r="CK72" s="31">
        <v>1.68639895357023</v>
      </c>
      <c r="CL72" s="34">
        <f t="shared" si="113"/>
        <v>0.49352112817806</v>
      </c>
      <c r="CM72" s="34">
        <f t="shared" si="114"/>
        <v>0.816581047882918</v>
      </c>
      <c r="CN72" s="34">
        <f t="shared" si="115"/>
        <v>1.22461818406467</v>
      </c>
      <c r="CO72" s="32">
        <f t="shared" si="116"/>
        <v>0.00819407464662879</v>
      </c>
      <c r="CP72" s="32">
        <f t="shared" si="117"/>
        <v>0.224618184064665</v>
      </c>
      <c r="CQ72" s="32">
        <f t="shared" si="118"/>
        <v>0.00192341517704888</v>
      </c>
      <c r="CS72" s="30">
        <f t="shared" si="119"/>
        <v>0.494583758571578</v>
      </c>
      <c r="CT72" s="30">
        <f t="shared" si="120"/>
        <v>0.579748727653494</v>
      </c>
      <c r="CU72" s="30">
        <f t="shared" si="121"/>
        <v>0.695128735566396</v>
      </c>
      <c r="CV72" s="34">
        <f t="shared" si="122"/>
        <v>1.43858245075309</v>
      </c>
      <c r="CW72" s="32">
        <f t="shared" si="123"/>
        <v>0.031240112727129</v>
      </c>
      <c r="CX72" s="32">
        <f t="shared" si="124"/>
        <v>0.438582450753087</v>
      </c>
      <c r="CY72" s="32">
        <f t="shared" si="125"/>
        <v>0.013754738687997</v>
      </c>
      <c r="CZ72" s="36"/>
      <c r="DB72" s="25">
        <v>-0.829352967450022</v>
      </c>
      <c r="DC72" s="25">
        <v>1</v>
      </c>
      <c r="DD72" s="22">
        <v>0.0223484036637618</v>
      </c>
      <c r="DE72" s="25">
        <v>0</v>
      </c>
      <c r="DF72" s="25">
        <v>1.68639895357023</v>
      </c>
      <c r="DG72" s="26">
        <f t="shared" si="126"/>
        <v>0.514836768495913</v>
      </c>
      <c r="DH72" s="29">
        <f t="shared" si="155"/>
        <v>0.782772374975</v>
      </c>
      <c r="DI72" s="26">
        <f t="shared" si="156"/>
        <v>1.27751059180127</v>
      </c>
      <c r="DJ72" s="16">
        <f t="shared" si="127"/>
        <v>0.0125074627876085</v>
      </c>
      <c r="DK72" s="16">
        <f t="shared" si="128"/>
        <v>0.277510591801273</v>
      </c>
      <c r="DL72" s="16">
        <f t="shared" si="129"/>
        <v>5.75994833279946e-5</v>
      </c>
      <c r="DO72" s="25">
        <v>-0.829352967450022</v>
      </c>
      <c r="DP72" s="25">
        <v>1</v>
      </c>
      <c r="DQ72" s="25">
        <v>0</v>
      </c>
      <c r="DR72" s="22">
        <v>1.68639895357023</v>
      </c>
      <c r="DS72" s="26">
        <f t="shared" si="130"/>
        <v>0.54070793868518</v>
      </c>
      <c r="DT72" s="26">
        <f t="shared" si="92"/>
        <v>0.745319184659949</v>
      </c>
      <c r="DU72" s="26">
        <f t="shared" si="157"/>
        <v>1.34170704388382</v>
      </c>
      <c r="DV72" s="16">
        <f t="shared" si="131"/>
        <v>0.0189634763769212</v>
      </c>
      <c r="DW72" s="16">
        <f t="shared" si="132"/>
        <v>0.341707043883821</v>
      </c>
      <c r="DX72" s="16">
        <f t="shared" si="133"/>
        <v>0.00207527272860716</v>
      </c>
      <c r="EA72" s="25">
        <v>-0.829352967450022</v>
      </c>
      <c r="EB72" s="22">
        <v>1</v>
      </c>
      <c r="EC72" s="25">
        <v>0</v>
      </c>
      <c r="ED72" s="26">
        <f t="shared" si="134"/>
        <v>0.558407805341017</v>
      </c>
      <c r="EE72" s="26">
        <f t="shared" si="93"/>
        <v>0.721694783177126</v>
      </c>
      <c r="EF72" s="26">
        <f t="shared" si="158"/>
        <v>1.3856273085385</v>
      </c>
      <c r="EG72" s="16">
        <f t="shared" si="135"/>
        <v>0.0241515859609113</v>
      </c>
      <c r="EH72" s="16">
        <f t="shared" si="136"/>
        <v>0.385627308538503</v>
      </c>
      <c r="EI72" s="16">
        <f t="shared" si="137"/>
        <v>0.00239559443184263</v>
      </c>
      <c r="EL72" s="25">
        <v>-0.829352967450022</v>
      </c>
      <c r="EM72" s="25">
        <v>0</v>
      </c>
      <c r="EN72" s="26">
        <f t="shared" si="138"/>
        <v>0.923609653440402</v>
      </c>
      <c r="EO72" s="26">
        <f t="shared" si="139"/>
        <v>0.436331515699131</v>
      </c>
      <c r="EP72" s="26">
        <f t="shared" si="140"/>
        <v>2.29183536833847</v>
      </c>
      <c r="EQ72" s="16">
        <f t="shared" si="141"/>
        <v>0.271034411255335</v>
      </c>
      <c r="ER72" s="16">
        <f t="shared" si="142"/>
        <v>1.29183536833847</v>
      </c>
      <c r="ES72" s="16">
        <f t="shared" si="143"/>
        <v>0.572023402478718</v>
      </c>
    </row>
    <row r="73" s="1" customFormat="1" spans="1:149">
      <c r="A73" s="13" t="s">
        <v>22</v>
      </c>
      <c r="B73" s="13">
        <v>2.55674945511589</v>
      </c>
      <c r="C73" s="14">
        <v>0</v>
      </c>
      <c r="D73" s="14">
        <v>0</v>
      </c>
      <c r="E73" s="13">
        <v>100</v>
      </c>
      <c r="F73" s="13">
        <v>0.5</v>
      </c>
      <c r="G73" s="13">
        <v>0.5</v>
      </c>
      <c r="H73" s="13">
        <v>1</v>
      </c>
      <c r="I73" s="13">
        <v>5.4</v>
      </c>
      <c r="J73" s="13">
        <v>0.207</v>
      </c>
      <c r="K73" s="17">
        <f t="shared" si="94"/>
        <v>0.92315586405801</v>
      </c>
      <c r="L73" s="17">
        <f t="shared" si="84"/>
        <v>0.224230823915334</v>
      </c>
      <c r="M73" s="17">
        <f t="shared" si="85"/>
        <v>4.45969016453145</v>
      </c>
      <c r="N73" s="16">
        <f t="shared" si="86"/>
        <v>0.512879221624675</v>
      </c>
      <c r="O73" s="16">
        <f t="shared" si="87"/>
        <v>3.45969016453145</v>
      </c>
      <c r="P73" s="16">
        <f>(O73-$Q$1)^2</f>
        <v>8.54924129256729</v>
      </c>
      <c r="R73" s="21">
        <f t="shared" si="144"/>
        <v>-1.49507929378283</v>
      </c>
      <c r="S73" s="21">
        <f t="shared" si="83"/>
        <v>1</v>
      </c>
      <c r="T73" s="21">
        <f t="shared" si="95"/>
        <v>0.93873670758805</v>
      </c>
      <c r="U73" s="22">
        <f t="shared" si="145"/>
        <v>0</v>
      </c>
      <c r="V73" s="21">
        <f t="shared" si="146"/>
        <v>0</v>
      </c>
      <c r="W73" s="21">
        <f t="shared" si="147"/>
        <v>4.60517018598809</v>
      </c>
      <c r="X73" s="21">
        <f t="shared" si="148"/>
        <v>-0.693147180559945</v>
      </c>
      <c r="Y73" s="21">
        <f t="shared" si="149"/>
        <v>-0.693147180559945</v>
      </c>
      <c r="Z73" s="25">
        <f t="shared" si="150"/>
        <v>0</v>
      </c>
      <c r="AA73" s="21">
        <f t="shared" si="151"/>
        <v>1.68639895357023</v>
      </c>
      <c r="AB73" s="26">
        <f t="shared" si="96"/>
        <v>0.475699479966978</v>
      </c>
      <c r="AC73" s="26">
        <f t="shared" si="88"/>
        <v>0.435148678351235</v>
      </c>
      <c r="AD73" s="26">
        <f t="shared" si="152"/>
        <v>2.29806512061342</v>
      </c>
      <c r="AE73" s="16">
        <f t="shared" si="97"/>
        <v>0.0721994105345243</v>
      </c>
      <c r="AF73" s="16">
        <f t="shared" si="98"/>
        <v>1.29806512061342</v>
      </c>
      <c r="AG73" s="16">
        <f t="shared" si="99"/>
        <v>1.06611630918718</v>
      </c>
      <c r="AJ73" s="25">
        <v>-1.49507929378283</v>
      </c>
      <c r="AK73" s="25">
        <v>1</v>
      </c>
      <c r="AL73" s="25">
        <v>0.93873670758805</v>
      </c>
      <c r="AM73" s="25">
        <v>0</v>
      </c>
      <c r="AN73" s="22">
        <v>4.60517018598809</v>
      </c>
      <c r="AO73" s="25">
        <v>-0.693147180559945</v>
      </c>
      <c r="AP73" s="25">
        <v>-0.693147180559945</v>
      </c>
      <c r="AQ73" s="25">
        <v>0</v>
      </c>
      <c r="AR73" s="25">
        <v>1.68639895357023</v>
      </c>
      <c r="AS73" s="26">
        <f t="shared" si="100"/>
        <v>0.474729070470592</v>
      </c>
      <c r="AT73" s="26">
        <f t="shared" si="89"/>
        <v>0.436038180250482</v>
      </c>
      <c r="AU73" s="26">
        <f t="shared" si="101"/>
        <v>2.29337715203185</v>
      </c>
      <c r="AV73" s="16">
        <f t="shared" si="102"/>
        <v>0.0716788551750474</v>
      </c>
      <c r="AW73" s="16">
        <f t="shared" si="103"/>
        <v>1.29337715203185</v>
      </c>
      <c r="AX73" s="16">
        <f t="shared" si="104"/>
        <v>1.0554345730659</v>
      </c>
      <c r="BA73" s="25">
        <v>-1.49507929378283</v>
      </c>
      <c r="BB73" s="25">
        <v>1</v>
      </c>
      <c r="BC73" s="25">
        <v>0.93873670758805</v>
      </c>
      <c r="BD73" s="25">
        <v>0</v>
      </c>
      <c r="BE73" s="22">
        <v>-0.693147180559945</v>
      </c>
      <c r="BF73" s="25">
        <v>-0.693147180559945</v>
      </c>
      <c r="BG73" s="25">
        <v>0</v>
      </c>
      <c r="BH73" s="25">
        <v>1.68639895357023</v>
      </c>
      <c r="BI73" s="26">
        <f t="shared" si="105"/>
        <v>0.474157207951316</v>
      </c>
      <c r="BJ73" s="26">
        <f t="shared" si="90"/>
        <v>0.436564068896858</v>
      </c>
      <c r="BK73" s="26">
        <f t="shared" si="153"/>
        <v>2.29061453116578</v>
      </c>
      <c r="BL73" s="16">
        <f t="shared" si="106"/>
        <v>0.0713729737603428</v>
      </c>
      <c r="BM73" s="16">
        <f t="shared" si="107"/>
        <v>1.29061453116578</v>
      </c>
      <c r="BN73" s="16">
        <f t="shared" si="108"/>
        <v>1.05195515153217</v>
      </c>
      <c r="BQ73" s="25">
        <v>-1.49507929378283</v>
      </c>
      <c r="BR73" s="25">
        <v>1</v>
      </c>
      <c r="BS73" s="22">
        <v>0.93873670758805</v>
      </c>
      <c r="BT73" s="25">
        <v>0</v>
      </c>
      <c r="BU73" s="25">
        <v>-0.693147180559945</v>
      </c>
      <c r="BV73" s="25">
        <v>0</v>
      </c>
      <c r="BW73" s="25">
        <v>1.68639895357023</v>
      </c>
      <c r="BX73" s="27">
        <f t="shared" si="109"/>
        <v>0.47219381921664</v>
      </c>
      <c r="BY73" s="27">
        <f t="shared" si="91"/>
        <v>0.438379308614011</v>
      </c>
      <c r="BZ73" s="29">
        <f t="shared" si="154"/>
        <v>2.28112956143304</v>
      </c>
      <c r="CA73" s="27">
        <f t="shared" si="110"/>
        <v>0.070327761750708</v>
      </c>
      <c r="CB73" s="27">
        <f t="shared" si="111"/>
        <v>1.28112956143304</v>
      </c>
      <c r="CC73" s="27">
        <f t="shared" si="112"/>
        <v>1.02945829787304</v>
      </c>
      <c r="CF73" s="31">
        <v>-1.49507929378283</v>
      </c>
      <c r="CG73" s="31">
        <v>1</v>
      </c>
      <c r="CH73" s="31">
        <v>0</v>
      </c>
      <c r="CI73" s="31">
        <v>-0.693147180559945</v>
      </c>
      <c r="CJ73" s="31">
        <v>0</v>
      </c>
      <c r="CK73" s="31">
        <v>1.68639895357023</v>
      </c>
      <c r="CL73" s="34">
        <f t="shared" si="113"/>
        <v>0.456094767653833</v>
      </c>
      <c r="CM73" s="34">
        <f t="shared" si="114"/>
        <v>0.453853046955165</v>
      </c>
      <c r="CN73" s="34">
        <f t="shared" si="115"/>
        <v>2.20335636547745</v>
      </c>
      <c r="CO73" s="32">
        <f t="shared" si="116"/>
        <v>0.0620482032725169</v>
      </c>
      <c r="CP73" s="32">
        <f t="shared" si="117"/>
        <v>1.20335636547745</v>
      </c>
      <c r="CQ73" s="32">
        <f t="shared" si="118"/>
        <v>0.874003276806296</v>
      </c>
      <c r="CS73" s="30">
        <f t="shared" si="119"/>
        <v>0.457045956845035</v>
      </c>
      <c r="CT73" s="30">
        <f t="shared" si="120"/>
        <v>0.579748727653494</v>
      </c>
      <c r="CU73" s="30">
        <f t="shared" si="121"/>
        <v>0.357051236382739</v>
      </c>
      <c r="CV73" s="34">
        <f t="shared" si="122"/>
        <v>2.80071849107968</v>
      </c>
      <c r="CW73" s="32">
        <f t="shared" si="123"/>
        <v>0.138941613967299</v>
      </c>
      <c r="CX73" s="32">
        <f t="shared" si="124"/>
        <v>1.80071849107968</v>
      </c>
      <c r="CY73" s="32">
        <f t="shared" si="125"/>
        <v>2.18867359001943</v>
      </c>
      <c r="CZ73" s="36"/>
      <c r="DB73" s="25">
        <v>-1.49507929378283</v>
      </c>
      <c r="DC73" s="25">
        <v>1</v>
      </c>
      <c r="DD73" s="22">
        <v>0</v>
      </c>
      <c r="DE73" s="25">
        <v>0</v>
      </c>
      <c r="DF73" s="25">
        <v>1.68639895357023</v>
      </c>
      <c r="DG73" s="26">
        <f t="shared" si="126"/>
        <v>0.487475269239291</v>
      </c>
      <c r="DH73" s="29">
        <f t="shared" si="155"/>
        <v>0.424636926347105</v>
      </c>
      <c r="DI73" s="26">
        <f t="shared" si="156"/>
        <v>2.35495299149416</v>
      </c>
      <c r="DJ73" s="16">
        <f t="shared" si="127"/>
        <v>0.0786663766548529</v>
      </c>
      <c r="DK73" s="16">
        <f t="shared" si="128"/>
        <v>1.35495299149416</v>
      </c>
      <c r="DL73" s="16">
        <f t="shared" si="129"/>
        <v>1.14458537174186</v>
      </c>
      <c r="DO73" s="25">
        <v>-1.49507929378283</v>
      </c>
      <c r="DP73" s="25">
        <v>1</v>
      </c>
      <c r="DQ73" s="25">
        <v>0</v>
      </c>
      <c r="DR73" s="22">
        <v>1.68639895357023</v>
      </c>
      <c r="DS73" s="26">
        <f t="shared" si="130"/>
        <v>0.54044227718994</v>
      </c>
      <c r="DT73" s="26">
        <f t="shared" si="92"/>
        <v>0.383019628065199</v>
      </c>
      <c r="DU73" s="26">
        <f t="shared" si="157"/>
        <v>2.61083225695623</v>
      </c>
      <c r="DV73" s="16">
        <f t="shared" si="131"/>
        <v>0.111183752217613</v>
      </c>
      <c r="DW73" s="16">
        <f t="shared" si="132"/>
        <v>1.61083225695623</v>
      </c>
      <c r="DX73" s="16">
        <f t="shared" si="133"/>
        <v>1.72838448697753</v>
      </c>
      <c r="EA73" s="25">
        <v>-1.49507929378283</v>
      </c>
      <c r="EB73" s="22">
        <v>1</v>
      </c>
      <c r="EC73" s="25">
        <v>0</v>
      </c>
      <c r="ED73" s="26">
        <f t="shared" si="134"/>
        <v>0.558133447518787</v>
      </c>
      <c r="EE73" s="26">
        <f t="shared" si="93"/>
        <v>0.370879045003001</v>
      </c>
      <c r="EF73" s="26">
        <f t="shared" si="158"/>
        <v>2.69629684791684</v>
      </c>
      <c r="EG73" s="16">
        <f t="shared" si="135"/>
        <v>0.123294697966429</v>
      </c>
      <c r="EH73" s="16">
        <f t="shared" si="136"/>
        <v>1.69629684791684</v>
      </c>
      <c r="EI73" s="16">
        <f t="shared" si="137"/>
        <v>1.84855117919956</v>
      </c>
      <c r="EL73" s="25">
        <v>-1.49507929378283</v>
      </c>
      <c r="EM73" s="25">
        <v>0</v>
      </c>
      <c r="EN73" s="26">
        <f t="shared" si="138"/>
        <v>0.92315586405801</v>
      </c>
      <c r="EO73" s="26">
        <f t="shared" si="139"/>
        <v>0.224230823915334</v>
      </c>
      <c r="EP73" s="26">
        <f t="shared" si="140"/>
        <v>4.45969016453145</v>
      </c>
      <c r="EQ73" s="16">
        <f t="shared" si="141"/>
        <v>0.512879221624675</v>
      </c>
      <c r="ER73" s="16">
        <f t="shared" si="142"/>
        <v>3.45969016453145</v>
      </c>
      <c r="ES73" s="16">
        <f t="shared" si="143"/>
        <v>8.55081161644524</v>
      </c>
    </row>
    <row r="74" s="1" customFormat="1" spans="1:149">
      <c r="A74" s="13" t="s">
        <v>24</v>
      </c>
      <c r="B74" s="13">
        <v>2.51381922931652</v>
      </c>
      <c r="C74" s="14">
        <v>0.015</v>
      </c>
      <c r="D74" s="14">
        <v>0.0719647988505747</v>
      </c>
      <c r="E74" s="13">
        <v>112</v>
      </c>
      <c r="F74" s="13">
        <v>0.535714285714286</v>
      </c>
      <c r="G74" s="13">
        <v>0.535714285714286</v>
      </c>
      <c r="H74" s="13">
        <v>0.857142857142857</v>
      </c>
      <c r="I74" s="13">
        <v>1.78571428571429</v>
      </c>
      <c r="J74" s="13">
        <v>0.367408906882591</v>
      </c>
      <c r="K74" s="17">
        <f t="shared" si="94"/>
        <v>1.15835924959792</v>
      </c>
      <c r="L74" s="17">
        <f t="shared" si="84"/>
        <v>0.317180448992938</v>
      </c>
      <c r="M74" s="17">
        <f t="shared" si="85"/>
        <v>3.15277944518662</v>
      </c>
      <c r="N74" s="16">
        <f t="shared" si="86"/>
        <v>0.625602444641496</v>
      </c>
      <c r="O74" s="16">
        <f t="shared" si="87"/>
        <v>2.15277944518662</v>
      </c>
      <c r="P74" s="16">
        <f>(O74-$Q$1)^2</f>
        <v>2.61468203068943</v>
      </c>
      <c r="R74" s="21">
        <f t="shared" si="144"/>
        <v>-1.14828442733497</v>
      </c>
      <c r="S74" s="21">
        <f t="shared" ref="S74:S83" si="159">1</f>
        <v>1</v>
      </c>
      <c r="T74" s="21">
        <f t="shared" si="95"/>
        <v>0.921803201980703</v>
      </c>
      <c r="U74" s="22">
        <f t="shared" si="145"/>
        <v>0.0148886124937506</v>
      </c>
      <c r="V74" s="21">
        <f t="shared" si="146"/>
        <v>0.0694932252163471</v>
      </c>
      <c r="W74" s="21">
        <f t="shared" si="147"/>
        <v>4.71849887129509</v>
      </c>
      <c r="X74" s="21">
        <f t="shared" si="148"/>
        <v>-0.624154309072993</v>
      </c>
      <c r="Y74" s="21">
        <f t="shared" si="149"/>
        <v>-0.624154309072993</v>
      </c>
      <c r="Z74" s="25">
        <f t="shared" si="150"/>
        <v>-0.154150679827258</v>
      </c>
      <c r="AA74" s="21">
        <f t="shared" si="151"/>
        <v>0.579818495252945</v>
      </c>
      <c r="AB74" s="26">
        <f t="shared" si="96"/>
        <v>0.614224898052897</v>
      </c>
      <c r="AC74" s="26">
        <f t="shared" si="88"/>
        <v>0.598166743235716</v>
      </c>
      <c r="AD74" s="26">
        <f t="shared" si="152"/>
        <v>1.67177465365362</v>
      </c>
      <c r="AE74" s="16">
        <f t="shared" si="97"/>
        <v>0.0609181334973807</v>
      </c>
      <c r="AF74" s="16">
        <f t="shared" si="98"/>
        <v>0.671774653653616</v>
      </c>
      <c r="AG74" s="16">
        <f t="shared" si="99"/>
        <v>0.16502981392803</v>
      </c>
      <c r="AJ74" s="25">
        <v>-1.14828442733497</v>
      </c>
      <c r="AK74" s="25">
        <v>1</v>
      </c>
      <c r="AL74" s="25">
        <v>0.921803201980703</v>
      </c>
      <c r="AM74" s="25">
        <v>0.0694932252163471</v>
      </c>
      <c r="AN74" s="22">
        <v>4.71849887129509</v>
      </c>
      <c r="AO74" s="25">
        <v>-0.624154309072993</v>
      </c>
      <c r="AP74" s="25">
        <v>-0.624154309072993</v>
      </c>
      <c r="AQ74" s="25">
        <v>-0.154150679827258</v>
      </c>
      <c r="AR74" s="25">
        <v>0.579818495252945</v>
      </c>
      <c r="AS74" s="26">
        <f t="shared" si="100"/>
        <v>0.616808095684807</v>
      </c>
      <c r="AT74" s="26">
        <f t="shared" si="89"/>
        <v>0.595661615748862</v>
      </c>
      <c r="AU74" s="26">
        <f t="shared" si="101"/>
        <v>1.67880550561044</v>
      </c>
      <c r="AV74" s="16">
        <f t="shared" si="102"/>
        <v>0.0621999553752033</v>
      </c>
      <c r="AW74" s="16">
        <f t="shared" si="103"/>
        <v>0.678805505610439</v>
      </c>
      <c r="AX74" s="16">
        <f t="shared" si="104"/>
        <v>0.170380565368453</v>
      </c>
      <c r="BA74" s="25">
        <v>-1.14828442733497</v>
      </c>
      <c r="BB74" s="25">
        <v>1</v>
      </c>
      <c r="BC74" s="25">
        <v>0.921803201980703</v>
      </c>
      <c r="BD74" s="25">
        <v>0.0694932252163471</v>
      </c>
      <c r="BE74" s="22">
        <v>-0.624154309072993</v>
      </c>
      <c r="BF74" s="25">
        <v>-0.624154309072993</v>
      </c>
      <c r="BG74" s="25">
        <v>-0.154150679827258</v>
      </c>
      <c r="BH74" s="25">
        <v>0.579818495252945</v>
      </c>
      <c r="BI74" s="26">
        <f t="shared" si="105"/>
        <v>0.609523340782342</v>
      </c>
      <c r="BJ74" s="26">
        <f t="shared" si="90"/>
        <v>0.602780701410073</v>
      </c>
      <c r="BK74" s="26">
        <f t="shared" si="153"/>
        <v>1.65897812863073</v>
      </c>
      <c r="BL74" s="16">
        <f t="shared" si="106"/>
        <v>0.0586193991025967</v>
      </c>
      <c r="BM74" s="16">
        <f t="shared" si="107"/>
        <v>0.658978128630726</v>
      </c>
      <c r="BN74" s="16">
        <f t="shared" si="108"/>
        <v>0.15524565049368</v>
      </c>
      <c r="BQ74" s="25">
        <v>-1.14828442733497</v>
      </c>
      <c r="BR74" s="25">
        <v>1</v>
      </c>
      <c r="BS74" s="22">
        <v>0.921803201980703</v>
      </c>
      <c r="BT74" s="25">
        <v>0.0694932252163471</v>
      </c>
      <c r="BU74" s="25">
        <v>-0.624154309072993</v>
      </c>
      <c r="BV74" s="25">
        <v>-0.154150679827258</v>
      </c>
      <c r="BW74" s="25">
        <v>0.579818495252945</v>
      </c>
      <c r="BX74" s="27">
        <f t="shared" si="109"/>
        <v>0.612932358855438</v>
      </c>
      <c r="BY74" s="27">
        <f t="shared" si="91"/>
        <v>0.599428145005549</v>
      </c>
      <c r="BZ74" s="29">
        <f t="shared" si="154"/>
        <v>1.66825666817954</v>
      </c>
      <c r="CA74" s="27">
        <f t="shared" si="110"/>
        <v>0.0602817654686631</v>
      </c>
      <c r="CB74" s="27">
        <f t="shared" si="111"/>
        <v>0.668256668179541</v>
      </c>
      <c r="CC74" s="27">
        <f t="shared" si="112"/>
        <v>0.1614025407672</v>
      </c>
      <c r="CF74" s="31">
        <v>-1.14828442733497</v>
      </c>
      <c r="CG74" s="31">
        <v>1</v>
      </c>
      <c r="CH74" s="31">
        <v>0.0694932252163471</v>
      </c>
      <c r="CI74" s="31">
        <v>-0.624154309072993</v>
      </c>
      <c r="CJ74" s="31">
        <v>-0.154150679827258</v>
      </c>
      <c r="CK74" s="31">
        <v>0.579818495252945</v>
      </c>
      <c r="CL74" s="34">
        <f t="shared" si="113"/>
        <v>0.61603393421507</v>
      </c>
      <c r="CM74" s="34">
        <f t="shared" si="114"/>
        <v>0.596410175602958</v>
      </c>
      <c r="CN74" s="34">
        <f t="shared" si="115"/>
        <v>1.67669842149997</v>
      </c>
      <c r="CO74" s="32">
        <f t="shared" si="116"/>
        <v>0.0618144042160758</v>
      </c>
      <c r="CP74" s="32">
        <f t="shared" si="117"/>
        <v>0.67669842149997</v>
      </c>
      <c r="CQ74" s="32">
        <f t="shared" si="118"/>
        <v>0.166646409583195</v>
      </c>
      <c r="CS74" s="30">
        <f t="shared" si="119"/>
        <v>0.617023751934657</v>
      </c>
      <c r="CT74" s="30">
        <f t="shared" si="120"/>
        <v>0.602201886252274</v>
      </c>
      <c r="CU74" s="30">
        <f t="shared" si="121"/>
        <v>0.610109193063331</v>
      </c>
      <c r="CV74" s="34">
        <f t="shared" si="122"/>
        <v>1.63905086395936</v>
      </c>
      <c r="CW74" s="32">
        <f t="shared" si="123"/>
        <v>0.0551277431612925</v>
      </c>
      <c r="CX74" s="32">
        <f t="shared" si="124"/>
        <v>0.639050863959358</v>
      </c>
      <c r="CY74" s="32">
        <f t="shared" si="125"/>
        <v>0.100964434178807</v>
      </c>
      <c r="CZ74" s="36"/>
      <c r="DB74" s="25">
        <v>-1.14828442733497</v>
      </c>
      <c r="DC74" s="25">
        <v>1</v>
      </c>
      <c r="DD74" s="22">
        <v>0.0694932252163471</v>
      </c>
      <c r="DE74" s="25">
        <v>-0.154150679827258</v>
      </c>
      <c r="DF74" s="25">
        <v>0.579818495252945</v>
      </c>
      <c r="DG74" s="26">
        <f t="shared" si="126"/>
        <v>0.599474798477932</v>
      </c>
      <c r="DH74" s="29">
        <f t="shared" si="155"/>
        <v>0.612884658063096</v>
      </c>
      <c r="DI74" s="26">
        <f t="shared" si="156"/>
        <v>1.63162837712451</v>
      </c>
      <c r="DJ74" s="16">
        <f t="shared" si="127"/>
        <v>0.0538545780419407</v>
      </c>
      <c r="DK74" s="16">
        <f t="shared" si="128"/>
        <v>0.63162837712451</v>
      </c>
      <c r="DL74" s="16">
        <f t="shared" si="129"/>
        <v>0.120081899417414</v>
      </c>
      <c r="DO74" s="25">
        <v>-1.14828442733497</v>
      </c>
      <c r="DP74" s="25">
        <v>1</v>
      </c>
      <c r="DQ74" s="25">
        <v>-0.154150679827258</v>
      </c>
      <c r="DR74" s="22">
        <v>0.579818495252945</v>
      </c>
      <c r="DS74" s="26">
        <f t="shared" si="130"/>
        <v>0.541131924917422</v>
      </c>
      <c r="DT74" s="26">
        <f t="shared" si="92"/>
        <v>0.678963650016876</v>
      </c>
      <c r="DU74" s="26">
        <f t="shared" si="157"/>
        <v>1.47283289757139</v>
      </c>
      <c r="DV74" s="16">
        <f t="shared" si="131"/>
        <v>0.0301796869951302</v>
      </c>
      <c r="DW74" s="16">
        <f t="shared" si="132"/>
        <v>0.472832897571386</v>
      </c>
      <c r="DX74" s="16">
        <f t="shared" si="133"/>
        <v>0.0312161810862722</v>
      </c>
      <c r="EA74" s="25">
        <v>-1.14828442733497</v>
      </c>
      <c r="EB74" s="22">
        <v>1</v>
      </c>
      <c r="EC74" s="25">
        <v>-0.154150679827258</v>
      </c>
      <c r="ED74" s="26">
        <f t="shared" si="134"/>
        <v>0.890257539465981</v>
      </c>
      <c r="EE74" s="26">
        <f t="shared" si="93"/>
        <v>0.41269957354473</v>
      </c>
      <c r="EF74" s="26">
        <f t="shared" si="158"/>
        <v>2.42307010741705</v>
      </c>
      <c r="EG74" s="16">
        <f t="shared" si="135"/>
        <v>0.273370692594321</v>
      </c>
      <c r="EH74" s="16">
        <f t="shared" si="136"/>
        <v>1.42307010741705</v>
      </c>
      <c r="EI74" s="16">
        <f t="shared" si="137"/>
        <v>1.18023803685595</v>
      </c>
      <c r="EL74" s="25">
        <v>-1.14828442733497</v>
      </c>
      <c r="EM74" s="25">
        <v>-0.154150679827258</v>
      </c>
      <c r="EN74" s="26">
        <f t="shared" si="138"/>
        <v>1.16387203161518</v>
      </c>
      <c r="EO74" s="26">
        <f t="shared" si="139"/>
        <v>0.315678095961043</v>
      </c>
      <c r="EP74" s="26">
        <f t="shared" si="140"/>
        <v>3.16778393177905</v>
      </c>
      <c r="EQ74" s="16">
        <f t="shared" si="141"/>
        <v>0.634353509058798</v>
      </c>
      <c r="ER74" s="16">
        <f t="shared" si="142"/>
        <v>2.16778393177905</v>
      </c>
      <c r="ES74" s="16">
        <f t="shared" si="143"/>
        <v>2.66430813063497</v>
      </c>
    </row>
    <row r="75" s="1" customFormat="1" spans="1:149">
      <c r="A75" s="13" t="s">
        <v>24</v>
      </c>
      <c r="B75" s="13">
        <v>2.65770056092043</v>
      </c>
      <c r="C75" s="14">
        <v>0.015</v>
      </c>
      <c r="D75" s="14">
        <v>0.0719647988505747</v>
      </c>
      <c r="E75" s="13">
        <v>112</v>
      </c>
      <c r="F75" s="13">
        <v>0.535714285714286</v>
      </c>
      <c r="G75" s="13">
        <v>0.535714285714286</v>
      </c>
      <c r="H75" s="13">
        <v>0.857142857142857</v>
      </c>
      <c r="I75" s="13">
        <v>1.78571428571429</v>
      </c>
      <c r="J75" s="13">
        <v>0.434210526315789</v>
      </c>
      <c r="K75" s="17">
        <f t="shared" si="94"/>
        <v>1.15464711124254</v>
      </c>
      <c r="L75" s="17">
        <f t="shared" si="84"/>
        <v>0.376054746154023</v>
      </c>
      <c r="M75" s="17">
        <f t="shared" si="85"/>
        <v>2.65918728649797</v>
      </c>
      <c r="N75" s="16">
        <f t="shared" si="86"/>
        <v>0.519028872900918</v>
      </c>
      <c r="O75" s="16">
        <f t="shared" si="87"/>
        <v>1.65918728649797</v>
      </c>
      <c r="P75" s="16">
        <f>(O75-$Q$1)^2</f>
        <v>1.26204033600526</v>
      </c>
      <c r="R75" s="21">
        <f t="shared" si="144"/>
        <v>-0.978020544717642</v>
      </c>
      <c r="S75" s="21">
        <f t="shared" si="159"/>
        <v>1</v>
      </c>
      <c r="T75" s="21">
        <f t="shared" si="95"/>
        <v>0.97746129815877</v>
      </c>
      <c r="U75" s="22">
        <f t="shared" si="145"/>
        <v>0.0148886124937506</v>
      </c>
      <c r="V75" s="21">
        <f t="shared" si="146"/>
        <v>0.0694932252163471</v>
      </c>
      <c r="W75" s="21">
        <f t="shared" si="147"/>
        <v>4.71849887129509</v>
      </c>
      <c r="X75" s="21">
        <f t="shared" si="148"/>
        <v>-0.624154309072993</v>
      </c>
      <c r="Y75" s="21">
        <f t="shared" si="149"/>
        <v>-0.624154309072993</v>
      </c>
      <c r="Z75" s="25">
        <f t="shared" si="150"/>
        <v>-0.154150679827258</v>
      </c>
      <c r="AA75" s="21">
        <f t="shared" si="151"/>
        <v>0.579818495252945</v>
      </c>
      <c r="AB75" s="26">
        <f t="shared" si="96"/>
        <v>0.619892703765584</v>
      </c>
      <c r="AC75" s="26">
        <f t="shared" si="88"/>
        <v>0.700460779225412</v>
      </c>
      <c r="AD75" s="26">
        <f t="shared" si="152"/>
        <v>1.42763168139953</v>
      </c>
      <c r="AE75" s="16">
        <f t="shared" si="97"/>
        <v>0.0344778710224973</v>
      </c>
      <c r="AF75" s="16">
        <f t="shared" si="98"/>
        <v>0.42763168139953</v>
      </c>
      <c r="AG75" s="16">
        <f t="shared" si="99"/>
        <v>0.0262749980399902</v>
      </c>
      <c r="AJ75" s="25">
        <v>-0.978020544717642</v>
      </c>
      <c r="AK75" s="25">
        <v>1</v>
      </c>
      <c r="AL75" s="25">
        <v>0.97746129815877</v>
      </c>
      <c r="AM75" s="25">
        <v>0.0694932252163471</v>
      </c>
      <c r="AN75" s="22">
        <v>4.71849887129509</v>
      </c>
      <c r="AO75" s="25">
        <v>-0.624154309072993</v>
      </c>
      <c r="AP75" s="25">
        <v>-0.624154309072993</v>
      </c>
      <c r="AQ75" s="25">
        <v>-0.154150679827258</v>
      </c>
      <c r="AR75" s="25">
        <v>0.579818495252945</v>
      </c>
      <c r="AS75" s="26">
        <f t="shared" si="100"/>
        <v>0.622648738620535</v>
      </c>
      <c r="AT75" s="26">
        <f t="shared" si="89"/>
        <v>0.697360324342379</v>
      </c>
      <c r="AU75" s="26">
        <f t="shared" si="101"/>
        <v>1.43397891318669</v>
      </c>
      <c r="AV75" s="16">
        <f t="shared" si="102"/>
        <v>0.0355089598566084</v>
      </c>
      <c r="AW75" s="16">
        <f t="shared" si="103"/>
        <v>0.433978913186688</v>
      </c>
      <c r="AX75" s="16">
        <f t="shared" si="104"/>
        <v>0.0282055953897344</v>
      </c>
      <c r="BA75" s="25">
        <v>-0.978020544717642</v>
      </c>
      <c r="BB75" s="25">
        <v>1</v>
      </c>
      <c r="BC75" s="25">
        <v>0.97746129815877</v>
      </c>
      <c r="BD75" s="25">
        <v>0.0694932252163471</v>
      </c>
      <c r="BE75" s="22">
        <v>-0.624154309072993</v>
      </c>
      <c r="BF75" s="25">
        <v>-0.624154309072993</v>
      </c>
      <c r="BG75" s="25">
        <v>-0.154150679827258</v>
      </c>
      <c r="BH75" s="25">
        <v>0.579818495252945</v>
      </c>
      <c r="BI75" s="26">
        <f t="shared" si="105"/>
        <v>0.616158611787146</v>
      </c>
      <c r="BJ75" s="26">
        <f t="shared" si="90"/>
        <v>0.704705765705971</v>
      </c>
      <c r="BK75" s="26">
        <f t="shared" si="153"/>
        <v>1.41903195441888</v>
      </c>
      <c r="BL75" s="16">
        <f t="shared" si="106"/>
        <v>0.0331051058066924</v>
      </c>
      <c r="BM75" s="16">
        <f t="shared" si="107"/>
        <v>0.419031954418884</v>
      </c>
      <c r="BN75" s="16">
        <f t="shared" si="108"/>
        <v>0.0237363546700676</v>
      </c>
      <c r="BQ75" s="25">
        <v>-0.978020544717642</v>
      </c>
      <c r="BR75" s="25">
        <v>1</v>
      </c>
      <c r="BS75" s="22">
        <v>0.97746129815877</v>
      </c>
      <c r="BT75" s="25">
        <v>0.0694932252163471</v>
      </c>
      <c r="BU75" s="25">
        <v>-0.624154309072993</v>
      </c>
      <c r="BV75" s="25">
        <v>-0.154150679827258</v>
      </c>
      <c r="BW75" s="25">
        <v>0.579818495252945</v>
      </c>
      <c r="BX75" s="27">
        <f t="shared" si="109"/>
        <v>0.619487499055307</v>
      </c>
      <c r="BY75" s="27">
        <f t="shared" si="91"/>
        <v>0.700918948288614</v>
      </c>
      <c r="BZ75" s="29">
        <f t="shared" si="154"/>
        <v>1.42669848267283</v>
      </c>
      <c r="CA75" s="27">
        <f t="shared" si="110"/>
        <v>0.0343275566275199</v>
      </c>
      <c r="CB75" s="27">
        <f t="shared" si="111"/>
        <v>0.426698482672829</v>
      </c>
      <c r="CC75" s="27">
        <f t="shared" si="112"/>
        <v>0.0256612093977409</v>
      </c>
      <c r="CF75" s="31">
        <v>-0.978020544717642</v>
      </c>
      <c r="CG75" s="31">
        <v>1</v>
      </c>
      <c r="CH75" s="31">
        <v>0.0694932252163471</v>
      </c>
      <c r="CI75" s="31">
        <v>-0.624154309072993</v>
      </c>
      <c r="CJ75" s="31">
        <v>-0.154150679827258</v>
      </c>
      <c r="CK75" s="31">
        <v>0.579818495252945</v>
      </c>
      <c r="CL75" s="34">
        <f t="shared" si="113"/>
        <v>0.614059759798792</v>
      </c>
      <c r="CM75" s="34">
        <f t="shared" si="114"/>
        <v>0.707114445112095</v>
      </c>
      <c r="CN75" s="34">
        <f t="shared" si="115"/>
        <v>1.41419823468813</v>
      </c>
      <c r="CO75" s="32">
        <f t="shared" si="116"/>
        <v>0.0323457467844236</v>
      </c>
      <c r="CP75" s="32">
        <f t="shared" si="117"/>
        <v>0.414198234688128</v>
      </c>
      <c r="CQ75" s="32">
        <f t="shared" si="118"/>
        <v>0.0212352781632819</v>
      </c>
      <c r="CS75" s="30">
        <f t="shared" si="119"/>
        <v>0.615106453090222</v>
      </c>
      <c r="CT75" s="30">
        <f t="shared" si="120"/>
        <v>0.602201886252274</v>
      </c>
      <c r="CU75" s="30">
        <f t="shared" si="121"/>
        <v>0.721038137256664</v>
      </c>
      <c r="CV75" s="34">
        <f t="shared" si="122"/>
        <v>1.386889192581</v>
      </c>
      <c r="CW75" s="32">
        <f t="shared" si="123"/>
        <v>0.0282210970133097</v>
      </c>
      <c r="CX75" s="32">
        <f t="shared" si="124"/>
        <v>0.386889192580997</v>
      </c>
      <c r="CY75" s="32">
        <f t="shared" si="125"/>
        <v>0.00430169915731107</v>
      </c>
      <c r="CZ75" s="36"/>
      <c r="DB75" s="25">
        <v>-0.978020544717642</v>
      </c>
      <c r="DC75" s="25">
        <v>1</v>
      </c>
      <c r="DD75" s="22">
        <v>0.0694932252163471</v>
      </c>
      <c r="DE75" s="25">
        <v>-0.154150679827258</v>
      </c>
      <c r="DF75" s="25">
        <v>0.579818495252945</v>
      </c>
      <c r="DG75" s="26">
        <f t="shared" si="126"/>
        <v>0.597553690330105</v>
      </c>
      <c r="DH75" s="29">
        <f t="shared" si="155"/>
        <v>0.726646882685837</v>
      </c>
      <c r="DI75" s="26">
        <f t="shared" si="156"/>
        <v>1.37618425651782</v>
      </c>
      <c r="DJ75" s="16">
        <f t="shared" si="127"/>
        <v>0.0266809892302078</v>
      </c>
      <c r="DK75" s="16">
        <f t="shared" si="128"/>
        <v>0.376184256517819</v>
      </c>
      <c r="DL75" s="16">
        <f t="shared" si="129"/>
        <v>0.00829633738660979</v>
      </c>
      <c r="DO75" s="25">
        <v>-0.978020544717642</v>
      </c>
      <c r="DP75" s="25">
        <v>1</v>
      </c>
      <c r="DQ75" s="25">
        <v>-0.154150679827258</v>
      </c>
      <c r="DR75" s="22">
        <v>0.579818495252945</v>
      </c>
      <c r="DS75" s="26">
        <f t="shared" si="130"/>
        <v>0.539397785379534</v>
      </c>
      <c r="DT75" s="26">
        <f t="shared" si="92"/>
        <v>0.80499130342233</v>
      </c>
      <c r="DU75" s="26">
        <f t="shared" si="157"/>
        <v>1.2422494451165</v>
      </c>
      <c r="DV75" s="16">
        <f t="shared" si="131"/>
        <v>0.0110643594693433</v>
      </c>
      <c r="DW75" s="16">
        <f t="shared" si="132"/>
        <v>0.242249445116503</v>
      </c>
      <c r="DX75" s="16">
        <f t="shared" si="133"/>
        <v>0.00290547275599868</v>
      </c>
      <c r="EA75" s="25">
        <v>-0.978020544717642</v>
      </c>
      <c r="EB75" s="22">
        <v>1</v>
      </c>
      <c r="EC75" s="25">
        <v>-0.154150679827258</v>
      </c>
      <c r="ED75" s="26">
        <f t="shared" si="134"/>
        <v>0.88740457380825</v>
      </c>
      <c r="EE75" s="26">
        <f t="shared" si="93"/>
        <v>0.489303908421834</v>
      </c>
      <c r="EF75" s="26">
        <f t="shared" si="158"/>
        <v>2.04371962452809</v>
      </c>
      <c r="EG75" s="16">
        <f t="shared" si="135"/>
        <v>0.205384844682599</v>
      </c>
      <c r="EH75" s="16">
        <f t="shared" si="136"/>
        <v>1.04371962452809</v>
      </c>
      <c r="EI75" s="16">
        <f t="shared" si="137"/>
        <v>0.499901497612944</v>
      </c>
      <c r="EL75" s="25">
        <v>-0.978020544717642</v>
      </c>
      <c r="EM75" s="25">
        <v>-0.154150679827258</v>
      </c>
      <c r="EN75" s="26">
        <f t="shared" si="138"/>
        <v>1.16014222671155</v>
      </c>
      <c r="EO75" s="26">
        <f t="shared" si="139"/>
        <v>0.374273529846912</v>
      </c>
      <c r="EP75" s="26">
        <f t="shared" si="140"/>
        <v>2.67184270394176</v>
      </c>
      <c r="EQ75" s="16">
        <f t="shared" si="141"/>
        <v>0.526976833639483</v>
      </c>
      <c r="ER75" s="16">
        <f t="shared" si="142"/>
        <v>1.67184270394176</v>
      </c>
      <c r="ES75" s="16">
        <f t="shared" si="143"/>
        <v>1.29124501220608</v>
      </c>
    </row>
    <row r="76" s="1" customFormat="1" spans="1:149">
      <c r="A76" s="13" t="s">
        <v>24</v>
      </c>
      <c r="B76" s="13">
        <v>2.57535006686313</v>
      </c>
      <c r="C76" s="14">
        <v>0.015</v>
      </c>
      <c r="D76" s="14">
        <v>0.0719647988505747</v>
      </c>
      <c r="E76" s="13">
        <v>112</v>
      </c>
      <c r="F76" s="13">
        <v>0.535714285714286</v>
      </c>
      <c r="G76" s="13">
        <v>0.535714285714286</v>
      </c>
      <c r="H76" s="13">
        <v>0.857142857142857</v>
      </c>
      <c r="I76" s="13">
        <v>1.78571428571429</v>
      </c>
      <c r="J76" s="13">
        <v>0.401821862348178</v>
      </c>
      <c r="K76" s="17">
        <f t="shared" si="94"/>
        <v>1.15677175398922</v>
      </c>
      <c r="L76" s="17">
        <f t="shared" si="84"/>
        <v>0.347364863433486</v>
      </c>
      <c r="M76" s="17">
        <f t="shared" si="85"/>
        <v>2.87881736257266</v>
      </c>
      <c r="N76" s="16">
        <f t="shared" si="86"/>
        <v>0.569949338888816</v>
      </c>
      <c r="O76" s="16">
        <f t="shared" si="87"/>
        <v>1.87881736257266</v>
      </c>
      <c r="P76" s="16">
        <f>(O76-$Q$1)^2</f>
        <v>1.8037450590103</v>
      </c>
      <c r="R76" s="21">
        <f t="shared" si="144"/>
        <v>-1.05737957181738</v>
      </c>
      <c r="S76" s="21">
        <f t="shared" si="159"/>
        <v>1</v>
      </c>
      <c r="T76" s="21">
        <f t="shared" si="95"/>
        <v>0.945985473171928</v>
      </c>
      <c r="U76" s="22">
        <f t="shared" si="145"/>
        <v>0.0148886124937506</v>
      </c>
      <c r="V76" s="21">
        <f t="shared" si="146"/>
        <v>0.0694932252163471</v>
      </c>
      <c r="W76" s="21">
        <f t="shared" si="147"/>
        <v>4.71849887129509</v>
      </c>
      <c r="X76" s="21">
        <f t="shared" si="148"/>
        <v>-0.624154309072993</v>
      </c>
      <c r="Y76" s="21">
        <f t="shared" si="149"/>
        <v>-0.624154309072993</v>
      </c>
      <c r="Z76" s="25">
        <f t="shared" si="150"/>
        <v>-0.154150679827258</v>
      </c>
      <c r="AA76" s="21">
        <f t="shared" si="151"/>
        <v>0.579818495252945</v>
      </c>
      <c r="AB76" s="26">
        <f t="shared" si="96"/>
        <v>0.616695341007645</v>
      </c>
      <c r="AC76" s="26">
        <f t="shared" si="88"/>
        <v>0.651572722588797</v>
      </c>
      <c r="AD76" s="26">
        <f t="shared" si="152"/>
        <v>1.53474810306185</v>
      </c>
      <c r="AE76" s="16">
        <f t="shared" si="97"/>
        <v>0.0461706118312206</v>
      </c>
      <c r="AF76" s="16">
        <f t="shared" si="98"/>
        <v>0.534748103061849</v>
      </c>
      <c r="AG76" s="16">
        <f t="shared" si="99"/>
        <v>0.0724751366904847</v>
      </c>
      <c r="AJ76" s="25">
        <v>-1.05737957181738</v>
      </c>
      <c r="AK76" s="25">
        <v>1</v>
      </c>
      <c r="AL76" s="25">
        <v>0.945985473171928</v>
      </c>
      <c r="AM76" s="25">
        <v>0.0694932252163471</v>
      </c>
      <c r="AN76" s="22">
        <v>4.71849887129509</v>
      </c>
      <c r="AO76" s="25">
        <v>-0.624154309072993</v>
      </c>
      <c r="AP76" s="25">
        <v>-0.624154309072993</v>
      </c>
      <c r="AQ76" s="25">
        <v>-0.154150679827258</v>
      </c>
      <c r="AR76" s="25">
        <v>0.579818495252945</v>
      </c>
      <c r="AS76" s="26">
        <f t="shared" si="100"/>
        <v>0.619353327731621</v>
      </c>
      <c r="AT76" s="26">
        <f t="shared" si="89"/>
        <v>0.648776464671384</v>
      </c>
      <c r="AU76" s="26">
        <f t="shared" si="101"/>
        <v>1.54136294155879</v>
      </c>
      <c r="AV76" s="16">
        <f t="shared" si="102"/>
        <v>0.0473199384318679</v>
      </c>
      <c r="AW76" s="16">
        <f t="shared" si="103"/>
        <v>0.541362941558794</v>
      </c>
      <c r="AX76" s="16">
        <f t="shared" si="104"/>
        <v>0.0758061924990421</v>
      </c>
      <c r="BA76" s="25">
        <v>-1.05737957181738</v>
      </c>
      <c r="BB76" s="25">
        <v>1</v>
      </c>
      <c r="BC76" s="25">
        <v>0.945985473171928</v>
      </c>
      <c r="BD76" s="25">
        <v>0.0694932252163471</v>
      </c>
      <c r="BE76" s="22">
        <v>-0.624154309072993</v>
      </c>
      <c r="BF76" s="25">
        <v>-0.624154309072993</v>
      </c>
      <c r="BG76" s="25">
        <v>-0.154150679827258</v>
      </c>
      <c r="BH76" s="25">
        <v>0.579818495252945</v>
      </c>
      <c r="BI76" s="26">
        <f t="shared" si="105"/>
        <v>0.612411598396707</v>
      </c>
      <c r="BJ76" s="26">
        <f t="shared" si="90"/>
        <v>0.656130392370339</v>
      </c>
      <c r="BK76" s="26">
        <f t="shared" si="153"/>
        <v>1.52408730281095</v>
      </c>
      <c r="BL76" s="16">
        <f t="shared" si="106"/>
        <v>0.0443480369289892</v>
      </c>
      <c r="BM76" s="16">
        <f t="shared" si="107"/>
        <v>0.524087302810949</v>
      </c>
      <c r="BN76" s="16">
        <f t="shared" si="108"/>
        <v>0.0671439107222219</v>
      </c>
      <c r="BQ76" s="25">
        <v>-1.05737957181738</v>
      </c>
      <c r="BR76" s="25">
        <v>1</v>
      </c>
      <c r="BS76" s="22">
        <v>0.945985473171928</v>
      </c>
      <c r="BT76" s="25">
        <v>0.0694932252163471</v>
      </c>
      <c r="BU76" s="25">
        <v>-0.624154309072993</v>
      </c>
      <c r="BV76" s="25">
        <v>-0.154150679827258</v>
      </c>
      <c r="BW76" s="25">
        <v>0.579818495252945</v>
      </c>
      <c r="BX76" s="27">
        <f t="shared" si="109"/>
        <v>0.615786138430217</v>
      </c>
      <c r="BY76" s="27">
        <f t="shared" si="91"/>
        <v>0.652534763729038</v>
      </c>
      <c r="BZ76" s="29">
        <f t="shared" si="154"/>
        <v>1.53248540244094</v>
      </c>
      <c r="CA76" s="27">
        <f t="shared" si="110"/>
        <v>0.045780711439311</v>
      </c>
      <c r="CB76" s="27">
        <f t="shared" si="111"/>
        <v>0.532485402440944</v>
      </c>
      <c r="CC76" s="27">
        <f t="shared" si="112"/>
        <v>0.0707443416660497</v>
      </c>
      <c r="CF76" s="31">
        <v>-1.05737957181738</v>
      </c>
      <c r="CG76" s="31">
        <v>1</v>
      </c>
      <c r="CH76" s="31">
        <v>0.0694932252163471</v>
      </c>
      <c r="CI76" s="31">
        <v>-0.624154309072993</v>
      </c>
      <c r="CJ76" s="31">
        <v>-0.154150679827258</v>
      </c>
      <c r="CK76" s="31">
        <v>0.579818495252945</v>
      </c>
      <c r="CL76" s="34">
        <f t="shared" si="113"/>
        <v>0.615189678716859</v>
      </c>
      <c r="CM76" s="34">
        <f t="shared" si="114"/>
        <v>0.653167431524996</v>
      </c>
      <c r="CN76" s="34">
        <f t="shared" si="115"/>
        <v>1.53100101403591</v>
      </c>
      <c r="CO76" s="32">
        <f t="shared" si="116"/>
        <v>0.0455258250619391</v>
      </c>
      <c r="CP76" s="32">
        <f t="shared" si="117"/>
        <v>0.531001014035911</v>
      </c>
      <c r="CQ76" s="32">
        <f t="shared" si="118"/>
        <v>0.0689199387353483</v>
      </c>
      <c r="CS76" s="30">
        <f t="shared" si="119"/>
        <v>0.616203819269244</v>
      </c>
      <c r="CT76" s="30">
        <f t="shared" si="120"/>
        <v>0.602201886252274</v>
      </c>
      <c r="CU76" s="30">
        <f t="shared" si="121"/>
        <v>0.667254406738685</v>
      </c>
      <c r="CV76" s="34">
        <f t="shared" si="122"/>
        <v>1.49867874966561</v>
      </c>
      <c r="CW76" s="32">
        <f t="shared" si="123"/>
        <v>0.0401521539798062</v>
      </c>
      <c r="CX76" s="32">
        <f t="shared" si="124"/>
        <v>0.49867874966561</v>
      </c>
      <c r="CY76" s="32">
        <f t="shared" si="125"/>
        <v>0.0314625635897125</v>
      </c>
      <c r="CZ76" s="36"/>
      <c r="DB76" s="25">
        <v>-1.05737957181738</v>
      </c>
      <c r="DC76" s="25">
        <v>1</v>
      </c>
      <c r="DD76" s="22">
        <v>0.0694932252163471</v>
      </c>
      <c r="DE76" s="25">
        <v>-0.154150679827258</v>
      </c>
      <c r="DF76" s="25">
        <v>0.579818495252945</v>
      </c>
      <c r="DG76" s="26">
        <f t="shared" si="126"/>
        <v>0.598653236764293</v>
      </c>
      <c r="DH76" s="29">
        <f t="shared" si="155"/>
        <v>0.671209704836837</v>
      </c>
      <c r="DI76" s="26">
        <f t="shared" si="156"/>
        <v>1.4898473499323</v>
      </c>
      <c r="DJ76" s="16">
        <f t="shared" si="127"/>
        <v>0.0387425899545367</v>
      </c>
      <c r="DK76" s="16">
        <f t="shared" si="128"/>
        <v>0.489847349932296</v>
      </c>
      <c r="DL76" s="16">
        <f t="shared" si="129"/>
        <v>0.0419214674162938</v>
      </c>
      <c r="DO76" s="25">
        <v>-1.05737957181738</v>
      </c>
      <c r="DP76" s="25">
        <v>1</v>
      </c>
      <c r="DQ76" s="25">
        <v>-0.154150679827258</v>
      </c>
      <c r="DR76" s="22">
        <v>0.579818495252945</v>
      </c>
      <c r="DS76" s="26">
        <f t="shared" si="130"/>
        <v>0.540390320311742</v>
      </c>
      <c r="DT76" s="26">
        <f t="shared" si="92"/>
        <v>0.74357709093748</v>
      </c>
      <c r="DU76" s="26">
        <f t="shared" si="157"/>
        <v>1.3448504696927</v>
      </c>
      <c r="DV76" s="16">
        <f t="shared" si="131"/>
        <v>0.0192012175424</v>
      </c>
      <c r="DW76" s="16">
        <f t="shared" si="132"/>
        <v>0.344850469692699</v>
      </c>
      <c r="DX76" s="16">
        <f t="shared" si="133"/>
        <v>0.00237155239445928</v>
      </c>
      <c r="EA76" s="25">
        <v>-1.05737957181738</v>
      </c>
      <c r="EB76" s="22">
        <v>1</v>
      </c>
      <c r="EC76" s="25">
        <v>-0.154150679827258</v>
      </c>
      <c r="ED76" s="26">
        <f t="shared" si="134"/>
        <v>0.889037468978345</v>
      </c>
      <c r="EE76" s="26">
        <f t="shared" si="93"/>
        <v>0.451974046504406</v>
      </c>
      <c r="EF76" s="26">
        <f t="shared" si="158"/>
        <v>2.21251642153805</v>
      </c>
      <c r="EG76" s="16">
        <f t="shared" si="135"/>
        <v>0.237379047344002</v>
      </c>
      <c r="EH76" s="16">
        <f t="shared" si="136"/>
        <v>1.21251642153805</v>
      </c>
      <c r="EI76" s="16">
        <f t="shared" si="137"/>
        <v>0.767085060782468</v>
      </c>
      <c r="EL76" s="25">
        <v>-1.05737957181738</v>
      </c>
      <c r="EM76" s="25">
        <v>-0.154150679827258</v>
      </c>
      <c r="EN76" s="26">
        <f t="shared" si="138"/>
        <v>1.16227698090883</v>
      </c>
      <c r="EO76" s="26">
        <f t="shared" si="139"/>
        <v>0.345719539273658</v>
      </c>
      <c r="EP76" s="26">
        <f t="shared" si="140"/>
        <v>2.89251802805522</v>
      </c>
      <c r="EQ76" s="16">
        <f t="shared" si="141"/>
        <v>0.578291987345094</v>
      </c>
      <c r="ER76" s="16">
        <f t="shared" si="142"/>
        <v>1.89251802805522</v>
      </c>
      <c r="ES76" s="16">
        <f t="shared" si="143"/>
        <v>1.84146242660835</v>
      </c>
    </row>
    <row r="77" s="1" customFormat="1" spans="1:149">
      <c r="A77" s="13" t="s">
        <v>24</v>
      </c>
      <c r="B77" s="13">
        <v>2.55455670241341</v>
      </c>
      <c r="C77" s="14">
        <v>0.015</v>
      </c>
      <c r="D77" s="14">
        <v>0.0719647988505747</v>
      </c>
      <c r="E77" s="13">
        <v>112</v>
      </c>
      <c r="F77" s="13">
        <v>0.535714285714286</v>
      </c>
      <c r="G77" s="13">
        <v>0.535714285714286</v>
      </c>
      <c r="H77" s="13">
        <v>0.857142857142857</v>
      </c>
      <c r="I77" s="13">
        <v>1.78571428571429</v>
      </c>
      <c r="J77" s="13">
        <v>0.379554655870445</v>
      </c>
      <c r="K77" s="17">
        <f t="shared" si="94"/>
        <v>1.15730822279202</v>
      </c>
      <c r="L77" s="17">
        <f t="shared" si="84"/>
        <v>0.327963327655933</v>
      </c>
      <c r="M77" s="17">
        <f t="shared" si="85"/>
        <v>3.04912139764938</v>
      </c>
      <c r="N77" s="16">
        <f t="shared" si="86"/>
        <v>0.604900610859232</v>
      </c>
      <c r="O77" s="16">
        <f t="shared" si="87"/>
        <v>2.04912139764938</v>
      </c>
      <c r="P77" s="16">
        <f>(O77-$Q$1)^2</f>
        <v>2.29019734254231</v>
      </c>
      <c r="R77" s="21">
        <f t="shared" si="144"/>
        <v>-1.11485348277577</v>
      </c>
      <c r="S77" s="21">
        <f t="shared" si="159"/>
        <v>1</v>
      </c>
      <c r="T77" s="21">
        <f t="shared" si="95"/>
        <v>0.937878706611619</v>
      </c>
      <c r="U77" s="22">
        <f t="shared" si="145"/>
        <v>0.0148886124937506</v>
      </c>
      <c r="V77" s="21">
        <f t="shared" si="146"/>
        <v>0.0694932252163471</v>
      </c>
      <c r="W77" s="21">
        <f t="shared" si="147"/>
        <v>4.71849887129509</v>
      </c>
      <c r="X77" s="21">
        <f t="shared" si="148"/>
        <v>-0.624154309072993</v>
      </c>
      <c r="Y77" s="21">
        <f t="shared" si="149"/>
        <v>-0.624154309072993</v>
      </c>
      <c r="Z77" s="25">
        <f t="shared" si="150"/>
        <v>-0.154150679827258</v>
      </c>
      <c r="AA77" s="21">
        <f t="shared" si="151"/>
        <v>0.579818495252945</v>
      </c>
      <c r="AB77" s="26">
        <f t="shared" si="96"/>
        <v>0.615868462964406</v>
      </c>
      <c r="AC77" s="26">
        <f t="shared" si="88"/>
        <v>0.616291754969082</v>
      </c>
      <c r="AD77" s="26">
        <f t="shared" si="152"/>
        <v>1.62260811042356</v>
      </c>
      <c r="AE77" s="16">
        <f t="shared" si="97"/>
        <v>0.0558442154232418</v>
      </c>
      <c r="AF77" s="16">
        <f t="shared" si="98"/>
        <v>0.622608110423556</v>
      </c>
      <c r="AG77" s="16">
        <f t="shared" si="99"/>
        <v>0.127500465854023</v>
      </c>
      <c r="AJ77" s="25">
        <v>-1.11485348277577</v>
      </c>
      <c r="AK77" s="25">
        <v>1</v>
      </c>
      <c r="AL77" s="25">
        <v>0.937878706611619</v>
      </c>
      <c r="AM77" s="25">
        <v>0.0694932252163471</v>
      </c>
      <c r="AN77" s="22">
        <v>4.71849887129509</v>
      </c>
      <c r="AO77" s="25">
        <v>-0.624154309072993</v>
      </c>
      <c r="AP77" s="25">
        <v>-0.624154309072993</v>
      </c>
      <c r="AQ77" s="25">
        <v>-0.154150679827258</v>
      </c>
      <c r="AR77" s="25">
        <v>0.579818495252945</v>
      </c>
      <c r="AS77" s="26">
        <f t="shared" si="100"/>
        <v>0.618501325031065</v>
      </c>
      <c r="AT77" s="26">
        <f t="shared" si="89"/>
        <v>0.613668298691812</v>
      </c>
      <c r="AU77" s="26">
        <f t="shared" si="101"/>
        <v>1.62954482434851</v>
      </c>
      <c r="AV77" s="16">
        <f t="shared" si="102"/>
        <v>0.0570955107029549</v>
      </c>
      <c r="AW77" s="16">
        <f t="shared" si="103"/>
        <v>0.629544824348515</v>
      </c>
      <c r="AX77" s="16">
        <f t="shared" si="104"/>
        <v>0.132140339164512</v>
      </c>
      <c r="BA77" s="25">
        <v>-1.11485348277577</v>
      </c>
      <c r="BB77" s="25">
        <v>1</v>
      </c>
      <c r="BC77" s="25">
        <v>0.937878706611619</v>
      </c>
      <c r="BD77" s="25">
        <v>0.0694932252163471</v>
      </c>
      <c r="BE77" s="22">
        <v>-0.624154309072993</v>
      </c>
      <c r="BF77" s="25">
        <v>-0.624154309072993</v>
      </c>
      <c r="BG77" s="25">
        <v>-0.154150679827258</v>
      </c>
      <c r="BH77" s="25">
        <v>0.579818495252945</v>
      </c>
      <c r="BI77" s="26">
        <f t="shared" si="105"/>
        <v>0.611444219950063</v>
      </c>
      <c r="BJ77" s="26">
        <f t="shared" si="90"/>
        <v>0.620751073419981</v>
      </c>
      <c r="BK77" s="26">
        <f t="shared" si="153"/>
        <v>1.61095170482843</v>
      </c>
      <c r="BL77" s="16">
        <f t="shared" si="106"/>
        <v>0.0537727699290354</v>
      </c>
      <c r="BM77" s="16">
        <f t="shared" si="107"/>
        <v>0.610951704828435</v>
      </c>
      <c r="BN77" s="16">
        <f t="shared" si="108"/>
        <v>0.119706189597117</v>
      </c>
      <c r="BQ77" s="25">
        <v>-1.11485348277577</v>
      </c>
      <c r="BR77" s="25">
        <v>1</v>
      </c>
      <c r="BS77" s="22">
        <v>0.937878706611619</v>
      </c>
      <c r="BT77" s="25">
        <v>0.0694932252163471</v>
      </c>
      <c r="BU77" s="25">
        <v>-0.624154309072993</v>
      </c>
      <c r="BV77" s="25">
        <v>-0.154150679827258</v>
      </c>
      <c r="BW77" s="25">
        <v>0.579818495252945</v>
      </c>
      <c r="BX77" s="27">
        <f t="shared" si="109"/>
        <v>0.614830375828008</v>
      </c>
      <c r="BY77" s="27">
        <f t="shared" si="91"/>
        <v>0.617332309515919</v>
      </c>
      <c r="BZ77" s="29">
        <f t="shared" si="154"/>
        <v>1.61987309684819</v>
      </c>
      <c r="CA77" s="27">
        <f t="shared" si="110"/>
        <v>0.0553546644015497</v>
      </c>
      <c r="CB77" s="27">
        <f t="shared" si="111"/>
        <v>0.619873096848194</v>
      </c>
      <c r="CC77" s="27">
        <f t="shared" si="112"/>
        <v>0.124867374010634</v>
      </c>
      <c r="CF77" s="31">
        <v>-1.11485348277577</v>
      </c>
      <c r="CG77" s="31">
        <v>1</v>
      </c>
      <c r="CH77" s="31">
        <v>0.0694932252163471</v>
      </c>
      <c r="CI77" s="31">
        <v>-0.624154309072993</v>
      </c>
      <c r="CJ77" s="31">
        <v>-0.154150679827258</v>
      </c>
      <c r="CK77" s="31">
        <v>0.579818495252945</v>
      </c>
      <c r="CL77" s="34">
        <f t="shared" si="113"/>
        <v>0.615474981387241</v>
      </c>
      <c r="CM77" s="34">
        <f t="shared" si="114"/>
        <v>0.616685758720774</v>
      </c>
      <c r="CN77" s="34">
        <f t="shared" si="115"/>
        <v>1.62157141762825</v>
      </c>
      <c r="CO77" s="32">
        <f t="shared" si="116"/>
        <v>0.0556583999919511</v>
      </c>
      <c r="CP77" s="32">
        <f t="shared" si="117"/>
        <v>0.621571417628253</v>
      </c>
      <c r="CQ77" s="32">
        <f t="shared" si="118"/>
        <v>0.124677121419513</v>
      </c>
      <c r="CS77" s="30">
        <f t="shared" si="119"/>
        <v>0.616480902426502</v>
      </c>
      <c r="CT77" s="30">
        <f t="shared" si="120"/>
        <v>0.602201886252274</v>
      </c>
      <c r="CU77" s="30">
        <f t="shared" si="121"/>
        <v>0.630278092007573</v>
      </c>
      <c r="CV77" s="34">
        <f t="shared" si="122"/>
        <v>1.58660123631266</v>
      </c>
      <c r="CW77" s="32">
        <f t="shared" si="123"/>
        <v>0.0495717891966993</v>
      </c>
      <c r="CX77" s="32">
        <f t="shared" si="124"/>
        <v>0.58660123631266</v>
      </c>
      <c r="CY77" s="32">
        <f t="shared" si="125"/>
        <v>0.0703837629640489</v>
      </c>
      <c r="CZ77" s="36"/>
      <c r="DB77" s="25">
        <v>-1.11485348277577</v>
      </c>
      <c r="DC77" s="25">
        <v>1</v>
      </c>
      <c r="DD77" s="22">
        <v>0.0694932252163471</v>
      </c>
      <c r="DE77" s="25">
        <v>-0.154150679827258</v>
      </c>
      <c r="DF77" s="25">
        <v>0.579818495252945</v>
      </c>
      <c r="DG77" s="26">
        <f t="shared" si="126"/>
        <v>0.598930870432397</v>
      </c>
      <c r="DH77" s="29">
        <f t="shared" si="155"/>
        <v>0.633720308316094</v>
      </c>
      <c r="DI77" s="26">
        <f t="shared" si="156"/>
        <v>1.57798319996589</v>
      </c>
      <c r="DJ77" s="16">
        <f t="shared" si="127"/>
        <v>0.0481259235155315</v>
      </c>
      <c r="DK77" s="16">
        <f t="shared" si="128"/>
        <v>0.577983199965889</v>
      </c>
      <c r="DL77" s="16">
        <f t="shared" si="129"/>
        <v>0.0857805546778496</v>
      </c>
      <c r="DO77" s="25">
        <v>-1.11485348277577</v>
      </c>
      <c r="DP77" s="25">
        <v>1</v>
      </c>
      <c r="DQ77" s="25">
        <v>-0.154150679827258</v>
      </c>
      <c r="DR77" s="22">
        <v>0.579818495252945</v>
      </c>
      <c r="DS77" s="26">
        <f t="shared" si="130"/>
        <v>0.540640933751414</v>
      </c>
      <c r="DT77" s="26">
        <f t="shared" si="92"/>
        <v>0.702045724205123</v>
      </c>
      <c r="DU77" s="26">
        <f t="shared" si="157"/>
        <v>1.42440864679039</v>
      </c>
      <c r="DV77" s="16">
        <f t="shared" si="131"/>
        <v>0.0259487889215447</v>
      </c>
      <c r="DW77" s="16">
        <f t="shared" si="132"/>
        <v>0.424408646790393</v>
      </c>
      <c r="DX77" s="16">
        <f t="shared" si="133"/>
        <v>0.0164497975859633</v>
      </c>
      <c r="EA77" s="25">
        <v>-1.11485348277577</v>
      </c>
      <c r="EB77" s="22">
        <v>1</v>
      </c>
      <c r="EC77" s="25">
        <v>-0.154150679827258</v>
      </c>
      <c r="ED77" s="26">
        <f t="shared" si="134"/>
        <v>0.889449772325987</v>
      </c>
      <c r="EE77" s="26">
        <f t="shared" si="93"/>
        <v>0.426729724015643</v>
      </c>
      <c r="EF77" s="26">
        <f t="shared" si="158"/>
        <v>2.34340366682154</v>
      </c>
      <c r="EG77" s="16">
        <f t="shared" si="135"/>
        <v>0.259993029785211</v>
      </c>
      <c r="EH77" s="16">
        <f t="shared" si="136"/>
        <v>1.34340366682154</v>
      </c>
      <c r="EI77" s="16">
        <f t="shared" si="137"/>
        <v>1.01348751079064</v>
      </c>
      <c r="EL77" s="25">
        <v>-1.11485348277577</v>
      </c>
      <c r="EM77" s="25">
        <v>-0.154150679827258</v>
      </c>
      <c r="EN77" s="26">
        <f t="shared" si="138"/>
        <v>1.16281600283629</v>
      </c>
      <c r="EO77" s="26">
        <f t="shared" si="139"/>
        <v>0.326409900572964</v>
      </c>
      <c r="EP77" s="26">
        <f t="shared" si="140"/>
        <v>3.06363256213935</v>
      </c>
      <c r="EQ77" s="16">
        <f t="shared" si="141"/>
        <v>0.613498337650753</v>
      </c>
      <c r="ER77" s="16">
        <f t="shared" si="142"/>
        <v>2.06363256213935</v>
      </c>
      <c r="ES77" s="16">
        <f t="shared" si="143"/>
        <v>2.33514914894841</v>
      </c>
    </row>
    <row r="78" s="1" customFormat="1" spans="1:149">
      <c r="A78" s="13" t="s">
        <v>24</v>
      </c>
      <c r="B78" s="13">
        <v>1.97347804494307</v>
      </c>
      <c r="C78" s="14">
        <v>0.015</v>
      </c>
      <c r="D78" s="14">
        <v>0.0719647988505747</v>
      </c>
      <c r="E78" s="13">
        <v>112</v>
      </c>
      <c r="F78" s="13">
        <v>0.535714285714286</v>
      </c>
      <c r="G78" s="13">
        <v>0.535714285714286</v>
      </c>
      <c r="H78" s="13">
        <v>0.857142857142857</v>
      </c>
      <c r="I78" s="13">
        <v>1.78571428571429</v>
      </c>
      <c r="J78" s="13">
        <v>0.334008097165992</v>
      </c>
      <c r="K78" s="17">
        <f t="shared" si="94"/>
        <v>1.17230005215475</v>
      </c>
      <c r="L78" s="17">
        <f t="shared" si="84"/>
        <v>0.284916900372107</v>
      </c>
      <c r="M78" s="17">
        <f t="shared" si="85"/>
        <v>3.50979530766332</v>
      </c>
      <c r="N78" s="16">
        <f t="shared" si="86"/>
        <v>0.702733401798882</v>
      </c>
      <c r="O78" s="16">
        <f t="shared" si="87"/>
        <v>2.50979530766332</v>
      </c>
      <c r="P78" s="16">
        <f>(O78-$Q$1)^2</f>
        <v>3.89673011725071</v>
      </c>
      <c r="R78" s="21">
        <f t="shared" si="144"/>
        <v>-1.25555771887224</v>
      </c>
      <c r="S78" s="21">
        <f t="shared" si="159"/>
        <v>1</v>
      </c>
      <c r="T78" s="21">
        <f t="shared" si="95"/>
        <v>0.679797491125044</v>
      </c>
      <c r="U78" s="22">
        <f t="shared" si="145"/>
        <v>0.0148886124937506</v>
      </c>
      <c r="V78" s="21">
        <f t="shared" si="146"/>
        <v>0.0694932252163471</v>
      </c>
      <c r="W78" s="21">
        <f t="shared" si="147"/>
        <v>4.71849887129509</v>
      </c>
      <c r="X78" s="21">
        <f t="shared" si="148"/>
        <v>-0.624154309072993</v>
      </c>
      <c r="Y78" s="21">
        <f t="shared" si="149"/>
        <v>-0.624154309072993</v>
      </c>
      <c r="Z78" s="25">
        <f t="shared" si="150"/>
        <v>-0.154150679827258</v>
      </c>
      <c r="AA78" s="21">
        <f t="shared" si="151"/>
        <v>0.579818495252945</v>
      </c>
      <c r="AB78" s="26">
        <f t="shared" si="96"/>
        <v>0.589002003091863</v>
      </c>
      <c r="AC78" s="26">
        <f t="shared" si="88"/>
        <v>0.567074637119526</v>
      </c>
      <c r="AD78" s="26">
        <f t="shared" si="152"/>
        <v>1.76343630016594</v>
      </c>
      <c r="AE78" s="16">
        <f t="shared" si="97"/>
        <v>0.0650218920593318</v>
      </c>
      <c r="AF78" s="16">
        <f t="shared" si="98"/>
        <v>0.76343630016594</v>
      </c>
      <c r="AG78" s="16">
        <f t="shared" si="99"/>
        <v>0.247904672388431</v>
      </c>
      <c r="AJ78" s="25">
        <v>-1.25555771887224</v>
      </c>
      <c r="AK78" s="25">
        <v>1</v>
      </c>
      <c r="AL78" s="25">
        <v>0.679797491125044</v>
      </c>
      <c r="AM78" s="25">
        <v>0.0694932252163471</v>
      </c>
      <c r="AN78" s="22">
        <v>4.71849887129509</v>
      </c>
      <c r="AO78" s="25">
        <v>-0.624154309072993</v>
      </c>
      <c r="AP78" s="25">
        <v>-0.624154309072993</v>
      </c>
      <c r="AQ78" s="25">
        <v>-0.154150679827258</v>
      </c>
      <c r="AR78" s="25">
        <v>0.579818495252945</v>
      </c>
      <c r="AS78" s="26">
        <f t="shared" si="100"/>
        <v>0.590863935211672</v>
      </c>
      <c r="AT78" s="26">
        <f t="shared" si="89"/>
        <v>0.565287669903794</v>
      </c>
      <c r="AU78" s="26">
        <f t="shared" si="101"/>
        <v>1.76901081208828</v>
      </c>
      <c r="AV78" s="16">
        <f t="shared" si="102"/>
        <v>0.0659749215381485</v>
      </c>
      <c r="AW78" s="16">
        <f t="shared" si="103"/>
        <v>0.769010812088277</v>
      </c>
      <c r="AX78" s="16">
        <f t="shared" si="104"/>
        <v>0.252985977553029</v>
      </c>
      <c r="BA78" s="25">
        <v>-1.25555771887224</v>
      </c>
      <c r="BB78" s="25">
        <v>1</v>
      </c>
      <c r="BC78" s="25">
        <v>0.679797491125044</v>
      </c>
      <c r="BD78" s="25">
        <v>0.0694932252163471</v>
      </c>
      <c r="BE78" s="22">
        <v>-0.624154309072993</v>
      </c>
      <c r="BF78" s="25">
        <v>-0.624154309072993</v>
      </c>
      <c r="BG78" s="25">
        <v>-0.154150679827258</v>
      </c>
      <c r="BH78" s="25">
        <v>0.579818495252945</v>
      </c>
      <c r="BI78" s="26">
        <f t="shared" si="105"/>
        <v>0.580335575461349</v>
      </c>
      <c r="BJ78" s="26">
        <f t="shared" si="90"/>
        <v>0.575543032840035</v>
      </c>
      <c r="BK78" s="26">
        <f t="shared" si="153"/>
        <v>1.73748954107822</v>
      </c>
      <c r="BL78" s="16">
        <f t="shared" si="106"/>
        <v>0.0606772265633495</v>
      </c>
      <c r="BM78" s="16">
        <f t="shared" si="107"/>
        <v>0.73748954107822</v>
      </c>
      <c r="BN78" s="16">
        <f t="shared" si="108"/>
        <v>0.223278608387095</v>
      </c>
      <c r="BQ78" s="25">
        <v>-1.25555771887224</v>
      </c>
      <c r="BR78" s="25">
        <v>1</v>
      </c>
      <c r="BS78" s="22">
        <v>0.679797491125044</v>
      </c>
      <c r="BT78" s="25">
        <v>0.0694932252163471</v>
      </c>
      <c r="BU78" s="25">
        <v>-0.624154309072993</v>
      </c>
      <c r="BV78" s="25">
        <v>-0.154150679827258</v>
      </c>
      <c r="BW78" s="25">
        <v>0.579818495252945</v>
      </c>
      <c r="BX78" s="27">
        <f t="shared" si="109"/>
        <v>0.584061728235128</v>
      </c>
      <c r="BY78" s="27">
        <f t="shared" si="91"/>
        <v>0.571871226993886</v>
      </c>
      <c r="BZ78" s="29">
        <f t="shared" si="154"/>
        <v>1.74864541665547</v>
      </c>
      <c r="CA78" s="27">
        <f t="shared" si="110"/>
        <v>0.0625268184108594</v>
      </c>
      <c r="CB78" s="27">
        <f t="shared" si="111"/>
        <v>0.748645416655472</v>
      </c>
      <c r="CC78" s="27">
        <f t="shared" si="112"/>
        <v>0.232457146652173</v>
      </c>
      <c r="CF78" s="31">
        <v>-1.25555771887224</v>
      </c>
      <c r="CG78" s="31">
        <v>1</v>
      </c>
      <c r="CH78" s="31">
        <v>0.0694932252163471</v>
      </c>
      <c r="CI78" s="31">
        <v>-0.624154309072993</v>
      </c>
      <c r="CJ78" s="31">
        <v>-0.154150679827258</v>
      </c>
      <c r="CK78" s="31">
        <v>0.579818495252945</v>
      </c>
      <c r="CL78" s="34">
        <f t="shared" si="113"/>
        <v>0.623447875484309</v>
      </c>
      <c r="CM78" s="34">
        <f t="shared" si="114"/>
        <v>0.535743420260317</v>
      </c>
      <c r="CN78" s="34">
        <f t="shared" si="115"/>
        <v>1.8665651544803</v>
      </c>
      <c r="CO78" s="32">
        <f t="shared" si="116"/>
        <v>0.0837753852729568</v>
      </c>
      <c r="CP78" s="32">
        <f t="shared" si="117"/>
        <v>0.866565154480296</v>
      </c>
      <c r="CQ78" s="32">
        <f t="shared" si="118"/>
        <v>0.357711902804078</v>
      </c>
      <c r="CS78" s="30">
        <f t="shared" si="119"/>
        <v>0.624224099032166</v>
      </c>
      <c r="CT78" s="30">
        <f t="shared" si="120"/>
        <v>0.602201886252274</v>
      </c>
      <c r="CU78" s="30">
        <f t="shared" si="121"/>
        <v>0.554644720966665</v>
      </c>
      <c r="CV78" s="34">
        <f t="shared" si="122"/>
        <v>1.80295595035529</v>
      </c>
      <c r="CW78" s="32">
        <f t="shared" si="123"/>
        <v>0.0719279085044572</v>
      </c>
      <c r="CX78" s="32">
        <f t="shared" si="124"/>
        <v>0.802955950355293</v>
      </c>
      <c r="CY78" s="32">
        <f t="shared" si="125"/>
        <v>0.231990669822251</v>
      </c>
      <c r="CZ78" s="36"/>
      <c r="DB78" s="25">
        <v>-1.25555771887224</v>
      </c>
      <c r="DC78" s="25">
        <v>1</v>
      </c>
      <c r="DD78" s="22">
        <v>0.0694932252163471</v>
      </c>
      <c r="DE78" s="25">
        <v>-0.154150679827258</v>
      </c>
      <c r="DF78" s="25">
        <v>0.579818495252945</v>
      </c>
      <c r="DG78" s="26">
        <f t="shared" si="126"/>
        <v>0.60668945127781</v>
      </c>
      <c r="DH78" s="29">
        <f t="shared" si="155"/>
        <v>0.550542120787668</v>
      </c>
      <c r="DI78" s="26">
        <f t="shared" si="156"/>
        <v>1.81639144806811</v>
      </c>
      <c r="DJ78" s="16">
        <f t="shared" si="127"/>
        <v>0.0743551208802549</v>
      </c>
      <c r="DK78" s="16">
        <f t="shared" si="128"/>
        <v>0.81639144806811</v>
      </c>
      <c r="DL78" s="16">
        <f t="shared" si="129"/>
        <v>0.282270577132287</v>
      </c>
      <c r="DO78" s="25">
        <v>-1.25555771887224</v>
      </c>
      <c r="DP78" s="25">
        <v>1</v>
      </c>
      <c r="DQ78" s="25">
        <v>-0.154150679827258</v>
      </c>
      <c r="DR78" s="22">
        <v>0.579818495252945</v>
      </c>
      <c r="DS78" s="26">
        <f t="shared" si="130"/>
        <v>0.547644423803316</v>
      </c>
      <c r="DT78" s="26">
        <f t="shared" si="92"/>
        <v>0.609899567398772</v>
      </c>
      <c r="DU78" s="26">
        <f t="shared" si="157"/>
        <v>1.63961421429599</v>
      </c>
      <c r="DV78" s="16">
        <f t="shared" si="131"/>
        <v>0.0456404800590893</v>
      </c>
      <c r="DW78" s="16">
        <f t="shared" si="132"/>
        <v>0.639614214295987</v>
      </c>
      <c r="DX78" s="16">
        <f t="shared" si="133"/>
        <v>0.117966373361992</v>
      </c>
      <c r="EA78" s="25">
        <v>-1.25555771887224</v>
      </c>
      <c r="EB78" s="22">
        <v>1</v>
      </c>
      <c r="EC78" s="25">
        <v>-0.154150679827258</v>
      </c>
      <c r="ED78" s="26">
        <f t="shared" si="134"/>
        <v>0.900971749748096</v>
      </c>
      <c r="EE78" s="26">
        <f t="shared" si="93"/>
        <v>0.370719833623394</v>
      </c>
      <c r="EF78" s="26">
        <f t="shared" si="158"/>
        <v>2.69745481439733</v>
      </c>
      <c r="EG78" s="16">
        <f t="shared" si="135"/>
        <v>0.321447783349241</v>
      </c>
      <c r="EH78" s="16">
        <f t="shared" si="136"/>
        <v>1.69745481439733</v>
      </c>
      <c r="EI78" s="16">
        <f t="shared" si="137"/>
        <v>1.85170129577201</v>
      </c>
      <c r="EL78" s="25">
        <v>-1.25555771887224</v>
      </c>
      <c r="EM78" s="25">
        <v>-0.154150679827258</v>
      </c>
      <c r="EN78" s="26">
        <f t="shared" si="138"/>
        <v>1.17787918026081</v>
      </c>
      <c r="EO78" s="26">
        <f t="shared" si="139"/>
        <v>0.283567366469653</v>
      </c>
      <c r="EP78" s="26">
        <f t="shared" si="140"/>
        <v>3.52649887908389</v>
      </c>
      <c r="EQ78" s="16">
        <f t="shared" si="141"/>
        <v>0.712118404883627</v>
      </c>
      <c r="ER78" s="16">
        <f t="shared" si="142"/>
        <v>2.52649887908389</v>
      </c>
      <c r="ES78" s="16">
        <f t="shared" si="143"/>
        <v>3.96402444857669</v>
      </c>
    </row>
    <row r="79" s="1" customFormat="1" spans="1:149">
      <c r="A79" s="13" t="s">
        <v>24</v>
      </c>
      <c r="B79" s="13">
        <v>2.78939737707278</v>
      </c>
      <c r="C79" s="14">
        <v>0.015</v>
      </c>
      <c r="D79" s="14">
        <v>0.0719647988505747</v>
      </c>
      <c r="E79" s="13">
        <v>112</v>
      </c>
      <c r="F79" s="13">
        <v>0.535714285714286</v>
      </c>
      <c r="G79" s="13">
        <v>0.535714285714286</v>
      </c>
      <c r="H79" s="13">
        <v>0.857142857142857</v>
      </c>
      <c r="I79" s="13">
        <v>1.78571428571429</v>
      </c>
      <c r="J79" s="13">
        <v>0.389676113360324</v>
      </c>
      <c r="K79" s="17">
        <f t="shared" si="94"/>
        <v>1.15124933338581</v>
      </c>
      <c r="L79" s="17">
        <f t="shared" si="84"/>
        <v>0.338481076218556</v>
      </c>
      <c r="M79" s="17">
        <f t="shared" si="85"/>
        <v>2.95437491268877</v>
      </c>
      <c r="N79" s="16">
        <f t="shared" si="86"/>
        <v>0.579993769459984</v>
      </c>
      <c r="O79" s="16">
        <f t="shared" si="87"/>
        <v>1.95437491268877</v>
      </c>
      <c r="P79" s="16">
        <f>(O79-$Q$1)^2</f>
        <v>2.01240698623616</v>
      </c>
      <c r="R79" s="21">
        <f t="shared" si="144"/>
        <v>-1.08328709301217</v>
      </c>
      <c r="S79" s="21">
        <f t="shared" si="159"/>
        <v>1</v>
      </c>
      <c r="T79" s="21">
        <f t="shared" si="95"/>
        <v>1.02582557862251</v>
      </c>
      <c r="U79" s="22">
        <f t="shared" si="145"/>
        <v>0.0148886124937506</v>
      </c>
      <c r="V79" s="21">
        <f t="shared" si="146"/>
        <v>0.0694932252163471</v>
      </c>
      <c r="W79" s="21">
        <f t="shared" si="147"/>
        <v>4.71849887129509</v>
      </c>
      <c r="X79" s="21">
        <f t="shared" si="148"/>
        <v>-0.624154309072993</v>
      </c>
      <c r="Y79" s="21">
        <f t="shared" si="149"/>
        <v>-0.624154309072993</v>
      </c>
      <c r="Z79" s="25">
        <f t="shared" si="150"/>
        <v>-0.154150679827258</v>
      </c>
      <c r="AA79" s="21">
        <f t="shared" si="151"/>
        <v>0.579818495252945</v>
      </c>
      <c r="AB79" s="26">
        <f t="shared" si="96"/>
        <v>0.624761572862918</v>
      </c>
      <c r="AC79" s="26">
        <f t="shared" si="88"/>
        <v>0.623719720108049</v>
      </c>
      <c r="AD79" s="26">
        <f t="shared" si="152"/>
        <v>1.60328424412614</v>
      </c>
      <c r="AE79" s="16">
        <f t="shared" si="97"/>
        <v>0.0552651732695458</v>
      </c>
      <c r="AF79" s="16">
        <f t="shared" si="98"/>
        <v>0.603284244126137</v>
      </c>
      <c r="AG79" s="16">
        <f t="shared" si="99"/>
        <v>0.114073851639226</v>
      </c>
      <c r="AJ79" s="25">
        <v>-1.08328709301217</v>
      </c>
      <c r="AK79" s="25">
        <v>1</v>
      </c>
      <c r="AL79" s="25">
        <v>1.02582557862251</v>
      </c>
      <c r="AM79" s="25">
        <v>0.0694932252163471</v>
      </c>
      <c r="AN79" s="22">
        <v>4.71849887129509</v>
      </c>
      <c r="AO79" s="25">
        <v>-0.624154309072993</v>
      </c>
      <c r="AP79" s="25">
        <v>-0.624154309072993</v>
      </c>
      <c r="AQ79" s="25">
        <v>-0.154150679827258</v>
      </c>
      <c r="AR79" s="25">
        <v>0.579818495252945</v>
      </c>
      <c r="AS79" s="26">
        <f t="shared" si="100"/>
        <v>0.627669775301102</v>
      </c>
      <c r="AT79" s="26">
        <f t="shared" si="89"/>
        <v>0.620829819586885</v>
      </c>
      <c r="AU79" s="26">
        <f t="shared" si="101"/>
        <v>1.61074737142205</v>
      </c>
      <c r="AV79" s="16">
        <f t="shared" si="102"/>
        <v>0.0566409831239813</v>
      </c>
      <c r="AW79" s="16">
        <f t="shared" si="103"/>
        <v>0.610747371422048</v>
      </c>
      <c r="AX79" s="16">
        <f t="shared" si="104"/>
        <v>0.118827516819885</v>
      </c>
      <c r="BA79" s="25">
        <v>-1.08328709301217</v>
      </c>
      <c r="BB79" s="25">
        <v>1</v>
      </c>
      <c r="BC79" s="25">
        <v>1.02582557862251</v>
      </c>
      <c r="BD79" s="25">
        <v>0.0694932252163471</v>
      </c>
      <c r="BE79" s="22">
        <v>-0.624154309072993</v>
      </c>
      <c r="BF79" s="25">
        <v>-0.624154309072993</v>
      </c>
      <c r="BG79" s="25">
        <v>-0.154150679827258</v>
      </c>
      <c r="BH79" s="25">
        <v>0.579818495252945</v>
      </c>
      <c r="BI79" s="26">
        <f t="shared" si="105"/>
        <v>0.621884791083138</v>
      </c>
      <c r="BJ79" s="26">
        <f t="shared" si="90"/>
        <v>0.626604990100537</v>
      </c>
      <c r="BK79" s="26">
        <f t="shared" si="153"/>
        <v>1.59590174958478</v>
      </c>
      <c r="BL79" s="16">
        <f t="shared" si="106"/>
        <v>0.0539208700097776</v>
      </c>
      <c r="BM79" s="16">
        <f t="shared" si="107"/>
        <v>0.595901749584779</v>
      </c>
      <c r="BN79" s="16">
        <f t="shared" si="108"/>
        <v>0.109518548452988</v>
      </c>
      <c r="BQ79" s="25">
        <v>-1.08328709301217</v>
      </c>
      <c r="BR79" s="25">
        <v>1</v>
      </c>
      <c r="BS79" s="22">
        <v>1.02582557862251</v>
      </c>
      <c r="BT79" s="25">
        <v>0.0694932252163471</v>
      </c>
      <c r="BU79" s="25">
        <v>-0.624154309072993</v>
      </c>
      <c r="BV79" s="25">
        <v>-0.154150679827258</v>
      </c>
      <c r="BW79" s="25">
        <v>0.579818495252945</v>
      </c>
      <c r="BX79" s="27">
        <f t="shared" si="109"/>
        <v>0.62514180900752</v>
      </c>
      <c r="BY79" s="27">
        <f t="shared" si="91"/>
        <v>0.623340348934551</v>
      </c>
      <c r="BZ79" s="29">
        <f t="shared" si="154"/>
        <v>1.60426001895956</v>
      </c>
      <c r="CA79" s="27">
        <f t="shared" si="110"/>
        <v>0.055444093826618</v>
      </c>
      <c r="CB79" s="27">
        <f t="shared" si="111"/>
        <v>0.604260018959558</v>
      </c>
      <c r="CC79" s="27">
        <f t="shared" si="112"/>
        <v>0.114076887339671</v>
      </c>
      <c r="CF79" s="31">
        <v>-1.08328709301217</v>
      </c>
      <c r="CG79" s="31">
        <v>1</v>
      </c>
      <c r="CH79" s="31">
        <v>0.0694932252163471</v>
      </c>
      <c r="CI79" s="31">
        <v>-0.624154309072993</v>
      </c>
      <c r="CJ79" s="31">
        <v>-0.154150679827258</v>
      </c>
      <c r="CK79" s="31">
        <v>0.579818495252945</v>
      </c>
      <c r="CL79" s="34">
        <f t="shared" si="113"/>
        <v>0.61225276731231</v>
      </c>
      <c r="CM79" s="34">
        <f t="shared" si="114"/>
        <v>0.636462804522614</v>
      </c>
      <c r="CN79" s="34">
        <f t="shared" si="115"/>
        <v>1.57118372494691</v>
      </c>
      <c r="CO79" s="32">
        <f t="shared" si="116"/>
        <v>0.0495403668844621</v>
      </c>
      <c r="CP79" s="32">
        <f t="shared" si="117"/>
        <v>0.571183724946914</v>
      </c>
      <c r="CQ79" s="32">
        <f t="shared" si="118"/>
        <v>0.0916326075461825</v>
      </c>
      <c r="CS79" s="30">
        <f t="shared" si="119"/>
        <v>0.613351519697475</v>
      </c>
      <c r="CT79" s="30">
        <f t="shared" si="120"/>
        <v>0.602201886252274</v>
      </c>
      <c r="CU79" s="30">
        <f t="shared" si="121"/>
        <v>0.647085507794443</v>
      </c>
      <c r="CV79" s="34">
        <f t="shared" si="122"/>
        <v>1.54539081459025</v>
      </c>
      <c r="CW79" s="32">
        <f t="shared" si="123"/>
        <v>0.0451672041433208</v>
      </c>
      <c r="CX79" s="32">
        <f t="shared" si="124"/>
        <v>0.545390814590251</v>
      </c>
      <c r="CY79" s="32">
        <f t="shared" si="125"/>
        <v>0.0502158628569232</v>
      </c>
      <c r="CZ79" s="36"/>
      <c r="DB79" s="25">
        <v>-1.08328709301217</v>
      </c>
      <c r="DC79" s="25">
        <v>1</v>
      </c>
      <c r="DD79" s="22">
        <v>0.0694932252163471</v>
      </c>
      <c r="DE79" s="25">
        <v>-0.154150679827258</v>
      </c>
      <c r="DF79" s="25">
        <v>0.579818495252945</v>
      </c>
      <c r="DG79" s="26">
        <f t="shared" si="126"/>
        <v>0.595795270222834</v>
      </c>
      <c r="DH79" s="29">
        <f t="shared" si="155"/>
        <v>0.654043650287087</v>
      </c>
      <c r="DI79" s="26">
        <f t="shared" si="156"/>
        <v>1.52894994020821</v>
      </c>
      <c r="DJ79" s="16">
        <f t="shared" si="127"/>
        <v>0.0424851068257121</v>
      </c>
      <c r="DK79" s="16">
        <f t="shared" si="128"/>
        <v>0.528949940208208</v>
      </c>
      <c r="DL79" s="16">
        <f t="shared" si="129"/>
        <v>0.0594627815631342</v>
      </c>
      <c r="DO79" s="25">
        <v>-1.08328709301217</v>
      </c>
      <c r="DP79" s="25">
        <v>1</v>
      </c>
      <c r="DQ79" s="25">
        <v>-0.154150679827258</v>
      </c>
      <c r="DR79" s="22">
        <v>0.579818495252945</v>
      </c>
      <c r="DS79" s="26">
        <f t="shared" si="130"/>
        <v>0.537810500543079</v>
      </c>
      <c r="DT79" s="26">
        <f t="shared" si="92"/>
        <v>0.724560254898018</v>
      </c>
      <c r="DU79" s="26">
        <f t="shared" si="157"/>
        <v>1.38014746632873</v>
      </c>
      <c r="DV79" s="16">
        <f t="shared" si="131"/>
        <v>0.0219437966660103</v>
      </c>
      <c r="DW79" s="16">
        <f t="shared" si="132"/>
        <v>0.380147466328731</v>
      </c>
      <c r="DX79" s="16">
        <f t="shared" si="133"/>
        <v>0.00705525810254732</v>
      </c>
      <c r="EA79" s="25">
        <v>-1.08328709301217</v>
      </c>
      <c r="EB79" s="22">
        <v>1</v>
      </c>
      <c r="EC79" s="25">
        <v>-0.154150679827258</v>
      </c>
      <c r="ED79" s="26">
        <f t="shared" si="134"/>
        <v>0.884793210057812</v>
      </c>
      <c r="EE79" s="26">
        <f t="shared" si="93"/>
        <v>0.440414900262246</v>
      </c>
      <c r="EF79" s="26">
        <f t="shared" si="158"/>
        <v>2.27058621178472</v>
      </c>
      <c r="EG79" s="16">
        <f t="shared" si="135"/>
        <v>0.24514093944215</v>
      </c>
      <c r="EH79" s="16">
        <f t="shared" si="136"/>
        <v>1.27058621178472</v>
      </c>
      <c r="EI79" s="16">
        <f t="shared" si="137"/>
        <v>0.87217614572778</v>
      </c>
      <c r="EL79" s="25">
        <v>-1.08328709301217</v>
      </c>
      <c r="EM79" s="25">
        <v>-0.154150679827258</v>
      </c>
      <c r="EN79" s="26">
        <f t="shared" si="138"/>
        <v>1.15672827838899</v>
      </c>
      <c r="EO79" s="26">
        <f t="shared" si="139"/>
        <v>0.336877830896499</v>
      </c>
      <c r="EP79" s="26">
        <f t="shared" si="140"/>
        <v>2.96843516635927</v>
      </c>
      <c r="EQ79" s="16">
        <f t="shared" si="141"/>
        <v>0.588369023875162</v>
      </c>
      <c r="ER79" s="16">
        <f t="shared" si="142"/>
        <v>1.96843516635927</v>
      </c>
      <c r="ES79" s="16">
        <f t="shared" si="143"/>
        <v>2.05326570300181</v>
      </c>
    </row>
    <row r="80" s="1" customFormat="1" spans="1:149">
      <c r="A80" s="13" t="s">
        <v>24</v>
      </c>
      <c r="B80" s="13">
        <v>3.02632983717182</v>
      </c>
      <c r="C80" s="14">
        <v>0.015</v>
      </c>
      <c r="D80" s="14">
        <v>0.0719647988505747</v>
      </c>
      <c r="E80" s="13">
        <v>112</v>
      </c>
      <c r="F80" s="13">
        <v>0.535714285714286</v>
      </c>
      <c r="G80" s="13">
        <v>0.535714285714286</v>
      </c>
      <c r="H80" s="13">
        <v>0.857142857142857</v>
      </c>
      <c r="I80" s="13">
        <v>1.78571428571429</v>
      </c>
      <c r="J80" s="13">
        <v>0.411943319838057</v>
      </c>
      <c r="K80" s="17">
        <f t="shared" si="94"/>
        <v>1.14513647591525</v>
      </c>
      <c r="L80" s="17">
        <f t="shared" si="84"/>
        <v>0.359732947558771</v>
      </c>
      <c r="M80" s="17">
        <f t="shared" si="85"/>
        <v>2.77983989730779</v>
      </c>
      <c r="N80" s="16">
        <f t="shared" si="86"/>
        <v>0.537572204118439</v>
      </c>
      <c r="O80" s="16">
        <f t="shared" si="87"/>
        <v>1.77983989730779</v>
      </c>
      <c r="P80" s="16">
        <f>(O80-$Q$1)^2</f>
        <v>1.54768104660124</v>
      </c>
      <c r="R80" s="21">
        <f t="shared" si="144"/>
        <v>-1.02239333514765</v>
      </c>
      <c r="S80" s="21">
        <f t="shared" si="159"/>
        <v>1</v>
      </c>
      <c r="T80" s="21">
        <f t="shared" si="95"/>
        <v>1.10735061047417</v>
      </c>
      <c r="U80" s="22">
        <f t="shared" si="145"/>
        <v>0.0148886124937506</v>
      </c>
      <c r="V80" s="21">
        <f t="shared" si="146"/>
        <v>0.0694932252163471</v>
      </c>
      <c r="W80" s="21">
        <f t="shared" si="147"/>
        <v>4.71849887129509</v>
      </c>
      <c r="X80" s="21">
        <f t="shared" si="148"/>
        <v>-0.624154309072993</v>
      </c>
      <c r="Y80" s="21">
        <f t="shared" si="149"/>
        <v>-0.624154309072993</v>
      </c>
      <c r="Z80" s="25">
        <f t="shared" si="150"/>
        <v>-0.154150679827258</v>
      </c>
      <c r="AA80" s="21">
        <f t="shared" si="151"/>
        <v>0.579818495252945</v>
      </c>
      <c r="AB80" s="26">
        <f t="shared" si="96"/>
        <v>0.632829992243933</v>
      </c>
      <c r="AC80" s="26">
        <f t="shared" si="88"/>
        <v>0.650954166027054</v>
      </c>
      <c r="AD80" s="26">
        <f t="shared" si="152"/>
        <v>1.53620646765849</v>
      </c>
      <c r="AE80" s="16">
        <f t="shared" si="97"/>
        <v>0.048790922046541</v>
      </c>
      <c r="AF80" s="16">
        <f t="shared" si="98"/>
        <v>0.536206467658491</v>
      </c>
      <c r="AG80" s="16">
        <f t="shared" si="99"/>
        <v>0.0732624822110084</v>
      </c>
      <c r="AJ80" s="25">
        <v>-1.02239333514765</v>
      </c>
      <c r="AK80" s="25">
        <v>1</v>
      </c>
      <c r="AL80" s="25">
        <v>1.10735061047417</v>
      </c>
      <c r="AM80" s="25">
        <v>0.0694932252163471</v>
      </c>
      <c r="AN80" s="22">
        <v>4.71849887129509</v>
      </c>
      <c r="AO80" s="25">
        <v>-0.624154309072993</v>
      </c>
      <c r="AP80" s="25">
        <v>-0.624154309072993</v>
      </c>
      <c r="AQ80" s="25">
        <v>-0.154150679827258</v>
      </c>
      <c r="AR80" s="25">
        <v>0.579818495252945</v>
      </c>
      <c r="AS80" s="26">
        <f t="shared" si="100"/>
        <v>0.635998667480218</v>
      </c>
      <c r="AT80" s="26">
        <f t="shared" si="89"/>
        <v>0.647710979443003</v>
      </c>
      <c r="AU80" s="26">
        <f t="shared" si="101"/>
        <v>1.54389848518539</v>
      </c>
      <c r="AV80" s="16">
        <f t="shared" si="102"/>
        <v>0.0502007988070498</v>
      </c>
      <c r="AW80" s="16">
        <f t="shared" si="103"/>
        <v>0.543898485185394</v>
      </c>
      <c r="AX80" s="16">
        <f t="shared" si="104"/>
        <v>0.0772088400992612</v>
      </c>
      <c r="BA80" s="25">
        <v>-1.02239333514765</v>
      </c>
      <c r="BB80" s="25">
        <v>1</v>
      </c>
      <c r="BC80" s="25">
        <v>1.10735061047417</v>
      </c>
      <c r="BD80" s="25">
        <v>0.0694932252163471</v>
      </c>
      <c r="BE80" s="22">
        <v>-0.624154309072993</v>
      </c>
      <c r="BF80" s="25">
        <v>-0.624154309072993</v>
      </c>
      <c r="BG80" s="25">
        <v>-0.154150679827258</v>
      </c>
      <c r="BH80" s="25">
        <v>0.579818495252945</v>
      </c>
      <c r="BI80" s="26">
        <f t="shared" si="105"/>
        <v>0.631432822567978</v>
      </c>
      <c r="BJ80" s="26">
        <f t="shared" si="90"/>
        <v>0.652394530526181</v>
      </c>
      <c r="BK80" s="26">
        <f t="shared" si="153"/>
        <v>1.53281481252374</v>
      </c>
      <c r="BL80" s="16">
        <f t="shared" si="106"/>
        <v>0.0481756418086278</v>
      </c>
      <c r="BM80" s="16">
        <f t="shared" si="107"/>
        <v>0.532814812523738</v>
      </c>
      <c r="BN80" s="16">
        <f t="shared" si="108"/>
        <v>0.0717430495818179</v>
      </c>
      <c r="BQ80" s="25">
        <v>-1.02239333514765</v>
      </c>
      <c r="BR80" s="25">
        <v>1</v>
      </c>
      <c r="BS80" s="22">
        <v>1.10735061047417</v>
      </c>
      <c r="BT80" s="25">
        <v>0.0694932252163471</v>
      </c>
      <c r="BU80" s="25">
        <v>-0.624154309072993</v>
      </c>
      <c r="BV80" s="25">
        <v>-0.154150679827258</v>
      </c>
      <c r="BW80" s="25">
        <v>0.579818495252945</v>
      </c>
      <c r="BX80" s="27">
        <f t="shared" si="109"/>
        <v>0.634563930664224</v>
      </c>
      <c r="BY80" s="27">
        <f t="shared" si="91"/>
        <v>0.649175441482877</v>
      </c>
      <c r="BZ80" s="29">
        <f t="shared" si="154"/>
        <v>1.54041563512593</v>
      </c>
      <c r="CA80" s="27">
        <f t="shared" si="110"/>
        <v>0.0495599363646155</v>
      </c>
      <c r="CB80" s="27">
        <f t="shared" si="111"/>
        <v>0.540415635125927</v>
      </c>
      <c r="CC80" s="27">
        <f t="shared" si="112"/>
        <v>0.0750257664617803</v>
      </c>
      <c r="CF80" s="31">
        <v>-1.02239333514765</v>
      </c>
      <c r="CG80" s="31">
        <v>1</v>
      </c>
      <c r="CH80" s="31">
        <v>0.0694932252163471</v>
      </c>
      <c r="CI80" s="31">
        <v>-0.624154309072993</v>
      </c>
      <c r="CJ80" s="31">
        <v>-0.154150679827258</v>
      </c>
      <c r="CK80" s="31">
        <v>0.579818495252945</v>
      </c>
      <c r="CL80" s="34">
        <f t="shared" si="113"/>
        <v>0.609001852159526</v>
      </c>
      <c r="CM80" s="34">
        <f t="shared" si="114"/>
        <v>0.676423755325706</v>
      </c>
      <c r="CN80" s="34">
        <f t="shared" si="115"/>
        <v>1.4783632185101</v>
      </c>
      <c r="CO80" s="32">
        <f t="shared" si="116"/>
        <v>0.0388320651606915</v>
      </c>
      <c r="CP80" s="32">
        <f t="shared" si="117"/>
        <v>0.478363218510102</v>
      </c>
      <c r="CQ80" s="32">
        <f t="shared" si="118"/>
        <v>0.0440530888056564</v>
      </c>
      <c r="CS80" s="30">
        <f t="shared" si="119"/>
        <v>0.610194262762937</v>
      </c>
      <c r="CT80" s="30">
        <f t="shared" si="120"/>
        <v>0.602201886252274</v>
      </c>
      <c r="CU80" s="30">
        <f t="shared" si="121"/>
        <v>0.684061822525554</v>
      </c>
      <c r="CV80" s="34">
        <f t="shared" si="122"/>
        <v>1.46185617596375</v>
      </c>
      <c r="CW80" s="32">
        <f t="shared" si="123"/>
        <v>0.0361983220939931</v>
      </c>
      <c r="CX80" s="32">
        <f t="shared" si="124"/>
        <v>0.461856175963751</v>
      </c>
      <c r="CY80" s="32">
        <f t="shared" si="125"/>
        <v>0.0197555177980866</v>
      </c>
      <c r="CZ80" s="36"/>
      <c r="DB80" s="25">
        <v>-1.02239333514765</v>
      </c>
      <c r="DC80" s="25">
        <v>1</v>
      </c>
      <c r="DD80" s="22">
        <v>0.0694932252163471</v>
      </c>
      <c r="DE80" s="25">
        <v>-0.154150679827258</v>
      </c>
      <c r="DF80" s="25">
        <v>0.579818495252945</v>
      </c>
      <c r="DG80" s="26">
        <f t="shared" si="126"/>
        <v>0.592631740427082</v>
      </c>
      <c r="DH80" s="29">
        <f t="shared" si="155"/>
        <v>0.695108431993853</v>
      </c>
      <c r="DI80" s="26">
        <f t="shared" si="156"/>
        <v>1.43862447061906</v>
      </c>
      <c r="DJ80" s="16">
        <f t="shared" si="127"/>
        <v>0.0326483053349564</v>
      </c>
      <c r="DK80" s="16">
        <f t="shared" si="128"/>
        <v>0.438624470619058</v>
      </c>
      <c r="DL80" s="16">
        <f t="shared" si="129"/>
        <v>0.0235697556645997</v>
      </c>
      <c r="DO80" s="25">
        <v>-1.02239333514765</v>
      </c>
      <c r="DP80" s="25">
        <v>1</v>
      </c>
      <c r="DQ80" s="25">
        <v>-0.154150679827258</v>
      </c>
      <c r="DR80" s="22">
        <v>0.579818495252945</v>
      </c>
      <c r="DS80" s="26">
        <f t="shared" si="130"/>
        <v>0.534954855948418</v>
      </c>
      <c r="DT80" s="26">
        <f t="shared" si="92"/>
        <v>0.770052491827045</v>
      </c>
      <c r="DU80" s="26">
        <f t="shared" si="157"/>
        <v>1.29861277070525</v>
      </c>
      <c r="DV80" s="16">
        <f t="shared" si="131"/>
        <v>0.0151318380162305</v>
      </c>
      <c r="DW80" s="16">
        <f t="shared" si="132"/>
        <v>0.298612770705248</v>
      </c>
      <c r="DX80" s="16">
        <f t="shared" si="133"/>
        <v>6.05597075339468e-6</v>
      </c>
      <c r="EA80" s="25">
        <v>-1.02239333514765</v>
      </c>
      <c r="EB80" s="22">
        <v>1</v>
      </c>
      <c r="EC80" s="25">
        <v>-0.154150679827258</v>
      </c>
      <c r="ED80" s="26">
        <f t="shared" si="134"/>
        <v>0.880095170608707</v>
      </c>
      <c r="EE80" s="26">
        <f t="shared" si="93"/>
        <v>0.468066788223757</v>
      </c>
      <c r="EF80" s="26">
        <f t="shared" si="158"/>
        <v>2.13644724462261</v>
      </c>
      <c r="EG80" s="16">
        <f t="shared" si="135"/>
        <v>0.219166155379985</v>
      </c>
      <c r="EH80" s="16">
        <f t="shared" si="136"/>
        <v>1.13644724462261</v>
      </c>
      <c r="EI80" s="16">
        <f t="shared" si="137"/>
        <v>0.639623649175489</v>
      </c>
      <c r="EL80" s="25">
        <v>-1.02239333514765</v>
      </c>
      <c r="EM80" s="25">
        <v>-0.154150679827258</v>
      </c>
      <c r="EN80" s="26">
        <f t="shared" si="138"/>
        <v>1.15058632903631</v>
      </c>
      <c r="EO80" s="26">
        <f t="shared" si="139"/>
        <v>0.358029040883082</v>
      </c>
      <c r="EP80" s="26">
        <f t="shared" si="140"/>
        <v>2.79306951618643</v>
      </c>
      <c r="EQ80" s="16">
        <f t="shared" si="141"/>
        <v>0.545593495037454</v>
      </c>
      <c r="ER80" s="16">
        <f t="shared" si="142"/>
        <v>1.79306951618643</v>
      </c>
      <c r="ES80" s="16">
        <f t="shared" si="143"/>
        <v>1.58144818793457</v>
      </c>
    </row>
    <row r="81" s="1" customFormat="1" spans="1:149">
      <c r="A81" s="13" t="s">
        <v>25</v>
      </c>
      <c r="B81" s="13">
        <v>3.53217461312901</v>
      </c>
      <c r="C81" s="14">
        <v>0.00363787286931818</v>
      </c>
      <c r="D81" s="14">
        <v>0.106640625</v>
      </c>
      <c r="E81" s="13">
        <v>112</v>
      </c>
      <c r="F81" s="13">
        <v>0.357142857142857</v>
      </c>
      <c r="G81" s="13">
        <v>0.357142857142857</v>
      </c>
      <c r="H81" s="13">
        <v>0.857142857142857</v>
      </c>
      <c r="I81" s="13">
        <v>4.82142857142857</v>
      </c>
      <c r="J81" s="13">
        <v>0.9539</v>
      </c>
      <c r="K81" s="17">
        <f t="shared" si="94"/>
        <v>0.837684128873063</v>
      </c>
      <c r="L81" s="17">
        <f t="shared" si="84"/>
        <v>1.13873471768324</v>
      </c>
      <c r="M81" s="17">
        <f t="shared" si="85"/>
        <v>0.878167657902362</v>
      </c>
      <c r="N81" s="16">
        <f t="shared" si="86"/>
        <v>0.0135061287017927</v>
      </c>
      <c r="O81" s="16">
        <f t="shared" si="87"/>
        <v>0.121832342097638</v>
      </c>
      <c r="P81" s="16">
        <f>(O81-$Q$1)^2</f>
        <v>0.171353988283993</v>
      </c>
      <c r="R81" s="21">
        <f t="shared" si="144"/>
        <v>0.129917749245769</v>
      </c>
      <c r="S81" s="21">
        <f t="shared" si="159"/>
        <v>1</v>
      </c>
      <c r="T81" s="21">
        <f t="shared" si="95"/>
        <v>1.26191371898547</v>
      </c>
      <c r="U81" s="22">
        <f t="shared" si="145"/>
        <v>0.00363127181416735</v>
      </c>
      <c r="V81" s="21">
        <f t="shared" si="146"/>
        <v>0.101328962356908</v>
      </c>
      <c r="W81" s="21">
        <f t="shared" si="147"/>
        <v>4.71849887129509</v>
      </c>
      <c r="X81" s="21">
        <f t="shared" si="148"/>
        <v>-1.02961941718116</v>
      </c>
      <c r="Y81" s="21">
        <f t="shared" si="149"/>
        <v>-1.02961941718116</v>
      </c>
      <c r="Z81" s="25">
        <f t="shared" si="150"/>
        <v>-0.154150679827258</v>
      </c>
      <c r="AA81" s="21">
        <f t="shared" si="151"/>
        <v>1.57307026826323</v>
      </c>
      <c r="AB81" s="26">
        <f t="shared" si="96"/>
        <v>0.703814960901847</v>
      </c>
      <c r="AC81" s="26">
        <f t="shared" si="88"/>
        <v>1.35532782477045</v>
      </c>
      <c r="AD81" s="26">
        <f t="shared" si="152"/>
        <v>0.737828871896264</v>
      </c>
      <c r="AE81" s="16">
        <f t="shared" si="97"/>
        <v>0.0625425267807249</v>
      </c>
      <c r="AF81" s="16">
        <f t="shared" si="98"/>
        <v>0.262171128103736</v>
      </c>
      <c r="AG81" s="16">
        <f t="shared" si="99"/>
        <v>1.13226096653739e-5</v>
      </c>
      <c r="AJ81" s="25">
        <v>0.129917749245769</v>
      </c>
      <c r="AK81" s="25">
        <v>1</v>
      </c>
      <c r="AL81" s="25">
        <v>1.26191371898547</v>
      </c>
      <c r="AM81" s="25">
        <v>0.101328962356908</v>
      </c>
      <c r="AN81" s="22">
        <v>4.71849887129509</v>
      </c>
      <c r="AO81" s="25">
        <v>-1.02961941718116</v>
      </c>
      <c r="AP81" s="25">
        <v>-1.02961941718116</v>
      </c>
      <c r="AQ81" s="25">
        <v>-0.154150679827258</v>
      </c>
      <c r="AR81" s="25">
        <v>1.57307026826323</v>
      </c>
      <c r="AS81" s="26">
        <f t="shared" si="100"/>
        <v>0.705311016301764</v>
      </c>
      <c r="AT81" s="26">
        <f t="shared" si="89"/>
        <v>1.35245300009872</v>
      </c>
      <c r="AU81" s="26">
        <f t="shared" si="101"/>
        <v>0.739397228537335</v>
      </c>
      <c r="AV81" s="16">
        <f t="shared" si="102"/>
        <v>0.0617964828161218</v>
      </c>
      <c r="AW81" s="16">
        <f t="shared" si="103"/>
        <v>0.260602771462665</v>
      </c>
      <c r="AX81" s="16">
        <f t="shared" si="104"/>
        <v>2.94949602848226e-5</v>
      </c>
      <c r="BA81" s="25">
        <v>0.129917749245769</v>
      </c>
      <c r="BB81" s="25">
        <v>1</v>
      </c>
      <c r="BC81" s="25">
        <v>1.26191371898547</v>
      </c>
      <c r="BD81" s="25">
        <v>0.101328962356908</v>
      </c>
      <c r="BE81" s="22">
        <v>-1.02961941718116</v>
      </c>
      <c r="BF81" s="25">
        <v>-1.02961941718116</v>
      </c>
      <c r="BG81" s="25">
        <v>-0.154150679827258</v>
      </c>
      <c r="BH81" s="25">
        <v>1.57307026826323</v>
      </c>
      <c r="BI81" s="26">
        <f t="shared" si="105"/>
        <v>0.705624189565692</v>
      </c>
      <c r="BJ81" s="26">
        <f t="shared" si="90"/>
        <v>1.3518527483973</v>
      </c>
      <c r="BK81" s="26">
        <f t="shared" si="153"/>
        <v>0.73972553681276</v>
      </c>
      <c r="BL81" s="16">
        <f t="shared" si="106"/>
        <v>0.0616408780468125</v>
      </c>
      <c r="BM81" s="16">
        <f t="shared" si="107"/>
        <v>0.26027446318724</v>
      </c>
      <c r="BN81" s="16">
        <f t="shared" si="108"/>
        <v>2.20094104923495e-5</v>
      </c>
      <c r="BQ81" s="25">
        <v>0.129917749245769</v>
      </c>
      <c r="BR81" s="25">
        <v>1</v>
      </c>
      <c r="BS81" s="22">
        <v>1.26191371898547</v>
      </c>
      <c r="BT81" s="25">
        <v>0.101328962356908</v>
      </c>
      <c r="BU81" s="25">
        <v>-1.02961941718116</v>
      </c>
      <c r="BV81" s="25">
        <v>-0.154150679827258</v>
      </c>
      <c r="BW81" s="25">
        <v>1.57307026826323</v>
      </c>
      <c r="BX81" s="27">
        <f t="shared" si="109"/>
        <v>0.706501519678452</v>
      </c>
      <c r="BY81" s="27">
        <f t="shared" si="91"/>
        <v>1.35017402430238</v>
      </c>
      <c r="BZ81" s="29">
        <f t="shared" si="154"/>
        <v>0.740645266462367</v>
      </c>
      <c r="CA81" s="27">
        <f t="shared" si="110"/>
        <v>0.0612060080654114</v>
      </c>
      <c r="CB81" s="27">
        <f t="shared" si="111"/>
        <v>0.259354733537633</v>
      </c>
      <c r="CC81" s="27">
        <f t="shared" si="112"/>
        <v>5.11594574140639e-5</v>
      </c>
      <c r="CF81" s="31">
        <v>0.129917749245769</v>
      </c>
      <c r="CG81" s="31">
        <v>1</v>
      </c>
      <c r="CH81" s="31">
        <v>0.101328962356908</v>
      </c>
      <c r="CI81" s="31">
        <v>-1.02961941718116</v>
      </c>
      <c r="CJ81" s="31">
        <v>-0.154150679827258</v>
      </c>
      <c r="CK81" s="31">
        <v>1.57307026826323</v>
      </c>
      <c r="CL81" s="34">
        <f t="shared" si="113"/>
        <v>0.64486684752041</v>
      </c>
      <c r="CM81" s="34">
        <f t="shared" si="114"/>
        <v>1.47922009585058</v>
      </c>
      <c r="CN81" s="34">
        <f t="shared" si="115"/>
        <v>0.676031918985649</v>
      </c>
      <c r="CO81" s="32">
        <f t="shared" si="116"/>
        <v>0.0955014893314733</v>
      </c>
      <c r="CP81" s="32">
        <f t="shared" si="117"/>
        <v>0.323968081014351</v>
      </c>
      <c r="CQ81" s="32">
        <f t="shared" si="118"/>
        <v>0.00307948852770937</v>
      </c>
      <c r="CS81" s="30">
        <f t="shared" si="119"/>
        <v>0.646905078521546</v>
      </c>
      <c r="CT81" s="30">
        <f t="shared" si="120"/>
        <v>0.593717104031719</v>
      </c>
      <c r="CU81" s="30">
        <f t="shared" si="121"/>
        <v>1.60665743587714</v>
      </c>
      <c r="CV81" s="34">
        <f t="shared" si="122"/>
        <v>0.622410214940475</v>
      </c>
      <c r="CW81" s="32">
        <f t="shared" si="123"/>
        <v>0.129731718548097</v>
      </c>
      <c r="CX81" s="32">
        <f t="shared" si="124"/>
        <v>0.377589785059525</v>
      </c>
      <c r="CY81" s="32">
        <f t="shared" si="125"/>
        <v>0.00316833133329745</v>
      </c>
      <c r="CZ81" s="36"/>
      <c r="DB81" s="25">
        <v>0.129917749245769</v>
      </c>
      <c r="DC81" s="25">
        <v>1</v>
      </c>
      <c r="DD81" s="22">
        <v>0.101328962356908</v>
      </c>
      <c r="DE81" s="25">
        <v>-0.154150679827258</v>
      </c>
      <c r="DF81" s="25">
        <v>1.57307026826323</v>
      </c>
      <c r="DG81" s="26">
        <f t="shared" si="126"/>
        <v>0.71618729477929</v>
      </c>
      <c r="DH81" s="29">
        <f t="shared" si="155"/>
        <v>1.33191416121668</v>
      </c>
      <c r="DI81" s="26">
        <f t="shared" si="156"/>
        <v>0.750799134898092</v>
      </c>
      <c r="DJ81" s="16">
        <f t="shared" si="127"/>
        <v>0.0565073302233484</v>
      </c>
      <c r="DK81" s="16">
        <f t="shared" si="128"/>
        <v>0.249200865101908</v>
      </c>
      <c r="DL81" s="16">
        <f t="shared" si="129"/>
        <v>0.00128874962013359</v>
      </c>
      <c r="DO81" s="25">
        <v>0.129917749245769</v>
      </c>
      <c r="DP81" s="25">
        <v>1</v>
      </c>
      <c r="DQ81" s="25">
        <v>-0.154150679827258</v>
      </c>
      <c r="DR81" s="22">
        <v>1.57307026826323</v>
      </c>
      <c r="DS81" s="26">
        <f t="shared" si="130"/>
        <v>0.623581058155353</v>
      </c>
      <c r="DT81" s="26">
        <f t="shared" si="92"/>
        <v>1.52971291787114</v>
      </c>
      <c r="DU81" s="26">
        <f t="shared" si="157"/>
        <v>0.653717431759465</v>
      </c>
      <c r="DV81" s="16">
        <f t="shared" si="131"/>
        <v>0.109110603341367</v>
      </c>
      <c r="DW81" s="16">
        <f t="shared" si="132"/>
        <v>0.346282568240535</v>
      </c>
      <c r="DX81" s="16">
        <f t="shared" si="133"/>
        <v>0.0025130856527076</v>
      </c>
      <c r="EA81" s="25">
        <v>0.129917749245769</v>
      </c>
      <c r="EB81" s="22">
        <v>1</v>
      </c>
      <c r="EC81" s="25">
        <v>-0.154150679827258</v>
      </c>
      <c r="ED81" s="26">
        <f t="shared" si="134"/>
        <v>0.643802526443413</v>
      </c>
      <c r="EE81" s="26">
        <f t="shared" si="93"/>
        <v>1.48166551204711</v>
      </c>
      <c r="EF81" s="26">
        <f t="shared" si="158"/>
        <v>0.67491616148801</v>
      </c>
      <c r="EG81" s="16">
        <f t="shared" si="135"/>
        <v>0.0961604431061782</v>
      </c>
      <c r="EH81" s="16">
        <f t="shared" si="136"/>
        <v>0.32508383851199</v>
      </c>
      <c r="EI81" s="16">
        <f t="shared" si="137"/>
        <v>0.00013452891301094</v>
      </c>
      <c r="EL81" s="25">
        <v>0.129917749245769</v>
      </c>
      <c r="EM81" s="25">
        <v>-0.154150679827258</v>
      </c>
      <c r="EN81" s="26">
        <f t="shared" si="138"/>
        <v>0.841670776368991</v>
      </c>
      <c r="EO81" s="26">
        <f t="shared" si="139"/>
        <v>1.13334100075943</v>
      </c>
      <c r="EP81" s="26">
        <f t="shared" si="140"/>
        <v>0.882346971767471</v>
      </c>
      <c r="EQ81" s="16">
        <f t="shared" si="141"/>
        <v>0.012595398636819</v>
      </c>
      <c r="ER81" s="16">
        <f t="shared" si="142"/>
        <v>0.117653028232529</v>
      </c>
      <c r="ES81" s="16">
        <f t="shared" si="143"/>
        <v>0.174607023613845</v>
      </c>
    </row>
    <row r="82" s="1" customFormat="1" spans="1:149">
      <c r="A82" s="13" t="s">
        <v>25</v>
      </c>
      <c r="B82" s="13">
        <v>2.58612404054</v>
      </c>
      <c r="C82" s="14">
        <v>0.00480233909360123</v>
      </c>
      <c r="D82" s="14">
        <v>0.0787982156914196</v>
      </c>
      <c r="E82" s="13">
        <v>112</v>
      </c>
      <c r="F82" s="13">
        <v>0.491071428571429</v>
      </c>
      <c r="G82" s="13">
        <v>0.491071428571429</v>
      </c>
      <c r="H82" s="13">
        <v>0.857142857142857</v>
      </c>
      <c r="I82" s="13">
        <v>6.60714285714286</v>
      </c>
      <c r="J82" s="13">
        <v>1.0454</v>
      </c>
      <c r="K82" s="17">
        <f t="shared" si="94"/>
        <v>0.849826774024038</v>
      </c>
      <c r="L82" s="17">
        <f t="shared" si="84"/>
        <v>1.23013304823276</v>
      </c>
      <c r="M82" s="17">
        <f t="shared" si="85"/>
        <v>0.812920197076754</v>
      </c>
      <c r="N82" s="16">
        <f t="shared" si="86"/>
        <v>0.0382488867186446</v>
      </c>
      <c r="O82" s="16">
        <f t="shared" si="87"/>
        <v>0.187079802923246</v>
      </c>
      <c r="P82" s="16">
        <f>(O82-$Q$1)^2</f>
        <v>0.121592943424457</v>
      </c>
      <c r="R82" s="21">
        <f t="shared" si="144"/>
        <v>0.207122332829374</v>
      </c>
      <c r="S82" s="21">
        <f t="shared" si="159"/>
        <v>1</v>
      </c>
      <c r="T82" s="21">
        <f t="shared" si="95"/>
        <v>0.950160245378753</v>
      </c>
      <c r="U82" s="22">
        <f t="shared" si="145"/>
        <v>0.00479084464867473</v>
      </c>
      <c r="V82" s="21">
        <f t="shared" si="146"/>
        <v>0.0758476583067452</v>
      </c>
      <c r="W82" s="21">
        <f t="shared" si="147"/>
        <v>4.71849887129509</v>
      </c>
      <c r="X82" s="21">
        <f t="shared" si="148"/>
        <v>-0.711165686062623</v>
      </c>
      <c r="Y82" s="21">
        <f t="shared" si="149"/>
        <v>-0.711165686062623</v>
      </c>
      <c r="Z82" s="25">
        <f t="shared" si="150"/>
        <v>-0.154150679827258</v>
      </c>
      <c r="AA82" s="21">
        <f t="shared" si="151"/>
        <v>1.88815131490312</v>
      </c>
      <c r="AB82" s="26">
        <f t="shared" si="96"/>
        <v>0.780432161333433</v>
      </c>
      <c r="AC82" s="26">
        <f t="shared" si="88"/>
        <v>1.33951424837983</v>
      </c>
      <c r="AD82" s="26">
        <f t="shared" si="152"/>
        <v>0.746539278107359</v>
      </c>
      <c r="AE82" s="16">
        <f t="shared" si="97"/>
        <v>0.070207955527632</v>
      </c>
      <c r="AF82" s="16">
        <f t="shared" si="98"/>
        <v>0.253460721892641</v>
      </c>
      <c r="AG82" s="16">
        <f t="shared" si="99"/>
        <v>0.000145813226994022</v>
      </c>
      <c r="AJ82" s="25">
        <v>0.207122332829374</v>
      </c>
      <c r="AK82" s="25">
        <v>1</v>
      </c>
      <c r="AL82" s="25">
        <v>0.950160245378753</v>
      </c>
      <c r="AM82" s="25">
        <v>0.0758476583067452</v>
      </c>
      <c r="AN82" s="22">
        <v>4.71849887129509</v>
      </c>
      <c r="AO82" s="25">
        <v>-0.711165686062623</v>
      </c>
      <c r="AP82" s="25">
        <v>-0.711165686062623</v>
      </c>
      <c r="AQ82" s="25">
        <v>-0.154150679827258</v>
      </c>
      <c r="AR82" s="25">
        <v>1.88815131490312</v>
      </c>
      <c r="AS82" s="26">
        <f t="shared" si="100"/>
        <v>0.781063817273519</v>
      </c>
      <c r="AT82" s="26">
        <f t="shared" si="89"/>
        <v>1.33843096669003</v>
      </c>
      <c r="AU82" s="26">
        <f t="shared" si="101"/>
        <v>0.74714350227044</v>
      </c>
      <c r="AV82" s="16">
        <f t="shared" si="102"/>
        <v>0.0698736174984078</v>
      </c>
      <c r="AW82" s="16">
        <f t="shared" si="103"/>
        <v>0.25285649772956</v>
      </c>
      <c r="AX82" s="16">
        <f t="shared" si="104"/>
        <v>0.000173638600248532</v>
      </c>
      <c r="BA82" s="25">
        <v>0.207122332829374</v>
      </c>
      <c r="BB82" s="25">
        <v>1</v>
      </c>
      <c r="BC82" s="25">
        <v>0.950160245378753</v>
      </c>
      <c r="BD82" s="25">
        <v>0.0758476583067452</v>
      </c>
      <c r="BE82" s="22">
        <v>-0.711165686062623</v>
      </c>
      <c r="BF82" s="25">
        <v>-0.711165686062623</v>
      </c>
      <c r="BG82" s="25">
        <v>-0.154150679827258</v>
      </c>
      <c r="BH82" s="25">
        <v>1.88815131490312</v>
      </c>
      <c r="BI82" s="26">
        <f t="shared" si="105"/>
        <v>0.783574202695975</v>
      </c>
      <c r="BJ82" s="26">
        <f t="shared" si="90"/>
        <v>1.33414295213291</v>
      </c>
      <c r="BK82" s="26">
        <f t="shared" si="153"/>
        <v>0.749544865789147</v>
      </c>
      <c r="BL82" s="16">
        <f t="shared" si="106"/>
        <v>0.0685527481338887</v>
      </c>
      <c r="BM82" s="16">
        <f t="shared" si="107"/>
        <v>0.250455134210853</v>
      </c>
      <c r="BN82" s="16">
        <f t="shared" si="108"/>
        <v>0.00021056180144858</v>
      </c>
      <c r="BQ82" s="25">
        <v>0.207122332829374</v>
      </c>
      <c r="BR82" s="25">
        <v>1</v>
      </c>
      <c r="BS82" s="22">
        <v>0.950160245378753</v>
      </c>
      <c r="BT82" s="25">
        <v>0.0758476583067452</v>
      </c>
      <c r="BU82" s="25">
        <v>-0.711165686062623</v>
      </c>
      <c r="BV82" s="25">
        <v>-0.154150679827258</v>
      </c>
      <c r="BW82" s="25">
        <v>1.88815131490312</v>
      </c>
      <c r="BX82" s="27">
        <f t="shared" si="109"/>
        <v>0.78486227217442</v>
      </c>
      <c r="BY82" s="27">
        <f t="shared" si="91"/>
        <v>1.33195343573309</v>
      </c>
      <c r="BZ82" s="29">
        <f t="shared" si="154"/>
        <v>0.750776996531873</v>
      </c>
      <c r="CA82" s="27">
        <f t="shared" si="110"/>
        <v>0.0678799076205158</v>
      </c>
      <c r="CB82" s="27">
        <f t="shared" si="111"/>
        <v>0.249223003468127</v>
      </c>
      <c r="CC82" s="27">
        <f t="shared" si="112"/>
        <v>0.000298747511734499</v>
      </c>
      <c r="CF82" s="31">
        <v>0.207122332829374</v>
      </c>
      <c r="CG82" s="31">
        <v>1</v>
      </c>
      <c r="CH82" s="31">
        <v>0.0758476583067452</v>
      </c>
      <c r="CI82" s="31">
        <v>-0.711165686062623</v>
      </c>
      <c r="CJ82" s="31">
        <v>-0.154150679827258</v>
      </c>
      <c r="CK82" s="31">
        <v>1.88815131490312</v>
      </c>
      <c r="CL82" s="34">
        <f t="shared" si="113"/>
        <v>0.770705345365407</v>
      </c>
      <c r="CM82" s="34">
        <f t="shared" si="114"/>
        <v>1.35641981243085</v>
      </c>
      <c r="CN82" s="34">
        <f t="shared" si="115"/>
        <v>0.737234881734654</v>
      </c>
      <c r="CO82" s="32">
        <f t="shared" si="116"/>
        <v>0.0754571532848182</v>
      </c>
      <c r="CP82" s="32">
        <f t="shared" si="117"/>
        <v>0.262765118265346</v>
      </c>
      <c r="CQ82" s="32">
        <f t="shared" si="118"/>
        <v>3.26020819317465e-5</v>
      </c>
      <c r="CS82" s="30">
        <f t="shared" si="119"/>
        <v>0.772481842801971</v>
      </c>
      <c r="CT82" s="30">
        <f t="shared" si="120"/>
        <v>0.754269927937934</v>
      </c>
      <c r="CU82" s="30">
        <f t="shared" si="121"/>
        <v>1.38597597660823</v>
      </c>
      <c r="CV82" s="34">
        <f t="shared" si="122"/>
        <v>0.721513227413367</v>
      </c>
      <c r="CW82" s="32">
        <f t="shared" si="123"/>
        <v>0.0847567188588639</v>
      </c>
      <c r="CX82" s="32">
        <f t="shared" si="124"/>
        <v>0.278486772586633</v>
      </c>
      <c r="CY82" s="32">
        <f t="shared" si="125"/>
        <v>0.00183313108208136</v>
      </c>
      <c r="CZ82" s="36"/>
      <c r="DB82" s="25">
        <v>0.207122332829374</v>
      </c>
      <c r="DC82" s="25">
        <v>1</v>
      </c>
      <c r="DD82" s="22">
        <v>0.0758476583067452</v>
      </c>
      <c r="DE82" s="25">
        <v>-0.154150679827258</v>
      </c>
      <c r="DF82" s="25">
        <v>1.88815131490312</v>
      </c>
      <c r="DG82" s="26">
        <f t="shared" si="126"/>
        <v>0.781659561221562</v>
      </c>
      <c r="DH82" s="29">
        <f t="shared" si="155"/>
        <v>1.3374108779099</v>
      </c>
      <c r="DI82" s="26">
        <f t="shared" si="156"/>
        <v>0.747713374040139</v>
      </c>
      <c r="DJ82" s="16">
        <f t="shared" si="127"/>
        <v>0.0695590190470431</v>
      </c>
      <c r="DK82" s="16">
        <f t="shared" si="128"/>
        <v>0.25228662595986</v>
      </c>
      <c r="DL82" s="16">
        <f t="shared" si="129"/>
        <v>0.00107671910057755</v>
      </c>
      <c r="DO82" s="25">
        <v>0.207122332829374</v>
      </c>
      <c r="DP82" s="25">
        <v>1</v>
      </c>
      <c r="DQ82" s="25">
        <v>-0.154150679827258</v>
      </c>
      <c r="DR82" s="22">
        <v>1.88815131490312</v>
      </c>
      <c r="DS82" s="26">
        <f t="shared" si="130"/>
        <v>0.7333878723166</v>
      </c>
      <c r="DT82" s="26">
        <f t="shared" si="92"/>
        <v>1.42543944270285</v>
      </c>
      <c r="DU82" s="26">
        <f t="shared" si="157"/>
        <v>0.701538045070403</v>
      </c>
      <c r="DV82" s="16">
        <f t="shared" si="131"/>
        <v>0.0973515678215227</v>
      </c>
      <c r="DW82" s="16">
        <f t="shared" si="132"/>
        <v>0.298461954929597</v>
      </c>
      <c r="DX82" s="16">
        <f t="shared" si="133"/>
        <v>5.33643462497441e-6</v>
      </c>
      <c r="EA82" s="25">
        <v>0.207122332829374</v>
      </c>
      <c r="EB82" s="22">
        <v>1</v>
      </c>
      <c r="EC82" s="25">
        <v>-0.154150679827258</v>
      </c>
      <c r="ED82" s="26">
        <f t="shared" si="134"/>
        <v>0.653134762015812</v>
      </c>
      <c r="EE82" s="26">
        <f t="shared" si="93"/>
        <v>1.60058851679172</v>
      </c>
      <c r="EF82" s="26">
        <f t="shared" si="158"/>
        <v>0.624770195155742</v>
      </c>
      <c r="EG82" s="16">
        <f t="shared" si="135"/>
        <v>0.153872016930791</v>
      </c>
      <c r="EH82" s="16">
        <f t="shared" si="136"/>
        <v>0.375229804844258</v>
      </c>
      <c r="EI82" s="16">
        <f t="shared" si="137"/>
        <v>0.00148589482808152</v>
      </c>
      <c r="EL82" s="25">
        <v>0.207122332829374</v>
      </c>
      <c r="EM82" s="25">
        <v>-0.154150679827258</v>
      </c>
      <c r="EN82" s="26">
        <f t="shared" si="138"/>
        <v>0.853871209944285</v>
      </c>
      <c r="EO82" s="26">
        <f t="shared" si="139"/>
        <v>1.22430641509533</v>
      </c>
      <c r="EP82" s="26">
        <f t="shared" si="140"/>
        <v>0.816788989807045</v>
      </c>
      <c r="EQ82" s="16">
        <f t="shared" si="141"/>
        <v>0.0366832774202061</v>
      </c>
      <c r="ER82" s="16">
        <f t="shared" si="142"/>
        <v>0.183211010192955</v>
      </c>
      <c r="ES82" s="16">
        <f t="shared" si="143"/>
        <v>0.124116749023277</v>
      </c>
    </row>
    <row r="83" s="1" customFormat="1" spans="1:149">
      <c r="A83" s="13" t="s">
        <v>25</v>
      </c>
      <c r="B83" s="13">
        <v>2.10677830179174</v>
      </c>
      <c r="C83" s="14">
        <v>0.00370641646489104</v>
      </c>
      <c r="D83" s="14">
        <v>0.060593220338983</v>
      </c>
      <c r="E83" s="13">
        <v>112</v>
      </c>
      <c r="F83" s="13">
        <v>0.625</v>
      </c>
      <c r="G83" s="13">
        <v>0.625</v>
      </c>
      <c r="H83" s="13">
        <v>0.857142857142857</v>
      </c>
      <c r="I83" s="13">
        <v>8.39285714285714</v>
      </c>
      <c r="J83" s="13">
        <v>1.104</v>
      </c>
      <c r="K83" s="17">
        <f t="shared" si="94"/>
        <v>0.849091864547429</v>
      </c>
      <c r="L83" s="17">
        <f t="shared" si="84"/>
        <v>1.30021266967201</v>
      </c>
      <c r="M83" s="17">
        <f t="shared" si="85"/>
        <v>0.769104949771222</v>
      </c>
      <c r="N83" s="16">
        <f t="shared" si="86"/>
        <v>0.0649781575199061</v>
      </c>
      <c r="O83" s="16">
        <f t="shared" si="87"/>
        <v>0.230895050228778</v>
      </c>
      <c r="P83" s="16">
        <f>(O83-$Q$1)^2</f>
        <v>0.0929558083537206</v>
      </c>
      <c r="R83" s="21">
        <f t="shared" si="144"/>
        <v>0.262527843143164</v>
      </c>
      <c r="S83" s="21">
        <f t="shared" si="159"/>
        <v>1</v>
      </c>
      <c r="T83" s="21">
        <f t="shared" si="95"/>
        <v>0.745159909443503</v>
      </c>
      <c r="U83" s="22">
        <f t="shared" si="145"/>
        <v>0.00369956462867213</v>
      </c>
      <c r="V83" s="21">
        <f t="shared" si="146"/>
        <v>0.0588283934121184</v>
      </c>
      <c r="W83" s="21">
        <f t="shared" si="147"/>
        <v>4.71849887129509</v>
      </c>
      <c r="X83" s="21">
        <f t="shared" si="148"/>
        <v>-0.470003629245736</v>
      </c>
      <c r="Y83" s="21">
        <f t="shared" si="149"/>
        <v>-0.470003629245736</v>
      </c>
      <c r="Z83" s="25">
        <f t="shared" si="150"/>
        <v>-0.154150679827258</v>
      </c>
      <c r="AA83" s="21">
        <f t="shared" si="151"/>
        <v>2.12738100396895</v>
      </c>
      <c r="AB83" s="26">
        <f t="shared" si="96"/>
        <v>0.847622415801886</v>
      </c>
      <c r="AC83" s="26">
        <f t="shared" si="88"/>
        <v>1.30246673450179</v>
      </c>
      <c r="AD83" s="26">
        <f t="shared" si="152"/>
        <v>0.767773927356781</v>
      </c>
      <c r="AE83" s="16">
        <f t="shared" si="97"/>
        <v>0.065729465679261</v>
      </c>
      <c r="AF83" s="16">
        <f t="shared" si="98"/>
        <v>0.232226072643219</v>
      </c>
      <c r="AG83" s="16">
        <f t="shared" si="99"/>
        <v>0.00110955370352536</v>
      </c>
      <c r="AJ83" s="25">
        <v>0.262527843143164</v>
      </c>
      <c r="AK83" s="25">
        <v>1</v>
      </c>
      <c r="AL83" s="25">
        <v>0.745159909443503</v>
      </c>
      <c r="AM83" s="25">
        <v>0.0588283934121184</v>
      </c>
      <c r="AN83" s="22">
        <v>4.71849887129509</v>
      </c>
      <c r="AO83" s="25">
        <v>-0.470003629245736</v>
      </c>
      <c r="AP83" s="25">
        <v>-0.470003629245736</v>
      </c>
      <c r="AQ83" s="25">
        <v>-0.154150679827258</v>
      </c>
      <c r="AR83" s="25">
        <v>2.12738100396895</v>
      </c>
      <c r="AS83" s="26">
        <f t="shared" si="100"/>
        <v>0.84686103270728</v>
      </c>
      <c r="AT83" s="26">
        <f t="shared" si="89"/>
        <v>1.30363773672605</v>
      </c>
      <c r="AU83" s="26">
        <f t="shared" si="101"/>
        <v>0.767084268756594</v>
      </c>
      <c r="AV83" s="16">
        <f t="shared" si="102"/>
        <v>0.0661204485003665</v>
      </c>
      <c r="AW83" s="16">
        <f t="shared" si="103"/>
        <v>0.232915731243406</v>
      </c>
      <c r="AX83" s="16">
        <f t="shared" si="104"/>
        <v>0.00109679970520476</v>
      </c>
      <c r="BA83" s="25">
        <v>0.262527843143164</v>
      </c>
      <c r="BB83" s="25">
        <v>1</v>
      </c>
      <c r="BC83" s="25">
        <v>0.745159909443503</v>
      </c>
      <c r="BD83" s="25">
        <v>0.0588283934121184</v>
      </c>
      <c r="BE83" s="22">
        <v>-0.470003629245736</v>
      </c>
      <c r="BF83" s="25">
        <v>-0.470003629245736</v>
      </c>
      <c r="BG83" s="25">
        <v>-0.154150679827258</v>
      </c>
      <c r="BH83" s="25">
        <v>2.12738100396895</v>
      </c>
      <c r="BI83" s="26">
        <f t="shared" si="105"/>
        <v>0.852081542920271</v>
      </c>
      <c r="BJ83" s="26">
        <f t="shared" si="90"/>
        <v>1.29565064420519</v>
      </c>
      <c r="BK83" s="26">
        <f t="shared" si="153"/>
        <v>0.771812991775608</v>
      </c>
      <c r="BL83" s="16">
        <f t="shared" si="106"/>
        <v>0.0634629090174314</v>
      </c>
      <c r="BM83" s="16">
        <f t="shared" si="107"/>
        <v>0.228187008224392</v>
      </c>
      <c r="BN83" s="16">
        <f t="shared" si="108"/>
        <v>0.0013526855563246</v>
      </c>
      <c r="BQ83" s="25">
        <v>0.262527843143164</v>
      </c>
      <c r="BR83" s="25">
        <v>1</v>
      </c>
      <c r="BS83" s="22">
        <v>0.745159909443503</v>
      </c>
      <c r="BT83" s="25">
        <v>0.0588283934121184</v>
      </c>
      <c r="BU83" s="25">
        <v>-0.470003629245736</v>
      </c>
      <c r="BV83" s="25">
        <v>-0.154150679827258</v>
      </c>
      <c r="BW83" s="25">
        <v>2.12738100396895</v>
      </c>
      <c r="BX83" s="27">
        <f t="shared" si="109"/>
        <v>0.853568880405381</v>
      </c>
      <c r="BY83" s="27">
        <f t="shared" si="91"/>
        <v>1.29339298250386</v>
      </c>
      <c r="BZ83" s="29">
        <f t="shared" si="154"/>
        <v>0.773160217758497</v>
      </c>
      <c r="CA83" s="27">
        <f t="shared" si="110"/>
        <v>0.0627157456614144</v>
      </c>
      <c r="CB83" s="27">
        <f t="shared" si="111"/>
        <v>0.226839782241503</v>
      </c>
      <c r="CC83" s="27">
        <f t="shared" si="112"/>
        <v>0.00157351335390202</v>
      </c>
      <c r="CF83" s="31">
        <v>0.262527843143164</v>
      </c>
      <c r="CG83" s="31">
        <v>1</v>
      </c>
      <c r="CH83" s="31">
        <v>0.0588283934121184</v>
      </c>
      <c r="CI83" s="31">
        <v>-0.470003629245736</v>
      </c>
      <c r="CJ83" s="31">
        <v>-0.154150679827258</v>
      </c>
      <c r="CK83" s="31">
        <v>2.12738100396895</v>
      </c>
      <c r="CL83" s="34">
        <f t="shared" si="113"/>
        <v>0.878999792281084</v>
      </c>
      <c r="CM83" s="34">
        <f t="shared" si="114"/>
        <v>1.25597299304818</v>
      </c>
      <c r="CN83" s="34">
        <f t="shared" si="115"/>
        <v>0.796195464022721</v>
      </c>
      <c r="CO83" s="32">
        <f t="shared" si="116"/>
        <v>0.0506250934735552</v>
      </c>
      <c r="CP83" s="32">
        <f t="shared" si="117"/>
        <v>0.203804535977279</v>
      </c>
      <c r="CQ83" s="32">
        <f t="shared" si="118"/>
        <v>0.00418226135682439</v>
      </c>
      <c r="CS83" s="30">
        <f t="shared" si="119"/>
        <v>0.880673462535301</v>
      </c>
      <c r="CT83" s="30">
        <f t="shared" si="120"/>
        <v>0.901175023208459</v>
      </c>
      <c r="CU83" s="30">
        <f t="shared" si="121"/>
        <v>1.22506724173227</v>
      </c>
      <c r="CV83" s="34">
        <f t="shared" si="122"/>
        <v>0.816281723920705</v>
      </c>
      <c r="CW83" s="32">
        <f t="shared" si="123"/>
        <v>0.0411379712104893</v>
      </c>
      <c r="CX83" s="32">
        <f t="shared" si="124"/>
        <v>0.183718276079295</v>
      </c>
      <c r="CY83" s="32">
        <f t="shared" si="125"/>
        <v>0.0189292405460001</v>
      </c>
      <c r="CZ83" s="36"/>
      <c r="DB83" s="25">
        <v>0.262527843143164</v>
      </c>
      <c r="DC83" s="25">
        <v>1</v>
      </c>
      <c r="DD83" s="22">
        <v>0.0588283934121184</v>
      </c>
      <c r="DE83" s="25">
        <v>-0.154150679827258</v>
      </c>
      <c r="DF83" s="25">
        <v>2.12738100396895</v>
      </c>
      <c r="DG83" s="26">
        <f t="shared" si="126"/>
        <v>0.830213387737398</v>
      </c>
      <c r="DH83" s="29">
        <f t="shared" si="155"/>
        <v>1.32977860427999</v>
      </c>
      <c r="DI83" s="26">
        <f t="shared" si="156"/>
        <v>0.752004880196919</v>
      </c>
      <c r="DJ83" s="16">
        <f t="shared" si="127"/>
        <v>0.0749591090542323</v>
      </c>
      <c r="DK83" s="16">
        <f t="shared" si="128"/>
        <v>0.247995119803081</v>
      </c>
      <c r="DL83" s="16">
        <f t="shared" si="129"/>
        <v>0.00137677392635978</v>
      </c>
      <c r="DO83" s="25">
        <v>0.262527843143164</v>
      </c>
      <c r="DP83" s="25">
        <v>1</v>
      </c>
      <c r="DQ83" s="25">
        <v>-0.154150679827258</v>
      </c>
      <c r="DR83" s="22">
        <v>2.12738100396895</v>
      </c>
      <c r="DS83" s="26">
        <f t="shared" si="130"/>
        <v>0.819776888990368</v>
      </c>
      <c r="DT83" s="26">
        <f t="shared" si="92"/>
        <v>1.34670788458025</v>
      </c>
      <c r="DU83" s="26">
        <f t="shared" si="157"/>
        <v>0.74255152988258</v>
      </c>
      <c r="DV83" s="16">
        <f t="shared" si="131"/>
        <v>0.0807827768319934</v>
      </c>
      <c r="DW83" s="16">
        <f t="shared" si="132"/>
        <v>0.25744847011742</v>
      </c>
      <c r="DX83" s="16">
        <f t="shared" si="133"/>
        <v>0.00149795413013997</v>
      </c>
      <c r="EA83" s="25">
        <v>0.262527843143164</v>
      </c>
      <c r="EB83" s="22">
        <v>1</v>
      </c>
      <c r="EC83" s="25">
        <v>-0.154150679827258</v>
      </c>
      <c r="ED83" s="26">
        <f t="shared" si="134"/>
        <v>0.652569946996117</v>
      </c>
      <c r="EE83" s="26">
        <f t="shared" si="93"/>
        <v>1.69177266756137</v>
      </c>
      <c r="EF83" s="26">
        <f t="shared" si="158"/>
        <v>0.59109596648199</v>
      </c>
      <c r="EG83" s="16">
        <f t="shared" si="135"/>
        <v>0.203789092755089</v>
      </c>
      <c r="EH83" s="16">
        <f t="shared" si="136"/>
        <v>0.40890403351801</v>
      </c>
      <c r="EI83" s="16">
        <f t="shared" si="137"/>
        <v>0.00521595012351169</v>
      </c>
      <c r="EL83" s="25">
        <v>0.262527843143164</v>
      </c>
      <c r="EM83" s="25">
        <v>-0.154150679827258</v>
      </c>
      <c r="EN83" s="26">
        <f t="shared" si="138"/>
        <v>0.85313280293809</v>
      </c>
      <c r="EO83" s="26">
        <f t="shared" si="139"/>
        <v>1.29405409825757</v>
      </c>
      <c r="EP83" s="26">
        <f t="shared" si="140"/>
        <v>0.772765220052618</v>
      </c>
      <c r="EQ83" s="16">
        <f t="shared" si="141"/>
        <v>0.0629343505616991</v>
      </c>
      <c r="ER83" s="16">
        <f t="shared" si="142"/>
        <v>0.227234779947382</v>
      </c>
      <c r="ES83" s="16">
        <f t="shared" si="143"/>
        <v>0.0950355108371876</v>
      </c>
    </row>
    <row r="84" s="1" customFormat="1" spans="1:149">
      <c r="A84" s="13" t="s">
        <v>25</v>
      </c>
      <c r="B84" s="13">
        <v>3.53217461312901</v>
      </c>
      <c r="C84" s="14">
        <v>0.00363787286931818</v>
      </c>
      <c r="D84" s="14">
        <v>0.106640625</v>
      </c>
      <c r="E84" s="13">
        <v>112</v>
      </c>
      <c r="F84" s="13">
        <v>0.357142857142857</v>
      </c>
      <c r="G84" s="13">
        <v>0.357142857142857</v>
      </c>
      <c r="H84" s="13">
        <v>0.857142857142857</v>
      </c>
      <c r="I84" s="13">
        <v>6.60714285714286</v>
      </c>
      <c r="J84" s="13">
        <v>0.9893</v>
      </c>
      <c r="K84" s="17">
        <f t="shared" si="94"/>
        <v>0.736434128873063</v>
      </c>
      <c r="L84" s="17">
        <f t="shared" si="84"/>
        <v>1.34336522604389</v>
      </c>
      <c r="M84" s="17">
        <f t="shared" si="85"/>
        <v>0.744399200316449</v>
      </c>
      <c r="N84" s="16">
        <f t="shared" si="86"/>
        <v>0.0639411487807846</v>
      </c>
      <c r="O84" s="16">
        <f t="shared" si="87"/>
        <v>0.255600799683551</v>
      </c>
      <c r="P84" s="16">
        <f>(O84-$Q$1)^2</f>
        <v>0.0785012809783747</v>
      </c>
      <c r="R84" s="21">
        <f t="shared" si="144"/>
        <v>0.295177828480538</v>
      </c>
      <c r="S84" s="21">
        <f t="shared" ref="S84:S93" si="160">1</f>
        <v>1</v>
      </c>
      <c r="T84" s="21">
        <f t="shared" si="95"/>
        <v>1.26191371898547</v>
      </c>
      <c r="U84" s="22">
        <f t="shared" si="145"/>
        <v>0.00363127181416735</v>
      </c>
      <c r="V84" s="21">
        <f t="shared" si="146"/>
        <v>0.101328962356908</v>
      </c>
      <c r="W84" s="21">
        <f t="shared" si="147"/>
        <v>4.71849887129509</v>
      </c>
      <c r="X84" s="21">
        <f t="shared" si="148"/>
        <v>-1.02961941718116</v>
      </c>
      <c r="Y84" s="21">
        <f t="shared" si="149"/>
        <v>-1.02961941718116</v>
      </c>
      <c r="Z84" s="25">
        <f t="shared" si="150"/>
        <v>-0.154150679827258</v>
      </c>
      <c r="AA84" s="21">
        <f t="shared" si="151"/>
        <v>1.88815131490312</v>
      </c>
      <c r="AB84" s="26">
        <f t="shared" si="96"/>
        <v>0.706046875627658</v>
      </c>
      <c r="AC84" s="26">
        <f t="shared" si="88"/>
        <v>1.40118175456911</v>
      </c>
      <c r="AD84" s="26">
        <f t="shared" si="152"/>
        <v>0.713683286796379</v>
      </c>
      <c r="AE84" s="16">
        <f t="shared" si="97"/>
        <v>0.0802323324666935</v>
      </c>
      <c r="AF84" s="16">
        <f t="shared" si="98"/>
        <v>0.286316713203621</v>
      </c>
      <c r="AG84" s="16">
        <f t="shared" si="99"/>
        <v>0.000431836517157592</v>
      </c>
      <c r="AJ84" s="25">
        <v>0.295177828480538</v>
      </c>
      <c r="AK84" s="25">
        <v>1</v>
      </c>
      <c r="AL84" s="25">
        <v>1.26191371898547</v>
      </c>
      <c r="AM84" s="25">
        <v>0.101328962356908</v>
      </c>
      <c r="AN84" s="22">
        <v>4.71849887129509</v>
      </c>
      <c r="AO84" s="25">
        <v>-1.02961941718116</v>
      </c>
      <c r="AP84" s="25">
        <v>-1.02961941718116</v>
      </c>
      <c r="AQ84" s="25">
        <v>-0.154150679827258</v>
      </c>
      <c r="AR84" s="25">
        <v>1.88815131490312</v>
      </c>
      <c r="AS84" s="26">
        <f t="shared" si="100"/>
        <v>0.707659151480794</v>
      </c>
      <c r="AT84" s="26">
        <f t="shared" si="89"/>
        <v>1.39798941048083</v>
      </c>
      <c r="AU84" s="26">
        <f t="shared" si="101"/>
        <v>0.715313000587076</v>
      </c>
      <c r="AV84" s="16">
        <f t="shared" si="102"/>
        <v>0.0793215675546182</v>
      </c>
      <c r="AW84" s="16">
        <f t="shared" si="103"/>
        <v>0.284686999412924</v>
      </c>
      <c r="AX84" s="16">
        <f t="shared" si="104"/>
        <v>0.000347945663112298</v>
      </c>
      <c r="BA84" s="25">
        <v>0.295177828480538</v>
      </c>
      <c r="BB84" s="25">
        <v>1</v>
      </c>
      <c r="BC84" s="25">
        <v>1.26191371898547</v>
      </c>
      <c r="BD84" s="25">
        <v>0.101328962356908</v>
      </c>
      <c r="BE84" s="22">
        <v>-1.02961941718116</v>
      </c>
      <c r="BF84" s="25">
        <v>-1.02961941718116</v>
      </c>
      <c r="BG84" s="25">
        <v>-0.154150679827258</v>
      </c>
      <c r="BH84" s="25">
        <v>1.88815131490312</v>
      </c>
      <c r="BI84" s="26">
        <f t="shared" si="105"/>
        <v>0.710744833378375</v>
      </c>
      <c r="BJ84" s="26">
        <f t="shared" si="90"/>
        <v>1.39192007249292</v>
      </c>
      <c r="BK84" s="26">
        <f t="shared" si="153"/>
        <v>0.718432056381659</v>
      </c>
      <c r="BL84" s="16">
        <f t="shared" si="106"/>
        <v>0.077592980851601</v>
      </c>
      <c r="BM84" s="16">
        <f t="shared" si="107"/>
        <v>0.281567943618341</v>
      </c>
      <c r="BN84" s="16">
        <f t="shared" si="108"/>
        <v>0.000275628449923873</v>
      </c>
      <c r="BQ84" s="25">
        <v>0.295177828480538</v>
      </c>
      <c r="BR84" s="25">
        <v>1</v>
      </c>
      <c r="BS84" s="22">
        <v>1.26191371898547</v>
      </c>
      <c r="BT84" s="25">
        <v>0.101328962356908</v>
      </c>
      <c r="BU84" s="25">
        <v>-1.02961941718116</v>
      </c>
      <c r="BV84" s="25">
        <v>-0.154150679827258</v>
      </c>
      <c r="BW84" s="25">
        <v>1.88815131490312</v>
      </c>
      <c r="BX84" s="27">
        <f t="shared" si="109"/>
        <v>0.710978587250489</v>
      </c>
      <c r="BY84" s="27">
        <f t="shared" si="91"/>
        <v>1.39146244027663</v>
      </c>
      <c r="BZ84" s="29">
        <f t="shared" si="154"/>
        <v>0.718668338472141</v>
      </c>
      <c r="CA84" s="27">
        <f t="shared" si="110"/>
        <v>0.0774628087948834</v>
      </c>
      <c r="CB84" s="27">
        <f t="shared" si="111"/>
        <v>0.281331661527859</v>
      </c>
      <c r="CC84" s="27">
        <f t="shared" si="112"/>
        <v>0.000219761175700137</v>
      </c>
      <c r="CF84" s="31">
        <v>0.295177828480538</v>
      </c>
      <c r="CG84" s="31">
        <v>1</v>
      </c>
      <c r="CH84" s="31">
        <v>0.101328962356908</v>
      </c>
      <c r="CI84" s="31">
        <v>-1.02961941718116</v>
      </c>
      <c r="CJ84" s="31">
        <v>-0.154150679827258</v>
      </c>
      <c r="CK84" s="31">
        <v>1.88815131490312</v>
      </c>
      <c r="CL84" s="34">
        <f t="shared" si="113"/>
        <v>0.646402454442914</v>
      </c>
      <c r="CM84" s="34">
        <f t="shared" si="114"/>
        <v>1.5304706738043</v>
      </c>
      <c r="CN84" s="34">
        <f t="shared" si="115"/>
        <v>0.653393767757924</v>
      </c>
      <c r="CO84" s="32">
        <f t="shared" si="116"/>
        <v>0.117578726749074</v>
      </c>
      <c r="CP84" s="32">
        <f t="shared" si="117"/>
        <v>0.346606232242076</v>
      </c>
      <c r="CQ84" s="32">
        <f t="shared" si="118"/>
        <v>0.00610449858534971</v>
      </c>
      <c r="CS84" s="30">
        <f t="shared" si="119"/>
        <v>0.648740856559598</v>
      </c>
      <c r="CT84" s="30">
        <f t="shared" si="120"/>
        <v>0.602971459240533</v>
      </c>
      <c r="CU84" s="30">
        <f t="shared" si="121"/>
        <v>1.64070783921691</v>
      </c>
      <c r="CV84" s="34">
        <f t="shared" si="122"/>
        <v>0.609493034711951</v>
      </c>
      <c r="CW84" s="32">
        <f t="shared" si="123"/>
        <v>0.149249741405339</v>
      </c>
      <c r="CX84" s="32">
        <f t="shared" si="124"/>
        <v>0.390506965288049</v>
      </c>
      <c r="CY84" s="32">
        <f t="shared" si="125"/>
        <v>0.00478934761322645</v>
      </c>
      <c r="CZ84" s="36"/>
      <c r="DB84" s="25">
        <v>0.295177828480538</v>
      </c>
      <c r="DC84" s="25">
        <v>1</v>
      </c>
      <c r="DD84" s="22">
        <v>0.101328962356908</v>
      </c>
      <c r="DE84" s="25">
        <v>-0.154150679827258</v>
      </c>
      <c r="DF84" s="25">
        <v>1.88815131490312</v>
      </c>
      <c r="DG84" s="26">
        <f t="shared" si="126"/>
        <v>0.720475988222249</v>
      </c>
      <c r="DH84" s="29">
        <f t="shared" si="155"/>
        <v>1.37312001534023</v>
      </c>
      <c r="DI84" s="26">
        <f t="shared" si="156"/>
        <v>0.728268460752299</v>
      </c>
      <c r="DJ84" s="16">
        <f t="shared" si="127"/>
        <v>0.0722663493082842</v>
      </c>
      <c r="DK84" s="16">
        <f t="shared" si="128"/>
        <v>0.271731539247701</v>
      </c>
      <c r="DL84" s="16">
        <f t="shared" si="129"/>
        <v>0.000178716388498619</v>
      </c>
      <c r="DO84" s="25">
        <v>0.295177828480538</v>
      </c>
      <c r="DP84" s="25">
        <v>1</v>
      </c>
      <c r="DQ84" s="25">
        <v>-0.154150679827258</v>
      </c>
      <c r="DR84" s="22">
        <v>1.88815131490312</v>
      </c>
      <c r="DS84" s="26">
        <f t="shared" si="130"/>
        <v>0.635531705265228</v>
      </c>
      <c r="DT84" s="26">
        <f t="shared" si="92"/>
        <v>1.55664932497291</v>
      </c>
      <c r="DU84" s="26">
        <f t="shared" si="157"/>
        <v>0.642405443510793</v>
      </c>
      <c r="DV84" s="16">
        <f t="shared" si="131"/>
        <v>0.125152006359549</v>
      </c>
      <c r="DW84" s="16">
        <f t="shared" si="132"/>
        <v>0.357594556489207</v>
      </c>
      <c r="DX84" s="16">
        <f t="shared" si="133"/>
        <v>0.00377520218681074</v>
      </c>
      <c r="EA84" s="25">
        <v>0.295177828480538</v>
      </c>
      <c r="EB84" s="22">
        <v>1</v>
      </c>
      <c r="EC84" s="25">
        <v>-0.154150679827258</v>
      </c>
      <c r="ED84" s="26">
        <f t="shared" si="134"/>
        <v>0.565986791901458</v>
      </c>
      <c r="EE84" s="26">
        <f t="shared" si="93"/>
        <v>1.74792064789428</v>
      </c>
      <c r="EF84" s="26">
        <f t="shared" si="158"/>
        <v>0.572108351259939</v>
      </c>
      <c r="EG84" s="16">
        <f t="shared" si="135"/>
        <v>0.17919407215068</v>
      </c>
      <c r="EH84" s="16">
        <f t="shared" si="136"/>
        <v>0.427891648740061</v>
      </c>
      <c r="EI84" s="16">
        <f t="shared" si="137"/>
        <v>0.00831910909149728</v>
      </c>
      <c r="EL84" s="25">
        <v>0.295177828480538</v>
      </c>
      <c r="EM84" s="25">
        <v>-0.154150679827258</v>
      </c>
      <c r="EN84" s="26">
        <f t="shared" si="138"/>
        <v>0.739938914477319</v>
      </c>
      <c r="EO84" s="26">
        <f t="shared" si="139"/>
        <v>1.33700225875919</v>
      </c>
      <c r="EP84" s="26">
        <f t="shared" si="140"/>
        <v>0.747941892729524</v>
      </c>
      <c r="EQ84" s="16">
        <f t="shared" si="141"/>
        <v>0.06218095097305</v>
      </c>
      <c r="ER84" s="16">
        <f t="shared" si="142"/>
        <v>0.252058107270476</v>
      </c>
      <c r="ES84" s="16">
        <f t="shared" si="143"/>
        <v>0.0803467220743533</v>
      </c>
    </row>
    <row r="85" s="1" customFormat="1" spans="1:149">
      <c r="A85" s="13" t="s">
        <v>25</v>
      </c>
      <c r="B85" s="13">
        <v>2.58612404054</v>
      </c>
      <c r="C85" s="14">
        <v>0.00480233909360123</v>
      </c>
      <c r="D85" s="14">
        <v>0.0787982156914196</v>
      </c>
      <c r="E85" s="13">
        <v>112</v>
      </c>
      <c r="F85" s="13">
        <v>0.491071428571429</v>
      </c>
      <c r="G85" s="13">
        <v>0.491071428571429</v>
      </c>
      <c r="H85" s="13">
        <v>0.857142857142857</v>
      </c>
      <c r="I85" s="13">
        <v>8.39285714285714</v>
      </c>
      <c r="J85" s="13">
        <v>0.8029</v>
      </c>
      <c r="K85" s="17">
        <f t="shared" si="94"/>
        <v>0.748576774024039</v>
      </c>
      <c r="L85" s="17">
        <f t="shared" si="84"/>
        <v>1.07256867680244</v>
      </c>
      <c r="M85" s="17">
        <f t="shared" si="85"/>
        <v>0.932341230569235</v>
      </c>
      <c r="N85" s="16">
        <f t="shared" si="86"/>
        <v>0.00295101288043534</v>
      </c>
      <c r="O85" s="16">
        <f t="shared" si="87"/>
        <v>0.067658769430765</v>
      </c>
      <c r="P85" s="16">
        <f>(O85-$Q$1)^2</f>
        <v>0.219138984687964</v>
      </c>
      <c r="R85" s="21">
        <f t="shared" si="144"/>
        <v>0.0700564040845521</v>
      </c>
      <c r="S85" s="21">
        <f t="shared" si="160"/>
        <v>1</v>
      </c>
      <c r="T85" s="21">
        <f t="shared" si="95"/>
        <v>0.950160245378753</v>
      </c>
      <c r="U85" s="22">
        <f t="shared" si="145"/>
        <v>0.00479084464867473</v>
      </c>
      <c r="V85" s="21">
        <f t="shared" si="146"/>
        <v>0.0758476583067452</v>
      </c>
      <c r="W85" s="21">
        <f t="shared" si="147"/>
        <v>4.71849887129509</v>
      </c>
      <c r="X85" s="21">
        <f t="shared" si="148"/>
        <v>-0.711165686062623</v>
      </c>
      <c r="Y85" s="21">
        <f t="shared" si="149"/>
        <v>-0.711165686062623</v>
      </c>
      <c r="Z85" s="25">
        <f t="shared" si="150"/>
        <v>-0.154150679827258</v>
      </c>
      <c r="AA85" s="21">
        <f t="shared" si="151"/>
        <v>2.12738100396895</v>
      </c>
      <c r="AB85" s="26">
        <f t="shared" si="96"/>
        <v>0.759911798280072</v>
      </c>
      <c r="AC85" s="26">
        <f t="shared" si="88"/>
        <v>1.05656998853975</v>
      </c>
      <c r="AD85" s="26">
        <f t="shared" si="152"/>
        <v>0.946458834574757</v>
      </c>
      <c r="AE85" s="16">
        <f t="shared" si="97"/>
        <v>0.00184798548711319</v>
      </c>
      <c r="AF85" s="16">
        <f t="shared" si="98"/>
        <v>0.0535411654252431</v>
      </c>
      <c r="AG85" s="16">
        <f t="shared" si="99"/>
        <v>0.0449418254344625</v>
      </c>
      <c r="AJ85" s="25">
        <v>0.0700564040845521</v>
      </c>
      <c r="AK85" s="25">
        <v>1</v>
      </c>
      <c r="AL85" s="25">
        <v>0.950160245378753</v>
      </c>
      <c r="AM85" s="25">
        <v>0.0758476583067452</v>
      </c>
      <c r="AN85" s="22">
        <v>4.71849887129509</v>
      </c>
      <c r="AO85" s="25">
        <v>-0.711165686062623</v>
      </c>
      <c r="AP85" s="25">
        <v>-0.711165686062623</v>
      </c>
      <c r="AQ85" s="25">
        <v>-0.154150679827258</v>
      </c>
      <c r="AR85" s="25">
        <v>2.12738100396895</v>
      </c>
      <c r="AS85" s="26">
        <f t="shared" si="100"/>
        <v>0.760617821459355</v>
      </c>
      <c r="AT85" s="26">
        <f t="shared" si="89"/>
        <v>1.05558925566524</v>
      </c>
      <c r="AU85" s="26">
        <f t="shared" si="101"/>
        <v>0.947338175936425</v>
      </c>
      <c r="AV85" s="16">
        <f t="shared" si="102"/>
        <v>0.00178778262214294</v>
      </c>
      <c r="AW85" s="16">
        <f t="shared" si="103"/>
        <v>0.0526618240635752</v>
      </c>
      <c r="AX85" s="16">
        <f t="shared" si="104"/>
        <v>0.0455275564783479</v>
      </c>
      <c r="BA85" s="25">
        <v>0.0700564040845521</v>
      </c>
      <c r="BB85" s="25">
        <v>1</v>
      </c>
      <c r="BC85" s="25">
        <v>0.950160245378753</v>
      </c>
      <c r="BD85" s="25">
        <v>0.0758476583067452</v>
      </c>
      <c r="BE85" s="22">
        <v>-0.711165686062623</v>
      </c>
      <c r="BF85" s="25">
        <v>-0.711165686062623</v>
      </c>
      <c r="BG85" s="25">
        <v>-0.154150679827258</v>
      </c>
      <c r="BH85" s="25">
        <v>2.12738100396895</v>
      </c>
      <c r="BI85" s="26">
        <f t="shared" si="105"/>
        <v>0.765329438279627</v>
      </c>
      <c r="BJ85" s="26">
        <f t="shared" si="90"/>
        <v>1.04909070504962</v>
      </c>
      <c r="BK85" s="26">
        <f t="shared" si="153"/>
        <v>0.953206424560502</v>
      </c>
      <c r="BL85" s="16">
        <f t="shared" si="106"/>
        <v>0.00141154710798437</v>
      </c>
      <c r="BM85" s="16">
        <f t="shared" si="107"/>
        <v>0.0467935754394984</v>
      </c>
      <c r="BN85" s="16">
        <f t="shared" si="108"/>
        <v>0.0475991553506563</v>
      </c>
      <c r="BQ85" s="25">
        <v>0.0700564040845521</v>
      </c>
      <c r="BR85" s="25">
        <v>1</v>
      </c>
      <c r="BS85" s="22">
        <v>0.950160245378753</v>
      </c>
      <c r="BT85" s="25">
        <v>0.0758476583067452</v>
      </c>
      <c r="BU85" s="25">
        <v>-0.711165686062623</v>
      </c>
      <c r="BV85" s="25">
        <v>-0.154150679827258</v>
      </c>
      <c r="BW85" s="25">
        <v>2.12738100396895</v>
      </c>
      <c r="BX85" s="27">
        <f t="shared" si="109"/>
        <v>0.766055868321863</v>
      </c>
      <c r="BY85" s="27">
        <f t="shared" si="91"/>
        <v>1.04809588073367</v>
      </c>
      <c r="BZ85" s="29">
        <f t="shared" si="154"/>
        <v>0.954111182366251</v>
      </c>
      <c r="CA85" s="27">
        <f t="shared" si="110"/>
        <v>0.00135749003911589</v>
      </c>
      <c r="CB85" s="27">
        <f t="shared" si="111"/>
        <v>0.0458888176337489</v>
      </c>
      <c r="CC85" s="27">
        <f t="shared" si="112"/>
        <v>0.0486725224855593</v>
      </c>
      <c r="CF85" s="31">
        <v>0.0700564040845521</v>
      </c>
      <c r="CG85" s="31">
        <v>1</v>
      </c>
      <c r="CH85" s="31">
        <v>0.0758476583067452</v>
      </c>
      <c r="CI85" s="31">
        <v>-0.711165686062623</v>
      </c>
      <c r="CJ85" s="31">
        <v>-0.154150679827258</v>
      </c>
      <c r="CK85" s="31">
        <v>2.12738100396895</v>
      </c>
      <c r="CL85" s="34">
        <f t="shared" si="113"/>
        <v>0.749992050147868</v>
      </c>
      <c r="CM85" s="34">
        <f t="shared" si="114"/>
        <v>1.07054468089588</v>
      </c>
      <c r="CN85" s="34">
        <f t="shared" si="115"/>
        <v>0.934103935917136</v>
      </c>
      <c r="CO85" s="32">
        <f t="shared" si="116"/>
        <v>0.00279925115755567</v>
      </c>
      <c r="CP85" s="32">
        <f t="shared" si="117"/>
        <v>0.0658960640828641</v>
      </c>
      <c r="CQ85" s="32">
        <f t="shared" si="118"/>
        <v>0.0410382015954819</v>
      </c>
      <c r="CS85" s="30">
        <f t="shared" si="119"/>
        <v>0.751971088003279</v>
      </c>
      <c r="CT85" s="30">
        <f t="shared" si="120"/>
        <v>0.740937191950625</v>
      </c>
      <c r="CU85" s="30">
        <f t="shared" si="121"/>
        <v>1.08362761206014</v>
      </c>
      <c r="CV85" s="34">
        <f t="shared" si="122"/>
        <v>0.922826244800878</v>
      </c>
      <c r="CW85" s="32">
        <f t="shared" si="123"/>
        <v>0.00383938958136368</v>
      </c>
      <c r="CX85" s="32">
        <f t="shared" si="124"/>
        <v>0.0771737551991218</v>
      </c>
      <c r="CY85" s="32">
        <f t="shared" si="125"/>
        <v>0.0595985279721062</v>
      </c>
      <c r="CZ85" s="36"/>
      <c r="DB85" s="25">
        <v>0.0700564040845521</v>
      </c>
      <c r="DC85" s="25">
        <v>1</v>
      </c>
      <c r="DD85" s="22">
        <v>0.0758476583067452</v>
      </c>
      <c r="DE85" s="25">
        <v>-0.154150679827258</v>
      </c>
      <c r="DF85" s="25">
        <v>2.12738100396895</v>
      </c>
      <c r="DG85" s="26">
        <f t="shared" si="126"/>
        <v>0.762729158210799</v>
      </c>
      <c r="DH85" s="29">
        <f t="shared" si="155"/>
        <v>1.05266724283025</v>
      </c>
      <c r="DI85" s="26">
        <f t="shared" si="156"/>
        <v>0.949967814436168</v>
      </c>
      <c r="DJ85" s="16">
        <f t="shared" si="127"/>
        <v>0.00161369653005303</v>
      </c>
      <c r="DK85" s="16">
        <f t="shared" si="128"/>
        <v>0.0500321855638326</v>
      </c>
      <c r="DL85" s="16">
        <f t="shared" si="129"/>
        <v>0.0552568887360888</v>
      </c>
      <c r="DO85" s="25">
        <v>0.0700564040845521</v>
      </c>
      <c r="DP85" s="25">
        <v>1</v>
      </c>
      <c r="DQ85" s="25">
        <v>-0.154150679827258</v>
      </c>
      <c r="DR85" s="22">
        <v>2.12738100396895</v>
      </c>
      <c r="DS85" s="26">
        <f t="shared" si="130"/>
        <v>0.722732091311416</v>
      </c>
      <c r="DT85" s="26">
        <f t="shared" si="92"/>
        <v>1.11092341083557</v>
      </c>
      <c r="DU85" s="26">
        <f t="shared" si="157"/>
        <v>0.900152062911217</v>
      </c>
      <c r="DV85" s="16">
        <f t="shared" si="131"/>
        <v>0.00642689358350117</v>
      </c>
      <c r="DW85" s="16">
        <f t="shared" si="132"/>
        <v>0.0998479370887834</v>
      </c>
      <c r="DX85" s="16">
        <f t="shared" si="133"/>
        <v>0.0385352389844356</v>
      </c>
      <c r="EA85" s="25">
        <v>0.0700564040845521</v>
      </c>
      <c r="EB85" s="22">
        <v>1</v>
      </c>
      <c r="EC85" s="25">
        <v>-0.154150679827258</v>
      </c>
      <c r="ED85" s="26">
        <f t="shared" si="134"/>
        <v>0.575319027473858</v>
      </c>
      <c r="EE85" s="26">
        <f t="shared" si="93"/>
        <v>1.39557351948782</v>
      </c>
      <c r="EF85" s="26">
        <f t="shared" si="158"/>
        <v>0.716551285930823</v>
      </c>
      <c r="EG85" s="16">
        <f t="shared" si="135"/>
        <v>0.0517930990559448</v>
      </c>
      <c r="EH85" s="16">
        <f t="shared" si="136"/>
        <v>0.283448714069177</v>
      </c>
      <c r="EI85" s="16">
        <f t="shared" si="137"/>
        <v>0.00283383580250251</v>
      </c>
      <c r="EL85" s="25">
        <v>0.0700564040845521</v>
      </c>
      <c r="EM85" s="25">
        <v>-0.154150679827258</v>
      </c>
      <c r="EN85" s="26">
        <f t="shared" si="138"/>
        <v>0.752139348052614</v>
      </c>
      <c r="EO85" s="26">
        <f t="shared" si="139"/>
        <v>1.06748836113788</v>
      </c>
      <c r="EP85" s="26">
        <f t="shared" si="140"/>
        <v>0.936778363498087</v>
      </c>
      <c r="EQ85" s="16">
        <f t="shared" si="141"/>
        <v>0.00257664378612365</v>
      </c>
      <c r="ER85" s="16">
        <f t="shared" si="142"/>
        <v>0.0632216365019129</v>
      </c>
      <c r="ES85" s="16">
        <f t="shared" si="143"/>
        <v>0.22305920845003</v>
      </c>
    </row>
    <row r="86" s="1" customFormat="1" spans="1:149">
      <c r="A86" s="13" t="s">
        <v>25</v>
      </c>
      <c r="B86" s="13">
        <v>2.10677830179174</v>
      </c>
      <c r="C86" s="14">
        <v>0.00370641646489104</v>
      </c>
      <c r="D86" s="14">
        <v>0.060593220338983</v>
      </c>
      <c r="E86" s="13">
        <v>112</v>
      </c>
      <c r="F86" s="13">
        <v>0.625</v>
      </c>
      <c r="G86" s="13">
        <v>0.625</v>
      </c>
      <c r="H86" s="13">
        <v>0.857142857142857</v>
      </c>
      <c r="I86" s="13">
        <v>4.82142857142857</v>
      </c>
      <c r="J86" s="13">
        <v>0.9322</v>
      </c>
      <c r="K86" s="17">
        <f t="shared" si="94"/>
        <v>1.05159186454743</v>
      </c>
      <c r="L86" s="17">
        <f t="shared" si="84"/>
        <v>0.88646558748454</v>
      </c>
      <c r="M86" s="17">
        <f t="shared" si="85"/>
        <v>1.12807537497042</v>
      </c>
      <c r="N86" s="16">
        <f t="shared" si="86"/>
        <v>0.0142544173201117</v>
      </c>
      <c r="O86" s="16">
        <f t="shared" si="87"/>
        <v>0.128075374970424</v>
      </c>
      <c r="P86" s="16">
        <f>(O86-$Q$1)^2</f>
        <v>0.166224366091439</v>
      </c>
      <c r="R86" s="21">
        <f t="shared" si="144"/>
        <v>-0.120512972625682</v>
      </c>
      <c r="S86" s="21">
        <f t="shared" si="160"/>
        <v>1</v>
      </c>
      <c r="T86" s="21">
        <f t="shared" si="95"/>
        <v>0.745159909443503</v>
      </c>
      <c r="U86" s="22">
        <f t="shared" si="145"/>
        <v>0.00369956462867213</v>
      </c>
      <c r="V86" s="21">
        <f t="shared" si="146"/>
        <v>0.0588283934121184</v>
      </c>
      <c r="W86" s="21">
        <f t="shared" si="147"/>
        <v>4.71849887129509</v>
      </c>
      <c r="X86" s="21">
        <f t="shared" si="148"/>
        <v>-0.470003629245736</v>
      </c>
      <c r="Y86" s="21">
        <f t="shared" si="149"/>
        <v>-0.470003629245736</v>
      </c>
      <c r="Z86" s="25">
        <f t="shared" si="150"/>
        <v>-0.154150679827258</v>
      </c>
      <c r="AA86" s="21">
        <f t="shared" si="151"/>
        <v>1.57307026826323</v>
      </c>
      <c r="AB86" s="26">
        <f t="shared" si="96"/>
        <v>0.832245507090445</v>
      </c>
      <c r="AC86" s="26">
        <f t="shared" si="88"/>
        <v>1.1201021718447</v>
      </c>
      <c r="AD86" s="26">
        <f t="shared" si="152"/>
        <v>0.892775699517749</v>
      </c>
      <c r="AE86" s="16">
        <f t="shared" si="97"/>
        <v>0.0099909006528062</v>
      </c>
      <c r="AF86" s="16">
        <f t="shared" si="98"/>
        <v>0.107224300482251</v>
      </c>
      <c r="AG86" s="16">
        <f t="shared" si="99"/>
        <v>0.0250626058150642</v>
      </c>
      <c r="AJ86" s="25">
        <v>-0.120512972625682</v>
      </c>
      <c r="AK86" s="25">
        <v>1</v>
      </c>
      <c r="AL86" s="25">
        <v>0.745159909443503</v>
      </c>
      <c r="AM86" s="25">
        <v>0.0588283934121184</v>
      </c>
      <c r="AN86" s="22">
        <v>4.71849887129509</v>
      </c>
      <c r="AO86" s="25">
        <v>-0.470003629245736</v>
      </c>
      <c r="AP86" s="25">
        <v>-0.470003629245736</v>
      </c>
      <c r="AQ86" s="25">
        <v>-0.154150679827258</v>
      </c>
      <c r="AR86" s="25">
        <v>1.57307026826323</v>
      </c>
      <c r="AS86" s="26">
        <f t="shared" si="100"/>
        <v>0.831267514234057</v>
      </c>
      <c r="AT86" s="26">
        <f t="shared" si="89"/>
        <v>1.12141998097802</v>
      </c>
      <c r="AU86" s="26">
        <f t="shared" si="101"/>
        <v>0.891726576093174</v>
      </c>
      <c r="AV86" s="16">
        <f t="shared" si="102"/>
        <v>0.0101873666828923</v>
      </c>
      <c r="AW86" s="16">
        <f t="shared" si="103"/>
        <v>0.108273423906826</v>
      </c>
      <c r="AX86" s="16">
        <f t="shared" si="104"/>
        <v>0.024888304001515</v>
      </c>
      <c r="BA86" s="25">
        <v>-0.120512972625682</v>
      </c>
      <c r="BB86" s="25">
        <v>1</v>
      </c>
      <c r="BC86" s="25">
        <v>0.745159909443503</v>
      </c>
      <c r="BD86" s="25">
        <v>0.0588283934121184</v>
      </c>
      <c r="BE86" s="22">
        <v>-0.470003629245736</v>
      </c>
      <c r="BF86" s="25">
        <v>-0.470003629245736</v>
      </c>
      <c r="BG86" s="25">
        <v>-0.154150679827258</v>
      </c>
      <c r="BH86" s="25">
        <v>1.57307026826323</v>
      </c>
      <c r="BI86" s="26">
        <f t="shared" si="105"/>
        <v>0.830662709260489</v>
      </c>
      <c r="BJ86" s="26">
        <f t="shared" si="90"/>
        <v>1.12223648613034</v>
      </c>
      <c r="BK86" s="26">
        <f t="shared" si="153"/>
        <v>0.891077782944099</v>
      </c>
      <c r="BL86" s="16">
        <f t="shared" si="106"/>
        <v>0.0103098214107199</v>
      </c>
      <c r="BM86" s="16">
        <f t="shared" si="107"/>
        <v>0.108922217055901</v>
      </c>
      <c r="BN86" s="16">
        <f t="shared" si="108"/>
        <v>0.0243496253697061</v>
      </c>
      <c r="BQ86" s="25">
        <v>-0.120512972625682</v>
      </c>
      <c r="BR86" s="25">
        <v>1</v>
      </c>
      <c r="BS86" s="22">
        <v>0.745159909443503</v>
      </c>
      <c r="BT86" s="25">
        <v>0.0588283934121184</v>
      </c>
      <c r="BU86" s="25">
        <v>-0.470003629245736</v>
      </c>
      <c r="BV86" s="25">
        <v>-0.154150679827258</v>
      </c>
      <c r="BW86" s="25">
        <v>1.57307026826323</v>
      </c>
      <c r="BX86" s="27">
        <f t="shared" si="109"/>
        <v>0.833451357172727</v>
      </c>
      <c r="BY86" s="27">
        <f t="shared" si="91"/>
        <v>1.11848159101</v>
      </c>
      <c r="BZ86" s="29">
        <f t="shared" si="154"/>
        <v>0.894069252491662</v>
      </c>
      <c r="CA86" s="27">
        <f t="shared" si="110"/>
        <v>0.00975129446022825</v>
      </c>
      <c r="CB86" s="27">
        <f t="shared" si="111"/>
        <v>0.105930747508338</v>
      </c>
      <c r="CC86" s="27">
        <f t="shared" si="112"/>
        <v>0.0257848348319788</v>
      </c>
      <c r="CF86" s="31">
        <v>-0.120512972625682</v>
      </c>
      <c r="CG86" s="31">
        <v>1</v>
      </c>
      <c r="CH86" s="31">
        <v>0.0588283934121184</v>
      </c>
      <c r="CI86" s="31">
        <v>-0.470003629245736</v>
      </c>
      <c r="CJ86" s="31">
        <v>-0.154150679827258</v>
      </c>
      <c r="CK86" s="31">
        <v>1.57307026826323</v>
      </c>
      <c r="CL86" s="34">
        <f t="shared" si="113"/>
        <v>0.864250488381972</v>
      </c>
      <c r="CM86" s="34">
        <f t="shared" si="114"/>
        <v>1.07862247407605</v>
      </c>
      <c r="CN86" s="34">
        <f t="shared" si="115"/>
        <v>0.927108440658627</v>
      </c>
      <c r="CO86" s="32">
        <f t="shared" si="116"/>
        <v>0.00461713612912853</v>
      </c>
      <c r="CP86" s="32">
        <f t="shared" si="117"/>
        <v>0.0728915593413731</v>
      </c>
      <c r="CQ86" s="32">
        <f t="shared" si="118"/>
        <v>0.0382528593958154</v>
      </c>
      <c r="CS86" s="30">
        <f t="shared" si="119"/>
        <v>0.865552188382537</v>
      </c>
      <c r="CT86" s="30">
        <f t="shared" si="120"/>
        <v>0.876239254459733</v>
      </c>
      <c r="CU86" s="30">
        <f t="shared" si="121"/>
        <v>1.06386468679125</v>
      </c>
      <c r="CV86" s="34">
        <f t="shared" si="122"/>
        <v>0.939969163762855</v>
      </c>
      <c r="CW86" s="32">
        <f t="shared" si="123"/>
        <v>0.00313160504142246</v>
      </c>
      <c r="CX86" s="32">
        <f t="shared" si="124"/>
        <v>0.060030836237145</v>
      </c>
      <c r="CY86" s="32">
        <f t="shared" si="125"/>
        <v>0.0682625440250271</v>
      </c>
      <c r="CZ86" s="36"/>
      <c r="DB86" s="25">
        <v>-0.120512972625682</v>
      </c>
      <c r="DC86" s="25">
        <v>1</v>
      </c>
      <c r="DD86" s="22">
        <v>0.0588283934121184</v>
      </c>
      <c r="DE86" s="25">
        <v>-0.154150679827258</v>
      </c>
      <c r="DF86" s="25">
        <v>1.57307026826323</v>
      </c>
      <c r="DG86" s="26">
        <f t="shared" si="126"/>
        <v>0.811140759177445</v>
      </c>
      <c r="DH86" s="29">
        <f t="shared" si="155"/>
        <v>1.14924566353356</v>
      </c>
      <c r="DI86" s="26">
        <f t="shared" si="156"/>
        <v>0.870135978521181</v>
      </c>
      <c r="DJ86" s="16">
        <f t="shared" si="127"/>
        <v>0.0146553397885334</v>
      </c>
      <c r="DK86" s="16">
        <f t="shared" si="128"/>
        <v>0.129864021478819</v>
      </c>
      <c r="DL86" s="16">
        <f t="shared" si="129"/>
        <v>0.0240982165243471</v>
      </c>
      <c r="DO86" s="25">
        <v>-0.120512972625682</v>
      </c>
      <c r="DP86" s="25">
        <v>1</v>
      </c>
      <c r="DQ86" s="25">
        <v>-0.154150679827258</v>
      </c>
      <c r="DR86" s="22">
        <v>1.57307026826323</v>
      </c>
      <c r="DS86" s="26">
        <f t="shared" si="130"/>
        <v>0.782816272912121</v>
      </c>
      <c r="DT86" s="26">
        <f t="shared" si="92"/>
        <v>1.19082859191489</v>
      </c>
      <c r="DU86" s="26">
        <f t="shared" si="157"/>
        <v>0.839751419129072</v>
      </c>
      <c r="DV86" s="16">
        <f t="shared" si="131"/>
        <v>0.0223154979186661</v>
      </c>
      <c r="DW86" s="16">
        <f t="shared" si="132"/>
        <v>0.160248580870928</v>
      </c>
      <c r="DX86" s="16">
        <f t="shared" si="133"/>
        <v>0.0184697073939771</v>
      </c>
      <c r="EA86" s="25">
        <v>-0.120512972625682</v>
      </c>
      <c r="EB86" s="22">
        <v>1</v>
      </c>
      <c r="EC86" s="25">
        <v>-0.154150679827258</v>
      </c>
      <c r="ED86" s="26">
        <f t="shared" si="134"/>
        <v>0.808201416080029</v>
      </c>
      <c r="EE86" s="26">
        <f t="shared" si="93"/>
        <v>1.15342534849963</v>
      </c>
      <c r="EF86" s="26">
        <f t="shared" si="158"/>
        <v>0.866982853550771</v>
      </c>
      <c r="EG86" s="16">
        <f t="shared" si="135"/>
        <v>0.0153756488141582</v>
      </c>
      <c r="EH86" s="16">
        <f t="shared" si="136"/>
        <v>0.133017146449229</v>
      </c>
      <c r="EI86" s="16">
        <f t="shared" si="137"/>
        <v>0.0414795756170701</v>
      </c>
      <c r="EL86" s="25">
        <v>-0.120512972625682</v>
      </c>
      <c r="EM86" s="25">
        <v>-0.154150679827258</v>
      </c>
      <c r="EN86" s="26">
        <f t="shared" si="138"/>
        <v>1.05659652672144</v>
      </c>
      <c r="EO86" s="26">
        <f t="shared" si="139"/>
        <v>0.882266765434643</v>
      </c>
      <c r="EP86" s="26">
        <f t="shared" si="140"/>
        <v>1.13344403209766</v>
      </c>
      <c r="EQ86" s="16">
        <f t="shared" si="141"/>
        <v>0.0154744958603569</v>
      </c>
      <c r="ER86" s="16">
        <f t="shared" si="142"/>
        <v>0.133444032097657</v>
      </c>
      <c r="ES86" s="16">
        <f t="shared" si="143"/>
        <v>0.161659520003457</v>
      </c>
    </row>
    <row r="87" s="1" customFormat="1" spans="1:149">
      <c r="A87" s="13" t="s">
        <v>25</v>
      </c>
      <c r="B87" s="13">
        <v>3.53217461312901</v>
      </c>
      <c r="C87" s="14">
        <v>0.00363787286931818</v>
      </c>
      <c r="D87" s="14">
        <v>0.106640625</v>
      </c>
      <c r="E87" s="13">
        <v>112</v>
      </c>
      <c r="F87" s="13">
        <v>0.357142857142857</v>
      </c>
      <c r="G87" s="13">
        <v>0.357142857142857</v>
      </c>
      <c r="H87" s="13">
        <v>0.857142857142857</v>
      </c>
      <c r="I87" s="13">
        <v>8.39285714285714</v>
      </c>
      <c r="J87" s="13">
        <v>0.6022</v>
      </c>
      <c r="K87" s="17">
        <f t="shared" si="94"/>
        <v>0.635184128873064</v>
      </c>
      <c r="L87" s="17">
        <f t="shared" si="84"/>
        <v>0.948071547487209</v>
      </c>
      <c r="M87" s="17">
        <f t="shared" si="85"/>
        <v>1.05477271483405</v>
      </c>
      <c r="N87" s="16">
        <f t="shared" si="86"/>
        <v>0.00108795275751487</v>
      </c>
      <c r="O87" s="16">
        <f t="shared" si="87"/>
        <v>0.0547727148340478</v>
      </c>
      <c r="P87" s="16">
        <f>(O87-$Q$1)^2</f>
        <v>0.231369547801573</v>
      </c>
      <c r="R87" s="21">
        <f t="shared" si="144"/>
        <v>-0.0533253075420652</v>
      </c>
      <c r="S87" s="21">
        <f t="shared" si="160"/>
        <v>1</v>
      </c>
      <c r="T87" s="21">
        <f t="shared" si="95"/>
        <v>1.26191371898547</v>
      </c>
      <c r="U87" s="22">
        <f t="shared" si="145"/>
        <v>0.00363127181416735</v>
      </c>
      <c r="V87" s="21">
        <f t="shared" si="146"/>
        <v>0.101328962356908</v>
      </c>
      <c r="W87" s="21">
        <f t="shared" si="147"/>
        <v>4.71849887129509</v>
      </c>
      <c r="X87" s="21">
        <f t="shared" si="148"/>
        <v>-1.02961941718116</v>
      </c>
      <c r="Y87" s="21">
        <f t="shared" si="149"/>
        <v>-1.02961941718116</v>
      </c>
      <c r="Z87" s="25">
        <f t="shared" si="150"/>
        <v>-0.154150679827258</v>
      </c>
      <c r="AA87" s="21">
        <f t="shared" si="151"/>
        <v>2.12738100396895</v>
      </c>
      <c r="AB87" s="26">
        <f t="shared" si="96"/>
        <v>0.673164735702747</v>
      </c>
      <c r="AC87" s="26">
        <f t="shared" si="88"/>
        <v>0.89458043189285</v>
      </c>
      <c r="AD87" s="26">
        <f t="shared" si="152"/>
        <v>1.11784247044628</v>
      </c>
      <c r="AE87" s="16">
        <f t="shared" si="97"/>
        <v>0.00503599371336079</v>
      </c>
      <c r="AF87" s="16">
        <f t="shared" si="98"/>
        <v>0.117842470446276</v>
      </c>
      <c r="AG87" s="16">
        <f t="shared" si="99"/>
        <v>0.0218133895041473</v>
      </c>
      <c r="AJ87" s="25">
        <v>-0.0533253075420652</v>
      </c>
      <c r="AK87" s="25">
        <v>1</v>
      </c>
      <c r="AL87" s="25">
        <v>1.26191371898547</v>
      </c>
      <c r="AM87" s="25">
        <v>0.101328962356908</v>
      </c>
      <c r="AN87" s="22">
        <v>4.71849887129509</v>
      </c>
      <c r="AO87" s="25">
        <v>-1.02961941718116</v>
      </c>
      <c r="AP87" s="25">
        <v>-1.02961941718116</v>
      </c>
      <c r="AQ87" s="25">
        <v>-0.154150679827258</v>
      </c>
      <c r="AR87" s="25">
        <v>2.12738100396895</v>
      </c>
      <c r="AS87" s="26">
        <f t="shared" si="100"/>
        <v>0.674782633552493</v>
      </c>
      <c r="AT87" s="26">
        <f t="shared" si="89"/>
        <v>0.892435534135829</v>
      </c>
      <c r="AU87" s="26">
        <f t="shared" si="101"/>
        <v>1.12052911582945</v>
      </c>
      <c r="AV87" s="16">
        <f t="shared" si="102"/>
        <v>0.00526823869341543</v>
      </c>
      <c r="AW87" s="16">
        <f t="shared" si="103"/>
        <v>0.120529115829446</v>
      </c>
      <c r="AX87" s="16">
        <f t="shared" si="104"/>
        <v>0.0211715833584378</v>
      </c>
      <c r="BA87" s="25">
        <v>-0.0533253075420652</v>
      </c>
      <c r="BB87" s="25">
        <v>1</v>
      </c>
      <c r="BC87" s="25">
        <v>1.26191371898547</v>
      </c>
      <c r="BD87" s="25">
        <v>0.101328962356908</v>
      </c>
      <c r="BE87" s="22">
        <v>-1.02961941718116</v>
      </c>
      <c r="BF87" s="25">
        <v>-1.02961941718116</v>
      </c>
      <c r="BG87" s="25">
        <v>-0.154150679827258</v>
      </c>
      <c r="BH87" s="25">
        <v>2.12738100396895</v>
      </c>
      <c r="BI87" s="26">
        <f t="shared" si="105"/>
        <v>0.679738381281221</v>
      </c>
      <c r="BJ87" s="26">
        <f t="shared" si="90"/>
        <v>0.885929081810753</v>
      </c>
      <c r="BK87" s="26">
        <f t="shared" si="153"/>
        <v>1.1287585208921</v>
      </c>
      <c r="BL87" s="16">
        <f t="shared" si="106"/>
        <v>0.00601220057171206</v>
      </c>
      <c r="BM87" s="16">
        <f t="shared" si="107"/>
        <v>0.128758520892098</v>
      </c>
      <c r="BN87" s="16">
        <f t="shared" si="108"/>
        <v>0.0185524452204322</v>
      </c>
      <c r="BQ87" s="25">
        <v>-0.0533253075420652</v>
      </c>
      <c r="BR87" s="25">
        <v>1</v>
      </c>
      <c r="BS87" s="22">
        <v>1.26191371898547</v>
      </c>
      <c r="BT87" s="25">
        <v>0.101328962356908</v>
      </c>
      <c r="BU87" s="25">
        <v>-1.02961941718116</v>
      </c>
      <c r="BV87" s="25">
        <v>-0.154150679827258</v>
      </c>
      <c r="BW87" s="25">
        <v>2.12738100396895</v>
      </c>
      <c r="BX87" s="27">
        <f t="shared" si="109"/>
        <v>0.679490366630477</v>
      </c>
      <c r="BY87" s="27">
        <f t="shared" si="91"/>
        <v>0.886252446795159</v>
      </c>
      <c r="BZ87" s="29">
        <f t="shared" si="154"/>
        <v>1.12834667324888</v>
      </c>
      <c r="CA87" s="27">
        <f t="shared" si="110"/>
        <v>0.00597380077387358</v>
      </c>
      <c r="CB87" s="27">
        <f t="shared" si="111"/>
        <v>0.128346673248883</v>
      </c>
      <c r="CC87" s="27">
        <f t="shared" si="112"/>
        <v>0.0190883636213393</v>
      </c>
      <c r="CF87" s="31">
        <v>-0.0533253075420652</v>
      </c>
      <c r="CG87" s="31">
        <v>1</v>
      </c>
      <c r="CH87" s="31">
        <v>0.101328962356908</v>
      </c>
      <c r="CI87" s="31">
        <v>-1.02961941718116</v>
      </c>
      <c r="CJ87" s="31">
        <v>-0.154150679827258</v>
      </c>
      <c r="CK87" s="31">
        <v>2.12738100396895</v>
      </c>
      <c r="CL87" s="34">
        <f t="shared" si="113"/>
        <v>0.61592960324947</v>
      </c>
      <c r="CM87" s="34">
        <f t="shared" si="114"/>
        <v>0.977709135626804</v>
      </c>
      <c r="CN87" s="34">
        <f t="shared" si="115"/>
        <v>1.02279907547239</v>
      </c>
      <c r="CO87" s="32">
        <f t="shared" si="116"/>
        <v>0.000188502005387867</v>
      </c>
      <c r="CP87" s="32">
        <f t="shared" si="117"/>
        <v>0.0227990754723852</v>
      </c>
      <c r="CQ87" s="32">
        <f t="shared" si="118"/>
        <v>0.0603566311725459</v>
      </c>
      <c r="CS87" s="30">
        <f t="shared" si="119"/>
        <v>0.618528873857099</v>
      </c>
      <c r="CT87" s="30">
        <f t="shared" si="120"/>
        <v>0.584398741896625</v>
      </c>
      <c r="CU87" s="30">
        <f t="shared" si="121"/>
        <v>1.03046080839531</v>
      </c>
      <c r="CV87" s="34">
        <f t="shared" si="122"/>
        <v>0.970439624537737</v>
      </c>
      <c r="CW87" s="32">
        <f t="shared" si="123"/>
        <v>0.000316884790062973</v>
      </c>
      <c r="CX87" s="32">
        <f t="shared" si="124"/>
        <v>0.0295603754622633</v>
      </c>
      <c r="CY87" s="32">
        <f t="shared" si="125"/>
        <v>0.0851130895201922</v>
      </c>
      <c r="CZ87" s="36"/>
      <c r="DB87" s="25">
        <v>-0.0533253075420652</v>
      </c>
      <c r="DC87" s="25">
        <v>1</v>
      </c>
      <c r="DD87" s="22">
        <v>0.101328962356908</v>
      </c>
      <c r="DE87" s="25">
        <v>-0.154150679827258</v>
      </c>
      <c r="DF87" s="25">
        <v>2.12738100396895</v>
      </c>
      <c r="DG87" s="26">
        <f t="shared" si="126"/>
        <v>0.688385966917928</v>
      </c>
      <c r="DH87" s="29">
        <f t="shared" si="155"/>
        <v>0.87479993628603</v>
      </c>
      <c r="DI87" s="26">
        <f t="shared" si="156"/>
        <v>1.14311851032535</v>
      </c>
      <c r="DJ87" s="16">
        <f t="shared" si="127"/>
        <v>0.00742802089357811</v>
      </c>
      <c r="DK87" s="16">
        <f t="shared" si="128"/>
        <v>0.143118510325353</v>
      </c>
      <c r="DL87" s="16">
        <f t="shared" si="129"/>
        <v>0.0201587502670423</v>
      </c>
      <c r="DO87" s="25">
        <v>-0.0533253075420652</v>
      </c>
      <c r="DP87" s="25">
        <v>1</v>
      </c>
      <c r="DQ87" s="25">
        <v>-0.154150679827258</v>
      </c>
      <c r="DR87" s="22">
        <v>2.12738100396895</v>
      </c>
      <c r="DS87" s="26">
        <f t="shared" si="130"/>
        <v>0.613254337775523</v>
      </c>
      <c r="DT87" s="26">
        <f t="shared" si="92"/>
        <v>0.981974301534302</v>
      </c>
      <c r="DU87" s="26">
        <f t="shared" si="157"/>
        <v>1.01835658880027</v>
      </c>
      <c r="DV87" s="16">
        <f t="shared" si="131"/>
        <v>0.000122198383655355</v>
      </c>
      <c r="DW87" s="16">
        <f t="shared" si="132"/>
        <v>0.0183565888002706</v>
      </c>
      <c r="DX87" s="16">
        <f t="shared" si="133"/>
        <v>0.0771702252023213</v>
      </c>
      <c r="EA87" s="25">
        <v>-0.0533253075420652</v>
      </c>
      <c r="EB87" s="22">
        <v>1</v>
      </c>
      <c r="EC87" s="25">
        <v>-0.154150679827258</v>
      </c>
      <c r="ED87" s="26">
        <f t="shared" si="134"/>
        <v>0.488171057359503</v>
      </c>
      <c r="EE87" s="26">
        <f t="shared" si="93"/>
        <v>1.23358398848403</v>
      </c>
      <c r="EF87" s="26">
        <f t="shared" si="158"/>
        <v>0.81064606004567</v>
      </c>
      <c r="EG87" s="16">
        <f t="shared" si="135"/>
        <v>0.0130025997597098</v>
      </c>
      <c r="EH87" s="16">
        <f t="shared" si="136"/>
        <v>0.18935393995433</v>
      </c>
      <c r="EI87" s="16">
        <f t="shared" si="137"/>
        <v>0.021705704156711</v>
      </c>
      <c r="EL87" s="25">
        <v>-0.0533253075420652</v>
      </c>
      <c r="EM87" s="25">
        <v>-0.154150679827258</v>
      </c>
      <c r="EN87" s="26">
        <f t="shared" si="138"/>
        <v>0.638207052585647</v>
      </c>
      <c r="EO87" s="26">
        <f t="shared" si="139"/>
        <v>0.94358092340132</v>
      </c>
      <c r="EP87" s="26">
        <f t="shared" si="140"/>
        <v>1.05979251508742</v>
      </c>
      <c r="EQ87" s="16">
        <f t="shared" si="141"/>
        <v>0.00129650783590556</v>
      </c>
      <c r="ER87" s="16">
        <f t="shared" si="142"/>
        <v>0.0597925150874248</v>
      </c>
      <c r="ES87" s="16">
        <f t="shared" si="143"/>
        <v>0.226310056735424</v>
      </c>
    </row>
    <row r="88" s="1" customFormat="1" spans="1:149">
      <c r="A88" s="13" t="s">
        <v>25</v>
      </c>
      <c r="B88" s="13">
        <v>2.58612404054</v>
      </c>
      <c r="C88" s="14">
        <v>0.00480233909360123</v>
      </c>
      <c r="D88" s="14">
        <v>0.0787982156914196</v>
      </c>
      <c r="E88" s="13">
        <v>112</v>
      </c>
      <c r="F88" s="13">
        <v>0.491071428571429</v>
      </c>
      <c r="G88" s="13">
        <v>0.491071428571429</v>
      </c>
      <c r="H88" s="13">
        <v>0.857142857142857</v>
      </c>
      <c r="I88" s="13">
        <v>4.82142857142857</v>
      </c>
      <c r="J88" s="13">
        <v>0.7372</v>
      </c>
      <c r="K88" s="17">
        <f t="shared" si="94"/>
        <v>0.951076774024039</v>
      </c>
      <c r="L88" s="17">
        <f t="shared" si="84"/>
        <v>0.775121441438299</v>
      </c>
      <c r="M88" s="17">
        <f t="shared" si="85"/>
        <v>1.29012042054265</v>
      </c>
      <c r="N88" s="16">
        <f t="shared" si="86"/>
        <v>0.0457432744669297</v>
      </c>
      <c r="O88" s="16">
        <f t="shared" si="87"/>
        <v>0.290120420542646</v>
      </c>
      <c r="P88" s="16">
        <f>(O88-$Q$1)^2</f>
        <v>0.0603494151909378</v>
      </c>
      <c r="R88" s="21">
        <f t="shared" si="144"/>
        <v>-0.254735563274675</v>
      </c>
      <c r="S88" s="21">
        <f t="shared" si="160"/>
        <v>1</v>
      </c>
      <c r="T88" s="21">
        <f t="shared" si="95"/>
        <v>0.950160245378753</v>
      </c>
      <c r="U88" s="22">
        <f t="shared" si="145"/>
        <v>0.00479084464867473</v>
      </c>
      <c r="V88" s="21">
        <f t="shared" si="146"/>
        <v>0.0758476583067452</v>
      </c>
      <c r="W88" s="21">
        <f t="shared" si="147"/>
        <v>4.71849887129509</v>
      </c>
      <c r="X88" s="21">
        <f t="shared" si="148"/>
        <v>-0.711165686062623</v>
      </c>
      <c r="Y88" s="21">
        <f t="shared" si="149"/>
        <v>-0.711165686062623</v>
      </c>
      <c r="Z88" s="25">
        <f t="shared" si="150"/>
        <v>-0.154150679827258</v>
      </c>
      <c r="AA88" s="21">
        <f t="shared" si="151"/>
        <v>1.57307026826323</v>
      </c>
      <c r="AB88" s="26">
        <f t="shared" si="96"/>
        <v>0.765418409190783</v>
      </c>
      <c r="AC88" s="26">
        <f t="shared" si="88"/>
        <v>0.963133354447777</v>
      </c>
      <c r="AD88" s="26">
        <f t="shared" si="152"/>
        <v>1.03827782038902</v>
      </c>
      <c r="AE88" s="16">
        <f t="shared" si="97"/>
        <v>0.000796278617258485</v>
      </c>
      <c r="AF88" s="16">
        <f t="shared" si="98"/>
        <v>0.0382778203890171</v>
      </c>
      <c r="AG88" s="16">
        <f t="shared" si="99"/>
        <v>0.0516462968676229</v>
      </c>
      <c r="AJ88" s="25">
        <v>-0.254735563274675</v>
      </c>
      <c r="AK88" s="25">
        <v>1</v>
      </c>
      <c r="AL88" s="25">
        <v>0.950160245378753</v>
      </c>
      <c r="AM88" s="25">
        <v>0.0758476583067452</v>
      </c>
      <c r="AN88" s="22">
        <v>4.71849887129509</v>
      </c>
      <c r="AO88" s="25">
        <v>-0.711165686062623</v>
      </c>
      <c r="AP88" s="25">
        <v>-0.711165686062623</v>
      </c>
      <c r="AQ88" s="25">
        <v>-0.154150679827258</v>
      </c>
      <c r="AR88" s="25">
        <v>1.57307026826323</v>
      </c>
      <c r="AS88" s="26">
        <f t="shared" si="100"/>
        <v>0.765917240989085</v>
      </c>
      <c r="AT88" s="26">
        <f t="shared" si="89"/>
        <v>0.962506078395624</v>
      </c>
      <c r="AU88" s="26">
        <f t="shared" si="101"/>
        <v>1.03895447773886</v>
      </c>
      <c r="AV88" s="16">
        <f t="shared" si="102"/>
        <v>0.000824679930025165</v>
      </c>
      <c r="AW88" s="16">
        <f t="shared" si="103"/>
        <v>0.038954477738856</v>
      </c>
      <c r="AX88" s="16">
        <f t="shared" si="104"/>
        <v>0.0515649721586265</v>
      </c>
      <c r="BA88" s="25">
        <v>-0.254735563274675</v>
      </c>
      <c r="BB88" s="25">
        <v>1</v>
      </c>
      <c r="BC88" s="25">
        <v>0.950160245378753</v>
      </c>
      <c r="BD88" s="25">
        <v>0.0758476583067452</v>
      </c>
      <c r="BE88" s="22">
        <v>-0.711165686062623</v>
      </c>
      <c r="BF88" s="25">
        <v>-0.711165686062623</v>
      </c>
      <c r="BG88" s="25">
        <v>-0.154150679827258</v>
      </c>
      <c r="BH88" s="25">
        <v>1.57307026826323</v>
      </c>
      <c r="BI88" s="26">
        <f t="shared" si="105"/>
        <v>0.765382740958406</v>
      </c>
      <c r="BJ88" s="26">
        <f t="shared" si="90"/>
        <v>0.963178238219592</v>
      </c>
      <c r="BK88" s="26">
        <f t="shared" si="153"/>
        <v>1.03822943700272</v>
      </c>
      <c r="BL88" s="16">
        <f t="shared" si="106"/>
        <v>0.000794266887928622</v>
      </c>
      <c r="BM88" s="16">
        <f t="shared" si="107"/>
        <v>0.0382294370027212</v>
      </c>
      <c r="BN88" s="16">
        <f t="shared" si="108"/>
        <v>0.0514094154907594</v>
      </c>
      <c r="BQ88" s="25">
        <v>-0.254735563274675</v>
      </c>
      <c r="BR88" s="25">
        <v>1</v>
      </c>
      <c r="BS88" s="22">
        <v>0.950160245378753</v>
      </c>
      <c r="BT88" s="25">
        <v>0.0758476583067452</v>
      </c>
      <c r="BU88" s="25">
        <v>-0.711165686062623</v>
      </c>
      <c r="BV88" s="25">
        <v>-0.154150679827258</v>
      </c>
      <c r="BW88" s="25">
        <v>1.57307026826323</v>
      </c>
      <c r="BX88" s="27">
        <f t="shared" si="109"/>
        <v>0.767341733402897</v>
      </c>
      <c r="BY88" s="27">
        <f t="shared" si="91"/>
        <v>0.960719283090171</v>
      </c>
      <c r="BZ88" s="29">
        <f t="shared" si="154"/>
        <v>1.04088677889704</v>
      </c>
      <c r="CA88" s="27">
        <f t="shared" si="110"/>
        <v>0.000908524092531313</v>
      </c>
      <c r="CB88" s="27">
        <f t="shared" si="111"/>
        <v>0.0408867788970386</v>
      </c>
      <c r="CC88" s="27">
        <f t="shared" si="112"/>
        <v>0.0509046274418673</v>
      </c>
      <c r="CF88" s="31">
        <v>-0.254735563274675</v>
      </c>
      <c r="CG88" s="31">
        <v>1</v>
      </c>
      <c r="CH88" s="31">
        <v>0.0758476583067452</v>
      </c>
      <c r="CI88" s="31">
        <v>-0.711165686062623</v>
      </c>
      <c r="CJ88" s="31">
        <v>-0.154150679827258</v>
      </c>
      <c r="CK88" s="31">
        <v>1.57307026826323</v>
      </c>
      <c r="CL88" s="34">
        <f t="shared" si="113"/>
        <v>0.756474357398981</v>
      </c>
      <c r="CM88" s="34">
        <f t="shared" si="114"/>
        <v>0.974520805351217</v>
      </c>
      <c r="CN88" s="34">
        <f t="shared" si="115"/>
        <v>1.0261453572965</v>
      </c>
      <c r="CO88" s="32">
        <f t="shared" si="116"/>
        <v>0.000371500853143666</v>
      </c>
      <c r="CP88" s="32">
        <f t="shared" si="117"/>
        <v>0.026145357296502</v>
      </c>
      <c r="CQ88" s="32">
        <f t="shared" si="118"/>
        <v>0.058723627404039</v>
      </c>
      <c r="CS88" s="30">
        <f t="shared" si="119"/>
        <v>0.758019354053961</v>
      </c>
      <c r="CT88" s="30">
        <f t="shared" si="120"/>
        <v>0.73483376406908</v>
      </c>
      <c r="CU88" s="30">
        <f t="shared" si="121"/>
        <v>1.00322009690711</v>
      </c>
      <c r="CV88" s="34">
        <f t="shared" si="122"/>
        <v>0.996790238834888</v>
      </c>
      <c r="CW88" s="32">
        <f t="shared" si="123"/>
        <v>5.59907248077895e-6</v>
      </c>
      <c r="CX88" s="32">
        <f t="shared" si="124"/>
        <v>0.00320976116511185</v>
      </c>
      <c r="CY88" s="32">
        <f t="shared" si="125"/>
        <v>0.101182578674509</v>
      </c>
      <c r="CZ88" s="36"/>
      <c r="DB88" s="25">
        <v>-0.254735563274675</v>
      </c>
      <c r="DC88" s="25">
        <v>1</v>
      </c>
      <c r="DD88" s="22">
        <v>0.0758476583067452</v>
      </c>
      <c r="DE88" s="25">
        <v>-0.154150679827258</v>
      </c>
      <c r="DF88" s="25">
        <v>1.57307026826323</v>
      </c>
      <c r="DG88" s="26">
        <f t="shared" si="126"/>
        <v>0.764475429784182</v>
      </c>
      <c r="DH88" s="29">
        <f t="shared" si="155"/>
        <v>0.964321378135224</v>
      </c>
      <c r="DI88" s="26">
        <f t="shared" si="156"/>
        <v>1.03699868391777</v>
      </c>
      <c r="DJ88" s="16">
        <f t="shared" si="127"/>
        <v>0.000743949069911852</v>
      </c>
      <c r="DK88" s="16">
        <f t="shared" si="128"/>
        <v>0.0369986839177729</v>
      </c>
      <c r="DL88" s="16">
        <f t="shared" si="129"/>
        <v>0.0615542750234613</v>
      </c>
      <c r="DO88" s="25">
        <v>-0.254735563274675</v>
      </c>
      <c r="DP88" s="25">
        <v>1</v>
      </c>
      <c r="DQ88" s="25">
        <v>-0.154150679827258</v>
      </c>
      <c r="DR88" s="22">
        <v>1.57307026826323</v>
      </c>
      <c r="DS88" s="26">
        <f t="shared" si="130"/>
        <v>0.707991760487037</v>
      </c>
      <c r="DT88" s="26">
        <f t="shared" si="92"/>
        <v>1.04125505569849</v>
      </c>
      <c r="DU88" s="26">
        <f t="shared" si="157"/>
        <v>0.960379490622677</v>
      </c>
      <c r="DV88" s="16">
        <f t="shared" si="131"/>
        <v>0.000853121255446582</v>
      </c>
      <c r="DW88" s="16">
        <f t="shared" si="132"/>
        <v>0.039620509377323</v>
      </c>
      <c r="DX88" s="16">
        <f t="shared" si="133"/>
        <v>0.0658083453967624</v>
      </c>
      <c r="EA88" s="25">
        <v>-0.254735563274675</v>
      </c>
      <c r="EB88" s="22">
        <v>1</v>
      </c>
      <c r="EC88" s="25">
        <v>-0.154150679827258</v>
      </c>
      <c r="ED88" s="26">
        <f t="shared" si="134"/>
        <v>0.730950496557769</v>
      </c>
      <c r="EE88" s="26">
        <f t="shared" si="93"/>
        <v>1.00854983131096</v>
      </c>
      <c r="EF88" s="26">
        <f t="shared" si="158"/>
        <v>0.991522648613359</v>
      </c>
      <c r="EG88" s="16">
        <f t="shared" si="135"/>
        <v>3.90562932744608e-5</v>
      </c>
      <c r="EH88" s="16">
        <f t="shared" si="136"/>
        <v>0.00847735138664041</v>
      </c>
      <c r="EI88" s="16">
        <f t="shared" si="137"/>
        <v>0.107718618577369</v>
      </c>
      <c r="EL88" s="25">
        <v>-0.254735563274675</v>
      </c>
      <c r="EM88" s="25">
        <v>-0.154150679827258</v>
      </c>
      <c r="EN88" s="26">
        <f t="shared" si="138"/>
        <v>0.955603071835959</v>
      </c>
      <c r="EO88" s="26">
        <f t="shared" si="139"/>
        <v>0.771450010707531</v>
      </c>
      <c r="EP88" s="26">
        <f t="shared" si="140"/>
        <v>1.29626027107428</v>
      </c>
      <c r="EQ88" s="16">
        <f t="shared" si="141"/>
        <v>0.047699901787383</v>
      </c>
      <c r="ER88" s="16">
        <f t="shared" si="142"/>
        <v>0.296260271074279</v>
      </c>
      <c r="ES88" s="16">
        <f t="shared" si="143"/>
        <v>0.0572419070086912</v>
      </c>
    </row>
    <row r="89" s="1" customFormat="1" spans="1:149">
      <c r="A89" s="13" t="s">
        <v>25</v>
      </c>
      <c r="B89" s="13">
        <v>2.10677830179174</v>
      </c>
      <c r="C89" s="14">
        <v>0.00370641646489104</v>
      </c>
      <c r="D89" s="14">
        <v>0.060593220338983</v>
      </c>
      <c r="E89" s="13">
        <v>112</v>
      </c>
      <c r="F89" s="13">
        <v>0.625</v>
      </c>
      <c r="G89" s="13">
        <v>0.625</v>
      </c>
      <c r="H89" s="13">
        <v>0.857142857142857</v>
      </c>
      <c r="I89" s="13">
        <v>6.60714285714286</v>
      </c>
      <c r="J89" s="13">
        <v>0.793</v>
      </c>
      <c r="K89" s="17">
        <f t="shared" si="94"/>
        <v>0.950341864547429</v>
      </c>
      <c r="L89" s="17">
        <f t="shared" si="84"/>
        <v>0.834436563917598</v>
      </c>
      <c r="M89" s="17">
        <f t="shared" si="85"/>
        <v>1.19841344835741</v>
      </c>
      <c r="N89" s="16">
        <f t="shared" si="86"/>
        <v>0.0247564623392615</v>
      </c>
      <c r="O89" s="16">
        <f t="shared" si="87"/>
        <v>0.198413448357414</v>
      </c>
      <c r="P89" s="16">
        <f>(O89-$Q$1)^2</f>
        <v>0.113817269878087</v>
      </c>
      <c r="R89" s="21">
        <f t="shared" si="144"/>
        <v>-0.180998555644933</v>
      </c>
      <c r="S89" s="21">
        <f t="shared" si="160"/>
        <v>1</v>
      </c>
      <c r="T89" s="21">
        <f t="shared" si="95"/>
        <v>0.745159909443503</v>
      </c>
      <c r="U89" s="22">
        <f t="shared" si="145"/>
        <v>0.00369956462867213</v>
      </c>
      <c r="V89" s="21">
        <f t="shared" si="146"/>
        <v>0.0588283934121184</v>
      </c>
      <c r="W89" s="21">
        <f t="shared" si="147"/>
        <v>4.71849887129509</v>
      </c>
      <c r="X89" s="21">
        <f t="shared" si="148"/>
        <v>-0.470003629245736</v>
      </c>
      <c r="Y89" s="21">
        <f t="shared" si="149"/>
        <v>-0.470003629245736</v>
      </c>
      <c r="Z89" s="25">
        <f t="shared" si="150"/>
        <v>-0.154150679827258</v>
      </c>
      <c r="AA89" s="21">
        <f t="shared" si="151"/>
        <v>1.88815131490312</v>
      </c>
      <c r="AB89" s="26">
        <f t="shared" si="96"/>
        <v>0.858233621953649</v>
      </c>
      <c r="AC89" s="26">
        <f t="shared" si="88"/>
        <v>0.92399083386508</v>
      </c>
      <c r="AD89" s="26">
        <f t="shared" si="152"/>
        <v>1.08226181835265</v>
      </c>
      <c r="AE89" s="16">
        <f t="shared" si="97"/>
        <v>0.0042554254331916</v>
      </c>
      <c r="AF89" s="16">
        <f t="shared" si="98"/>
        <v>0.0822618183526469</v>
      </c>
      <c r="AG89" s="16">
        <f t="shared" si="99"/>
        <v>0.0335894391001665</v>
      </c>
      <c r="AJ89" s="25">
        <v>-0.180998555644933</v>
      </c>
      <c r="AK89" s="25">
        <v>1</v>
      </c>
      <c r="AL89" s="25">
        <v>0.745159909443503</v>
      </c>
      <c r="AM89" s="25">
        <v>0.0588283934121184</v>
      </c>
      <c r="AN89" s="22">
        <v>4.71849887129509</v>
      </c>
      <c r="AO89" s="25">
        <v>-0.470003629245736</v>
      </c>
      <c r="AP89" s="25">
        <v>-0.470003629245736</v>
      </c>
      <c r="AQ89" s="25">
        <v>-0.154150679827258</v>
      </c>
      <c r="AR89" s="25">
        <v>1.88815131490312</v>
      </c>
      <c r="AS89" s="26">
        <f t="shared" si="100"/>
        <v>0.857360148130252</v>
      </c>
      <c r="AT89" s="26">
        <f t="shared" si="89"/>
        <v>0.924932190666187</v>
      </c>
      <c r="AU89" s="26">
        <f t="shared" si="101"/>
        <v>1.08116033812138</v>
      </c>
      <c r="AV89" s="16">
        <f t="shared" si="102"/>
        <v>0.00414222866734794</v>
      </c>
      <c r="AW89" s="16">
        <f t="shared" si="103"/>
        <v>0.0811603381213766</v>
      </c>
      <c r="AX89" s="16">
        <f t="shared" si="104"/>
        <v>0.0341781590985482</v>
      </c>
      <c r="BA89" s="25">
        <v>-0.180998555644933</v>
      </c>
      <c r="BB89" s="25">
        <v>1</v>
      </c>
      <c r="BC89" s="25">
        <v>0.745159909443503</v>
      </c>
      <c r="BD89" s="25">
        <v>0.0588283934121184</v>
      </c>
      <c r="BE89" s="22">
        <v>-0.470003629245736</v>
      </c>
      <c r="BF89" s="25">
        <v>-0.470003629245736</v>
      </c>
      <c r="BG89" s="25">
        <v>-0.154150679827258</v>
      </c>
      <c r="BH89" s="25">
        <v>1.88815131490312</v>
      </c>
      <c r="BI89" s="26">
        <f t="shared" si="105"/>
        <v>0.860090179599727</v>
      </c>
      <c r="BJ89" s="26">
        <f t="shared" si="90"/>
        <v>0.921996342719609</v>
      </c>
      <c r="BK89" s="26">
        <f t="shared" si="153"/>
        <v>1.08460300075628</v>
      </c>
      <c r="BL89" s="16">
        <f t="shared" si="106"/>
        <v>0.00450109219872362</v>
      </c>
      <c r="BM89" s="16">
        <f t="shared" si="107"/>
        <v>0.0846030007562761</v>
      </c>
      <c r="BN89" s="16">
        <f t="shared" si="108"/>
        <v>0.0325307689311385</v>
      </c>
      <c r="BQ89" s="25">
        <v>-0.180998555644933</v>
      </c>
      <c r="BR89" s="25">
        <v>1</v>
      </c>
      <c r="BS89" s="22">
        <v>0.745159909443503</v>
      </c>
      <c r="BT89" s="25">
        <v>0.0588283934121184</v>
      </c>
      <c r="BU89" s="25">
        <v>-0.470003629245736</v>
      </c>
      <c r="BV89" s="25">
        <v>-0.154150679827258</v>
      </c>
      <c r="BW89" s="25">
        <v>1.88815131490312</v>
      </c>
      <c r="BX89" s="27">
        <f t="shared" si="109"/>
        <v>0.862189446799822</v>
      </c>
      <c r="BY89" s="27">
        <f t="shared" si="91"/>
        <v>0.919751457111158</v>
      </c>
      <c r="BZ89" s="29">
        <f t="shared" si="154"/>
        <v>1.08725024817128</v>
      </c>
      <c r="CA89" s="27">
        <f t="shared" si="110"/>
        <v>0.00478717954846541</v>
      </c>
      <c r="CB89" s="27">
        <f t="shared" si="111"/>
        <v>0.0872502481712762</v>
      </c>
      <c r="CC89" s="27">
        <f t="shared" si="112"/>
        <v>0.0321330969062113</v>
      </c>
      <c r="CF89" s="31">
        <v>-0.180998555644933</v>
      </c>
      <c r="CG89" s="31">
        <v>1</v>
      </c>
      <c r="CH89" s="31">
        <v>0.0588283934121184</v>
      </c>
      <c r="CI89" s="31">
        <v>-0.470003629245736</v>
      </c>
      <c r="CJ89" s="31">
        <v>-0.154150679827258</v>
      </c>
      <c r="CK89" s="31">
        <v>1.88815131490312</v>
      </c>
      <c r="CL89" s="34">
        <f t="shared" si="113"/>
        <v>0.890536252727159</v>
      </c>
      <c r="CM89" s="34">
        <f t="shared" si="114"/>
        <v>0.89047469720804</v>
      </c>
      <c r="CN89" s="34">
        <f t="shared" si="115"/>
        <v>1.12299653559541</v>
      </c>
      <c r="CO89" s="32">
        <f t="shared" si="116"/>
        <v>0.00951332059605628</v>
      </c>
      <c r="CP89" s="32">
        <f t="shared" si="117"/>
        <v>0.122996535595409</v>
      </c>
      <c r="CQ89" s="32">
        <f t="shared" si="118"/>
        <v>0.0211639665988282</v>
      </c>
      <c r="CS89" s="30">
        <f t="shared" si="119"/>
        <v>0.8920358401053</v>
      </c>
      <c r="CT89" s="30">
        <f t="shared" si="120"/>
        <v>0.907407371520404</v>
      </c>
      <c r="CU89" s="30">
        <f t="shared" si="121"/>
        <v>0.873918401909487</v>
      </c>
      <c r="CV89" s="34">
        <f t="shared" si="122"/>
        <v>1.14427159082018</v>
      </c>
      <c r="CW89" s="32">
        <f t="shared" si="123"/>
        <v>0.0130890466582078</v>
      </c>
      <c r="CX89" s="32">
        <f t="shared" si="124"/>
        <v>0.144271590820182</v>
      </c>
      <c r="CY89" s="32">
        <f t="shared" si="125"/>
        <v>0.0313397136086976</v>
      </c>
      <c r="CZ89" s="36"/>
      <c r="DB89" s="25">
        <v>-0.180998555644933</v>
      </c>
      <c r="DC89" s="25">
        <v>1</v>
      </c>
      <c r="DD89" s="22">
        <v>0.0588283934121184</v>
      </c>
      <c r="DE89" s="25">
        <v>-0.154150679827258</v>
      </c>
      <c r="DF89" s="25">
        <v>1.88815131490312</v>
      </c>
      <c r="DG89" s="26">
        <f t="shared" si="126"/>
        <v>0.838818785122108</v>
      </c>
      <c r="DH89" s="29">
        <f t="shared" si="155"/>
        <v>0.945377015948161</v>
      </c>
      <c r="DI89" s="26">
        <f t="shared" si="156"/>
        <v>1.05777904807328</v>
      </c>
      <c r="DJ89" s="16">
        <f t="shared" si="127"/>
        <v>0.00209936107006589</v>
      </c>
      <c r="DK89" s="16">
        <f t="shared" si="128"/>
        <v>0.0577790480732758</v>
      </c>
      <c r="DL89" s="16">
        <f t="shared" si="129"/>
        <v>0.0516748261630398</v>
      </c>
      <c r="DO89" s="25">
        <v>-0.180998555644933</v>
      </c>
      <c r="DP89" s="25">
        <v>1</v>
      </c>
      <c r="DQ89" s="25">
        <v>-0.154150679827258</v>
      </c>
      <c r="DR89" s="22">
        <v>1.88815131490312</v>
      </c>
      <c r="DS89" s="26">
        <f t="shared" si="130"/>
        <v>0.820130901164235</v>
      </c>
      <c r="DT89" s="26">
        <f t="shared" si="92"/>
        <v>0.966918816099088</v>
      </c>
      <c r="DU89" s="26">
        <f t="shared" si="157"/>
        <v>1.03421299011883</v>
      </c>
      <c r="DV89" s="16">
        <f t="shared" si="131"/>
        <v>0.000736085797983482</v>
      </c>
      <c r="DW89" s="16">
        <f t="shared" si="132"/>
        <v>0.0342129901188335</v>
      </c>
      <c r="DX89" s="16">
        <f t="shared" si="133"/>
        <v>0.0686119833424403</v>
      </c>
      <c r="EA89" s="25">
        <v>-0.180998555644933</v>
      </c>
      <c r="EB89" s="22">
        <v>1</v>
      </c>
      <c r="EC89" s="25">
        <v>-0.154150679827258</v>
      </c>
      <c r="ED89" s="26">
        <f t="shared" si="134"/>
        <v>0.730385681538072</v>
      </c>
      <c r="EE89" s="26">
        <f t="shared" si="93"/>
        <v>1.08572774637377</v>
      </c>
      <c r="EF89" s="26">
        <f t="shared" si="158"/>
        <v>0.921041212532248</v>
      </c>
      <c r="EG89" s="16">
        <f t="shared" si="135"/>
        <v>0.0039205528764517</v>
      </c>
      <c r="EH89" s="16">
        <f t="shared" si="136"/>
        <v>0.0789587874677524</v>
      </c>
      <c r="EI89" s="16">
        <f t="shared" si="137"/>
        <v>0.0664215112169783</v>
      </c>
      <c r="EL89" s="25">
        <v>-0.180998555644933</v>
      </c>
      <c r="EM89" s="25">
        <v>-0.154150679827258</v>
      </c>
      <c r="EN89" s="26">
        <f t="shared" si="138"/>
        <v>0.954864664829763</v>
      </c>
      <c r="EO89" s="26">
        <f t="shared" si="139"/>
        <v>0.830484181903809</v>
      </c>
      <c r="EP89" s="26">
        <f t="shared" si="140"/>
        <v>1.20411685350538</v>
      </c>
      <c r="EQ89" s="16">
        <f t="shared" si="141"/>
        <v>0.0262001697204513</v>
      </c>
      <c r="ER89" s="16">
        <f t="shared" si="142"/>
        <v>0.204116853505375</v>
      </c>
      <c r="ES89" s="16">
        <f t="shared" si="143"/>
        <v>0.109823459530266</v>
      </c>
    </row>
    <row r="90" s="1" customFormat="1" spans="1:149">
      <c r="A90" s="13" t="s">
        <v>25</v>
      </c>
      <c r="B90" s="13">
        <v>2.95984502399591</v>
      </c>
      <c r="C90" s="14">
        <v>0.00529145144628099</v>
      </c>
      <c r="D90" s="14">
        <v>0.106640625</v>
      </c>
      <c r="E90" s="13">
        <v>112</v>
      </c>
      <c r="F90" s="13">
        <v>0.357142857142857</v>
      </c>
      <c r="G90" s="13">
        <v>0.357142857142857</v>
      </c>
      <c r="H90" s="13">
        <v>0.857142857142857</v>
      </c>
      <c r="I90" s="13">
        <v>4.82142857142857</v>
      </c>
      <c r="J90" s="13">
        <v>0.6289</v>
      </c>
      <c r="K90" s="17">
        <f t="shared" si="94"/>
        <v>0.853062221704031</v>
      </c>
      <c r="L90" s="17">
        <f t="shared" si="84"/>
        <v>0.737226410921988</v>
      </c>
      <c r="M90" s="17">
        <f t="shared" si="85"/>
        <v>1.3564353978439</v>
      </c>
      <c r="N90" s="16">
        <f t="shared" si="86"/>
        <v>0.0502487016392872</v>
      </c>
      <c r="O90" s="16">
        <f t="shared" si="87"/>
        <v>0.356435397843904</v>
      </c>
      <c r="P90" s="16">
        <f>(O90-$Q$1)^2</f>
        <v>0.0321650602997691</v>
      </c>
      <c r="R90" s="21">
        <f t="shared" si="144"/>
        <v>-0.304860227835274</v>
      </c>
      <c r="S90" s="21">
        <f t="shared" si="160"/>
        <v>1</v>
      </c>
      <c r="T90" s="21">
        <f t="shared" si="95"/>
        <v>1.08513691020717</v>
      </c>
      <c r="U90" s="22">
        <f t="shared" si="145"/>
        <v>0.00527750090783529</v>
      </c>
      <c r="V90" s="21">
        <f t="shared" si="146"/>
        <v>0.101328962356908</v>
      </c>
      <c r="W90" s="21">
        <f t="shared" si="147"/>
        <v>4.71849887129509</v>
      </c>
      <c r="X90" s="21">
        <f t="shared" si="148"/>
        <v>-1.02961941718116</v>
      </c>
      <c r="Y90" s="21">
        <f t="shared" si="149"/>
        <v>-1.02961941718116</v>
      </c>
      <c r="Z90" s="25">
        <f t="shared" si="150"/>
        <v>-0.154150679827258</v>
      </c>
      <c r="AA90" s="21">
        <f t="shared" si="151"/>
        <v>1.57307026826323</v>
      </c>
      <c r="AB90" s="26">
        <f t="shared" si="96"/>
        <v>0.688580195782981</v>
      </c>
      <c r="AC90" s="26">
        <f t="shared" si="88"/>
        <v>0.913328620038049</v>
      </c>
      <c r="AD90" s="26">
        <f t="shared" si="152"/>
        <v>1.09489616120684</v>
      </c>
      <c r="AE90" s="16">
        <f t="shared" si="97"/>
        <v>0.00356172576869496</v>
      </c>
      <c r="AF90" s="16">
        <f t="shared" si="98"/>
        <v>0.0948961612068391</v>
      </c>
      <c r="AG90" s="16">
        <f t="shared" si="99"/>
        <v>0.0291179670983901</v>
      </c>
      <c r="AJ90" s="25">
        <v>-0.304860227835274</v>
      </c>
      <c r="AK90" s="25">
        <v>1</v>
      </c>
      <c r="AL90" s="25">
        <v>1.08513691020717</v>
      </c>
      <c r="AM90" s="25">
        <v>0.101328962356908</v>
      </c>
      <c r="AN90" s="22">
        <v>4.71849887129509</v>
      </c>
      <c r="AO90" s="25">
        <v>-1.02961941718116</v>
      </c>
      <c r="AP90" s="25">
        <v>-1.02961941718116</v>
      </c>
      <c r="AQ90" s="25">
        <v>-0.154150679827258</v>
      </c>
      <c r="AR90" s="25">
        <v>1.57307026826323</v>
      </c>
      <c r="AS90" s="26">
        <f t="shared" si="100"/>
        <v>0.69000712408043</v>
      </c>
      <c r="AT90" s="26">
        <f t="shared" si="89"/>
        <v>0.911439864969703</v>
      </c>
      <c r="AU90" s="26">
        <f t="shared" si="101"/>
        <v>1.09716508837721</v>
      </c>
      <c r="AV90" s="16">
        <f t="shared" si="102"/>
        <v>0.00373408061338108</v>
      </c>
      <c r="AW90" s="16">
        <f t="shared" si="103"/>
        <v>0.0971650883772144</v>
      </c>
      <c r="AX90" s="16">
        <f t="shared" si="104"/>
        <v>0.0285166072298304</v>
      </c>
      <c r="BA90" s="25">
        <v>-0.304860227835274</v>
      </c>
      <c r="BB90" s="25">
        <v>1</v>
      </c>
      <c r="BC90" s="25">
        <v>1.08513691020717</v>
      </c>
      <c r="BD90" s="25">
        <v>0.101328962356908</v>
      </c>
      <c r="BE90" s="22">
        <v>-1.02961941718116</v>
      </c>
      <c r="BF90" s="25">
        <v>-1.02961941718116</v>
      </c>
      <c r="BG90" s="25">
        <v>-0.154150679827258</v>
      </c>
      <c r="BH90" s="25">
        <v>1.57307026826323</v>
      </c>
      <c r="BI90" s="26">
        <f t="shared" si="105"/>
        <v>0.687245149839141</v>
      </c>
      <c r="BJ90" s="26">
        <f t="shared" si="90"/>
        <v>0.91510285688768</v>
      </c>
      <c r="BK90" s="26">
        <f t="shared" si="153"/>
        <v>1.09277333413761</v>
      </c>
      <c r="BL90" s="16">
        <f t="shared" si="106"/>
        <v>0.00340415650975184</v>
      </c>
      <c r="BM90" s="16">
        <f t="shared" si="107"/>
        <v>0.0927733341376071</v>
      </c>
      <c r="BN90" s="16">
        <f t="shared" si="108"/>
        <v>0.0296502735399161</v>
      </c>
      <c r="BQ90" s="25">
        <v>-0.304860227835274</v>
      </c>
      <c r="BR90" s="25">
        <v>1</v>
      </c>
      <c r="BS90" s="22">
        <v>1.08513691020717</v>
      </c>
      <c r="BT90" s="25">
        <v>0.101328962356908</v>
      </c>
      <c r="BU90" s="25">
        <v>-1.02961941718116</v>
      </c>
      <c r="BV90" s="25">
        <v>-0.154150679827258</v>
      </c>
      <c r="BW90" s="25">
        <v>1.57307026826323</v>
      </c>
      <c r="BX90" s="27">
        <f t="shared" si="109"/>
        <v>0.688513329079049</v>
      </c>
      <c r="BY90" s="27">
        <f t="shared" si="91"/>
        <v>0.913417320244493</v>
      </c>
      <c r="BZ90" s="29">
        <f t="shared" si="154"/>
        <v>1.09478983793775</v>
      </c>
      <c r="CA90" s="27">
        <f t="shared" si="110"/>
        <v>0.00355374900388702</v>
      </c>
      <c r="CB90" s="27">
        <f t="shared" si="111"/>
        <v>0.0947898379377472</v>
      </c>
      <c r="CC90" s="27">
        <f t="shared" si="112"/>
        <v>0.0294868927890217</v>
      </c>
      <c r="CF90" s="31">
        <v>-0.304860227835274</v>
      </c>
      <c r="CG90" s="31">
        <v>1</v>
      </c>
      <c r="CH90" s="31">
        <v>0.101328962356908</v>
      </c>
      <c r="CI90" s="31">
        <v>-1.02961941718116</v>
      </c>
      <c r="CJ90" s="31">
        <v>-0.154150679827258</v>
      </c>
      <c r="CK90" s="31">
        <v>1.57307026826323</v>
      </c>
      <c r="CL90" s="34">
        <f t="shared" si="113"/>
        <v>0.656705226574009</v>
      </c>
      <c r="CM90" s="34">
        <f t="shared" si="114"/>
        <v>0.957659501632008</v>
      </c>
      <c r="CN90" s="34">
        <f t="shared" si="115"/>
        <v>1.04421247666403</v>
      </c>
      <c r="CO90" s="32">
        <f t="shared" si="116"/>
        <v>0.00077313062483195</v>
      </c>
      <c r="CP90" s="32">
        <f t="shared" si="117"/>
        <v>0.0442124766640302</v>
      </c>
      <c r="CQ90" s="32">
        <f t="shared" si="118"/>
        <v>0.050293653156329</v>
      </c>
      <c r="CS90" s="30">
        <f t="shared" si="119"/>
        <v>0.658416112823103</v>
      </c>
      <c r="CT90" s="30">
        <f t="shared" si="120"/>
        <v>0.593717104031719</v>
      </c>
      <c r="CU90" s="30">
        <f t="shared" si="121"/>
        <v>1.0592586868887</v>
      </c>
      <c r="CV90" s="34">
        <f t="shared" si="122"/>
        <v>0.944056454176688</v>
      </c>
      <c r="CW90" s="32">
        <f t="shared" si="123"/>
        <v>0.00123783616871488</v>
      </c>
      <c r="CX90" s="32">
        <f t="shared" si="124"/>
        <v>0.0559435458233121</v>
      </c>
      <c r="CY90" s="32">
        <f t="shared" si="125"/>
        <v>0.0704150310096666</v>
      </c>
      <c r="CZ90" s="36"/>
      <c r="DB90" s="25">
        <v>-0.304860227835274</v>
      </c>
      <c r="DC90" s="25">
        <v>1</v>
      </c>
      <c r="DD90" s="22">
        <v>0.101328962356908</v>
      </c>
      <c r="DE90" s="25">
        <v>-0.154150679827258</v>
      </c>
      <c r="DF90" s="25">
        <v>1.57307026826323</v>
      </c>
      <c r="DG90" s="26">
        <f t="shared" si="126"/>
        <v>0.729334965033341</v>
      </c>
      <c r="DH90" s="29">
        <f t="shared" si="155"/>
        <v>0.862292403561442</v>
      </c>
      <c r="DI90" s="26">
        <f t="shared" si="156"/>
        <v>1.15969941967458</v>
      </c>
      <c r="DJ90" s="16">
        <f t="shared" si="127"/>
        <v>0.0100871822012485</v>
      </c>
      <c r="DK90" s="16">
        <f t="shared" si="128"/>
        <v>0.159699419674577</v>
      </c>
      <c r="DL90" s="16">
        <f t="shared" si="129"/>
        <v>0.01572531160201</v>
      </c>
      <c r="DO90" s="25">
        <v>-0.304860227835274</v>
      </c>
      <c r="DP90" s="25">
        <v>1</v>
      </c>
      <c r="DQ90" s="25">
        <v>-0.154150679827258</v>
      </c>
      <c r="DR90" s="22">
        <v>1.57307026826323</v>
      </c>
      <c r="DS90" s="26">
        <f t="shared" si="130"/>
        <v>0.635028675544079</v>
      </c>
      <c r="DT90" s="26">
        <f t="shared" si="92"/>
        <v>0.990348978274363</v>
      </c>
      <c r="DU90" s="26">
        <f t="shared" si="157"/>
        <v>1.00974507162359</v>
      </c>
      <c r="DV90" s="16">
        <f t="shared" si="131"/>
        <v>3.7560663924587e-5</v>
      </c>
      <c r="DW90" s="16">
        <f t="shared" si="132"/>
        <v>0.0097450716235945</v>
      </c>
      <c r="DX90" s="16">
        <f t="shared" si="133"/>
        <v>0.0820288613170141</v>
      </c>
      <c r="EA90" s="25">
        <v>-0.304860227835274</v>
      </c>
      <c r="EB90" s="22">
        <v>1</v>
      </c>
      <c r="EC90" s="25">
        <v>-0.154150679827258</v>
      </c>
      <c r="ED90" s="26">
        <f t="shared" si="134"/>
        <v>0.655621366833498</v>
      </c>
      <c r="EE90" s="26">
        <f t="shared" si="93"/>
        <v>0.959242684596207</v>
      </c>
      <c r="EF90" s="26">
        <f t="shared" si="158"/>
        <v>1.04248905522897</v>
      </c>
      <c r="EG90" s="16">
        <f t="shared" si="135"/>
        <v>0.000714031445450392</v>
      </c>
      <c r="EH90" s="16">
        <f t="shared" si="136"/>
        <v>0.0424890552289687</v>
      </c>
      <c r="EI90" s="16">
        <f t="shared" si="137"/>
        <v>0.0865497820508176</v>
      </c>
      <c r="EL90" s="25">
        <v>-0.304860227835274</v>
      </c>
      <c r="EM90" s="25">
        <v>-0.154150679827258</v>
      </c>
      <c r="EN90" s="26">
        <f t="shared" si="138"/>
        <v>0.85712205553973</v>
      </c>
      <c r="EO90" s="26">
        <f t="shared" si="139"/>
        <v>0.733734473328867</v>
      </c>
      <c r="EP90" s="26">
        <f t="shared" si="140"/>
        <v>1.36289084995982</v>
      </c>
      <c r="EQ90" s="16">
        <f t="shared" si="141"/>
        <v>0.0520853066347797</v>
      </c>
      <c r="ER90" s="16">
        <f t="shared" si="142"/>
        <v>0.362890849959819</v>
      </c>
      <c r="ES90" s="16">
        <f t="shared" si="143"/>
        <v>0.0297984346141799</v>
      </c>
    </row>
    <row r="91" s="1" customFormat="1" spans="1:149">
      <c r="A91" s="13" t="s">
        <v>25</v>
      </c>
      <c r="B91" s="13">
        <v>2.47107675957726</v>
      </c>
      <c r="C91" s="14">
        <v>0.00597624420537042</v>
      </c>
      <c r="D91" s="14">
        <v>0.0787982156914196</v>
      </c>
      <c r="E91" s="13">
        <v>112</v>
      </c>
      <c r="F91" s="13">
        <v>0.491071428571429</v>
      </c>
      <c r="G91" s="13">
        <v>0.491071428571429</v>
      </c>
      <c r="H91" s="13">
        <v>0.857142857142857</v>
      </c>
      <c r="I91" s="13">
        <v>6.60714285714286</v>
      </c>
      <c r="J91" s="13">
        <v>0.5562</v>
      </c>
      <c r="K91" s="17">
        <f t="shared" si="94"/>
        <v>0.853229456154743</v>
      </c>
      <c r="L91" s="17">
        <f t="shared" si="84"/>
        <v>0.651876228589941</v>
      </c>
      <c r="M91" s="17">
        <f t="shared" si="85"/>
        <v>1.53403354216962</v>
      </c>
      <c r="N91" s="16">
        <f t="shared" si="86"/>
        <v>0.0882264978235823</v>
      </c>
      <c r="O91" s="16">
        <f t="shared" si="87"/>
        <v>0.53403354216962</v>
      </c>
      <c r="P91" s="16">
        <f>(O91-$Q$1)^2</f>
        <v>3.05570687967559e-6</v>
      </c>
      <c r="R91" s="21">
        <f t="shared" si="144"/>
        <v>-0.427900568527145</v>
      </c>
      <c r="S91" s="21">
        <f t="shared" si="160"/>
        <v>1</v>
      </c>
      <c r="T91" s="21">
        <f t="shared" si="95"/>
        <v>0.904653990699329</v>
      </c>
      <c r="U91" s="22">
        <f t="shared" si="145"/>
        <v>0.00595845728876015</v>
      </c>
      <c r="V91" s="21">
        <f t="shared" si="146"/>
        <v>0.0758476583067452</v>
      </c>
      <c r="W91" s="21">
        <f t="shared" si="147"/>
        <v>4.71849887129509</v>
      </c>
      <c r="X91" s="21">
        <f t="shared" si="148"/>
        <v>-0.711165686062623</v>
      </c>
      <c r="Y91" s="21">
        <f t="shared" si="149"/>
        <v>-0.711165686062623</v>
      </c>
      <c r="Z91" s="25">
        <f t="shared" si="150"/>
        <v>-0.154150679827258</v>
      </c>
      <c r="AA91" s="21">
        <f t="shared" si="151"/>
        <v>1.88815131490312</v>
      </c>
      <c r="AB91" s="26">
        <f t="shared" si="96"/>
        <v>0.775267538180465</v>
      </c>
      <c r="AC91" s="26">
        <f t="shared" si="88"/>
        <v>0.717429755030616</v>
      </c>
      <c r="AD91" s="26">
        <f t="shared" si="152"/>
        <v>1.39386468568944</v>
      </c>
      <c r="AE91" s="16">
        <f t="shared" si="97"/>
        <v>0.0479905862844496</v>
      </c>
      <c r="AF91" s="16">
        <f t="shared" si="98"/>
        <v>0.393864685689438</v>
      </c>
      <c r="AG91" s="16">
        <f t="shared" si="99"/>
        <v>0.0164682421589231</v>
      </c>
      <c r="AJ91" s="25">
        <v>-0.427900568527145</v>
      </c>
      <c r="AK91" s="25">
        <v>1</v>
      </c>
      <c r="AL91" s="25">
        <v>0.904653990699329</v>
      </c>
      <c r="AM91" s="25">
        <v>0.0758476583067452</v>
      </c>
      <c r="AN91" s="22">
        <v>4.71849887129509</v>
      </c>
      <c r="AO91" s="25">
        <v>-0.711165686062623</v>
      </c>
      <c r="AP91" s="25">
        <v>-0.711165686062623</v>
      </c>
      <c r="AQ91" s="25">
        <v>-0.154150679827258</v>
      </c>
      <c r="AR91" s="25">
        <v>1.88815131490312</v>
      </c>
      <c r="AS91" s="26">
        <f t="shared" si="100"/>
        <v>0.776132238283946</v>
      </c>
      <c r="AT91" s="26">
        <f t="shared" si="89"/>
        <v>0.716630456209082</v>
      </c>
      <c r="AU91" s="26">
        <f t="shared" si="101"/>
        <v>1.39541934247383</v>
      </c>
      <c r="AV91" s="16">
        <f t="shared" si="102"/>
        <v>0.0483701894365863</v>
      </c>
      <c r="AW91" s="16">
        <f t="shared" si="103"/>
        <v>0.395419342473833</v>
      </c>
      <c r="AX91" s="16">
        <f t="shared" si="104"/>
        <v>0.01674064506188</v>
      </c>
      <c r="BA91" s="25">
        <v>-0.427900568527145</v>
      </c>
      <c r="BB91" s="25">
        <v>1</v>
      </c>
      <c r="BC91" s="25">
        <v>0.904653990699329</v>
      </c>
      <c r="BD91" s="25">
        <v>0.0758476583067452</v>
      </c>
      <c r="BE91" s="22">
        <v>-0.711165686062623</v>
      </c>
      <c r="BF91" s="25">
        <v>-0.711165686062623</v>
      </c>
      <c r="BG91" s="25">
        <v>-0.154150679827258</v>
      </c>
      <c r="BH91" s="25">
        <v>1.88815131490312</v>
      </c>
      <c r="BI91" s="26">
        <f t="shared" si="105"/>
        <v>0.777734388907392</v>
      </c>
      <c r="BJ91" s="26">
        <f t="shared" si="90"/>
        <v>0.715154181084088</v>
      </c>
      <c r="BK91" s="26">
        <f t="shared" si="153"/>
        <v>1.39829987218158</v>
      </c>
      <c r="BL91" s="16">
        <f t="shared" si="106"/>
        <v>0.0490774854685717</v>
      </c>
      <c r="BM91" s="16">
        <f t="shared" si="107"/>
        <v>0.398299872181575</v>
      </c>
      <c r="BN91" s="16">
        <f t="shared" si="108"/>
        <v>0.0177779529372962</v>
      </c>
      <c r="BQ91" s="25">
        <v>-0.427900568527145</v>
      </c>
      <c r="BR91" s="25">
        <v>1</v>
      </c>
      <c r="BS91" s="22">
        <v>0.904653990699329</v>
      </c>
      <c r="BT91" s="25">
        <v>0.0758476583067452</v>
      </c>
      <c r="BU91" s="25">
        <v>-0.711165686062623</v>
      </c>
      <c r="BV91" s="25">
        <v>-0.154150679827258</v>
      </c>
      <c r="BW91" s="25">
        <v>1.88815131490312</v>
      </c>
      <c r="BX91" s="27">
        <f t="shared" si="109"/>
        <v>0.779133397855229</v>
      </c>
      <c r="BY91" s="27">
        <f t="shared" si="91"/>
        <v>0.71387005297307</v>
      </c>
      <c r="BZ91" s="29">
        <f t="shared" si="154"/>
        <v>1.40081517054158</v>
      </c>
      <c r="CA91" s="27">
        <f t="shared" si="110"/>
        <v>0.0496992998792778</v>
      </c>
      <c r="CB91" s="27">
        <f t="shared" si="111"/>
        <v>0.400815170541584</v>
      </c>
      <c r="CC91" s="27">
        <f t="shared" si="112"/>
        <v>0.0180385993872248</v>
      </c>
      <c r="CF91" s="31">
        <v>-0.427900568527145</v>
      </c>
      <c r="CG91" s="31">
        <v>1</v>
      </c>
      <c r="CH91" s="31">
        <v>0.0758476583067452</v>
      </c>
      <c r="CI91" s="31">
        <v>-0.711165686062623</v>
      </c>
      <c r="CJ91" s="31">
        <v>-0.154150679827258</v>
      </c>
      <c r="CK91" s="31">
        <v>1.88815131490312</v>
      </c>
      <c r="CL91" s="34">
        <f t="shared" si="113"/>
        <v>0.773791227555605</v>
      </c>
      <c r="CM91" s="34">
        <f t="shared" si="114"/>
        <v>0.718798534014178</v>
      </c>
      <c r="CN91" s="34">
        <f t="shared" si="115"/>
        <v>1.39121040552967</v>
      </c>
      <c r="CO91" s="32">
        <f t="shared" si="116"/>
        <v>0.047345942309155</v>
      </c>
      <c r="CP91" s="32">
        <f t="shared" si="117"/>
        <v>0.391210405529674</v>
      </c>
      <c r="CQ91" s="32">
        <f t="shared" si="118"/>
        <v>0.0150639941185259</v>
      </c>
      <c r="CS91" s="30">
        <f t="shared" si="119"/>
        <v>0.775490292902618</v>
      </c>
      <c r="CT91" s="30">
        <f t="shared" si="120"/>
        <v>0.754269927937934</v>
      </c>
      <c r="CU91" s="30">
        <f t="shared" si="121"/>
        <v>0.737401796622823</v>
      </c>
      <c r="CV91" s="34">
        <f t="shared" si="122"/>
        <v>1.3561127794641</v>
      </c>
      <c r="CW91" s="32">
        <f t="shared" si="123"/>
        <v>0.0392316963533383</v>
      </c>
      <c r="CX91" s="32">
        <f t="shared" si="124"/>
        <v>0.356112779464103</v>
      </c>
      <c r="CY91" s="32">
        <f t="shared" si="125"/>
        <v>0.00121180062464144</v>
      </c>
      <c r="CZ91" s="36"/>
      <c r="DB91" s="25">
        <v>-0.427900568527145</v>
      </c>
      <c r="DC91" s="25">
        <v>1</v>
      </c>
      <c r="DD91" s="22">
        <v>0.0758476583067452</v>
      </c>
      <c r="DE91" s="25">
        <v>-0.154150679827258</v>
      </c>
      <c r="DF91" s="25">
        <v>1.88815131490312</v>
      </c>
      <c r="DG91" s="26">
        <f t="shared" si="126"/>
        <v>0.784789303779177</v>
      </c>
      <c r="DH91" s="29">
        <f t="shared" si="155"/>
        <v>0.708725255710803</v>
      </c>
      <c r="DI91" s="26">
        <f t="shared" si="156"/>
        <v>1.4109840053563</v>
      </c>
      <c r="DJ91" s="16">
        <f t="shared" si="127"/>
        <v>0.0522530698022487</v>
      </c>
      <c r="DK91" s="16">
        <f t="shared" si="128"/>
        <v>0.410984005356305</v>
      </c>
      <c r="DL91" s="16">
        <f t="shared" si="129"/>
        <v>0.0158467767251438</v>
      </c>
      <c r="DO91" s="25">
        <v>-0.427900568527145</v>
      </c>
      <c r="DP91" s="25">
        <v>1</v>
      </c>
      <c r="DQ91" s="25">
        <v>-0.154150679827258</v>
      </c>
      <c r="DR91" s="22">
        <v>1.88815131490312</v>
      </c>
      <c r="DS91" s="26">
        <f t="shared" si="130"/>
        <v>0.736324336410559</v>
      </c>
      <c r="DT91" s="26">
        <f t="shared" si="92"/>
        <v>0.755373647856553</v>
      </c>
      <c r="DU91" s="26">
        <f t="shared" si="157"/>
        <v>1.32384814169464</v>
      </c>
      <c r="DV91" s="16">
        <f t="shared" si="131"/>
        <v>0.0324447765673444</v>
      </c>
      <c r="DW91" s="16">
        <f t="shared" si="132"/>
        <v>0.323848141694641</v>
      </c>
      <c r="DX91" s="16">
        <f t="shared" si="133"/>
        <v>0.000767082773316697</v>
      </c>
      <c r="EA91" s="25">
        <v>-0.427900568527145</v>
      </c>
      <c r="EB91" s="22">
        <v>1</v>
      </c>
      <c r="EC91" s="25">
        <v>-0.154150679827258</v>
      </c>
      <c r="ED91" s="26">
        <f t="shared" si="134"/>
        <v>0.655749894948292</v>
      </c>
      <c r="EE91" s="26">
        <f t="shared" si="93"/>
        <v>0.848189232335078</v>
      </c>
      <c r="EF91" s="26">
        <f t="shared" si="158"/>
        <v>1.17898219156471</v>
      </c>
      <c r="EG91" s="16">
        <f t="shared" si="135"/>
        <v>0.00991018158421602</v>
      </c>
      <c r="EH91" s="16">
        <f t="shared" si="136"/>
        <v>0.178982191564711</v>
      </c>
      <c r="EI91" s="16">
        <f t="shared" si="137"/>
        <v>0.0248693868005974</v>
      </c>
      <c r="EL91" s="25">
        <v>-0.427900568527145</v>
      </c>
      <c r="EM91" s="25">
        <v>-0.154150679827258</v>
      </c>
      <c r="EN91" s="26">
        <f t="shared" si="138"/>
        <v>0.857290085880899</v>
      </c>
      <c r="EO91" s="26">
        <f t="shared" si="139"/>
        <v>0.648788559625629</v>
      </c>
      <c r="EP91" s="26">
        <f t="shared" si="140"/>
        <v>1.54133420690561</v>
      </c>
      <c r="EQ91" s="16">
        <f t="shared" si="141"/>
        <v>0.0906552398157672</v>
      </c>
      <c r="ER91" s="16">
        <f t="shared" si="142"/>
        <v>0.541334206905608</v>
      </c>
      <c r="ES91" s="16">
        <f t="shared" si="143"/>
        <v>3.38855079929033e-5</v>
      </c>
    </row>
    <row r="92" s="1" customFormat="1" spans="1:149">
      <c r="A92" s="13" t="s">
        <v>25</v>
      </c>
      <c r="B92" s="13">
        <v>2.20378265907108</v>
      </c>
      <c r="C92" s="14">
        <v>0.00342130750605327</v>
      </c>
      <c r="D92" s="14">
        <v>0.060593220338983</v>
      </c>
      <c r="E92" s="13">
        <v>112</v>
      </c>
      <c r="F92" s="13">
        <v>0.625</v>
      </c>
      <c r="G92" s="13">
        <v>0.625</v>
      </c>
      <c r="H92" s="13">
        <v>0.857142857142857</v>
      </c>
      <c r="I92" s="13">
        <v>8.39285714285714</v>
      </c>
      <c r="J92" s="13">
        <v>0.5018</v>
      </c>
      <c r="K92" s="17">
        <f t="shared" si="94"/>
        <v>0.846483633303956</v>
      </c>
      <c r="L92" s="17">
        <f t="shared" si="84"/>
        <v>0.592805318682178</v>
      </c>
      <c r="M92" s="17">
        <f t="shared" si="85"/>
        <v>1.68689444660015</v>
      </c>
      <c r="N92" s="16">
        <f t="shared" si="86"/>
        <v>0.118806807067616</v>
      </c>
      <c r="O92" s="16">
        <f t="shared" si="87"/>
        <v>0.686894446600152</v>
      </c>
      <c r="P92" s="16">
        <f>(O92-$Q$1)^2</f>
        <v>0.0228350923469744</v>
      </c>
      <c r="R92" s="21">
        <f t="shared" si="144"/>
        <v>-0.522889232904581</v>
      </c>
      <c r="S92" s="21">
        <f t="shared" si="160"/>
        <v>1</v>
      </c>
      <c r="T92" s="21">
        <f t="shared" si="95"/>
        <v>0.790175274391466</v>
      </c>
      <c r="U92" s="22">
        <f t="shared" si="145"/>
        <v>0.00341546814856237</v>
      </c>
      <c r="V92" s="21">
        <f t="shared" si="146"/>
        <v>0.0588283934121184</v>
      </c>
      <c r="W92" s="21">
        <f t="shared" si="147"/>
        <v>4.71849887129509</v>
      </c>
      <c r="X92" s="21">
        <f t="shared" si="148"/>
        <v>-0.470003629245736</v>
      </c>
      <c r="Y92" s="21">
        <f t="shared" si="149"/>
        <v>-0.470003629245736</v>
      </c>
      <c r="Z92" s="25">
        <f t="shared" si="150"/>
        <v>-0.154150679827258</v>
      </c>
      <c r="AA92" s="21">
        <f t="shared" si="151"/>
        <v>2.12738100396895</v>
      </c>
      <c r="AB92" s="26">
        <f t="shared" si="96"/>
        <v>0.853636678448355</v>
      </c>
      <c r="AC92" s="26">
        <f t="shared" si="88"/>
        <v>0.587837908877247</v>
      </c>
      <c r="AD92" s="26">
        <f t="shared" si="152"/>
        <v>1.70114921970577</v>
      </c>
      <c r="AE92" s="16">
        <f t="shared" si="97"/>
        <v>0.123789048301571</v>
      </c>
      <c r="AF92" s="16">
        <f t="shared" si="98"/>
        <v>0.701149219705769</v>
      </c>
      <c r="AG92" s="16">
        <f t="shared" si="99"/>
        <v>0.189758845233771</v>
      </c>
      <c r="AJ92" s="25">
        <v>-0.522889232904581</v>
      </c>
      <c r="AK92" s="25">
        <v>1</v>
      </c>
      <c r="AL92" s="25">
        <v>0.790175274391466</v>
      </c>
      <c r="AM92" s="25">
        <v>0.0588283934121184</v>
      </c>
      <c r="AN92" s="22">
        <v>4.71849887129509</v>
      </c>
      <c r="AO92" s="25">
        <v>-0.470003629245736</v>
      </c>
      <c r="AP92" s="25">
        <v>-0.470003629245736</v>
      </c>
      <c r="AQ92" s="25">
        <v>-0.154150679827258</v>
      </c>
      <c r="AR92" s="25">
        <v>2.12738100396895</v>
      </c>
      <c r="AS92" s="26">
        <f t="shared" si="100"/>
        <v>0.852930939379902</v>
      </c>
      <c r="AT92" s="26">
        <f t="shared" si="89"/>
        <v>0.588324302510141</v>
      </c>
      <c r="AU92" s="26">
        <f t="shared" si="101"/>
        <v>1.69974280466302</v>
      </c>
      <c r="AV92" s="16">
        <f t="shared" si="102"/>
        <v>0.123292936589812</v>
      </c>
      <c r="AW92" s="16">
        <f t="shared" si="103"/>
        <v>0.699742804663017</v>
      </c>
      <c r="AX92" s="16">
        <f t="shared" si="104"/>
        <v>0.188103589423571</v>
      </c>
      <c r="BA92" s="25">
        <v>-0.522889232904581</v>
      </c>
      <c r="BB92" s="25">
        <v>1</v>
      </c>
      <c r="BC92" s="25">
        <v>0.790175274391466</v>
      </c>
      <c r="BD92" s="25">
        <v>0.0588283934121184</v>
      </c>
      <c r="BE92" s="22">
        <v>-0.470003629245736</v>
      </c>
      <c r="BF92" s="25">
        <v>-0.470003629245736</v>
      </c>
      <c r="BG92" s="25">
        <v>-0.154150679827258</v>
      </c>
      <c r="BH92" s="25">
        <v>2.12738100396895</v>
      </c>
      <c r="BI92" s="26">
        <f t="shared" si="105"/>
        <v>0.859162938632391</v>
      </c>
      <c r="BJ92" s="26">
        <f t="shared" si="90"/>
        <v>0.584056850495392</v>
      </c>
      <c r="BK92" s="26">
        <f t="shared" si="153"/>
        <v>1.71216209372736</v>
      </c>
      <c r="BL92" s="16">
        <f t="shared" si="106"/>
        <v>0.127708269907978</v>
      </c>
      <c r="BM92" s="16">
        <f t="shared" si="107"/>
        <v>0.712162093727364</v>
      </c>
      <c r="BN92" s="16">
        <f t="shared" si="108"/>
        <v>0.199984451781816</v>
      </c>
      <c r="BQ92" s="25">
        <v>-0.522889232904581</v>
      </c>
      <c r="BR92" s="25">
        <v>1</v>
      </c>
      <c r="BS92" s="22">
        <v>0.790175274391466</v>
      </c>
      <c r="BT92" s="25">
        <v>0.0588283934121184</v>
      </c>
      <c r="BU92" s="25">
        <v>-0.470003629245736</v>
      </c>
      <c r="BV92" s="25">
        <v>-0.154150679827258</v>
      </c>
      <c r="BW92" s="25">
        <v>2.12738100396895</v>
      </c>
      <c r="BX92" s="27">
        <f t="shared" si="109"/>
        <v>0.860530920670806</v>
      </c>
      <c r="BY92" s="27">
        <f t="shared" si="91"/>
        <v>0.583128378012069</v>
      </c>
      <c r="BZ92" s="29">
        <f t="shared" si="154"/>
        <v>1.71488824366442</v>
      </c>
      <c r="CA92" s="27">
        <f t="shared" si="110"/>
        <v>0.128687873445324</v>
      </c>
      <c r="CB92" s="27">
        <f t="shared" si="111"/>
        <v>0.714888243664421</v>
      </c>
      <c r="CC92" s="27">
        <f t="shared" si="112"/>
        <v>0.20104545494334</v>
      </c>
      <c r="CF92" s="31">
        <v>-0.522889232904581</v>
      </c>
      <c r="CG92" s="31">
        <v>1</v>
      </c>
      <c r="CH92" s="31">
        <v>0.0588283934121184</v>
      </c>
      <c r="CI92" s="31">
        <v>-0.470003629245736</v>
      </c>
      <c r="CJ92" s="31">
        <v>-0.154150679827258</v>
      </c>
      <c r="CK92" s="31">
        <v>2.12738100396895</v>
      </c>
      <c r="CL92" s="34">
        <f t="shared" si="113"/>
        <v>0.876299690187354</v>
      </c>
      <c r="CM92" s="34">
        <f t="shared" si="114"/>
        <v>0.572635144824386</v>
      </c>
      <c r="CN92" s="34">
        <f t="shared" si="115"/>
        <v>1.74631265481737</v>
      </c>
      <c r="CO92" s="32">
        <f t="shared" si="116"/>
        <v>0.140250017950424</v>
      </c>
      <c r="CP92" s="32">
        <f t="shared" si="117"/>
        <v>0.746312654817366</v>
      </c>
      <c r="CQ92" s="32">
        <f t="shared" si="118"/>
        <v>0.228328880221441</v>
      </c>
      <c r="CS92" s="30">
        <f t="shared" si="119"/>
        <v>0.878047969483268</v>
      </c>
      <c r="CT92" s="30">
        <f t="shared" si="120"/>
        <v>0.901175023208459</v>
      </c>
      <c r="CU92" s="30">
        <f t="shared" si="121"/>
        <v>0.556828570562729</v>
      </c>
      <c r="CV92" s="34">
        <f t="shared" si="122"/>
        <v>1.79588486091761</v>
      </c>
      <c r="CW92" s="32">
        <f t="shared" si="123"/>
        <v>0.159500409162757</v>
      </c>
      <c r="CX92" s="32">
        <f t="shared" si="124"/>
        <v>0.795884860917614</v>
      </c>
      <c r="CY92" s="32">
        <f t="shared" si="125"/>
        <v>0.225229031722495</v>
      </c>
      <c r="CZ92" s="36"/>
      <c r="DB92" s="25">
        <v>-0.522889232904581</v>
      </c>
      <c r="DC92" s="25">
        <v>1</v>
      </c>
      <c r="DD92" s="22">
        <v>0.0588283934121184</v>
      </c>
      <c r="DE92" s="25">
        <v>-0.154150679827258</v>
      </c>
      <c r="DF92" s="25">
        <v>2.12738100396895</v>
      </c>
      <c r="DG92" s="26">
        <f t="shared" si="126"/>
        <v>0.82766314719564</v>
      </c>
      <c r="DH92" s="29">
        <f t="shared" si="155"/>
        <v>0.606285300608397</v>
      </c>
      <c r="DI92" s="26">
        <f t="shared" si="156"/>
        <v>1.64938849580638</v>
      </c>
      <c r="DJ92" s="16">
        <f t="shared" si="127"/>
        <v>0.106186790700247</v>
      </c>
      <c r="DK92" s="16">
        <f t="shared" si="128"/>
        <v>0.649388495806376</v>
      </c>
      <c r="DL92" s="16">
        <f t="shared" si="129"/>
        <v>0.132706090584038</v>
      </c>
      <c r="DO92" s="25">
        <v>-0.522889232904581</v>
      </c>
      <c r="DP92" s="25">
        <v>1</v>
      </c>
      <c r="DQ92" s="25">
        <v>-0.154150679827258</v>
      </c>
      <c r="DR92" s="22">
        <v>2.12738100396895</v>
      </c>
      <c r="DS92" s="26">
        <f t="shared" si="130"/>
        <v>0.817258707173043</v>
      </c>
      <c r="DT92" s="26">
        <f t="shared" si="92"/>
        <v>0.614003858993148</v>
      </c>
      <c r="DU92" s="26">
        <f t="shared" si="157"/>
        <v>1.62865425901364</v>
      </c>
      <c r="DV92" s="16">
        <f t="shared" si="131"/>
        <v>0.099514195931288</v>
      </c>
      <c r="DW92" s="16">
        <f t="shared" si="132"/>
        <v>0.628654259013638</v>
      </c>
      <c r="DX92" s="16">
        <f t="shared" si="133"/>
        <v>0.110557830386496</v>
      </c>
      <c r="EA92" s="25">
        <v>-0.522889232904581</v>
      </c>
      <c r="EB92" s="22">
        <v>1</v>
      </c>
      <c r="EC92" s="25">
        <v>-0.154150679827258</v>
      </c>
      <c r="ED92" s="26">
        <f t="shared" si="134"/>
        <v>0.65056538966213</v>
      </c>
      <c r="EE92" s="26">
        <f t="shared" si="93"/>
        <v>0.771329074638614</v>
      </c>
      <c r="EF92" s="26">
        <f t="shared" si="158"/>
        <v>1.29646351068579</v>
      </c>
      <c r="EG92" s="16">
        <f t="shared" si="135"/>
        <v>0.0221311411613255</v>
      </c>
      <c r="EH92" s="16">
        <f t="shared" si="136"/>
        <v>0.296463510685792</v>
      </c>
      <c r="EI92" s="16">
        <f t="shared" si="137"/>
        <v>0.00161756697904302</v>
      </c>
      <c r="EL92" s="25">
        <v>-0.522889232904581</v>
      </c>
      <c r="EM92" s="25">
        <v>-0.154150679827258</v>
      </c>
      <c r="EN92" s="26">
        <f t="shared" si="138"/>
        <v>0.850512158783596</v>
      </c>
      <c r="EO92" s="26">
        <f t="shared" si="139"/>
        <v>0.589997444266611</v>
      </c>
      <c r="EP92" s="26">
        <f t="shared" si="140"/>
        <v>1.6949225962208</v>
      </c>
      <c r="EQ92" s="16">
        <f t="shared" si="141"/>
        <v>0.121600169683516</v>
      </c>
      <c r="ER92" s="16">
        <f t="shared" si="142"/>
        <v>0.694922596220797</v>
      </c>
      <c r="ES92" s="16">
        <f t="shared" si="143"/>
        <v>0.0254113935753519</v>
      </c>
    </row>
    <row r="93" s="1" customFormat="1" spans="1:149">
      <c r="A93" s="13" t="s">
        <v>25</v>
      </c>
      <c r="B93" s="13">
        <v>2.95984502399591</v>
      </c>
      <c r="C93" s="14">
        <v>0.00529145144628099</v>
      </c>
      <c r="D93" s="14">
        <v>0.106640625</v>
      </c>
      <c r="E93" s="13">
        <v>112</v>
      </c>
      <c r="F93" s="13">
        <v>0.357142857142857</v>
      </c>
      <c r="G93" s="13">
        <v>0.357142857142857</v>
      </c>
      <c r="H93" s="13">
        <v>0.857142857142857</v>
      </c>
      <c r="I93" s="13">
        <v>6.60714285714286</v>
      </c>
      <c r="J93" s="13">
        <v>0.6507</v>
      </c>
      <c r="K93" s="17">
        <f t="shared" si="94"/>
        <v>0.751812221704031</v>
      </c>
      <c r="L93" s="17">
        <f t="shared" si="84"/>
        <v>0.865508675191721</v>
      </c>
      <c r="M93" s="17">
        <f t="shared" si="85"/>
        <v>1.15538992116802</v>
      </c>
      <c r="N93" s="16">
        <f t="shared" si="86"/>
        <v>0.0102236813779251</v>
      </c>
      <c r="O93" s="16">
        <f t="shared" si="87"/>
        <v>0.155389921168021</v>
      </c>
      <c r="P93" s="16">
        <f>(O93-$Q$1)^2</f>
        <v>0.144697829477225</v>
      </c>
      <c r="R93" s="21">
        <f t="shared" si="144"/>
        <v>-0.144437881086562</v>
      </c>
      <c r="S93" s="21">
        <f t="shared" si="160"/>
        <v>1</v>
      </c>
      <c r="T93" s="21">
        <f t="shared" si="95"/>
        <v>1.08513691020717</v>
      </c>
      <c r="U93" s="22">
        <f t="shared" si="145"/>
        <v>0.00527750090783529</v>
      </c>
      <c r="V93" s="21">
        <f t="shared" si="146"/>
        <v>0.101328962356908</v>
      </c>
      <c r="W93" s="21">
        <f t="shared" si="147"/>
        <v>4.71849887129509</v>
      </c>
      <c r="X93" s="21">
        <f t="shared" si="148"/>
        <v>-1.02961941718116</v>
      </c>
      <c r="Y93" s="21">
        <f t="shared" si="149"/>
        <v>-1.02961941718116</v>
      </c>
      <c r="Z93" s="25">
        <f t="shared" si="150"/>
        <v>-0.154150679827258</v>
      </c>
      <c r="AA93" s="21">
        <f t="shared" si="151"/>
        <v>1.88815131490312</v>
      </c>
      <c r="AB93" s="26">
        <f t="shared" si="96"/>
        <v>0.692475832830906</v>
      </c>
      <c r="AC93" s="26">
        <f t="shared" si="88"/>
        <v>0.939671782248165</v>
      </c>
      <c r="AD93" s="26">
        <f t="shared" si="152"/>
        <v>1.06420137210835</v>
      </c>
      <c r="AE93" s="16">
        <f t="shared" si="97"/>
        <v>0.00174522020871581</v>
      </c>
      <c r="AF93" s="16">
        <f t="shared" si="98"/>
        <v>0.0642013721083541</v>
      </c>
      <c r="AG93" s="16">
        <f t="shared" si="99"/>
        <v>0.0405356471545127</v>
      </c>
      <c r="AJ93" s="25">
        <v>-0.144437881086562</v>
      </c>
      <c r="AK93" s="25">
        <v>1</v>
      </c>
      <c r="AL93" s="25">
        <v>1.08513691020717</v>
      </c>
      <c r="AM93" s="25">
        <v>0.101328962356908</v>
      </c>
      <c r="AN93" s="22">
        <v>4.71849887129509</v>
      </c>
      <c r="AO93" s="25">
        <v>-1.02961941718116</v>
      </c>
      <c r="AP93" s="25">
        <v>-1.02961941718116</v>
      </c>
      <c r="AQ93" s="25">
        <v>-0.154150679827258</v>
      </c>
      <c r="AR93" s="25">
        <v>1.88815131490312</v>
      </c>
      <c r="AS93" s="26">
        <f t="shared" si="100"/>
        <v>0.694020161651452</v>
      </c>
      <c r="AT93" s="26">
        <f t="shared" si="89"/>
        <v>0.937580831155726</v>
      </c>
      <c r="AU93" s="26">
        <f t="shared" si="101"/>
        <v>1.06657470670271</v>
      </c>
      <c r="AV93" s="16">
        <f t="shared" si="102"/>
        <v>0.00187663640550794</v>
      </c>
      <c r="AW93" s="16">
        <f t="shared" si="103"/>
        <v>0.066574706702708</v>
      </c>
      <c r="AX93" s="16">
        <f t="shared" si="104"/>
        <v>0.0397838891076334</v>
      </c>
      <c r="BA93" s="25">
        <v>-0.144437881086562</v>
      </c>
      <c r="BB93" s="25">
        <v>1</v>
      </c>
      <c r="BC93" s="25">
        <v>1.08513691020717</v>
      </c>
      <c r="BD93" s="25">
        <v>0.101328962356908</v>
      </c>
      <c r="BE93" s="22">
        <v>-1.02961941718116</v>
      </c>
      <c r="BF93" s="25">
        <v>-1.02961941718116</v>
      </c>
      <c r="BG93" s="25">
        <v>-0.154150679827258</v>
      </c>
      <c r="BH93" s="25">
        <v>1.88815131490312</v>
      </c>
      <c r="BI93" s="26">
        <f t="shared" si="105"/>
        <v>0.693948093038247</v>
      </c>
      <c r="BJ93" s="26">
        <f t="shared" si="90"/>
        <v>0.937678201767371</v>
      </c>
      <c r="BK93" s="26">
        <f t="shared" si="153"/>
        <v>1.06646395118833</v>
      </c>
      <c r="BL93" s="16">
        <f t="shared" si="106"/>
        <v>0.00187039755144487</v>
      </c>
      <c r="BM93" s="16">
        <f t="shared" si="107"/>
        <v>0.0664639511883311</v>
      </c>
      <c r="BN93" s="16">
        <f t="shared" si="108"/>
        <v>0.0394030165366219</v>
      </c>
      <c r="BQ93" s="25">
        <v>-0.144437881086562</v>
      </c>
      <c r="BR93" s="25">
        <v>1</v>
      </c>
      <c r="BS93" s="22">
        <v>1.08513691020717</v>
      </c>
      <c r="BT93" s="25">
        <v>0.101328962356908</v>
      </c>
      <c r="BU93" s="25">
        <v>-1.02961941718116</v>
      </c>
      <c r="BV93" s="25">
        <v>-0.154150679827258</v>
      </c>
      <c r="BW93" s="25">
        <v>1.88815131490312</v>
      </c>
      <c r="BX93" s="27">
        <f t="shared" si="109"/>
        <v>0.694593676647313</v>
      </c>
      <c r="BY93" s="27">
        <f t="shared" si="91"/>
        <v>0.936806685515508</v>
      </c>
      <c r="BZ93" s="29">
        <f t="shared" si="154"/>
        <v>1.0674560882854</v>
      </c>
      <c r="CA93" s="27">
        <f t="shared" si="110"/>
        <v>0.00192665484961887</v>
      </c>
      <c r="CB93" s="27">
        <f t="shared" si="111"/>
        <v>0.0674560882854049</v>
      </c>
      <c r="CC93" s="27">
        <f t="shared" si="112"/>
        <v>0.0396213918539382</v>
      </c>
      <c r="CF93" s="31">
        <v>-0.144437881086562</v>
      </c>
      <c r="CG93" s="31">
        <v>1</v>
      </c>
      <c r="CH93" s="31">
        <v>0.101328962356908</v>
      </c>
      <c r="CI93" s="31">
        <v>-1.02961941718116</v>
      </c>
      <c r="CJ93" s="31">
        <v>-0.154150679827258</v>
      </c>
      <c r="CK93" s="31">
        <v>1.88815131490312</v>
      </c>
      <c r="CL93" s="34">
        <f t="shared" si="113"/>
        <v>0.659900521087109</v>
      </c>
      <c r="CM93" s="34">
        <f t="shared" si="114"/>
        <v>0.986057715075065</v>
      </c>
      <c r="CN93" s="34">
        <f t="shared" si="115"/>
        <v>1.01413942075781</v>
      </c>
      <c r="CO93" s="32">
        <f t="shared" si="116"/>
        <v>8.46495882743456e-5</v>
      </c>
      <c r="CP93" s="32">
        <f t="shared" si="117"/>
        <v>0.0141394207578138</v>
      </c>
      <c r="CQ93" s="32">
        <f t="shared" si="118"/>
        <v>0.0646865571361769</v>
      </c>
      <c r="CS93" s="30">
        <f t="shared" si="119"/>
        <v>0.661865686187249</v>
      </c>
      <c r="CT93" s="30">
        <f t="shared" si="120"/>
        <v>0.602971459240533</v>
      </c>
      <c r="CU93" s="30">
        <f t="shared" si="121"/>
        <v>1.07915555542145</v>
      </c>
      <c r="CV93" s="34">
        <f t="shared" si="122"/>
        <v>0.926650467558834</v>
      </c>
      <c r="CW93" s="32">
        <f t="shared" si="123"/>
        <v>0.00227801360302807</v>
      </c>
      <c r="CX93" s="32">
        <f t="shared" si="124"/>
        <v>0.0733495324411659</v>
      </c>
      <c r="CY93" s="32">
        <f t="shared" si="125"/>
        <v>0.0614803531041765</v>
      </c>
      <c r="CZ93" s="36"/>
      <c r="DB93" s="25">
        <v>-0.144437881086562</v>
      </c>
      <c r="DC93" s="25">
        <v>1</v>
      </c>
      <c r="DD93" s="22">
        <v>0.101328962356908</v>
      </c>
      <c r="DE93" s="25">
        <v>-0.154150679827258</v>
      </c>
      <c r="DF93" s="25">
        <v>1.88815131490312</v>
      </c>
      <c r="DG93" s="26">
        <f t="shared" si="126"/>
        <v>0.735520845861207</v>
      </c>
      <c r="DH93" s="29">
        <f t="shared" si="155"/>
        <v>0.884679208837525</v>
      </c>
      <c r="DI93" s="26">
        <f t="shared" si="156"/>
        <v>1.13035322861719</v>
      </c>
      <c r="DJ93" s="16">
        <f t="shared" si="127"/>
        <v>0.00719457589261065</v>
      </c>
      <c r="DK93" s="16">
        <f t="shared" si="128"/>
        <v>0.130353228617192</v>
      </c>
      <c r="DL93" s="16">
        <f t="shared" si="129"/>
        <v>0.0239465707266958</v>
      </c>
      <c r="DO93" s="25">
        <v>-0.144437881086562</v>
      </c>
      <c r="DP93" s="25">
        <v>1</v>
      </c>
      <c r="DQ93" s="25">
        <v>-0.154150679827258</v>
      </c>
      <c r="DR93" s="22">
        <v>1.88815131490312</v>
      </c>
      <c r="DS93" s="26">
        <f t="shared" si="130"/>
        <v>0.648802770765068</v>
      </c>
      <c r="DT93" s="26">
        <f t="shared" si="92"/>
        <v>1.00292420026612</v>
      </c>
      <c r="DU93" s="26">
        <f t="shared" si="157"/>
        <v>0.997084325749297</v>
      </c>
      <c r="DV93" s="16">
        <f t="shared" si="131"/>
        <v>3.59947876988179e-6</v>
      </c>
      <c r="DW93" s="16">
        <f t="shared" si="132"/>
        <v>0.00291567425070283</v>
      </c>
      <c r="DX93" s="16">
        <f t="shared" si="133"/>
        <v>0.085987473829061</v>
      </c>
      <c r="EA93" s="25">
        <v>-0.144437881086562</v>
      </c>
      <c r="EB93" s="22">
        <v>1</v>
      </c>
      <c r="EC93" s="25">
        <v>-0.154150679827258</v>
      </c>
      <c r="ED93" s="26">
        <f t="shared" si="134"/>
        <v>0.577805632291543</v>
      </c>
      <c r="EE93" s="26">
        <f t="shared" si="93"/>
        <v>1.1261572467187</v>
      </c>
      <c r="EF93" s="26">
        <f t="shared" si="158"/>
        <v>0.887975460721597</v>
      </c>
      <c r="EG93" s="16">
        <f t="shared" si="135"/>
        <v>0.00531358884361574</v>
      </c>
      <c r="EH93" s="16">
        <f t="shared" si="136"/>
        <v>0.112024539278403</v>
      </c>
      <c r="EI93" s="16">
        <f t="shared" si="137"/>
        <v>0.0504711986318015</v>
      </c>
      <c r="EL93" s="25">
        <v>-0.144437881086562</v>
      </c>
      <c r="EM93" s="25">
        <v>-0.154150679827258</v>
      </c>
      <c r="EN93" s="26">
        <f t="shared" si="138"/>
        <v>0.755390193648058</v>
      </c>
      <c r="EO93" s="26">
        <f t="shared" si="139"/>
        <v>0.861409117396044</v>
      </c>
      <c r="EP93" s="26">
        <f t="shared" si="140"/>
        <v>1.16088857176588</v>
      </c>
      <c r="EQ93" s="16">
        <f t="shared" si="141"/>
        <v>0.0109600366460678</v>
      </c>
      <c r="ER93" s="16">
        <f t="shared" si="142"/>
        <v>0.160888571765879</v>
      </c>
      <c r="ES93" s="16">
        <f t="shared" si="143"/>
        <v>0.140343522842711</v>
      </c>
    </row>
    <row r="94" s="1" customFormat="1" spans="1:149">
      <c r="A94" s="13" t="s">
        <v>25</v>
      </c>
      <c r="B94" s="13">
        <v>2.47107675957726</v>
      </c>
      <c r="C94" s="14">
        <v>0.00597624420537042</v>
      </c>
      <c r="D94" s="14">
        <v>0.0787982156914196</v>
      </c>
      <c r="E94" s="13">
        <v>112</v>
      </c>
      <c r="F94" s="13">
        <v>0.491071428571429</v>
      </c>
      <c r="G94" s="13">
        <v>0.491071428571429</v>
      </c>
      <c r="H94" s="13">
        <v>0.857142857142857</v>
      </c>
      <c r="I94" s="13">
        <v>8.39285714285714</v>
      </c>
      <c r="J94" s="13">
        <v>0.7427</v>
      </c>
      <c r="K94" s="17">
        <f t="shared" si="94"/>
        <v>0.751979456154743</v>
      </c>
      <c r="L94" s="17">
        <f t="shared" si="84"/>
        <v>0.987659960549728</v>
      </c>
      <c r="M94" s="17">
        <f t="shared" si="85"/>
        <v>1.0124942186007</v>
      </c>
      <c r="N94" s="16">
        <f t="shared" si="86"/>
        <v>8.61083065278021e-5</v>
      </c>
      <c r="O94" s="16">
        <f t="shared" si="87"/>
        <v>0.0124942186007044</v>
      </c>
      <c r="P94" s="16">
        <f>(O94-$Q$1)^2</f>
        <v>0.273829683741675</v>
      </c>
      <c r="R94" s="21">
        <f t="shared" si="144"/>
        <v>-0.0124168099582594</v>
      </c>
      <c r="S94" s="21">
        <f t="shared" ref="S94:S103" si="161">1</f>
        <v>1</v>
      </c>
      <c r="T94" s="21">
        <f t="shared" si="95"/>
        <v>0.904653990699329</v>
      </c>
      <c r="U94" s="22">
        <f t="shared" si="145"/>
        <v>0.00595845728876015</v>
      </c>
      <c r="V94" s="21">
        <f t="shared" si="146"/>
        <v>0.0758476583067452</v>
      </c>
      <c r="W94" s="21">
        <f t="shared" si="147"/>
        <v>4.71849887129509</v>
      </c>
      <c r="X94" s="21">
        <f t="shared" si="148"/>
        <v>-0.711165686062623</v>
      </c>
      <c r="Y94" s="21">
        <f t="shared" si="149"/>
        <v>-0.711165686062623</v>
      </c>
      <c r="Z94" s="25">
        <f t="shared" si="150"/>
        <v>-0.154150679827258</v>
      </c>
      <c r="AA94" s="21">
        <f t="shared" si="151"/>
        <v>2.12738100396895</v>
      </c>
      <c r="AB94" s="26">
        <f t="shared" si="96"/>
        <v>0.755290158561088</v>
      </c>
      <c r="AC94" s="26">
        <f t="shared" si="88"/>
        <v>0.983330699575016</v>
      </c>
      <c r="AD94" s="26">
        <f t="shared" si="152"/>
        <v>1.01695187634454</v>
      </c>
      <c r="AE94" s="16">
        <f t="shared" si="97"/>
        <v>0.000158512092593349</v>
      </c>
      <c r="AF94" s="16">
        <f t="shared" si="98"/>
        <v>0.0169518763445382</v>
      </c>
      <c r="AG94" s="16">
        <f t="shared" si="99"/>
        <v>0.0617940847651621</v>
      </c>
      <c r="AJ94" s="25">
        <v>-0.0124168099582594</v>
      </c>
      <c r="AK94" s="25">
        <v>1</v>
      </c>
      <c r="AL94" s="25">
        <v>0.904653990699329</v>
      </c>
      <c r="AM94" s="25">
        <v>0.0758476583067452</v>
      </c>
      <c r="AN94" s="22">
        <v>4.71849887129509</v>
      </c>
      <c r="AO94" s="25">
        <v>-0.711165686062623</v>
      </c>
      <c r="AP94" s="25">
        <v>-0.711165686062623</v>
      </c>
      <c r="AQ94" s="25">
        <v>-0.154150679827258</v>
      </c>
      <c r="AR94" s="25">
        <v>2.12738100396895</v>
      </c>
      <c r="AS94" s="26">
        <f t="shared" si="100"/>
        <v>0.756223026843744</v>
      </c>
      <c r="AT94" s="26">
        <f t="shared" si="89"/>
        <v>0.982117673802945</v>
      </c>
      <c r="AU94" s="26">
        <f t="shared" si="101"/>
        <v>1.01820792627406</v>
      </c>
      <c r="AV94" s="16">
        <f t="shared" si="102"/>
        <v>0.000182872255016614</v>
      </c>
      <c r="AW94" s="16">
        <f t="shared" si="103"/>
        <v>0.0182079262740591</v>
      </c>
      <c r="AX94" s="16">
        <f t="shared" si="104"/>
        <v>0.0614176130051973</v>
      </c>
      <c r="BA94" s="25">
        <v>-0.0124168099582594</v>
      </c>
      <c r="BB94" s="25">
        <v>1</v>
      </c>
      <c r="BC94" s="25">
        <v>0.904653990699329</v>
      </c>
      <c r="BD94" s="25">
        <v>0.0758476583067452</v>
      </c>
      <c r="BE94" s="22">
        <v>-0.711165686062623</v>
      </c>
      <c r="BF94" s="25">
        <v>-0.711165686062623</v>
      </c>
      <c r="BG94" s="25">
        <v>-0.154150679827258</v>
      </c>
      <c r="BH94" s="25">
        <v>2.12738100396895</v>
      </c>
      <c r="BI94" s="26">
        <f t="shared" si="105"/>
        <v>0.760035344028564</v>
      </c>
      <c r="BJ94" s="26">
        <f t="shared" si="90"/>
        <v>0.977191397525439</v>
      </c>
      <c r="BK94" s="26">
        <f t="shared" si="153"/>
        <v>1.02334097755293</v>
      </c>
      <c r="BL94" s="16">
        <f t="shared" si="106"/>
        <v>0.000300514152588668</v>
      </c>
      <c r="BM94" s="16">
        <f t="shared" si="107"/>
        <v>0.0233409775529339</v>
      </c>
      <c r="BN94" s="16">
        <f t="shared" si="108"/>
        <v>0.0583825944498588</v>
      </c>
      <c r="BQ94" s="25">
        <v>-0.0124168099582594</v>
      </c>
      <c r="BR94" s="25">
        <v>1</v>
      </c>
      <c r="BS94" s="22">
        <v>0.904653990699329</v>
      </c>
      <c r="BT94" s="25">
        <v>0.0758476583067452</v>
      </c>
      <c r="BU94" s="25">
        <v>-0.711165686062623</v>
      </c>
      <c r="BV94" s="25">
        <v>-0.154150679827258</v>
      </c>
      <c r="BW94" s="25">
        <v>2.12738100396895</v>
      </c>
      <c r="BX94" s="27">
        <f t="shared" si="109"/>
        <v>0.760874463412941</v>
      </c>
      <c r="BY94" s="27">
        <f t="shared" si="91"/>
        <v>0.976113716142584</v>
      </c>
      <c r="BZ94" s="29">
        <f t="shared" si="154"/>
        <v>1.02447080034057</v>
      </c>
      <c r="CA94" s="27">
        <f t="shared" si="110"/>
        <v>0.000330311120348321</v>
      </c>
      <c r="CB94" s="27">
        <f t="shared" si="111"/>
        <v>0.0244708003405691</v>
      </c>
      <c r="CC94" s="27">
        <f t="shared" si="112"/>
        <v>0.0585816756412173</v>
      </c>
      <c r="CF94" s="31">
        <v>-0.0124168099582594</v>
      </c>
      <c r="CG94" s="31">
        <v>1</v>
      </c>
      <c r="CH94" s="31">
        <v>0.0758476583067452</v>
      </c>
      <c r="CI94" s="31">
        <v>-0.711165686062623</v>
      </c>
      <c r="CJ94" s="31">
        <v>-0.154150679827258</v>
      </c>
      <c r="CK94" s="31">
        <v>2.12738100396895</v>
      </c>
      <c r="CL94" s="34">
        <f t="shared" si="113"/>
        <v>0.753401165466114</v>
      </c>
      <c r="CM94" s="34">
        <f t="shared" si="114"/>
        <v>0.985796192046646</v>
      </c>
      <c r="CN94" s="34">
        <f t="shared" si="115"/>
        <v>1.01440846299463</v>
      </c>
      <c r="CO94" s="32">
        <f t="shared" si="116"/>
        <v>0.000114514942333148</v>
      </c>
      <c r="CP94" s="32">
        <f t="shared" si="117"/>
        <v>0.0144084629946328</v>
      </c>
      <c r="CQ94" s="32">
        <f t="shared" si="118"/>
        <v>0.0645497755250696</v>
      </c>
      <c r="CS94" s="30">
        <f t="shared" si="119"/>
        <v>0.755294660547582</v>
      </c>
      <c r="CT94" s="30">
        <f t="shared" si="120"/>
        <v>0.740937191950625</v>
      </c>
      <c r="CU94" s="30">
        <f t="shared" si="121"/>
        <v>1.00237915989172</v>
      </c>
      <c r="CV94" s="34">
        <f t="shared" si="122"/>
        <v>0.99762648707503</v>
      </c>
      <c r="CW94" s="32">
        <f t="shared" si="123"/>
        <v>3.10749221894132e-6</v>
      </c>
      <c r="CX94" s="32">
        <f t="shared" si="124"/>
        <v>0.00237351292496968</v>
      </c>
      <c r="CY94" s="32">
        <f t="shared" si="125"/>
        <v>0.101715285889067</v>
      </c>
      <c r="CZ94" s="36"/>
      <c r="DB94" s="25">
        <v>-0.0124168099582594</v>
      </c>
      <c r="DC94" s="25">
        <v>1</v>
      </c>
      <c r="DD94" s="22">
        <v>0.0758476583067452</v>
      </c>
      <c r="DE94" s="25">
        <v>-0.154150679827258</v>
      </c>
      <c r="DF94" s="25">
        <v>2.12738100396895</v>
      </c>
      <c r="DG94" s="26">
        <f t="shared" si="126"/>
        <v>0.766196170503017</v>
      </c>
      <c r="DH94" s="29">
        <f t="shared" si="155"/>
        <v>0.969334001646612</v>
      </c>
      <c r="DI94" s="26">
        <f t="shared" si="156"/>
        <v>1.03163615255556</v>
      </c>
      <c r="DJ94" s="16">
        <f t="shared" si="127"/>
        <v>0.000552070028306867</v>
      </c>
      <c r="DK94" s="16">
        <f t="shared" si="128"/>
        <v>0.0316361525555642</v>
      </c>
      <c r="DL94" s="16">
        <f t="shared" si="129"/>
        <v>0.0642439342020409</v>
      </c>
      <c r="DO94" s="25">
        <v>-0.0124168099582594</v>
      </c>
      <c r="DP94" s="25">
        <v>1</v>
      </c>
      <c r="DQ94" s="25">
        <v>-0.154150679827258</v>
      </c>
      <c r="DR94" s="22">
        <v>2.12738100396895</v>
      </c>
      <c r="DS94" s="26">
        <f t="shared" si="130"/>
        <v>0.726017295525236</v>
      </c>
      <c r="DT94" s="26">
        <f t="shared" si="92"/>
        <v>1.02297838436851</v>
      </c>
      <c r="DU94" s="26">
        <f t="shared" si="157"/>
        <v>0.97753776157969</v>
      </c>
      <c r="DV94" s="16">
        <f t="shared" si="131"/>
        <v>0.000278312628592313</v>
      </c>
      <c r="DW94" s="16">
        <f t="shared" si="132"/>
        <v>0.0224622384203097</v>
      </c>
      <c r="DX94" s="16">
        <f t="shared" si="133"/>
        <v>0.074906021277061</v>
      </c>
      <c r="EA94" s="25">
        <v>-0.0124168099582594</v>
      </c>
      <c r="EB94" s="22">
        <v>1</v>
      </c>
      <c r="EC94" s="25">
        <v>-0.154150679827258</v>
      </c>
      <c r="ED94" s="26">
        <f t="shared" si="134"/>
        <v>0.577934160406337</v>
      </c>
      <c r="EE94" s="26">
        <f t="shared" si="93"/>
        <v>1.2850944811392</v>
      </c>
      <c r="EF94" s="26">
        <f t="shared" si="158"/>
        <v>0.778152902122441</v>
      </c>
      <c r="EG94" s="16">
        <f t="shared" si="135"/>
        <v>0.0271477818970048</v>
      </c>
      <c r="EH94" s="16">
        <f t="shared" si="136"/>
        <v>0.221847097877559</v>
      </c>
      <c r="EI94" s="16">
        <f t="shared" si="137"/>
        <v>0.0131871692311015</v>
      </c>
      <c r="EL94" s="25">
        <v>-0.0124168099582594</v>
      </c>
      <c r="EM94" s="25">
        <v>-0.154150679827258</v>
      </c>
      <c r="EN94" s="26">
        <f t="shared" si="138"/>
        <v>0.755558223989227</v>
      </c>
      <c r="EO94" s="26">
        <f t="shared" si="139"/>
        <v>0.982981822471156</v>
      </c>
      <c r="EP94" s="26">
        <f t="shared" si="140"/>
        <v>1.017312810003</v>
      </c>
      <c r="EQ94" s="16">
        <f t="shared" si="141"/>
        <v>0.000165333924157129</v>
      </c>
      <c r="ER94" s="16">
        <f t="shared" si="142"/>
        <v>0.0173128100029984</v>
      </c>
      <c r="ES94" s="16">
        <f t="shared" si="143"/>
        <v>0.268531520755969</v>
      </c>
    </row>
    <row r="95" s="1" customFormat="1" spans="1:149">
      <c r="A95" s="13" t="s">
        <v>25</v>
      </c>
      <c r="B95" s="13">
        <v>2.20378265907108</v>
      </c>
      <c r="C95" s="14">
        <v>0.00342130750605327</v>
      </c>
      <c r="D95" s="14">
        <v>0.060593220338983</v>
      </c>
      <c r="E95" s="13">
        <v>112</v>
      </c>
      <c r="F95" s="13">
        <v>0.625</v>
      </c>
      <c r="G95" s="13">
        <v>0.625</v>
      </c>
      <c r="H95" s="13">
        <v>0.857142857142857</v>
      </c>
      <c r="I95" s="13">
        <v>4.82142857142857</v>
      </c>
      <c r="J95" s="13">
        <v>0.7687</v>
      </c>
      <c r="K95" s="17">
        <f t="shared" si="94"/>
        <v>1.04898363330396</v>
      </c>
      <c r="L95" s="17">
        <f t="shared" si="84"/>
        <v>0.732804569675549</v>
      </c>
      <c r="M95" s="17">
        <f t="shared" si="85"/>
        <v>1.36462031130995</v>
      </c>
      <c r="N95" s="16">
        <f t="shared" si="86"/>
        <v>0.0785589150980667</v>
      </c>
      <c r="O95" s="16">
        <f t="shared" si="87"/>
        <v>0.364620311309947</v>
      </c>
      <c r="P95" s="16">
        <f>(O95-$Q$1)^2</f>
        <v>0.0292961868147098</v>
      </c>
      <c r="R95" s="21">
        <f t="shared" si="144"/>
        <v>-0.310876229730703</v>
      </c>
      <c r="S95" s="21">
        <f t="shared" si="161"/>
        <v>1</v>
      </c>
      <c r="T95" s="21">
        <f t="shared" si="95"/>
        <v>0.790175274391466</v>
      </c>
      <c r="U95" s="22">
        <f t="shared" si="145"/>
        <v>0.00341546814856237</v>
      </c>
      <c r="V95" s="21">
        <f t="shared" si="146"/>
        <v>0.0588283934121184</v>
      </c>
      <c r="W95" s="21">
        <f t="shared" si="147"/>
        <v>4.71849887129509</v>
      </c>
      <c r="X95" s="21">
        <f t="shared" si="148"/>
        <v>-0.470003629245736</v>
      </c>
      <c r="Y95" s="21">
        <f t="shared" si="149"/>
        <v>-0.470003629245736</v>
      </c>
      <c r="Z95" s="25">
        <f t="shared" si="150"/>
        <v>-0.154150679827258</v>
      </c>
      <c r="AA95" s="21">
        <f t="shared" si="151"/>
        <v>1.57307026826323</v>
      </c>
      <c r="AB95" s="26">
        <f t="shared" si="96"/>
        <v>0.83864797391983</v>
      </c>
      <c r="AC95" s="26">
        <f t="shared" si="88"/>
        <v>0.916594356517796</v>
      </c>
      <c r="AD95" s="26">
        <f t="shared" si="152"/>
        <v>1.09099515275118</v>
      </c>
      <c r="AE95" s="16">
        <f t="shared" si="97"/>
        <v>0.00489271905548917</v>
      </c>
      <c r="AF95" s="16">
        <f t="shared" si="98"/>
        <v>0.0909951527511768</v>
      </c>
      <c r="AG95" s="16">
        <f t="shared" si="99"/>
        <v>0.0304645201594782</v>
      </c>
      <c r="AJ95" s="25">
        <v>-0.310876229730703</v>
      </c>
      <c r="AK95" s="25">
        <v>1</v>
      </c>
      <c r="AL95" s="25">
        <v>0.790175274391466</v>
      </c>
      <c r="AM95" s="25">
        <v>0.0588283934121184</v>
      </c>
      <c r="AN95" s="22">
        <v>4.71849887129509</v>
      </c>
      <c r="AO95" s="25">
        <v>-0.470003629245736</v>
      </c>
      <c r="AP95" s="25">
        <v>-0.470003629245736</v>
      </c>
      <c r="AQ95" s="25">
        <v>-0.154150679827258</v>
      </c>
      <c r="AR95" s="25">
        <v>1.57307026826323</v>
      </c>
      <c r="AS95" s="26">
        <f t="shared" si="100"/>
        <v>0.837722415232089</v>
      </c>
      <c r="AT95" s="26">
        <f t="shared" si="89"/>
        <v>0.917607056971292</v>
      </c>
      <c r="AU95" s="26">
        <f t="shared" si="101"/>
        <v>1.08979109565772</v>
      </c>
      <c r="AV95" s="16">
        <f t="shared" si="102"/>
        <v>0.00476409380447091</v>
      </c>
      <c r="AW95" s="16">
        <f t="shared" si="103"/>
        <v>0.0897910956577195</v>
      </c>
      <c r="AX95" s="16">
        <f t="shared" si="104"/>
        <v>0.031061454790517</v>
      </c>
      <c r="BA95" s="25">
        <v>-0.310876229730703</v>
      </c>
      <c r="BB95" s="25">
        <v>1</v>
      </c>
      <c r="BC95" s="25">
        <v>0.790175274391466</v>
      </c>
      <c r="BD95" s="25">
        <v>0.0588283934121184</v>
      </c>
      <c r="BE95" s="22">
        <v>-0.470003629245736</v>
      </c>
      <c r="BF95" s="25">
        <v>-0.470003629245736</v>
      </c>
      <c r="BG95" s="25">
        <v>-0.154150679827258</v>
      </c>
      <c r="BH95" s="25">
        <v>1.57307026826323</v>
      </c>
      <c r="BI95" s="26">
        <f t="shared" si="105"/>
        <v>0.838063062856987</v>
      </c>
      <c r="BJ95" s="26">
        <f t="shared" si="90"/>
        <v>0.917234077086602</v>
      </c>
      <c r="BK95" s="26">
        <f t="shared" si="153"/>
        <v>1.09023424334199</v>
      </c>
      <c r="BL95" s="16">
        <f t="shared" si="106"/>
        <v>0.00481123448890238</v>
      </c>
      <c r="BM95" s="16">
        <f t="shared" si="107"/>
        <v>0.0902342433419896</v>
      </c>
      <c r="BN95" s="16">
        <f t="shared" si="108"/>
        <v>0.0305311455486956</v>
      </c>
      <c r="BQ95" s="25">
        <v>-0.310876229730703</v>
      </c>
      <c r="BR95" s="25">
        <v>1</v>
      </c>
      <c r="BS95" s="22">
        <v>0.790175274391466</v>
      </c>
      <c r="BT95" s="25">
        <v>0.0588283934121184</v>
      </c>
      <c r="BU95" s="25">
        <v>-0.470003629245736</v>
      </c>
      <c r="BV95" s="25">
        <v>-0.154150679827258</v>
      </c>
      <c r="BW95" s="25">
        <v>1.57307026826323</v>
      </c>
      <c r="BX95" s="27">
        <f t="shared" si="109"/>
        <v>0.840747866572017</v>
      </c>
      <c r="BY95" s="27">
        <f t="shared" si="91"/>
        <v>0.914305025993372</v>
      </c>
      <c r="BZ95" s="29">
        <f t="shared" si="154"/>
        <v>1.09372689810331</v>
      </c>
      <c r="CA95" s="27">
        <f t="shared" si="110"/>
        <v>0.0051908950775792</v>
      </c>
      <c r="CB95" s="27">
        <f t="shared" si="111"/>
        <v>0.0937268981033137</v>
      </c>
      <c r="CC95" s="27">
        <f t="shared" si="112"/>
        <v>0.029853073328715</v>
      </c>
      <c r="CF95" s="31">
        <v>-0.310876229730703</v>
      </c>
      <c r="CG95" s="31">
        <v>1</v>
      </c>
      <c r="CH95" s="31">
        <v>0.0588283934121184</v>
      </c>
      <c r="CI95" s="31">
        <v>-0.470003629245736</v>
      </c>
      <c r="CJ95" s="31">
        <v>-0.154150679827258</v>
      </c>
      <c r="CK95" s="31">
        <v>1.57307026826323</v>
      </c>
      <c r="CL95" s="34">
        <f t="shared" si="113"/>
        <v>0.862106914242634</v>
      </c>
      <c r="CM95" s="34">
        <f t="shared" si="114"/>
        <v>0.891652748981033</v>
      </c>
      <c r="CN95" s="34">
        <f t="shared" si="115"/>
        <v>1.12151283236976</v>
      </c>
      <c r="CO95" s="32">
        <f t="shared" si="116"/>
        <v>0.00872485162833075</v>
      </c>
      <c r="CP95" s="32">
        <f t="shared" si="117"/>
        <v>0.121512832369759</v>
      </c>
      <c r="CQ95" s="32">
        <f t="shared" si="118"/>
        <v>0.0215978615344417</v>
      </c>
      <c r="CS95" s="30">
        <f t="shared" si="119"/>
        <v>0.863467845341426</v>
      </c>
      <c r="CT95" s="30">
        <f t="shared" si="120"/>
        <v>0.876239254459733</v>
      </c>
      <c r="CU95" s="30">
        <f t="shared" si="121"/>
        <v>0.877271813705676</v>
      </c>
      <c r="CV95" s="34">
        <f t="shared" si="122"/>
        <v>1.13989756011413</v>
      </c>
      <c r="CW95" s="32">
        <f t="shared" si="123"/>
        <v>0.0115646912497553</v>
      </c>
      <c r="CX95" s="32">
        <f t="shared" si="124"/>
        <v>0.139897560114132</v>
      </c>
      <c r="CY95" s="32">
        <f t="shared" si="125"/>
        <v>0.0329075173557299</v>
      </c>
      <c r="CZ95" s="36"/>
      <c r="DB95" s="25">
        <v>-0.310876229730703</v>
      </c>
      <c r="DC95" s="25">
        <v>1</v>
      </c>
      <c r="DD95" s="22">
        <v>0.0588283934121184</v>
      </c>
      <c r="DE95" s="25">
        <v>-0.154150679827258</v>
      </c>
      <c r="DF95" s="25">
        <v>1.57307026826323</v>
      </c>
      <c r="DG95" s="26">
        <f t="shared" si="126"/>
        <v>0.809128911480383</v>
      </c>
      <c r="DH95" s="29">
        <f t="shared" si="155"/>
        <v>0.950034029303916</v>
      </c>
      <c r="DI95" s="26">
        <f t="shared" si="156"/>
        <v>1.05259387469804</v>
      </c>
      <c r="DJ95" s="16">
        <f t="shared" si="127"/>
        <v>0.00163449688348862</v>
      </c>
      <c r="DK95" s="16">
        <f t="shared" si="128"/>
        <v>0.0525938746980392</v>
      </c>
      <c r="DL95" s="16">
        <f t="shared" si="129"/>
        <v>0.05405910953151</v>
      </c>
      <c r="DO95" s="25">
        <v>-0.310876229730703</v>
      </c>
      <c r="DP95" s="25">
        <v>1</v>
      </c>
      <c r="DQ95" s="25">
        <v>-0.154150679827258</v>
      </c>
      <c r="DR95" s="22">
        <v>1.57307026826323</v>
      </c>
      <c r="DS95" s="26">
        <f t="shared" si="130"/>
        <v>0.78087467757486</v>
      </c>
      <c r="DT95" s="26">
        <f t="shared" si="92"/>
        <v>0.984408922552502</v>
      </c>
      <c r="DU95" s="26">
        <f t="shared" si="157"/>
        <v>1.01583800907358</v>
      </c>
      <c r="DV95" s="16">
        <f t="shared" si="131"/>
        <v>0.000148222774051799</v>
      </c>
      <c r="DW95" s="16">
        <f t="shared" si="132"/>
        <v>0.0158380090735788</v>
      </c>
      <c r="DX95" s="16">
        <f t="shared" si="133"/>
        <v>0.0785758676359315</v>
      </c>
      <c r="EA95" s="25">
        <v>-0.310876229730703</v>
      </c>
      <c r="EB95" s="22">
        <v>1</v>
      </c>
      <c r="EC95" s="25">
        <v>-0.154150679827258</v>
      </c>
      <c r="ED95" s="26">
        <f t="shared" si="134"/>
        <v>0.806196858746045</v>
      </c>
      <c r="EE95" s="26">
        <f t="shared" si="93"/>
        <v>0.953489202619362</v>
      </c>
      <c r="EF95" s="26">
        <f t="shared" si="158"/>
        <v>1.04877957427611</v>
      </c>
      <c r="EG95" s="16">
        <f t="shared" si="135"/>
        <v>0.00140601441582081</v>
      </c>
      <c r="EH95" s="16">
        <f t="shared" si="136"/>
        <v>0.0487795742761084</v>
      </c>
      <c r="EI95" s="16">
        <f t="shared" si="137"/>
        <v>0.0828880937640948</v>
      </c>
      <c r="EL95" s="25">
        <v>-0.310876229730703</v>
      </c>
      <c r="EM95" s="25">
        <v>-0.154150679827258</v>
      </c>
      <c r="EN95" s="26">
        <f t="shared" si="138"/>
        <v>1.05397588256694</v>
      </c>
      <c r="EO95" s="26">
        <f t="shared" si="139"/>
        <v>0.729333576521543</v>
      </c>
      <c r="EP95" s="26">
        <f t="shared" si="140"/>
        <v>1.37111471649141</v>
      </c>
      <c r="EQ95" s="16">
        <f t="shared" si="141"/>
        <v>0.0813823291743492</v>
      </c>
      <c r="ER95" s="16">
        <f t="shared" si="142"/>
        <v>0.371114716491407</v>
      </c>
      <c r="ES95" s="16">
        <f t="shared" si="143"/>
        <v>0.027026822219663</v>
      </c>
    </row>
    <row r="96" s="1" customFormat="1" spans="1:149">
      <c r="A96" s="13" t="s">
        <v>25</v>
      </c>
      <c r="B96" s="13">
        <v>2.95984502399591</v>
      </c>
      <c r="C96" s="14">
        <v>0.00529145144628099</v>
      </c>
      <c r="D96" s="14">
        <v>0.106640625</v>
      </c>
      <c r="E96" s="13">
        <v>112</v>
      </c>
      <c r="F96" s="13">
        <v>0.357142857142857</v>
      </c>
      <c r="G96" s="13">
        <v>0.357142857142857</v>
      </c>
      <c r="H96" s="13">
        <v>0.857142857142857</v>
      </c>
      <c r="I96" s="13">
        <v>8.39285714285714</v>
      </c>
      <c r="J96" s="13">
        <v>0.4817</v>
      </c>
      <c r="K96" s="17">
        <f t="shared" si="94"/>
        <v>0.650562221704031</v>
      </c>
      <c r="L96" s="17">
        <f t="shared" si="84"/>
        <v>0.740436477756537</v>
      </c>
      <c r="M96" s="17">
        <f t="shared" si="85"/>
        <v>1.35055474715389</v>
      </c>
      <c r="N96" s="16">
        <f t="shared" si="86"/>
        <v>0.0285144499188214</v>
      </c>
      <c r="O96" s="16">
        <f t="shared" si="87"/>
        <v>0.350554747153895</v>
      </c>
      <c r="P96" s="16">
        <f>(O96-$Q$1)^2</f>
        <v>0.0343089870895858</v>
      </c>
      <c r="R96" s="21">
        <f t="shared" si="144"/>
        <v>-0.300515431861968</v>
      </c>
      <c r="S96" s="21">
        <f t="shared" si="161"/>
        <v>1</v>
      </c>
      <c r="T96" s="21">
        <f t="shared" si="95"/>
        <v>1.08513691020717</v>
      </c>
      <c r="U96" s="22">
        <f t="shared" si="145"/>
        <v>0.00527750090783529</v>
      </c>
      <c r="V96" s="21">
        <f t="shared" si="146"/>
        <v>0.101328962356908</v>
      </c>
      <c r="W96" s="21">
        <f t="shared" si="147"/>
        <v>4.71849887129509</v>
      </c>
      <c r="X96" s="21">
        <f t="shared" si="148"/>
        <v>-1.02961941718116</v>
      </c>
      <c r="Y96" s="21">
        <f t="shared" si="149"/>
        <v>-1.02961941718116</v>
      </c>
      <c r="Z96" s="25">
        <f t="shared" si="150"/>
        <v>-0.154150679827258</v>
      </c>
      <c r="AA96" s="21">
        <f t="shared" si="151"/>
        <v>2.12738100396895</v>
      </c>
      <c r="AB96" s="26">
        <f t="shared" si="96"/>
        <v>0.662378413134964</v>
      </c>
      <c r="AC96" s="26">
        <f t="shared" si="88"/>
        <v>0.727227805809925</v>
      </c>
      <c r="AD96" s="26">
        <f t="shared" si="152"/>
        <v>1.37508493488678</v>
      </c>
      <c r="AE96" s="16">
        <f t="shared" si="97"/>
        <v>0.0326446889729687</v>
      </c>
      <c r="AF96" s="16">
        <f t="shared" si="98"/>
        <v>0.375084934886784</v>
      </c>
      <c r="AG96" s="16">
        <f t="shared" si="99"/>
        <v>0.0120009611003143</v>
      </c>
      <c r="AJ96" s="25">
        <v>-0.300515431861968</v>
      </c>
      <c r="AK96" s="25">
        <v>1</v>
      </c>
      <c r="AL96" s="25">
        <v>1.08513691020717</v>
      </c>
      <c r="AM96" s="25">
        <v>0.101328962356908</v>
      </c>
      <c r="AN96" s="22">
        <v>4.71849887129509</v>
      </c>
      <c r="AO96" s="25">
        <v>-1.02961941718116</v>
      </c>
      <c r="AP96" s="25">
        <v>-1.02961941718116</v>
      </c>
      <c r="AQ96" s="25">
        <v>-0.154150679827258</v>
      </c>
      <c r="AR96" s="25">
        <v>2.12738100396895</v>
      </c>
      <c r="AS96" s="26">
        <f t="shared" si="100"/>
        <v>0.663935031764089</v>
      </c>
      <c r="AT96" s="26">
        <f t="shared" si="89"/>
        <v>0.725522795084503</v>
      </c>
      <c r="AU96" s="26">
        <f t="shared" si="101"/>
        <v>1.37831644543095</v>
      </c>
      <c r="AV96" s="16">
        <f t="shared" si="102"/>
        <v>0.0332096068020583</v>
      </c>
      <c r="AW96" s="16">
        <f t="shared" si="103"/>
        <v>0.37831644543095</v>
      </c>
      <c r="AX96" s="16">
        <f t="shared" si="104"/>
        <v>0.012607415427893</v>
      </c>
      <c r="BA96" s="25">
        <v>-0.300515431861968</v>
      </c>
      <c r="BB96" s="25">
        <v>1</v>
      </c>
      <c r="BC96" s="25">
        <v>1.08513691020717</v>
      </c>
      <c r="BD96" s="25">
        <v>0.101328962356908</v>
      </c>
      <c r="BE96" s="22">
        <v>-1.02961941718116</v>
      </c>
      <c r="BF96" s="25">
        <v>-1.02961941718116</v>
      </c>
      <c r="BG96" s="25">
        <v>-0.154150679827258</v>
      </c>
      <c r="BH96" s="25">
        <v>2.12738100396895</v>
      </c>
      <c r="BI96" s="26">
        <f t="shared" si="105"/>
        <v>0.665838335420734</v>
      </c>
      <c r="BJ96" s="26">
        <f t="shared" si="90"/>
        <v>0.723448882971901</v>
      </c>
      <c r="BK96" s="26">
        <f t="shared" si="153"/>
        <v>1.3822676674709</v>
      </c>
      <c r="BL96" s="16">
        <f t="shared" si="106"/>
        <v>0.0339069265715187</v>
      </c>
      <c r="BM96" s="16">
        <f t="shared" si="107"/>
        <v>0.382267667470902</v>
      </c>
      <c r="BN96" s="16">
        <f t="shared" si="108"/>
        <v>0.0137597088742708</v>
      </c>
      <c r="BQ96" s="25">
        <v>-0.300515431861968</v>
      </c>
      <c r="BR96" s="25">
        <v>1</v>
      </c>
      <c r="BS96" s="22">
        <v>1.08513691020717</v>
      </c>
      <c r="BT96" s="25">
        <v>0.101328962356908</v>
      </c>
      <c r="BU96" s="25">
        <v>-1.02961941718116</v>
      </c>
      <c r="BV96" s="25">
        <v>-0.154150679827258</v>
      </c>
      <c r="BW96" s="25">
        <v>2.12738100396895</v>
      </c>
      <c r="BX96" s="27">
        <f t="shared" si="109"/>
        <v>0.665995562916626</v>
      </c>
      <c r="BY96" s="27">
        <f t="shared" si="91"/>
        <v>0.723278091959755</v>
      </c>
      <c r="BZ96" s="29">
        <f t="shared" si="154"/>
        <v>1.38259406874948</v>
      </c>
      <c r="CA96" s="27">
        <f t="shared" si="110"/>
        <v>0.033964854510756</v>
      </c>
      <c r="CB96" s="27">
        <f t="shared" si="111"/>
        <v>0.382594068749483</v>
      </c>
      <c r="CC96" s="27">
        <f t="shared" si="112"/>
        <v>0.0134761338144364</v>
      </c>
      <c r="CF96" s="31">
        <v>-0.300515431861968</v>
      </c>
      <c r="CG96" s="31">
        <v>1</v>
      </c>
      <c r="CH96" s="31">
        <v>0.101328962356908</v>
      </c>
      <c r="CI96" s="31">
        <v>-1.02961941718116</v>
      </c>
      <c r="CJ96" s="31">
        <v>-0.154150679827258</v>
      </c>
      <c r="CK96" s="31">
        <v>2.12738100396895</v>
      </c>
      <c r="CL96" s="34">
        <f t="shared" si="113"/>
        <v>0.63084153537365</v>
      </c>
      <c r="CM96" s="34">
        <f t="shared" si="114"/>
        <v>0.763583202736782</v>
      </c>
      <c r="CN96" s="34">
        <f t="shared" si="115"/>
        <v>1.30961497897789</v>
      </c>
      <c r="CO96" s="32">
        <f t="shared" si="116"/>
        <v>0.0222431975736095</v>
      </c>
      <c r="CP96" s="32">
        <f t="shared" si="117"/>
        <v>0.30961497897789</v>
      </c>
      <c r="CQ96" s="32">
        <f t="shared" si="118"/>
        <v>0.00169250267964188</v>
      </c>
      <c r="CS96" s="30">
        <f t="shared" si="119"/>
        <v>0.633028473963394</v>
      </c>
      <c r="CT96" s="30">
        <f t="shared" si="120"/>
        <v>0.584398741896625</v>
      </c>
      <c r="CU96" s="30">
        <f t="shared" si="121"/>
        <v>0.824265977090704</v>
      </c>
      <c r="CV96" s="34">
        <f t="shared" si="122"/>
        <v>1.21320062673163</v>
      </c>
      <c r="CW96" s="32">
        <f t="shared" si="123"/>
        <v>0.0105470315871496</v>
      </c>
      <c r="CX96" s="32">
        <f t="shared" si="124"/>
        <v>0.213200626731628</v>
      </c>
      <c r="CY96" s="32">
        <f t="shared" si="125"/>
        <v>0.0116858750482081</v>
      </c>
      <c r="CZ96" s="36"/>
      <c r="DB96" s="25">
        <v>-0.300515431861968</v>
      </c>
      <c r="DC96" s="25">
        <v>1</v>
      </c>
      <c r="DD96" s="22">
        <v>0.101328962356908</v>
      </c>
      <c r="DE96" s="25">
        <v>-0.154150679827258</v>
      </c>
      <c r="DF96" s="25">
        <v>2.12738100396895</v>
      </c>
      <c r="DG96" s="26">
        <f t="shared" si="126"/>
        <v>0.705052100124972</v>
      </c>
      <c r="DH96" s="29">
        <f t="shared" si="155"/>
        <v>0.683211921380871</v>
      </c>
      <c r="DI96" s="26">
        <f t="shared" si="156"/>
        <v>1.46367469405226</v>
      </c>
      <c r="DJ96" s="16">
        <f t="shared" si="127"/>
        <v>0.0498861606302354</v>
      </c>
      <c r="DK96" s="16">
        <f t="shared" si="128"/>
        <v>0.463674694052256</v>
      </c>
      <c r="DL96" s="16">
        <f t="shared" si="129"/>
        <v>0.0318889127318268</v>
      </c>
      <c r="DO96" s="25">
        <v>-0.300515431861968</v>
      </c>
      <c r="DP96" s="25">
        <v>1</v>
      </c>
      <c r="DQ96" s="25">
        <v>-0.154150679827258</v>
      </c>
      <c r="DR96" s="22">
        <v>2.12738100396895</v>
      </c>
      <c r="DS96" s="26">
        <f t="shared" si="130"/>
        <v>0.628101500521917</v>
      </c>
      <c r="DT96" s="26">
        <f t="shared" si="92"/>
        <v>0.766914264015822</v>
      </c>
      <c r="DU96" s="26">
        <f t="shared" si="157"/>
        <v>1.30392671895769</v>
      </c>
      <c r="DV96" s="16">
        <f t="shared" si="131"/>
        <v>0.021433399355069</v>
      </c>
      <c r="DW96" s="16">
        <f t="shared" si="132"/>
        <v>0.303926718957686</v>
      </c>
      <c r="DX96" s="16">
        <f t="shared" si="133"/>
        <v>6.04480819269082e-5</v>
      </c>
      <c r="EA96" s="25">
        <v>-0.300515431861968</v>
      </c>
      <c r="EB96" s="22">
        <v>1</v>
      </c>
      <c r="EC96" s="25">
        <v>-0.154150679827258</v>
      </c>
      <c r="ED96" s="26">
        <f t="shared" si="134"/>
        <v>0.499989897749587</v>
      </c>
      <c r="EE96" s="26">
        <f t="shared" si="93"/>
        <v>0.963419465409384</v>
      </c>
      <c r="EF96" s="26">
        <f t="shared" si="158"/>
        <v>1.03796947840894</v>
      </c>
      <c r="EG96" s="16">
        <f t="shared" si="135"/>
        <v>0.000334520359690362</v>
      </c>
      <c r="EH96" s="16">
        <f t="shared" si="136"/>
        <v>0.0379694784089422</v>
      </c>
      <c r="EI96" s="16">
        <f t="shared" si="137"/>
        <v>0.0892294683588755</v>
      </c>
      <c r="EL96" s="25">
        <v>-0.300515431861968</v>
      </c>
      <c r="EM96" s="25">
        <v>-0.154150679827258</v>
      </c>
      <c r="EN96" s="26">
        <f t="shared" si="138"/>
        <v>0.653658331756385</v>
      </c>
      <c r="EO96" s="26">
        <f t="shared" si="139"/>
        <v>0.736929335400144</v>
      </c>
      <c r="EP96" s="26">
        <f t="shared" si="140"/>
        <v>1.3569822124899</v>
      </c>
      <c r="EQ96" s="16">
        <f t="shared" si="141"/>
        <v>0.0295696678604391</v>
      </c>
      <c r="ER96" s="16">
        <f t="shared" si="142"/>
        <v>0.356982212489901</v>
      </c>
      <c r="ES96" s="16">
        <f t="shared" si="143"/>
        <v>0.0318732709746587</v>
      </c>
    </row>
    <row r="97" s="1" customFormat="1" spans="1:149">
      <c r="A97" s="13" t="s">
        <v>25</v>
      </c>
      <c r="B97" s="13">
        <v>2.47107675957726</v>
      </c>
      <c r="C97" s="14">
        <v>0.00597624420537042</v>
      </c>
      <c r="D97" s="14">
        <v>0.0787982156914196</v>
      </c>
      <c r="E97" s="13">
        <v>112</v>
      </c>
      <c r="F97" s="13">
        <v>0.491071428571429</v>
      </c>
      <c r="G97" s="13">
        <v>0.491071428571429</v>
      </c>
      <c r="H97" s="13">
        <v>0.857142857142857</v>
      </c>
      <c r="I97" s="13">
        <v>4.82142857142857</v>
      </c>
      <c r="J97" s="13">
        <v>0.6709</v>
      </c>
      <c r="K97" s="17">
        <f t="shared" si="94"/>
        <v>0.954479456154743</v>
      </c>
      <c r="L97" s="17">
        <f t="shared" si="84"/>
        <v>0.702896218115387</v>
      </c>
      <c r="M97" s="17">
        <f t="shared" si="85"/>
        <v>1.42268513363354</v>
      </c>
      <c r="N97" s="16">
        <f t="shared" si="86"/>
        <v>0.0804173079530199</v>
      </c>
      <c r="O97" s="16">
        <f t="shared" si="87"/>
        <v>0.422685133633542</v>
      </c>
      <c r="P97" s="16">
        <f>(O97-$Q$1)^2</f>
        <v>0.0127908107499538</v>
      </c>
      <c r="R97" s="21">
        <f t="shared" si="144"/>
        <v>-0.352546025216819</v>
      </c>
      <c r="S97" s="21">
        <f t="shared" si="161"/>
        <v>1</v>
      </c>
      <c r="T97" s="21">
        <f t="shared" si="95"/>
        <v>0.904653990699329</v>
      </c>
      <c r="U97" s="22">
        <f t="shared" si="145"/>
        <v>0.00595845728876015</v>
      </c>
      <c r="V97" s="21">
        <f t="shared" si="146"/>
        <v>0.0758476583067452</v>
      </c>
      <c r="W97" s="21">
        <f t="shared" si="147"/>
        <v>4.71849887129509</v>
      </c>
      <c r="X97" s="21">
        <f t="shared" si="148"/>
        <v>-0.711165686062623</v>
      </c>
      <c r="Y97" s="21">
        <f t="shared" si="149"/>
        <v>-0.711165686062623</v>
      </c>
      <c r="Z97" s="25">
        <f t="shared" si="150"/>
        <v>-0.154150679827258</v>
      </c>
      <c r="AA97" s="21">
        <f t="shared" si="151"/>
        <v>1.57307026826323</v>
      </c>
      <c r="AB97" s="26">
        <f t="shared" si="96"/>
        <v>0.760030329224555</v>
      </c>
      <c r="AC97" s="26">
        <f t="shared" si="88"/>
        <v>0.882727930982053</v>
      </c>
      <c r="AD97" s="26">
        <f t="shared" si="152"/>
        <v>1.13285188437108</v>
      </c>
      <c r="AE97" s="16">
        <f t="shared" si="97"/>
        <v>0.00794421558767758</v>
      </c>
      <c r="AF97" s="16">
        <f t="shared" si="98"/>
        <v>0.132851884371076</v>
      </c>
      <c r="AG97" s="16">
        <f t="shared" si="99"/>
        <v>0.0176050842715227</v>
      </c>
      <c r="AJ97" s="25">
        <v>-0.352546025216819</v>
      </c>
      <c r="AK97" s="25">
        <v>1</v>
      </c>
      <c r="AL97" s="25">
        <v>0.904653990699329</v>
      </c>
      <c r="AM97" s="25">
        <v>0.0758476583067452</v>
      </c>
      <c r="AN97" s="22">
        <v>4.71849887129509</v>
      </c>
      <c r="AO97" s="25">
        <v>-0.711165686062623</v>
      </c>
      <c r="AP97" s="25">
        <v>-0.711165686062623</v>
      </c>
      <c r="AQ97" s="25">
        <v>-0.154150679827258</v>
      </c>
      <c r="AR97" s="25">
        <v>1.57307026826323</v>
      </c>
      <c r="AS97" s="26">
        <f t="shared" si="100"/>
        <v>0.760758174717723</v>
      </c>
      <c r="AT97" s="26">
        <f t="shared" si="89"/>
        <v>0.881883392510289</v>
      </c>
      <c r="AU97" s="26">
        <f t="shared" si="101"/>
        <v>1.13393676362755</v>
      </c>
      <c r="AV97" s="16">
        <f t="shared" si="102"/>
        <v>0.00807449156360074</v>
      </c>
      <c r="AW97" s="16">
        <f t="shared" si="103"/>
        <v>0.133936763627549</v>
      </c>
      <c r="AX97" s="16">
        <f t="shared" si="104"/>
        <v>0.0174496000032464</v>
      </c>
      <c r="BA97" s="25">
        <v>-0.352546025216819</v>
      </c>
      <c r="BB97" s="25">
        <v>1</v>
      </c>
      <c r="BC97" s="25">
        <v>0.904653990699329</v>
      </c>
      <c r="BD97" s="25">
        <v>0.0758476583067452</v>
      </c>
      <c r="BE97" s="22">
        <v>-0.711165686062623</v>
      </c>
      <c r="BF97" s="25">
        <v>-0.711165686062623</v>
      </c>
      <c r="BG97" s="25">
        <v>-0.154150679827258</v>
      </c>
      <c r="BH97" s="25">
        <v>1.57307026826323</v>
      </c>
      <c r="BI97" s="26">
        <f t="shared" si="105"/>
        <v>0.759355978232636</v>
      </c>
      <c r="BJ97" s="26">
        <f t="shared" si="90"/>
        <v>0.88351184323522</v>
      </c>
      <c r="BK97" s="26">
        <f t="shared" si="153"/>
        <v>1.13184674054648</v>
      </c>
      <c r="BL97" s="16">
        <f t="shared" si="106"/>
        <v>0.00782446008509257</v>
      </c>
      <c r="BM97" s="16">
        <f t="shared" si="107"/>
        <v>0.131846740546484</v>
      </c>
      <c r="BN97" s="16">
        <f t="shared" si="108"/>
        <v>0.0177207058217647</v>
      </c>
      <c r="BQ97" s="25">
        <v>-0.352546025216819</v>
      </c>
      <c r="BR97" s="25">
        <v>1</v>
      </c>
      <c r="BS97" s="22">
        <v>0.904653990699329</v>
      </c>
      <c r="BT97" s="25">
        <v>0.0758476583067452</v>
      </c>
      <c r="BU97" s="25">
        <v>-0.711165686062623</v>
      </c>
      <c r="BV97" s="25">
        <v>-0.154150679827258</v>
      </c>
      <c r="BW97" s="25">
        <v>1.57307026826323</v>
      </c>
      <c r="BX97" s="27">
        <f t="shared" si="109"/>
        <v>0.761417343556881</v>
      </c>
      <c r="BY97" s="27">
        <f t="shared" si="91"/>
        <v>0.881119934654971</v>
      </c>
      <c r="BZ97" s="29">
        <f t="shared" si="154"/>
        <v>1.13491927792053</v>
      </c>
      <c r="CA97" s="27">
        <f t="shared" si="110"/>
        <v>0.00819338948459437</v>
      </c>
      <c r="CB97" s="27">
        <f t="shared" si="111"/>
        <v>0.134919277920526</v>
      </c>
      <c r="CC97" s="27">
        <f t="shared" si="112"/>
        <v>0.0173154121617556</v>
      </c>
      <c r="CF97" s="31">
        <v>-0.352546025216819</v>
      </c>
      <c r="CG97" s="31">
        <v>1</v>
      </c>
      <c r="CH97" s="31">
        <v>0.0758476583067452</v>
      </c>
      <c r="CI97" s="31">
        <v>-0.711165686062623</v>
      </c>
      <c r="CJ97" s="31">
        <v>-0.154150679827258</v>
      </c>
      <c r="CK97" s="31">
        <v>1.57307026826323</v>
      </c>
      <c r="CL97" s="34">
        <f t="shared" si="113"/>
        <v>0.759180807444403</v>
      </c>
      <c r="CM97" s="34">
        <f t="shared" si="114"/>
        <v>0.883715701742278</v>
      </c>
      <c r="CN97" s="34">
        <f t="shared" si="115"/>
        <v>1.13158564233776</v>
      </c>
      <c r="CO97" s="32">
        <f t="shared" si="116"/>
        <v>0.0077935009630358</v>
      </c>
      <c r="CP97" s="32">
        <f t="shared" si="117"/>
        <v>0.13158564233776</v>
      </c>
      <c r="CQ97" s="32">
        <f t="shared" si="118"/>
        <v>0.0187386802385729</v>
      </c>
      <c r="CS97" s="30">
        <f t="shared" si="119"/>
        <v>0.760657892860598</v>
      </c>
      <c r="CT97" s="30">
        <f t="shared" si="120"/>
        <v>0.73483376406908</v>
      </c>
      <c r="CU97" s="30">
        <f t="shared" si="121"/>
        <v>0.912995609081635</v>
      </c>
      <c r="CV97" s="34">
        <f t="shared" si="122"/>
        <v>1.09529551955445</v>
      </c>
      <c r="CW97" s="32">
        <f t="shared" si="123"/>
        <v>0.00408752618804072</v>
      </c>
      <c r="CX97" s="32">
        <f t="shared" si="124"/>
        <v>0.0952955195544485</v>
      </c>
      <c r="CY97" s="32">
        <f t="shared" si="125"/>
        <v>0.0510788626058895</v>
      </c>
      <c r="CZ97" s="36"/>
      <c r="DB97" s="25">
        <v>-0.352546025216819</v>
      </c>
      <c r="DC97" s="25">
        <v>1</v>
      </c>
      <c r="DD97" s="22">
        <v>0.0758476583067452</v>
      </c>
      <c r="DE97" s="25">
        <v>-0.154150679827258</v>
      </c>
      <c r="DF97" s="25">
        <v>1.57307026826323</v>
      </c>
      <c r="DG97" s="26">
        <f t="shared" si="126"/>
        <v>0.767210505390416</v>
      </c>
      <c r="DH97" s="29">
        <f t="shared" si="155"/>
        <v>0.874466649356677</v>
      </c>
      <c r="DI97" s="26">
        <f t="shared" si="156"/>
        <v>1.14355418898557</v>
      </c>
      <c r="DJ97" s="16">
        <f t="shared" si="127"/>
        <v>0.00927571344855736</v>
      </c>
      <c r="DK97" s="16">
        <f t="shared" si="128"/>
        <v>0.143554188985566</v>
      </c>
      <c r="DL97" s="16">
        <f t="shared" si="129"/>
        <v>0.0200352234515038</v>
      </c>
      <c r="DO97" s="25">
        <v>-0.352546025216819</v>
      </c>
      <c r="DP97" s="25">
        <v>1</v>
      </c>
      <c r="DQ97" s="25">
        <v>-0.154150679827258</v>
      </c>
      <c r="DR97" s="22">
        <v>1.57307026826323</v>
      </c>
      <c r="DS97" s="26">
        <f t="shared" si="130"/>
        <v>0.710524753593264</v>
      </c>
      <c r="DT97" s="26">
        <f t="shared" si="92"/>
        <v>0.944231705661381</v>
      </c>
      <c r="DU97" s="26">
        <f t="shared" si="157"/>
        <v>1.05906208614289</v>
      </c>
      <c r="DV97" s="16">
        <f t="shared" si="131"/>
        <v>0.00157012109732687</v>
      </c>
      <c r="DW97" s="16">
        <f t="shared" si="132"/>
        <v>0.0590620861428883</v>
      </c>
      <c r="DX97" s="16">
        <f t="shared" si="133"/>
        <v>0.0562115715371708</v>
      </c>
      <c r="EA97" s="25">
        <v>-0.352546025216819</v>
      </c>
      <c r="EB97" s="22">
        <v>1</v>
      </c>
      <c r="EC97" s="25">
        <v>-0.154150679827258</v>
      </c>
      <c r="ED97" s="26">
        <f t="shared" si="134"/>
        <v>0.733565629490248</v>
      </c>
      <c r="EE97" s="26">
        <f t="shared" si="93"/>
        <v>0.914573929078719</v>
      </c>
      <c r="EF97" s="26">
        <f t="shared" si="158"/>
        <v>1.09340532045051</v>
      </c>
      <c r="EG97" s="16">
        <f t="shared" si="135"/>
        <v>0.00392698111940901</v>
      </c>
      <c r="EH97" s="16">
        <f t="shared" si="136"/>
        <v>0.093405320450511</v>
      </c>
      <c r="EI97" s="16">
        <f t="shared" si="137"/>
        <v>0.0591837853490985</v>
      </c>
      <c r="EL97" s="25">
        <v>-0.352546025216819</v>
      </c>
      <c r="EM97" s="25">
        <v>-0.154150679827258</v>
      </c>
      <c r="EN97" s="26">
        <f t="shared" si="138"/>
        <v>0.959021947772572</v>
      </c>
      <c r="EO97" s="26">
        <f t="shared" si="139"/>
        <v>0.699566888493256</v>
      </c>
      <c r="EP97" s="26">
        <f t="shared" si="140"/>
        <v>1.42945587684092</v>
      </c>
      <c r="EQ97" s="16">
        <f t="shared" si="141"/>
        <v>0.0830142567882604</v>
      </c>
      <c r="ER97" s="16">
        <f t="shared" si="142"/>
        <v>0.429455876840917</v>
      </c>
      <c r="ES97" s="16">
        <f t="shared" si="143"/>
        <v>0.0112481305324703</v>
      </c>
    </row>
    <row r="98" s="1" customFormat="1" spans="1:149">
      <c r="A98" s="13" t="s">
        <v>25</v>
      </c>
      <c r="B98" s="13">
        <v>2.20378265907108</v>
      </c>
      <c r="C98" s="14">
        <v>0.00342130750605327</v>
      </c>
      <c r="D98" s="14">
        <v>0.060593220338983</v>
      </c>
      <c r="E98" s="13">
        <v>112</v>
      </c>
      <c r="F98" s="13">
        <v>0.625</v>
      </c>
      <c r="G98" s="13">
        <v>0.625</v>
      </c>
      <c r="H98" s="13">
        <v>0.857142857142857</v>
      </c>
      <c r="I98" s="13">
        <v>6.60714285714286</v>
      </c>
      <c r="J98" s="13">
        <v>0.6629</v>
      </c>
      <c r="K98" s="17">
        <f t="shared" si="94"/>
        <v>0.947733633303956</v>
      </c>
      <c r="L98" s="17">
        <f t="shared" si="84"/>
        <v>0.699458135392981</v>
      </c>
      <c r="M98" s="17">
        <f t="shared" si="85"/>
        <v>1.42967813139833</v>
      </c>
      <c r="N98" s="16">
        <f t="shared" si="86"/>
        <v>0.0811301986611325</v>
      </c>
      <c r="O98" s="16">
        <f t="shared" si="87"/>
        <v>0.429678131398335</v>
      </c>
      <c r="P98" s="16">
        <f>(O98-$Q$1)^2</f>
        <v>0.0112579460918733</v>
      </c>
      <c r="R98" s="21">
        <f t="shared" si="144"/>
        <v>-0.357449335998622</v>
      </c>
      <c r="S98" s="21">
        <f t="shared" si="161"/>
        <v>1</v>
      </c>
      <c r="T98" s="21">
        <f t="shared" si="95"/>
        <v>0.790175274391466</v>
      </c>
      <c r="U98" s="22">
        <f t="shared" si="145"/>
        <v>0.00341546814856237</v>
      </c>
      <c r="V98" s="21">
        <f t="shared" si="146"/>
        <v>0.0588283934121184</v>
      </c>
      <c r="W98" s="21">
        <f t="shared" si="147"/>
        <v>4.71849887129509</v>
      </c>
      <c r="X98" s="21">
        <f t="shared" si="148"/>
        <v>-0.470003629245736</v>
      </c>
      <c r="Y98" s="21">
        <f t="shared" si="149"/>
        <v>-0.470003629245736</v>
      </c>
      <c r="Z98" s="25">
        <f t="shared" si="150"/>
        <v>-0.154150679827258</v>
      </c>
      <c r="AA98" s="21">
        <f t="shared" si="151"/>
        <v>1.88815131490312</v>
      </c>
      <c r="AB98" s="26">
        <f t="shared" si="96"/>
        <v>0.864606914769097</v>
      </c>
      <c r="AC98" s="26">
        <f t="shared" si="88"/>
        <v>0.766706798981633</v>
      </c>
      <c r="AD98" s="26">
        <f t="shared" si="152"/>
        <v>1.3042795516203</v>
      </c>
      <c r="AE98" s="16">
        <f t="shared" si="97"/>
        <v>0.0406856794656678</v>
      </c>
      <c r="AF98" s="16">
        <f t="shared" si="98"/>
        <v>0.3042795516203</v>
      </c>
      <c r="AG98" s="16">
        <f t="shared" si="99"/>
        <v>0.00150105995063444</v>
      </c>
      <c r="AJ98" s="25">
        <v>-0.357449335998622</v>
      </c>
      <c r="AK98" s="25">
        <v>1</v>
      </c>
      <c r="AL98" s="25">
        <v>0.790175274391466</v>
      </c>
      <c r="AM98" s="25">
        <v>0.0588283934121184</v>
      </c>
      <c r="AN98" s="22">
        <v>4.71849887129509</v>
      </c>
      <c r="AO98" s="25">
        <v>-0.470003629245736</v>
      </c>
      <c r="AP98" s="25">
        <v>-0.470003629245736</v>
      </c>
      <c r="AQ98" s="25">
        <v>-0.154150679827258</v>
      </c>
      <c r="AR98" s="25">
        <v>1.88815131490312</v>
      </c>
      <c r="AS98" s="26">
        <f t="shared" si="100"/>
        <v>0.86378877798268</v>
      </c>
      <c r="AT98" s="26">
        <f t="shared" si="89"/>
        <v>0.767432984656455</v>
      </c>
      <c r="AU98" s="26">
        <f t="shared" si="101"/>
        <v>1.30304537333335</v>
      </c>
      <c r="AV98" s="16">
        <f t="shared" si="102"/>
        <v>0.0403563011193746</v>
      </c>
      <c r="AW98" s="16">
        <f t="shared" si="103"/>
        <v>0.303045373333354</v>
      </c>
      <c r="AX98" s="16">
        <f t="shared" si="104"/>
        <v>0.00136986412985304</v>
      </c>
      <c r="BA98" s="25">
        <v>-0.357449335998622</v>
      </c>
      <c r="BB98" s="25">
        <v>1</v>
      </c>
      <c r="BC98" s="25">
        <v>0.790175274391466</v>
      </c>
      <c r="BD98" s="25">
        <v>0.0588283934121184</v>
      </c>
      <c r="BE98" s="22">
        <v>-0.470003629245736</v>
      </c>
      <c r="BF98" s="25">
        <v>-0.470003629245736</v>
      </c>
      <c r="BG98" s="25">
        <v>-0.154150679827258</v>
      </c>
      <c r="BH98" s="25">
        <v>1.88815131490312</v>
      </c>
      <c r="BI98" s="26">
        <f t="shared" si="105"/>
        <v>0.867522828506355</v>
      </c>
      <c r="BJ98" s="26">
        <f t="shared" si="90"/>
        <v>0.764129747618675</v>
      </c>
      <c r="BK98" s="26">
        <f t="shared" si="153"/>
        <v>1.30867827501336</v>
      </c>
      <c r="BL98" s="16">
        <f t="shared" si="106"/>
        <v>0.041870501945941</v>
      </c>
      <c r="BM98" s="16">
        <f t="shared" si="107"/>
        <v>0.308678275013357</v>
      </c>
      <c r="BN98" s="16">
        <f t="shared" si="108"/>
        <v>0.00191077330280858</v>
      </c>
      <c r="BQ98" s="25">
        <v>-0.357449335998622</v>
      </c>
      <c r="BR98" s="25">
        <v>1</v>
      </c>
      <c r="BS98" s="22">
        <v>0.790175274391466</v>
      </c>
      <c r="BT98" s="25">
        <v>0.0588283934121184</v>
      </c>
      <c r="BU98" s="25">
        <v>-0.470003629245736</v>
      </c>
      <c r="BV98" s="25">
        <v>-0.154150679827258</v>
      </c>
      <c r="BW98" s="25">
        <v>1.88815131490312</v>
      </c>
      <c r="BX98" s="27">
        <f t="shared" si="109"/>
        <v>0.869507146760526</v>
      </c>
      <c r="BY98" s="27">
        <f t="shared" si="91"/>
        <v>0.762385913065499</v>
      </c>
      <c r="BZ98" s="29">
        <f t="shared" si="154"/>
        <v>1.31167166504831</v>
      </c>
      <c r="CA98" s="27">
        <f t="shared" si="110"/>
        <v>0.0426865130925255</v>
      </c>
      <c r="CB98" s="27">
        <f t="shared" si="111"/>
        <v>0.311671665048312</v>
      </c>
      <c r="CC98" s="27">
        <f t="shared" si="112"/>
        <v>0.00203981828898889</v>
      </c>
      <c r="CF98" s="31">
        <v>-0.357449335998622</v>
      </c>
      <c r="CG98" s="31">
        <v>1</v>
      </c>
      <c r="CH98" s="31">
        <v>0.0588283934121184</v>
      </c>
      <c r="CI98" s="31">
        <v>-0.470003629245736</v>
      </c>
      <c r="CJ98" s="31">
        <v>-0.154150679827258</v>
      </c>
      <c r="CK98" s="31">
        <v>1.88815131490312</v>
      </c>
      <c r="CL98" s="34">
        <f t="shared" si="113"/>
        <v>0.888092159117841</v>
      </c>
      <c r="CM98" s="34">
        <f t="shared" si="114"/>
        <v>0.746431542260739</v>
      </c>
      <c r="CN98" s="34">
        <f t="shared" si="115"/>
        <v>1.33970758654072</v>
      </c>
      <c r="CO98" s="32">
        <f t="shared" si="116"/>
        <v>0.050711508528155</v>
      </c>
      <c r="CP98" s="32">
        <f t="shared" si="117"/>
        <v>0.339707586540716</v>
      </c>
      <c r="CQ98" s="32">
        <f t="shared" si="118"/>
        <v>0.00507408971250104</v>
      </c>
      <c r="CS98" s="30">
        <f t="shared" si="119"/>
        <v>0.889659281528243</v>
      </c>
      <c r="CT98" s="30">
        <f t="shared" si="120"/>
        <v>0.907407371520404</v>
      </c>
      <c r="CU98" s="30">
        <f t="shared" si="121"/>
        <v>0.730542886035056</v>
      </c>
      <c r="CV98" s="34">
        <f t="shared" si="122"/>
        <v>1.36884503170977</v>
      </c>
      <c r="CW98" s="32">
        <f t="shared" si="123"/>
        <v>0.059783854727817</v>
      </c>
      <c r="CX98" s="32">
        <f t="shared" si="124"/>
        <v>0.368845031709766</v>
      </c>
      <c r="CY98" s="32">
        <f t="shared" si="125"/>
        <v>0.00226035387372228</v>
      </c>
      <c r="CZ98" s="36"/>
      <c r="DB98" s="25">
        <v>-0.357449335998622</v>
      </c>
      <c r="DC98" s="25">
        <v>1</v>
      </c>
      <c r="DD98" s="22">
        <v>0.0588283934121184</v>
      </c>
      <c r="DE98" s="25">
        <v>-0.154150679827258</v>
      </c>
      <c r="DF98" s="25">
        <v>1.88815131490312</v>
      </c>
      <c r="DG98" s="26">
        <f t="shared" si="126"/>
        <v>0.836516631081983</v>
      </c>
      <c r="DH98" s="29">
        <f t="shared" si="155"/>
        <v>0.792452863898927</v>
      </c>
      <c r="DI98" s="26">
        <f t="shared" si="156"/>
        <v>1.26190470822444</v>
      </c>
      <c r="DJ98" s="16">
        <f t="shared" si="127"/>
        <v>0.0301427345882574</v>
      </c>
      <c r="DK98" s="16">
        <f t="shared" si="128"/>
        <v>0.261904708224443</v>
      </c>
      <c r="DL98" s="16">
        <f t="shared" si="129"/>
        <v>0.000538022680740007</v>
      </c>
      <c r="DO98" s="25">
        <v>-0.357449335998622</v>
      </c>
      <c r="DP98" s="25">
        <v>1</v>
      </c>
      <c r="DQ98" s="25">
        <v>-0.154150679827258</v>
      </c>
      <c r="DR98" s="22">
        <v>1.88815131490312</v>
      </c>
      <c r="DS98" s="26">
        <f t="shared" si="130"/>
        <v>0.817880036375517</v>
      </c>
      <c r="DT98" s="26">
        <f t="shared" si="92"/>
        <v>0.810510063233332</v>
      </c>
      <c r="DU98" s="26">
        <f t="shared" si="157"/>
        <v>1.23379097356391</v>
      </c>
      <c r="DV98" s="16">
        <f t="shared" si="131"/>
        <v>0.0240188116749566</v>
      </c>
      <c r="DW98" s="16">
        <f t="shared" si="132"/>
        <v>0.233790973563912</v>
      </c>
      <c r="DX98" s="16">
        <f t="shared" si="133"/>
        <v>0.00388888296347032</v>
      </c>
      <c r="EA98" s="25">
        <v>-0.357449335998622</v>
      </c>
      <c r="EB98" s="22">
        <v>1</v>
      </c>
      <c r="EC98" s="25">
        <v>-0.154150679827258</v>
      </c>
      <c r="ED98" s="26">
        <f t="shared" si="134"/>
        <v>0.728381124204086</v>
      </c>
      <c r="EE98" s="26">
        <f t="shared" si="93"/>
        <v>0.910100465226034</v>
      </c>
      <c r="EF98" s="26">
        <f t="shared" si="158"/>
        <v>1.09877979213167</v>
      </c>
      <c r="EG98" s="16">
        <f t="shared" si="135"/>
        <v>0.00428777762703091</v>
      </c>
      <c r="EH98" s="16">
        <f t="shared" si="136"/>
        <v>0.0987797921316726</v>
      </c>
      <c r="EI98" s="16">
        <f t="shared" si="137"/>
        <v>0.056597697686985</v>
      </c>
      <c r="EL98" s="25">
        <v>-0.357449335998622</v>
      </c>
      <c r="EM98" s="25">
        <v>-0.154150679827258</v>
      </c>
      <c r="EN98" s="26">
        <f t="shared" si="138"/>
        <v>0.952244020675268</v>
      </c>
      <c r="EO98" s="26">
        <f t="shared" si="139"/>
        <v>0.696145090551385</v>
      </c>
      <c r="EP98" s="26">
        <f t="shared" si="140"/>
        <v>1.43648215518972</v>
      </c>
      <c r="EQ98" s="16">
        <f t="shared" si="141"/>
        <v>0.0837199623005301</v>
      </c>
      <c r="ER98" s="16">
        <f t="shared" si="142"/>
        <v>0.436482155189724</v>
      </c>
      <c r="ES98" s="16">
        <f t="shared" si="143"/>
        <v>0.00980712424669833</v>
      </c>
    </row>
    <row r="99" s="1" customFormat="1" spans="1:149">
      <c r="A99" s="13" t="s">
        <v>25</v>
      </c>
      <c r="B99" s="13">
        <v>2.67326705238965</v>
      </c>
      <c r="C99" s="14">
        <v>0.00739123376623377</v>
      </c>
      <c r="D99" s="14">
        <v>0.106640625</v>
      </c>
      <c r="E99" s="13">
        <v>112</v>
      </c>
      <c r="F99" s="13">
        <v>0.357142857142857</v>
      </c>
      <c r="G99" s="13">
        <v>0.357142857142857</v>
      </c>
      <c r="H99" s="13">
        <v>0.857142857142857</v>
      </c>
      <c r="I99" s="13">
        <v>4.82142857142857</v>
      </c>
      <c r="J99" s="13">
        <v>0.4892</v>
      </c>
      <c r="K99" s="17">
        <f t="shared" si="94"/>
        <v>0.861233062808087</v>
      </c>
      <c r="L99" s="17">
        <f t="shared" si="84"/>
        <v>0.568022781667186</v>
      </c>
      <c r="M99" s="17">
        <f t="shared" si="85"/>
        <v>1.76049276943599</v>
      </c>
      <c r="N99" s="16">
        <f t="shared" si="86"/>
        <v>0.138408599822366</v>
      </c>
      <c r="O99" s="16">
        <f t="shared" si="87"/>
        <v>0.760492769435992</v>
      </c>
      <c r="P99" s="16">
        <f>(O99-$Q$1)^2</f>
        <v>0.0504951095791367</v>
      </c>
      <c r="R99" s="21">
        <f t="shared" si="144"/>
        <v>-0.565593752496324</v>
      </c>
      <c r="S99" s="21">
        <f t="shared" si="161"/>
        <v>1</v>
      </c>
      <c r="T99" s="21">
        <f t="shared" si="95"/>
        <v>0.983301339532498</v>
      </c>
      <c r="U99" s="22">
        <f t="shared" si="145"/>
        <v>0.00736405245140281</v>
      </c>
      <c r="V99" s="21">
        <f t="shared" si="146"/>
        <v>0.101328962356908</v>
      </c>
      <c r="W99" s="21">
        <f t="shared" si="147"/>
        <v>4.71849887129509</v>
      </c>
      <c r="X99" s="21">
        <f t="shared" si="148"/>
        <v>-1.02961941718116</v>
      </c>
      <c r="Y99" s="21">
        <f t="shared" si="149"/>
        <v>-1.02961941718116</v>
      </c>
      <c r="Z99" s="25">
        <f t="shared" si="150"/>
        <v>-0.154150679827258</v>
      </c>
      <c r="AA99" s="21">
        <f t="shared" si="151"/>
        <v>1.57307026826323</v>
      </c>
      <c r="AB99" s="26">
        <f t="shared" si="96"/>
        <v>0.678978668135765</v>
      </c>
      <c r="AC99" s="26">
        <f t="shared" si="88"/>
        <v>0.720493916757606</v>
      </c>
      <c r="AD99" s="26">
        <f t="shared" si="152"/>
        <v>1.38793677051465</v>
      </c>
      <c r="AE99" s="16">
        <f t="shared" si="97"/>
        <v>0.0360159428793848</v>
      </c>
      <c r="AF99" s="16">
        <f t="shared" si="98"/>
        <v>0.387936770514646</v>
      </c>
      <c r="AG99" s="16">
        <f t="shared" si="99"/>
        <v>0.0149819396454877</v>
      </c>
      <c r="AJ99" s="25">
        <v>-0.565593752496324</v>
      </c>
      <c r="AK99" s="25">
        <v>1</v>
      </c>
      <c r="AL99" s="25">
        <v>0.983301339532498</v>
      </c>
      <c r="AM99" s="25">
        <v>0.101328962356908</v>
      </c>
      <c r="AN99" s="22">
        <v>4.71849887129509</v>
      </c>
      <c r="AO99" s="25">
        <v>-1.02961941718116</v>
      </c>
      <c r="AP99" s="25">
        <v>-1.02961941718116</v>
      </c>
      <c r="AQ99" s="25">
        <v>-0.154150679827258</v>
      </c>
      <c r="AR99" s="25">
        <v>1.57307026826323</v>
      </c>
      <c r="AS99" s="26">
        <f t="shared" si="100"/>
        <v>0.680697436638247</v>
      </c>
      <c r="AT99" s="26">
        <f t="shared" si="89"/>
        <v>0.718674661705804</v>
      </c>
      <c r="AU99" s="26">
        <f t="shared" si="101"/>
        <v>1.39145019754343</v>
      </c>
      <c r="AV99" s="16">
        <f t="shared" si="102"/>
        <v>0.0366712682390195</v>
      </c>
      <c r="AW99" s="16">
        <f t="shared" si="103"/>
        <v>0.391450197543433</v>
      </c>
      <c r="AX99" s="16">
        <f t="shared" si="104"/>
        <v>0.0157292984216749</v>
      </c>
      <c r="BA99" s="25">
        <v>-0.565593752496324</v>
      </c>
      <c r="BB99" s="25">
        <v>1</v>
      </c>
      <c r="BC99" s="25">
        <v>0.983301339532498</v>
      </c>
      <c r="BD99" s="25">
        <v>0.101328962356908</v>
      </c>
      <c r="BE99" s="22">
        <v>-1.02961941718116</v>
      </c>
      <c r="BF99" s="25">
        <v>-1.02961941718116</v>
      </c>
      <c r="BG99" s="25">
        <v>-0.154150679827258</v>
      </c>
      <c r="BH99" s="25">
        <v>1.57307026826323</v>
      </c>
      <c r="BI99" s="26">
        <f t="shared" si="105"/>
        <v>0.676235106105682</v>
      </c>
      <c r="BJ99" s="26">
        <f t="shared" si="90"/>
        <v>0.723417041770008</v>
      </c>
      <c r="BK99" s="26">
        <f t="shared" si="153"/>
        <v>1.38232850798381</v>
      </c>
      <c r="BL99" s="16">
        <f t="shared" si="106"/>
        <v>0.0349821309159637</v>
      </c>
      <c r="BM99" s="16">
        <f t="shared" si="107"/>
        <v>0.382328507983814</v>
      </c>
      <c r="BN99" s="16">
        <f t="shared" si="108"/>
        <v>0.0137739859774257</v>
      </c>
      <c r="BQ99" s="25">
        <v>-0.565593752496324</v>
      </c>
      <c r="BR99" s="25">
        <v>1</v>
      </c>
      <c r="BS99" s="22">
        <v>0.983301339532498</v>
      </c>
      <c r="BT99" s="25">
        <v>0.101328962356908</v>
      </c>
      <c r="BU99" s="25">
        <v>-1.02961941718116</v>
      </c>
      <c r="BV99" s="25">
        <v>-0.154150679827258</v>
      </c>
      <c r="BW99" s="25">
        <v>1.57307026826323</v>
      </c>
      <c r="BX99" s="27">
        <f t="shared" si="109"/>
        <v>0.677717581373512</v>
      </c>
      <c r="BY99" s="27">
        <f t="shared" si="91"/>
        <v>0.721834601086417</v>
      </c>
      <c r="BZ99" s="29">
        <f t="shared" si="154"/>
        <v>1.38535891531789</v>
      </c>
      <c r="CA99" s="27">
        <f t="shared" si="110"/>
        <v>0.0355388784869186</v>
      </c>
      <c r="CB99" s="27">
        <f t="shared" si="111"/>
        <v>0.38535891531789</v>
      </c>
      <c r="CC99" s="27">
        <f t="shared" si="112"/>
        <v>0.0141257023026133</v>
      </c>
      <c r="CF99" s="31">
        <v>-0.565593752496324</v>
      </c>
      <c r="CG99" s="31">
        <v>1</v>
      </c>
      <c r="CH99" s="31">
        <v>0.101328962356908</v>
      </c>
      <c r="CI99" s="31">
        <v>-1.02961941718116</v>
      </c>
      <c r="CJ99" s="31">
        <v>-0.154150679827258</v>
      </c>
      <c r="CK99" s="31">
        <v>1.57307026826323</v>
      </c>
      <c r="CL99" s="34">
        <f t="shared" si="113"/>
        <v>0.662995311777666</v>
      </c>
      <c r="CM99" s="34">
        <f t="shared" si="114"/>
        <v>0.737863437809727</v>
      </c>
      <c r="CN99" s="34">
        <f t="shared" si="115"/>
        <v>1.3552643331514</v>
      </c>
      <c r="CO99" s="32">
        <f t="shared" si="116"/>
        <v>0.030204810395896</v>
      </c>
      <c r="CP99" s="32">
        <f t="shared" si="117"/>
        <v>0.355264333151402</v>
      </c>
      <c r="CQ99" s="32">
        <f t="shared" si="118"/>
        <v>0.00753239849469694</v>
      </c>
      <c r="CS99" s="30">
        <f t="shared" si="119"/>
        <v>0.664542399818191</v>
      </c>
      <c r="CT99" s="30">
        <f t="shared" si="120"/>
        <v>0.593717104031719</v>
      </c>
      <c r="CU99" s="30">
        <f t="shared" si="121"/>
        <v>0.823961440015824</v>
      </c>
      <c r="CV99" s="34">
        <f t="shared" si="122"/>
        <v>1.21364902704767</v>
      </c>
      <c r="CW99" s="32">
        <f t="shared" si="123"/>
        <v>0.0109238250351772</v>
      </c>
      <c r="CX99" s="32">
        <f t="shared" si="124"/>
        <v>0.213649027047668</v>
      </c>
      <c r="CY99" s="32">
        <f t="shared" si="125"/>
        <v>0.0115891308633062</v>
      </c>
      <c r="CZ99" s="36"/>
      <c r="DB99" s="25">
        <v>-0.565593752496324</v>
      </c>
      <c r="DC99" s="25">
        <v>1</v>
      </c>
      <c r="DD99" s="22">
        <v>0.101328962356908</v>
      </c>
      <c r="DE99" s="25">
        <v>-0.154150679827258</v>
      </c>
      <c r="DF99" s="25">
        <v>1.57307026826323</v>
      </c>
      <c r="DG99" s="26">
        <f t="shared" si="126"/>
        <v>0.736320715848816</v>
      </c>
      <c r="DH99" s="29">
        <f t="shared" si="155"/>
        <v>0.664384404065095</v>
      </c>
      <c r="DI99" s="26">
        <f t="shared" si="156"/>
        <v>1.50515273068033</v>
      </c>
      <c r="DJ99" s="16">
        <f t="shared" si="127"/>
        <v>0.0610686482016313</v>
      </c>
      <c r="DK99" s="16">
        <f t="shared" si="128"/>
        <v>0.505152730680327</v>
      </c>
      <c r="DL99" s="16">
        <f t="shared" si="129"/>
        <v>0.0484231936527113</v>
      </c>
      <c r="DO99" s="25">
        <v>-0.565593752496324</v>
      </c>
      <c r="DP99" s="25">
        <v>1</v>
      </c>
      <c r="DQ99" s="25">
        <v>-0.154150679827258</v>
      </c>
      <c r="DR99" s="22">
        <v>1.57307026826323</v>
      </c>
      <c r="DS99" s="26">
        <f t="shared" si="130"/>
        <v>0.641111137376728</v>
      </c>
      <c r="DT99" s="26">
        <f t="shared" si="92"/>
        <v>0.76305022870401</v>
      </c>
      <c r="DU99" s="26">
        <f t="shared" si="157"/>
        <v>1.31052971663272</v>
      </c>
      <c r="DV99" s="16">
        <f t="shared" si="131"/>
        <v>0.0230769936590911</v>
      </c>
      <c r="DW99" s="16">
        <f t="shared" si="132"/>
        <v>0.310529716632723</v>
      </c>
      <c r="DX99" s="16">
        <f t="shared" si="133"/>
        <v>0.000206722114316906</v>
      </c>
      <c r="EA99" s="25">
        <v>-0.565593752496324</v>
      </c>
      <c r="EB99" s="22">
        <v>1</v>
      </c>
      <c r="EC99" s="25">
        <v>-0.154150679827258</v>
      </c>
      <c r="ED99" s="26">
        <f t="shared" si="134"/>
        <v>0.661901070560291</v>
      </c>
      <c r="EE99" s="26">
        <f t="shared" si="93"/>
        <v>0.739083258448122</v>
      </c>
      <c r="EF99" s="26">
        <f t="shared" si="158"/>
        <v>1.35302753589593</v>
      </c>
      <c r="EG99" s="16">
        <f t="shared" si="135"/>
        <v>0.0298256597726705</v>
      </c>
      <c r="EH99" s="16">
        <f t="shared" si="136"/>
        <v>0.353027535895934</v>
      </c>
      <c r="EI99" s="16">
        <f t="shared" si="137"/>
        <v>0.000267160248188279</v>
      </c>
      <c r="EL99" s="25">
        <v>-0.565593752496324</v>
      </c>
      <c r="EM99" s="25">
        <v>-0.154150679827258</v>
      </c>
      <c r="EN99" s="26">
        <f t="shared" si="138"/>
        <v>0.865331782737129</v>
      </c>
      <c r="EO99" s="26">
        <f t="shared" si="139"/>
        <v>0.565332291913066</v>
      </c>
      <c r="EP99" s="26">
        <f t="shared" si="140"/>
        <v>1.76887118302766</v>
      </c>
      <c r="EQ99" s="16">
        <f t="shared" si="141"/>
        <v>0.141475117985011</v>
      </c>
      <c r="ER99" s="16">
        <f t="shared" si="142"/>
        <v>0.768871183027655</v>
      </c>
      <c r="ES99" s="16">
        <f t="shared" si="143"/>
        <v>0.0544560038294124</v>
      </c>
    </row>
    <row r="100" s="1" customFormat="1" spans="1:149">
      <c r="A100" s="13" t="s">
        <v>25</v>
      </c>
      <c r="B100" s="13">
        <v>2.52582679456243</v>
      </c>
      <c r="C100" s="14">
        <v>0.0071714930464445</v>
      </c>
      <c r="D100" s="14">
        <v>0.0787982156914196</v>
      </c>
      <c r="E100" s="13">
        <v>112</v>
      </c>
      <c r="F100" s="13">
        <v>0.491071428571429</v>
      </c>
      <c r="G100" s="13">
        <v>0.491071428571429</v>
      </c>
      <c r="H100" s="13">
        <v>0.857142857142857</v>
      </c>
      <c r="I100" s="13">
        <v>6.60714285714286</v>
      </c>
      <c r="J100" s="13">
        <v>0.3672</v>
      </c>
      <c r="K100" s="17">
        <f t="shared" si="94"/>
        <v>0.852259266848207</v>
      </c>
      <c r="L100" s="17">
        <f t="shared" si="84"/>
        <v>0.430854804733265</v>
      </c>
      <c r="M100" s="17">
        <f t="shared" si="85"/>
        <v>2.32096750230993</v>
      </c>
      <c r="N100" s="16">
        <f t="shared" si="86"/>
        <v>0.23528249235532</v>
      </c>
      <c r="O100" s="16">
        <f t="shared" si="87"/>
        <v>1.32096750230993</v>
      </c>
      <c r="P100" s="16">
        <f>(O100-$Q$1)^2</f>
        <v>0.616516900871242</v>
      </c>
      <c r="R100" s="21">
        <f t="shared" si="144"/>
        <v>-0.841984125604415</v>
      </c>
      <c r="S100" s="21">
        <f t="shared" si="161"/>
        <v>1</v>
      </c>
      <c r="T100" s="21">
        <f t="shared" si="95"/>
        <v>0.926568452520497</v>
      </c>
      <c r="U100" s="22">
        <f t="shared" si="145"/>
        <v>0.00714590017673189</v>
      </c>
      <c r="V100" s="21">
        <f t="shared" si="146"/>
        <v>0.0758476583067452</v>
      </c>
      <c r="W100" s="21">
        <f t="shared" si="147"/>
        <v>4.71849887129509</v>
      </c>
      <c r="X100" s="21">
        <f t="shared" si="148"/>
        <v>-0.711165686062623</v>
      </c>
      <c r="Y100" s="21">
        <f t="shared" si="149"/>
        <v>-0.711165686062623</v>
      </c>
      <c r="Z100" s="25">
        <f t="shared" si="150"/>
        <v>-0.154150679827258</v>
      </c>
      <c r="AA100" s="21">
        <f t="shared" si="151"/>
        <v>1.88815131490312</v>
      </c>
      <c r="AB100" s="26">
        <f t="shared" si="96"/>
        <v>0.777777829368807</v>
      </c>
      <c r="AC100" s="26">
        <f t="shared" si="88"/>
        <v>0.472114254398323</v>
      </c>
      <c r="AD100" s="26">
        <f t="shared" si="152"/>
        <v>2.11813134359697</v>
      </c>
      <c r="AE100" s="16">
        <f t="shared" si="97"/>
        <v>0.168574153969201</v>
      </c>
      <c r="AF100" s="16">
        <f t="shared" si="98"/>
        <v>1.11813134359697</v>
      </c>
      <c r="AG100" s="16">
        <f t="shared" si="99"/>
        <v>0.726918757392356</v>
      </c>
      <c r="AJ100" s="25">
        <v>-0.841984125604415</v>
      </c>
      <c r="AK100" s="25">
        <v>1</v>
      </c>
      <c r="AL100" s="25">
        <v>0.926568452520497</v>
      </c>
      <c r="AM100" s="25">
        <v>0.0758476583067452</v>
      </c>
      <c r="AN100" s="22">
        <v>4.71849887129509</v>
      </c>
      <c r="AO100" s="25">
        <v>-0.711165686062623</v>
      </c>
      <c r="AP100" s="25">
        <v>-0.711165686062623</v>
      </c>
      <c r="AQ100" s="25">
        <v>-0.154150679827258</v>
      </c>
      <c r="AR100" s="25">
        <v>1.88815131490312</v>
      </c>
      <c r="AS100" s="26">
        <f t="shared" si="100"/>
        <v>0.779115866801945</v>
      </c>
      <c r="AT100" s="26">
        <f t="shared" si="89"/>
        <v>0.471303455168041</v>
      </c>
      <c r="AU100" s="26">
        <f t="shared" si="101"/>
        <v>2.12177523638874</v>
      </c>
      <c r="AV100" s="16">
        <f t="shared" si="102"/>
        <v>0.169674681323197</v>
      </c>
      <c r="AW100" s="16">
        <f t="shared" si="103"/>
        <v>1.12177523638874</v>
      </c>
      <c r="AX100" s="16">
        <f t="shared" si="104"/>
        <v>0.732293580960248</v>
      </c>
      <c r="BA100" s="25">
        <v>-0.841984125604415</v>
      </c>
      <c r="BB100" s="25">
        <v>1</v>
      </c>
      <c r="BC100" s="25">
        <v>0.926568452520497</v>
      </c>
      <c r="BD100" s="25">
        <v>0.0758476583067452</v>
      </c>
      <c r="BE100" s="22">
        <v>-0.711165686062623</v>
      </c>
      <c r="BF100" s="25">
        <v>-0.711165686062623</v>
      </c>
      <c r="BG100" s="25">
        <v>-0.154150679827258</v>
      </c>
      <c r="BH100" s="25">
        <v>1.88815131490312</v>
      </c>
      <c r="BI100" s="26">
        <f t="shared" si="105"/>
        <v>0.781155446112251</v>
      </c>
      <c r="BJ100" s="26">
        <f t="shared" si="90"/>
        <v>0.470072892440967</v>
      </c>
      <c r="BK100" s="26">
        <f t="shared" si="153"/>
        <v>2.12732964627519</v>
      </c>
      <c r="BL100" s="16">
        <f t="shared" si="106"/>
        <v>0.171359111365993</v>
      </c>
      <c r="BM100" s="16">
        <f t="shared" si="107"/>
        <v>1.12732964627519</v>
      </c>
      <c r="BN100" s="16">
        <f t="shared" si="108"/>
        <v>0.743671261932009</v>
      </c>
      <c r="BQ100" s="25">
        <v>-0.841984125604415</v>
      </c>
      <c r="BR100" s="25">
        <v>1</v>
      </c>
      <c r="BS100" s="22">
        <v>0.926568452520497</v>
      </c>
      <c r="BT100" s="25">
        <v>0.0758476583067452</v>
      </c>
      <c r="BU100" s="25">
        <v>-0.711165686062623</v>
      </c>
      <c r="BV100" s="25">
        <v>-0.154150679827258</v>
      </c>
      <c r="BW100" s="25">
        <v>1.88815131490312</v>
      </c>
      <c r="BX100" s="27">
        <f t="shared" si="109"/>
        <v>0.782502303177797</v>
      </c>
      <c r="BY100" s="27">
        <f t="shared" si="91"/>
        <v>0.469263794507409</v>
      </c>
      <c r="BZ100" s="29">
        <f t="shared" si="154"/>
        <v>2.13099755767374</v>
      </c>
      <c r="CA100" s="27">
        <f t="shared" si="110"/>
        <v>0.172476003024783</v>
      </c>
      <c r="CB100" s="27">
        <f t="shared" si="111"/>
        <v>1.13099755767374</v>
      </c>
      <c r="CC100" s="27">
        <f t="shared" si="112"/>
        <v>0.747343375346542</v>
      </c>
      <c r="CF100" s="31">
        <v>-0.841984125604415</v>
      </c>
      <c r="CG100" s="31">
        <v>1</v>
      </c>
      <c r="CH100" s="31">
        <v>0.0758476583067452</v>
      </c>
      <c r="CI100" s="31">
        <v>-0.711165686062623</v>
      </c>
      <c r="CJ100" s="31">
        <v>-0.154150679827258</v>
      </c>
      <c r="CK100" s="31">
        <v>1.88815131490312</v>
      </c>
      <c r="CL100" s="34">
        <f t="shared" si="113"/>
        <v>0.772911365791515</v>
      </c>
      <c r="CM100" s="34">
        <f t="shared" si="114"/>
        <v>0.475086816227578</v>
      </c>
      <c r="CN100" s="34">
        <f t="shared" si="115"/>
        <v>2.10487844714465</v>
      </c>
      <c r="CO100" s="32">
        <f t="shared" si="116"/>
        <v>0.164601712332416</v>
      </c>
      <c r="CP100" s="32">
        <f t="shared" si="117"/>
        <v>1.10487844714465</v>
      </c>
      <c r="CQ100" s="32">
        <f t="shared" si="118"/>
        <v>0.699570824172515</v>
      </c>
      <c r="CS100" s="30">
        <f t="shared" si="119"/>
        <v>0.77464745991651</v>
      </c>
      <c r="CT100" s="30">
        <f t="shared" si="120"/>
        <v>0.754269927937934</v>
      </c>
      <c r="CU100" s="30">
        <f t="shared" si="121"/>
        <v>0.486828370585942</v>
      </c>
      <c r="CV100" s="34">
        <f t="shared" si="122"/>
        <v>2.05411200418827</v>
      </c>
      <c r="CW100" s="32">
        <f t="shared" si="123"/>
        <v>0.149823129113877</v>
      </c>
      <c r="CX100" s="32">
        <f t="shared" si="124"/>
        <v>1.05411200418827</v>
      </c>
      <c r="CY100" s="32">
        <f t="shared" si="125"/>
        <v>0.537010718176172</v>
      </c>
      <c r="CZ100" s="36"/>
      <c r="DB100" s="25">
        <v>-0.841984125604415</v>
      </c>
      <c r="DC100" s="25">
        <v>1</v>
      </c>
      <c r="DD100" s="22">
        <v>0.0758476583067452</v>
      </c>
      <c r="DE100" s="25">
        <v>-0.154150679827258</v>
      </c>
      <c r="DF100" s="25">
        <v>1.88815131490312</v>
      </c>
      <c r="DG100" s="26">
        <f t="shared" si="126"/>
        <v>0.783896936333446</v>
      </c>
      <c r="DH100" s="29">
        <f t="shared" si="155"/>
        <v>0.46842892602377</v>
      </c>
      <c r="DI100" s="26">
        <f t="shared" si="156"/>
        <v>2.13479557825013</v>
      </c>
      <c r="DJ100" s="16">
        <f t="shared" si="127"/>
        <v>0.17363633674968</v>
      </c>
      <c r="DK100" s="16">
        <f t="shared" si="128"/>
        <v>1.13479557825013</v>
      </c>
      <c r="DL100" s="16">
        <f t="shared" si="129"/>
        <v>0.721982534662884</v>
      </c>
      <c r="DO100" s="25">
        <v>-0.841984125604415</v>
      </c>
      <c r="DP100" s="25">
        <v>1</v>
      </c>
      <c r="DQ100" s="25">
        <v>-0.154150679827258</v>
      </c>
      <c r="DR100" s="22">
        <v>1.88815131490312</v>
      </c>
      <c r="DS100" s="26">
        <f t="shared" si="130"/>
        <v>0.735487077462014</v>
      </c>
      <c r="DT100" s="26">
        <f t="shared" si="92"/>
        <v>0.49926098126308</v>
      </c>
      <c r="DU100" s="26">
        <f t="shared" si="157"/>
        <v>2.00296045060461</v>
      </c>
      <c r="DV100" s="16">
        <f t="shared" si="131"/>
        <v>0.135635371425512</v>
      </c>
      <c r="DW100" s="16">
        <f t="shared" si="132"/>
        <v>1.00296045060461</v>
      </c>
      <c r="DX100" s="16">
        <f t="shared" si="133"/>
        <v>0.499578351944563</v>
      </c>
      <c r="EA100" s="25">
        <v>-0.841984125604415</v>
      </c>
      <c r="EB100" s="22">
        <v>1</v>
      </c>
      <c r="EC100" s="25">
        <v>-0.154150679827258</v>
      </c>
      <c r="ED100" s="26">
        <f t="shared" si="134"/>
        <v>0.655004255505993</v>
      </c>
      <c r="EE100" s="26">
        <f t="shared" si="93"/>
        <v>0.560607044783758</v>
      </c>
      <c r="EF100" s="26">
        <f t="shared" si="158"/>
        <v>1.78378065224943</v>
      </c>
      <c r="EG100" s="16">
        <f t="shared" si="135"/>
        <v>0.0828312894873586</v>
      </c>
      <c r="EH100" s="16">
        <f t="shared" si="136"/>
        <v>0.783780652249435</v>
      </c>
      <c r="EI100" s="16">
        <f t="shared" si="137"/>
        <v>0.199896759105679</v>
      </c>
      <c r="EL100" s="25">
        <v>-0.841984125604415</v>
      </c>
      <c r="EM100" s="25">
        <v>-0.154150679827258</v>
      </c>
      <c r="EN100" s="26">
        <f t="shared" si="138"/>
        <v>0.856315279317528</v>
      </c>
      <c r="EO100" s="26">
        <f t="shared" si="139"/>
        <v>0.42881402313953</v>
      </c>
      <c r="EP100" s="26">
        <f t="shared" si="140"/>
        <v>2.33201328790177</v>
      </c>
      <c r="EQ100" s="16">
        <f t="shared" si="141"/>
        <v>0.239233756461864</v>
      </c>
      <c r="ER100" s="16">
        <f t="shared" si="142"/>
        <v>1.33201328790177</v>
      </c>
      <c r="ES100" s="16">
        <f t="shared" si="143"/>
        <v>0.634412579756556</v>
      </c>
    </row>
    <row r="101" s="1" customFormat="1" spans="1:149">
      <c r="A101" s="13" t="s">
        <v>25</v>
      </c>
      <c r="B101" s="13">
        <v>1.70844456897476</v>
      </c>
      <c r="C101" s="14">
        <v>0.00479213441925306</v>
      </c>
      <c r="D101" s="14">
        <v>0.060593220338983</v>
      </c>
      <c r="E101" s="13">
        <v>112</v>
      </c>
      <c r="F101" s="13">
        <v>0.625</v>
      </c>
      <c r="G101" s="13">
        <v>0.625</v>
      </c>
      <c r="H101" s="13">
        <v>0.857142857142857</v>
      </c>
      <c r="I101" s="13">
        <v>8.39285714285714</v>
      </c>
      <c r="J101" s="13">
        <v>0.4817</v>
      </c>
      <c r="K101" s="17">
        <f t="shared" si="94"/>
        <v>0.859770699069017</v>
      </c>
      <c r="L101" s="17">
        <f t="shared" si="84"/>
        <v>0.560265662137123</v>
      </c>
      <c r="M101" s="17">
        <f t="shared" si="85"/>
        <v>1.78486755048581</v>
      </c>
      <c r="N101" s="16">
        <f t="shared" si="86"/>
        <v>0.142937453494535</v>
      </c>
      <c r="O101" s="16">
        <f t="shared" si="87"/>
        <v>0.784867550485815</v>
      </c>
      <c r="P101" s="16">
        <f>(O101-$Q$1)^2</f>
        <v>0.0620438106294884</v>
      </c>
      <c r="R101" s="21">
        <f t="shared" si="144"/>
        <v>-0.579344211070035</v>
      </c>
      <c r="S101" s="21">
        <f t="shared" si="161"/>
        <v>1</v>
      </c>
      <c r="T101" s="21">
        <f t="shared" si="95"/>
        <v>0.535583347782768</v>
      </c>
      <c r="U101" s="22">
        <f t="shared" si="145"/>
        <v>0.00478068869484147</v>
      </c>
      <c r="V101" s="21">
        <f t="shared" si="146"/>
        <v>0.0588283934121184</v>
      </c>
      <c r="W101" s="21">
        <f t="shared" si="147"/>
        <v>4.71849887129509</v>
      </c>
      <c r="X101" s="21">
        <f t="shared" si="148"/>
        <v>-0.470003629245736</v>
      </c>
      <c r="Y101" s="21">
        <f t="shared" si="149"/>
        <v>-0.470003629245736</v>
      </c>
      <c r="Z101" s="25">
        <f t="shared" si="150"/>
        <v>-0.154150679827258</v>
      </c>
      <c r="AA101" s="21">
        <f t="shared" si="151"/>
        <v>2.12738100396895</v>
      </c>
      <c r="AB101" s="26">
        <f t="shared" si="96"/>
        <v>0.818764648677724</v>
      </c>
      <c r="AC101" s="26">
        <f t="shared" si="88"/>
        <v>0.588325351830869</v>
      </c>
      <c r="AD101" s="26">
        <f t="shared" si="152"/>
        <v>1.69973977304904</v>
      </c>
      <c r="AE101" s="16">
        <f t="shared" si="97"/>
        <v>0.113612577388238</v>
      </c>
      <c r="AF101" s="16">
        <f t="shared" si="98"/>
        <v>0.699739773049043</v>
      </c>
      <c r="AG101" s="16">
        <f t="shared" si="99"/>
        <v>0.18853288468474</v>
      </c>
      <c r="AJ101" s="25">
        <v>-0.579344211070035</v>
      </c>
      <c r="AK101" s="25">
        <v>1</v>
      </c>
      <c r="AL101" s="25">
        <v>0.535583347782768</v>
      </c>
      <c r="AM101" s="25">
        <v>0.0588283934121184</v>
      </c>
      <c r="AN101" s="22">
        <v>4.71849887129509</v>
      </c>
      <c r="AO101" s="25">
        <v>-0.470003629245736</v>
      </c>
      <c r="AP101" s="25">
        <v>-0.470003629245736</v>
      </c>
      <c r="AQ101" s="25">
        <v>-0.154150679827258</v>
      </c>
      <c r="AR101" s="25">
        <v>2.12738100396895</v>
      </c>
      <c r="AS101" s="26">
        <f t="shared" si="100"/>
        <v>0.817671831975593</v>
      </c>
      <c r="AT101" s="26">
        <f t="shared" si="89"/>
        <v>0.589111647439481</v>
      </c>
      <c r="AU101" s="26">
        <f t="shared" si="101"/>
        <v>1.69747110644715</v>
      </c>
      <c r="AV101" s="16">
        <f t="shared" si="102"/>
        <v>0.112877071881036</v>
      </c>
      <c r="AW101" s="16">
        <f t="shared" si="103"/>
        <v>0.697471106447152</v>
      </c>
      <c r="AX101" s="16">
        <f t="shared" si="104"/>
        <v>0.186138237627575</v>
      </c>
      <c r="BA101" s="25">
        <v>-0.579344211070035</v>
      </c>
      <c r="BB101" s="25">
        <v>1</v>
      </c>
      <c r="BC101" s="25">
        <v>0.535583347782768</v>
      </c>
      <c r="BD101" s="25">
        <v>0.0588283934121184</v>
      </c>
      <c r="BE101" s="22">
        <v>-0.470003629245736</v>
      </c>
      <c r="BF101" s="25">
        <v>-0.470003629245736</v>
      </c>
      <c r="BG101" s="25">
        <v>-0.154150679827258</v>
      </c>
      <c r="BH101" s="25">
        <v>2.12738100396895</v>
      </c>
      <c r="BI101" s="26">
        <f t="shared" si="105"/>
        <v>0.818378842527427</v>
      </c>
      <c r="BJ101" s="26">
        <f t="shared" si="90"/>
        <v>0.588602704478955</v>
      </c>
      <c r="BK101" s="26">
        <f t="shared" si="153"/>
        <v>1.69893884684955</v>
      </c>
      <c r="BL101" s="16">
        <f t="shared" si="106"/>
        <v>0.113352643005608</v>
      </c>
      <c r="BM101" s="16">
        <f t="shared" si="107"/>
        <v>0.698938846849547</v>
      </c>
      <c r="BN101" s="16">
        <f t="shared" si="108"/>
        <v>0.18833253421886</v>
      </c>
      <c r="BQ101" s="25">
        <v>-0.579344211070035</v>
      </c>
      <c r="BR101" s="25">
        <v>1</v>
      </c>
      <c r="BS101" s="22">
        <v>0.535583347782768</v>
      </c>
      <c r="BT101" s="25">
        <v>0.0588283934121184</v>
      </c>
      <c r="BU101" s="25">
        <v>-0.470003629245736</v>
      </c>
      <c r="BV101" s="25">
        <v>-0.154150679827258</v>
      </c>
      <c r="BW101" s="25">
        <v>2.12738100396895</v>
      </c>
      <c r="BX101" s="27">
        <f t="shared" si="109"/>
        <v>0.820391721150512</v>
      </c>
      <c r="BY101" s="27">
        <f t="shared" si="91"/>
        <v>0.587158533638622</v>
      </c>
      <c r="BZ101" s="29">
        <f t="shared" si="154"/>
        <v>1.70311754442705</v>
      </c>
      <c r="CA101" s="27">
        <f t="shared" si="110"/>
        <v>0.114712081975896</v>
      </c>
      <c r="CB101" s="27">
        <f t="shared" si="111"/>
        <v>0.703117544427054</v>
      </c>
      <c r="CC101" s="27">
        <f t="shared" si="112"/>
        <v>0.190628490252694</v>
      </c>
      <c r="CF101" s="31">
        <v>-0.579344211070035</v>
      </c>
      <c r="CG101" s="31">
        <v>1</v>
      </c>
      <c r="CH101" s="31">
        <v>0.0588283934121184</v>
      </c>
      <c r="CI101" s="31">
        <v>-0.470003629245736</v>
      </c>
      <c r="CJ101" s="31">
        <v>-0.154150679827258</v>
      </c>
      <c r="CK101" s="31">
        <v>2.12738100396895</v>
      </c>
      <c r="CL101" s="34">
        <f t="shared" si="113"/>
        <v>0.890054771981406</v>
      </c>
      <c r="CM101" s="34">
        <f t="shared" si="114"/>
        <v>0.541202648605162</v>
      </c>
      <c r="CN101" s="34">
        <f t="shared" si="115"/>
        <v>1.84773670745569</v>
      </c>
      <c r="CO101" s="32">
        <f t="shared" si="116"/>
        <v>0.166753619799986</v>
      </c>
      <c r="CP101" s="32">
        <f t="shared" si="117"/>
        <v>0.84773670745569</v>
      </c>
      <c r="CQ101" s="32">
        <f t="shared" si="118"/>
        <v>0.335544193441216</v>
      </c>
      <c r="CS101" s="30">
        <f t="shared" si="119"/>
        <v>0.891422061547136</v>
      </c>
      <c r="CT101" s="30">
        <f t="shared" si="120"/>
        <v>0.901175023208459</v>
      </c>
      <c r="CU101" s="30">
        <f t="shared" si="121"/>
        <v>0.534524357194234</v>
      </c>
      <c r="CV101" s="34">
        <f t="shared" si="122"/>
        <v>1.8708221366171</v>
      </c>
      <c r="CW101" s="32">
        <f t="shared" si="123"/>
        <v>0.175959295095737</v>
      </c>
      <c r="CX101" s="32">
        <f t="shared" si="124"/>
        <v>0.870822136617103</v>
      </c>
      <c r="CY101" s="32">
        <f t="shared" si="125"/>
        <v>0.301972542475257</v>
      </c>
      <c r="CZ101" s="36"/>
      <c r="DB101" s="25">
        <v>-0.579344211070035</v>
      </c>
      <c r="DC101" s="25">
        <v>1</v>
      </c>
      <c r="DD101" s="22">
        <v>0.0588283934121184</v>
      </c>
      <c r="DE101" s="25">
        <v>-0.154150679827258</v>
      </c>
      <c r="DF101" s="25">
        <v>2.12738100396895</v>
      </c>
      <c r="DG101" s="26">
        <f t="shared" si="126"/>
        <v>0.840654791966351</v>
      </c>
      <c r="DH101" s="29">
        <f t="shared" si="155"/>
        <v>0.573005714834825</v>
      </c>
      <c r="DI101" s="26">
        <f t="shared" si="156"/>
        <v>1.74518329243585</v>
      </c>
      <c r="DJ101" s="16">
        <f t="shared" si="127"/>
        <v>0.128848542675606</v>
      </c>
      <c r="DK101" s="16">
        <f t="shared" si="128"/>
        <v>0.745183292435853</v>
      </c>
      <c r="DL101" s="16">
        <f t="shared" si="129"/>
        <v>0.211676613759496</v>
      </c>
      <c r="DO101" s="25">
        <v>-0.579344211070035</v>
      </c>
      <c r="DP101" s="25">
        <v>1</v>
      </c>
      <c r="DQ101" s="25">
        <v>-0.154150679827258</v>
      </c>
      <c r="DR101" s="22">
        <v>2.12738100396895</v>
      </c>
      <c r="DS101" s="26">
        <f t="shared" si="130"/>
        <v>0.830087035757369</v>
      </c>
      <c r="DT101" s="26">
        <f t="shared" si="92"/>
        <v>0.580300594094327</v>
      </c>
      <c r="DU101" s="26">
        <f t="shared" si="157"/>
        <v>1.72324483237984</v>
      </c>
      <c r="DV101" s="16">
        <f t="shared" si="131"/>
        <v>0.121373526683806</v>
      </c>
      <c r="DW101" s="16">
        <f t="shared" si="132"/>
        <v>0.72324483237984</v>
      </c>
      <c r="DX101" s="16">
        <f t="shared" si="133"/>
        <v>0.182408387836138</v>
      </c>
      <c r="EA101" s="25">
        <v>-0.579344211070035</v>
      </c>
      <c r="EB101" s="22">
        <v>1</v>
      </c>
      <c r="EC101" s="25">
        <v>-0.154150679827258</v>
      </c>
      <c r="ED101" s="26">
        <f t="shared" si="134"/>
        <v>0.660777170229197</v>
      </c>
      <c r="EE101" s="26">
        <f t="shared" si="93"/>
        <v>0.72899007668942</v>
      </c>
      <c r="EF101" s="26">
        <f t="shared" si="158"/>
        <v>1.37176078519659</v>
      </c>
      <c r="EG101" s="16">
        <f t="shared" si="135"/>
        <v>0.0320686328972968</v>
      </c>
      <c r="EH101" s="16">
        <f t="shared" si="136"/>
        <v>0.371760785196589</v>
      </c>
      <c r="EI101" s="16">
        <f t="shared" si="137"/>
        <v>0.00123048619910001</v>
      </c>
      <c r="EL101" s="25">
        <v>-0.579344211070035</v>
      </c>
      <c r="EM101" s="25">
        <v>-0.154150679827258</v>
      </c>
      <c r="EN101" s="26">
        <f t="shared" si="138"/>
        <v>0.863862459419218</v>
      </c>
      <c r="EO101" s="26">
        <f t="shared" si="139"/>
        <v>0.557611914660409</v>
      </c>
      <c r="EP101" s="26">
        <f t="shared" si="140"/>
        <v>1.7933619668242</v>
      </c>
      <c r="EQ101" s="16">
        <f t="shared" si="141"/>
        <v>0.146048145389346</v>
      </c>
      <c r="ER101" s="16">
        <f t="shared" si="142"/>
        <v>0.793361966824202</v>
      </c>
      <c r="ES101" s="16">
        <f t="shared" si="143"/>
        <v>0.0664860479732266</v>
      </c>
    </row>
    <row r="102" s="1" customFormat="1" spans="1:149">
      <c r="A102" s="13" t="s">
        <v>25</v>
      </c>
      <c r="B102" s="13">
        <v>2.67326705238965</v>
      </c>
      <c r="C102" s="14">
        <v>0.00739123376623377</v>
      </c>
      <c r="D102" s="14">
        <v>0.106640625</v>
      </c>
      <c r="E102" s="13">
        <v>112</v>
      </c>
      <c r="F102" s="13">
        <v>0.357142857142857</v>
      </c>
      <c r="G102" s="13">
        <v>0.357142857142857</v>
      </c>
      <c r="H102" s="13">
        <v>0.857142857142857</v>
      </c>
      <c r="I102" s="13">
        <v>6.60714285714286</v>
      </c>
      <c r="J102" s="13">
        <v>0.5099</v>
      </c>
      <c r="K102" s="17">
        <f t="shared" si="94"/>
        <v>0.759983062808087</v>
      </c>
      <c r="L102" s="17">
        <f t="shared" si="84"/>
        <v>0.670936004962997</v>
      </c>
      <c r="M102" s="17">
        <f t="shared" si="85"/>
        <v>1.490455114352</v>
      </c>
      <c r="N102" s="16">
        <f t="shared" si="86"/>
        <v>0.0625415383034736</v>
      </c>
      <c r="O102" s="16">
        <f t="shared" si="87"/>
        <v>0.490455114352004</v>
      </c>
      <c r="P102" s="16">
        <f>(O102-$Q$1)^2</f>
        <v>0.00205449031938302</v>
      </c>
      <c r="R102" s="21">
        <f t="shared" si="144"/>
        <v>-0.399081519192102</v>
      </c>
      <c r="S102" s="21">
        <f t="shared" si="161"/>
        <v>1</v>
      </c>
      <c r="T102" s="21">
        <f t="shared" si="95"/>
        <v>0.983301339532498</v>
      </c>
      <c r="U102" s="22">
        <f t="shared" si="145"/>
        <v>0.00736405245140281</v>
      </c>
      <c r="V102" s="21">
        <f t="shared" si="146"/>
        <v>0.101328962356908</v>
      </c>
      <c r="W102" s="21">
        <f t="shared" si="147"/>
        <v>4.71849887129509</v>
      </c>
      <c r="X102" s="21">
        <f t="shared" si="148"/>
        <v>-1.02961941718116</v>
      </c>
      <c r="Y102" s="21">
        <f t="shared" si="149"/>
        <v>-1.02961941718116</v>
      </c>
      <c r="Z102" s="25">
        <f t="shared" si="150"/>
        <v>-0.154150679827258</v>
      </c>
      <c r="AA102" s="21">
        <f t="shared" si="151"/>
        <v>1.88815131490312</v>
      </c>
      <c r="AB102" s="26">
        <f t="shared" si="96"/>
        <v>0.683692429388954</v>
      </c>
      <c r="AC102" s="26">
        <f t="shared" si="88"/>
        <v>0.745803197580701</v>
      </c>
      <c r="AD102" s="26">
        <f t="shared" si="152"/>
        <v>1.34083630003717</v>
      </c>
      <c r="AE102" s="16">
        <f t="shared" si="97"/>
        <v>0.0302038085129146</v>
      </c>
      <c r="AF102" s="16">
        <f t="shared" si="98"/>
        <v>0.340836300037172</v>
      </c>
      <c r="AG102" s="16">
        <f t="shared" si="99"/>
        <v>0.00567012966303004</v>
      </c>
      <c r="AJ102" s="25">
        <v>-0.399081519192102</v>
      </c>
      <c r="AK102" s="25">
        <v>1</v>
      </c>
      <c r="AL102" s="25">
        <v>0.983301339532498</v>
      </c>
      <c r="AM102" s="25">
        <v>0.101328962356908</v>
      </c>
      <c r="AN102" s="22">
        <v>4.71849887129509</v>
      </c>
      <c r="AO102" s="25">
        <v>-1.02961941718116</v>
      </c>
      <c r="AP102" s="25">
        <v>-1.02961941718116</v>
      </c>
      <c r="AQ102" s="25">
        <v>-0.154150679827258</v>
      </c>
      <c r="AR102" s="25">
        <v>1.88815131490312</v>
      </c>
      <c r="AS102" s="26">
        <f t="shared" si="100"/>
        <v>0.685531120744734</v>
      </c>
      <c r="AT102" s="26">
        <f t="shared" si="89"/>
        <v>0.743802847996259</v>
      </c>
      <c r="AU102" s="26">
        <f t="shared" si="101"/>
        <v>1.3444422842611</v>
      </c>
      <c r="AV102" s="16">
        <f t="shared" si="102"/>
        <v>0.0308462905740512</v>
      </c>
      <c r="AW102" s="16">
        <f t="shared" si="103"/>
        <v>0.344442284261097</v>
      </c>
      <c r="AX102" s="16">
        <f t="shared" si="104"/>
        <v>0.00614790643944277</v>
      </c>
      <c r="BA102" s="25">
        <v>-0.399081519192102</v>
      </c>
      <c r="BB102" s="25">
        <v>1</v>
      </c>
      <c r="BC102" s="25">
        <v>0.983301339532498</v>
      </c>
      <c r="BD102" s="25">
        <v>0.101328962356908</v>
      </c>
      <c r="BE102" s="22">
        <v>-1.02961941718116</v>
      </c>
      <c r="BF102" s="25">
        <v>-1.02961941718116</v>
      </c>
      <c r="BG102" s="25">
        <v>-0.154150679827258</v>
      </c>
      <c r="BH102" s="25">
        <v>1.88815131490312</v>
      </c>
      <c r="BI102" s="26">
        <f t="shared" si="105"/>
        <v>0.683703122901505</v>
      </c>
      <c r="BJ102" s="26">
        <f t="shared" si="90"/>
        <v>0.745791532787041</v>
      </c>
      <c r="BK102" s="26">
        <f t="shared" si="153"/>
        <v>1.34085727182095</v>
      </c>
      <c r="BL102" s="16">
        <f t="shared" si="106"/>
        <v>0.0302075255303156</v>
      </c>
      <c r="BM102" s="16">
        <f t="shared" si="107"/>
        <v>0.340857271820955</v>
      </c>
      <c r="BN102" s="16">
        <f t="shared" si="108"/>
        <v>0.00575950304870327</v>
      </c>
      <c r="BQ102" s="25">
        <v>-0.399081519192102</v>
      </c>
      <c r="BR102" s="25">
        <v>1</v>
      </c>
      <c r="BS102" s="22">
        <v>0.983301339532498</v>
      </c>
      <c r="BT102" s="25">
        <v>0.101328962356908</v>
      </c>
      <c r="BU102" s="25">
        <v>-1.02961941718116</v>
      </c>
      <c r="BV102" s="25">
        <v>-0.154150679827258</v>
      </c>
      <c r="BW102" s="25">
        <v>1.88815131490312</v>
      </c>
      <c r="BX102" s="27">
        <f t="shared" si="109"/>
        <v>0.684576162824861</v>
      </c>
      <c r="BY102" s="27">
        <f t="shared" si="91"/>
        <v>0.744840424907477</v>
      </c>
      <c r="BZ102" s="29">
        <f t="shared" si="154"/>
        <v>1.34256945052924</v>
      </c>
      <c r="CA102" s="27">
        <f t="shared" si="110"/>
        <v>0.0305117618592174</v>
      </c>
      <c r="CB102" s="27">
        <f t="shared" si="111"/>
        <v>0.342569450529243</v>
      </c>
      <c r="CC102" s="27">
        <f t="shared" si="112"/>
        <v>0.00578544808015697</v>
      </c>
      <c r="CF102" s="31">
        <v>-0.399081519192102</v>
      </c>
      <c r="CG102" s="31">
        <v>1</v>
      </c>
      <c r="CH102" s="31">
        <v>0.101328962356908</v>
      </c>
      <c r="CI102" s="31">
        <v>-1.02961941718116</v>
      </c>
      <c r="CJ102" s="31">
        <v>-0.154150679827258</v>
      </c>
      <c r="CK102" s="31">
        <v>1.88815131490312</v>
      </c>
      <c r="CL102" s="34">
        <f t="shared" si="113"/>
        <v>0.667072447994689</v>
      </c>
      <c r="CM102" s="34">
        <f t="shared" si="114"/>
        <v>0.76438474041737</v>
      </c>
      <c r="CN102" s="34">
        <f t="shared" si="115"/>
        <v>1.30824171012883</v>
      </c>
      <c r="CO102" s="32">
        <f t="shared" si="116"/>
        <v>0.0247031784086433</v>
      </c>
      <c r="CP102" s="32">
        <f t="shared" si="117"/>
        <v>0.308241710128828</v>
      </c>
      <c r="CQ102" s="32">
        <f t="shared" si="118"/>
        <v>0.00158139588327331</v>
      </c>
      <c r="CS102" s="30">
        <f t="shared" si="119"/>
        <v>0.66885085111285</v>
      </c>
      <c r="CT102" s="30">
        <f t="shared" si="120"/>
        <v>0.602971459240533</v>
      </c>
      <c r="CU102" s="30">
        <f t="shared" si="121"/>
        <v>0.845645332272011</v>
      </c>
      <c r="CV102" s="34">
        <f t="shared" si="122"/>
        <v>1.18252884730444</v>
      </c>
      <c r="CW102" s="32">
        <f t="shared" si="123"/>
        <v>0.00866229652516225</v>
      </c>
      <c r="CX102" s="32">
        <f t="shared" si="124"/>
        <v>0.182528847304439</v>
      </c>
      <c r="CY102" s="32">
        <f t="shared" si="125"/>
        <v>0.0192579470166869</v>
      </c>
      <c r="CZ102" s="36"/>
      <c r="DB102" s="25">
        <v>-0.399081519192102</v>
      </c>
      <c r="DC102" s="25">
        <v>1</v>
      </c>
      <c r="DD102" s="22">
        <v>0.101328962356908</v>
      </c>
      <c r="DE102" s="25">
        <v>-0.154150679827258</v>
      </c>
      <c r="DF102" s="25">
        <v>1.88815131490312</v>
      </c>
      <c r="DG102" s="26">
        <f t="shared" si="126"/>
        <v>0.743514629131491</v>
      </c>
      <c r="DH102" s="29">
        <f t="shared" si="155"/>
        <v>0.685796862659744</v>
      </c>
      <c r="DI102" s="26">
        <f t="shared" si="156"/>
        <v>1.45815773510785</v>
      </c>
      <c r="DJ102" s="16">
        <f t="shared" si="127"/>
        <v>0.0545757949442442</v>
      </c>
      <c r="DK102" s="16">
        <f t="shared" si="128"/>
        <v>0.458157735107847</v>
      </c>
      <c r="DL102" s="16">
        <f t="shared" si="129"/>
        <v>0.029948971323062</v>
      </c>
      <c r="DO102" s="25">
        <v>-0.399081519192102</v>
      </c>
      <c r="DP102" s="25">
        <v>1</v>
      </c>
      <c r="DQ102" s="25">
        <v>-0.154150679827258</v>
      </c>
      <c r="DR102" s="22">
        <v>1.88815131490312</v>
      </c>
      <c r="DS102" s="26">
        <f t="shared" si="130"/>
        <v>0.655854085168785</v>
      </c>
      <c r="DT102" s="26">
        <f t="shared" si="92"/>
        <v>0.777459516576429</v>
      </c>
      <c r="DU102" s="26">
        <f t="shared" si="157"/>
        <v>1.28624060633219</v>
      </c>
      <c r="DV102" s="16">
        <f t="shared" si="131"/>
        <v>0.0213025949774571</v>
      </c>
      <c r="DW102" s="16">
        <f t="shared" si="132"/>
        <v>0.286240606332193</v>
      </c>
      <c r="DX102" s="16">
        <f t="shared" si="133"/>
        <v>9.82333952960219e-5</v>
      </c>
      <c r="EA102" s="25">
        <v>-0.399081519192102</v>
      </c>
      <c r="EB102" s="22">
        <v>1</v>
      </c>
      <c r="EC102" s="25">
        <v>-0.154150679827258</v>
      </c>
      <c r="ED102" s="26">
        <f t="shared" si="134"/>
        <v>0.584085336018335</v>
      </c>
      <c r="EE102" s="26">
        <f t="shared" si="93"/>
        <v>0.872988874324339</v>
      </c>
      <c r="EF102" s="26">
        <f t="shared" si="158"/>
        <v>1.14548997061843</v>
      </c>
      <c r="EG102" s="16">
        <f t="shared" si="135"/>
        <v>0.0055034640801533</v>
      </c>
      <c r="EH102" s="16">
        <f t="shared" si="136"/>
        <v>0.145489970618426</v>
      </c>
      <c r="EI102" s="16">
        <f t="shared" si="137"/>
        <v>0.0365545827093969</v>
      </c>
      <c r="EL102" s="25">
        <v>-0.399081519192102</v>
      </c>
      <c r="EM102" s="25">
        <v>-0.154150679827258</v>
      </c>
      <c r="EN102" s="26">
        <f t="shared" si="138"/>
        <v>0.763599920845457</v>
      </c>
      <c r="EO102" s="26">
        <f t="shared" si="139"/>
        <v>0.667758057695239</v>
      </c>
      <c r="EP102" s="26">
        <f t="shared" si="140"/>
        <v>1.49754838369378</v>
      </c>
      <c r="EQ102" s="16">
        <f t="shared" si="141"/>
        <v>0.0643636498369909</v>
      </c>
      <c r="ER102" s="16">
        <f t="shared" si="142"/>
        <v>0.497548383693776</v>
      </c>
      <c r="ES102" s="16">
        <f t="shared" si="143"/>
        <v>0.00144131823383151</v>
      </c>
    </row>
    <row r="103" s="1" customFormat="1" spans="1:149">
      <c r="A103" s="13" t="s">
        <v>25</v>
      </c>
      <c r="B103" s="13">
        <v>2.52582679456243</v>
      </c>
      <c r="C103" s="14">
        <v>0.0071714930464445</v>
      </c>
      <c r="D103" s="14">
        <v>0.0787982156914196</v>
      </c>
      <c r="E103" s="13">
        <v>112</v>
      </c>
      <c r="F103" s="13">
        <v>0.491071428571429</v>
      </c>
      <c r="G103" s="13">
        <v>0.491071428571429</v>
      </c>
      <c r="H103" s="13">
        <v>0.857142857142857</v>
      </c>
      <c r="I103" s="13">
        <v>8.39285714285714</v>
      </c>
      <c r="J103" s="13">
        <v>0.6624</v>
      </c>
      <c r="K103" s="17">
        <f t="shared" si="94"/>
        <v>0.751009266848207</v>
      </c>
      <c r="L103" s="17">
        <f t="shared" si="84"/>
        <v>0.882013084578733</v>
      </c>
      <c r="M103" s="17">
        <f t="shared" si="85"/>
        <v>1.13377002845442</v>
      </c>
      <c r="N103" s="16">
        <f t="shared" si="86"/>
        <v>0.00785160217137682</v>
      </c>
      <c r="O103" s="16">
        <f t="shared" si="87"/>
        <v>0.133770028454419</v>
      </c>
      <c r="P103" s="16">
        <f>(O103-$Q$1)^2</f>
        <v>0.161613303817835</v>
      </c>
      <c r="R103" s="21">
        <f t="shared" si="144"/>
        <v>-0.125548387962105</v>
      </c>
      <c r="S103" s="21">
        <f t="shared" si="161"/>
        <v>1</v>
      </c>
      <c r="T103" s="21">
        <f t="shared" si="95"/>
        <v>0.926568452520497</v>
      </c>
      <c r="U103" s="22">
        <f t="shared" si="145"/>
        <v>0.00714590017673189</v>
      </c>
      <c r="V103" s="21">
        <f t="shared" si="146"/>
        <v>0.0758476583067452</v>
      </c>
      <c r="W103" s="21">
        <f t="shared" si="147"/>
        <v>4.71849887129509</v>
      </c>
      <c r="X103" s="21">
        <f t="shared" si="148"/>
        <v>-0.711165686062623</v>
      </c>
      <c r="Y103" s="21">
        <f t="shared" si="149"/>
        <v>-0.711165686062623</v>
      </c>
      <c r="Z103" s="25">
        <f t="shared" si="150"/>
        <v>-0.154150679827258</v>
      </c>
      <c r="AA103" s="21">
        <f t="shared" si="151"/>
        <v>2.12738100396895</v>
      </c>
      <c r="AB103" s="26">
        <f t="shared" si="96"/>
        <v>0.757619621027955</v>
      </c>
      <c r="AC103" s="26">
        <f t="shared" si="88"/>
        <v>0.874317377236404</v>
      </c>
      <c r="AD103" s="26">
        <f t="shared" si="152"/>
        <v>1.14374942788037</v>
      </c>
      <c r="AE103" s="16">
        <f t="shared" si="97"/>
        <v>0.00906677622870731</v>
      </c>
      <c r="AF103" s="16">
        <f t="shared" si="98"/>
        <v>0.143749427880366</v>
      </c>
      <c r="AG103" s="16">
        <f t="shared" si="99"/>
        <v>0.0148319780806984</v>
      </c>
      <c r="AJ103" s="25">
        <v>-0.125548387962105</v>
      </c>
      <c r="AK103" s="25">
        <v>1</v>
      </c>
      <c r="AL103" s="25">
        <v>0.926568452520497</v>
      </c>
      <c r="AM103" s="25">
        <v>0.0758476583067452</v>
      </c>
      <c r="AN103" s="22">
        <v>4.71849887129509</v>
      </c>
      <c r="AO103" s="25">
        <v>-0.711165686062623</v>
      </c>
      <c r="AP103" s="25">
        <v>-0.711165686062623</v>
      </c>
      <c r="AQ103" s="25">
        <v>-0.154150679827258</v>
      </c>
      <c r="AR103" s="25">
        <v>2.12738100396895</v>
      </c>
      <c r="AS103" s="26">
        <f t="shared" si="100"/>
        <v>0.759013763499039</v>
      </c>
      <c r="AT103" s="26">
        <f t="shared" si="89"/>
        <v>0.872711447215856</v>
      </c>
      <c r="AU103" s="26">
        <f t="shared" si="101"/>
        <v>1.14585411156256</v>
      </c>
      <c r="AV103" s="16">
        <f t="shared" si="102"/>
        <v>0.00933421929744823</v>
      </c>
      <c r="AW103" s="16">
        <f t="shared" si="103"/>
        <v>0.145854111562559</v>
      </c>
      <c r="AX103" s="16">
        <f t="shared" si="104"/>
        <v>0.0144431329349975</v>
      </c>
      <c r="BA103" s="25">
        <v>-0.125548387962105</v>
      </c>
      <c r="BB103" s="25">
        <v>1</v>
      </c>
      <c r="BC103" s="25">
        <v>0.926568452520497</v>
      </c>
      <c r="BD103" s="25">
        <v>0.0758476583067452</v>
      </c>
      <c r="BE103" s="22">
        <v>-0.711165686062623</v>
      </c>
      <c r="BF103" s="25">
        <v>-0.711165686062623</v>
      </c>
      <c r="BG103" s="25">
        <v>-0.154150679827258</v>
      </c>
      <c r="BH103" s="25">
        <v>2.12738100396895</v>
      </c>
      <c r="BI103" s="26">
        <f t="shared" si="105"/>
        <v>0.763261540088157</v>
      </c>
      <c r="BJ103" s="26">
        <f t="shared" si="90"/>
        <v>0.867854549468709</v>
      </c>
      <c r="BK103" s="26">
        <f t="shared" si="153"/>
        <v>1.15226681776594</v>
      </c>
      <c r="BL103" s="16">
        <f t="shared" si="106"/>
        <v>0.0101730502689548</v>
      </c>
      <c r="BM103" s="16">
        <f t="shared" si="107"/>
        <v>0.152266817765937</v>
      </c>
      <c r="BN103" s="16">
        <f t="shared" si="108"/>
        <v>0.0127010790796089</v>
      </c>
      <c r="BQ103" s="25">
        <v>-0.125548387962105</v>
      </c>
      <c r="BR103" s="25">
        <v>1</v>
      </c>
      <c r="BS103" s="22">
        <v>0.926568452520497</v>
      </c>
      <c r="BT103" s="25">
        <v>0.0758476583067452</v>
      </c>
      <c r="BU103" s="25">
        <v>-0.711165686062623</v>
      </c>
      <c r="BV103" s="25">
        <v>-0.154150679827258</v>
      </c>
      <c r="BW103" s="25">
        <v>2.12738100396895</v>
      </c>
      <c r="BX103" s="27">
        <f t="shared" si="109"/>
        <v>0.764047290713803</v>
      </c>
      <c r="BY103" s="27">
        <f t="shared" si="91"/>
        <v>0.866962042861457</v>
      </c>
      <c r="BZ103" s="29">
        <f t="shared" si="154"/>
        <v>1.15345303549789</v>
      </c>
      <c r="CA103" s="27">
        <f t="shared" si="110"/>
        <v>0.0103321717094564</v>
      </c>
      <c r="CB103" s="27">
        <f t="shared" si="111"/>
        <v>0.153453035497891</v>
      </c>
      <c r="CC103" s="27">
        <f t="shared" si="112"/>
        <v>0.0127812706802035</v>
      </c>
      <c r="CF103" s="31">
        <v>-0.125548387962105</v>
      </c>
      <c r="CG103" s="31">
        <v>1</v>
      </c>
      <c r="CH103" s="31">
        <v>0.0758476583067452</v>
      </c>
      <c r="CI103" s="31">
        <v>-0.711165686062623</v>
      </c>
      <c r="CJ103" s="31">
        <v>-0.154150679827258</v>
      </c>
      <c r="CK103" s="31">
        <v>2.12738100396895</v>
      </c>
      <c r="CL103" s="34">
        <f t="shared" si="113"/>
        <v>0.752429141897804</v>
      </c>
      <c r="CM103" s="34">
        <f t="shared" si="114"/>
        <v>0.880348677523667</v>
      </c>
      <c r="CN103" s="34">
        <f t="shared" si="115"/>
        <v>1.13591355962833</v>
      </c>
      <c r="CO103" s="32">
        <f t="shared" si="116"/>
        <v>0.008105246390855</v>
      </c>
      <c r="CP103" s="32">
        <f t="shared" si="117"/>
        <v>0.135913559628328</v>
      </c>
      <c r="CQ103" s="32">
        <f t="shared" si="118"/>
        <v>0.0175725199767459</v>
      </c>
      <c r="CS103" s="30">
        <f t="shared" si="119"/>
        <v>0.75436354436538</v>
      </c>
      <c r="CT103" s="30">
        <f t="shared" si="120"/>
        <v>0.740937191950625</v>
      </c>
      <c r="CU103" s="30">
        <f t="shared" si="121"/>
        <v>0.894002902265083</v>
      </c>
      <c r="CV103" s="34">
        <f t="shared" si="122"/>
        <v>1.11856460137474</v>
      </c>
      <c r="CW103" s="32">
        <f t="shared" si="123"/>
        <v>0.00616809051948932</v>
      </c>
      <c r="CX103" s="32">
        <f t="shared" si="124"/>
        <v>0.118564601374736</v>
      </c>
      <c r="CY103" s="32">
        <f t="shared" si="125"/>
        <v>0.041102393060563</v>
      </c>
      <c r="CZ103" s="36"/>
      <c r="DB103" s="25">
        <v>-0.125548387962105</v>
      </c>
      <c r="DC103" s="25">
        <v>1</v>
      </c>
      <c r="DD103" s="22">
        <v>0.0758476583067452</v>
      </c>
      <c r="DE103" s="25">
        <v>-0.154150679827258</v>
      </c>
      <c r="DF103" s="25">
        <v>2.12738100396895</v>
      </c>
      <c r="DG103" s="26">
        <f t="shared" si="126"/>
        <v>0.765207639067422</v>
      </c>
      <c r="DH103" s="29">
        <f t="shared" si="155"/>
        <v>0.865647395793491</v>
      </c>
      <c r="DI103" s="26">
        <f t="shared" si="156"/>
        <v>1.15520476912352</v>
      </c>
      <c r="DJ103" s="16">
        <f t="shared" si="127"/>
        <v>0.0105694106506174</v>
      </c>
      <c r="DK103" s="16">
        <f t="shared" si="128"/>
        <v>0.155204769123524</v>
      </c>
      <c r="DL103" s="16">
        <f t="shared" si="129"/>
        <v>0.0168727772775734</v>
      </c>
      <c r="DO103" s="25">
        <v>-0.125548387962105</v>
      </c>
      <c r="DP103" s="25">
        <v>1</v>
      </c>
      <c r="DQ103" s="25">
        <v>-0.154150679827258</v>
      </c>
      <c r="DR103" s="22">
        <v>2.12738100396895</v>
      </c>
      <c r="DS103" s="26">
        <f t="shared" si="130"/>
        <v>0.725080602094699</v>
      </c>
      <c r="DT103" s="26">
        <f t="shared" si="92"/>
        <v>0.913553607814607</v>
      </c>
      <c r="DU103" s="26">
        <f t="shared" si="157"/>
        <v>1.09462651282412</v>
      </c>
      <c r="DV103" s="16">
        <f t="shared" si="131"/>
        <v>0.00392885787895401</v>
      </c>
      <c r="DW103" s="16">
        <f t="shared" si="132"/>
        <v>0.094626512824123</v>
      </c>
      <c r="DX103" s="16">
        <f t="shared" si="133"/>
        <v>0.0406124746234358</v>
      </c>
      <c r="EA103" s="25">
        <v>-0.125548387962105</v>
      </c>
      <c r="EB103" s="22">
        <v>1</v>
      </c>
      <c r="EC103" s="25">
        <v>-0.154150679827258</v>
      </c>
      <c r="ED103" s="26">
        <f t="shared" si="134"/>
        <v>0.577188520964037</v>
      </c>
      <c r="EE103" s="26">
        <f t="shared" si="93"/>
        <v>1.14763197108224</v>
      </c>
      <c r="EF103" s="26">
        <f t="shared" si="158"/>
        <v>0.871359482131698</v>
      </c>
      <c r="EG103" s="16">
        <f t="shared" si="135"/>
        <v>0.00726099615949635</v>
      </c>
      <c r="EH103" s="16">
        <f t="shared" si="136"/>
        <v>0.128640517868302</v>
      </c>
      <c r="EI103" s="16">
        <f t="shared" si="137"/>
        <v>0.0432814656960745</v>
      </c>
      <c r="EL103" s="25">
        <v>-0.125548387962105</v>
      </c>
      <c r="EM103" s="25">
        <v>-0.154150679827258</v>
      </c>
      <c r="EN103" s="26">
        <f t="shared" si="138"/>
        <v>0.754583417425856</v>
      </c>
      <c r="EO103" s="26">
        <f t="shared" si="139"/>
        <v>0.877835352199595</v>
      </c>
      <c r="EP103" s="26">
        <f t="shared" si="140"/>
        <v>1.13916578717672</v>
      </c>
      <c r="EQ103" s="16">
        <f t="shared" si="141"/>
        <v>0.00849778244830961</v>
      </c>
      <c r="ER103" s="16">
        <f t="shared" si="142"/>
        <v>0.139165787176715</v>
      </c>
      <c r="ES103" s="16">
        <f t="shared" si="143"/>
        <v>0.157091177240428</v>
      </c>
    </row>
    <row r="104" s="1" customFormat="1" spans="1:149">
      <c r="A104" s="13" t="s">
        <v>25</v>
      </c>
      <c r="B104" s="13">
        <v>1.70844456897476</v>
      </c>
      <c r="C104" s="14">
        <v>0.00479213441925306</v>
      </c>
      <c r="D104" s="14">
        <v>0.060593220338983</v>
      </c>
      <c r="E104" s="13">
        <v>112</v>
      </c>
      <c r="F104" s="13">
        <v>0.625</v>
      </c>
      <c r="G104" s="13">
        <v>0.625</v>
      </c>
      <c r="H104" s="13">
        <v>0.857142857142857</v>
      </c>
      <c r="I104" s="13">
        <v>4.82142857142857</v>
      </c>
      <c r="J104" s="13">
        <v>0.6499</v>
      </c>
      <c r="K104" s="17">
        <f t="shared" si="94"/>
        <v>1.06227069906902</v>
      </c>
      <c r="L104" s="17">
        <f t="shared" si="84"/>
        <v>0.611802622975083</v>
      </c>
      <c r="M104" s="17">
        <f t="shared" si="85"/>
        <v>1.63451407765659</v>
      </c>
      <c r="N104" s="16">
        <f t="shared" si="86"/>
        <v>0.17004959345067</v>
      </c>
      <c r="O104" s="16">
        <f t="shared" si="87"/>
        <v>0.634514077656589</v>
      </c>
      <c r="P104" s="16">
        <f>(O104-$Q$1)^2</f>
        <v>0.00974810210459727</v>
      </c>
      <c r="R104" s="21">
        <f t="shared" si="144"/>
        <v>-0.491345559966444</v>
      </c>
      <c r="S104" s="21">
        <f t="shared" ref="S104:S113" si="162">1</f>
        <v>1</v>
      </c>
      <c r="T104" s="21">
        <f t="shared" si="95"/>
        <v>0.535583347782768</v>
      </c>
      <c r="U104" s="22">
        <f t="shared" si="145"/>
        <v>0.00478068869484147</v>
      </c>
      <c r="V104" s="21">
        <f t="shared" si="146"/>
        <v>0.0588283934121184</v>
      </c>
      <c r="W104" s="21">
        <f t="shared" si="147"/>
        <v>4.71849887129509</v>
      </c>
      <c r="X104" s="21">
        <f t="shared" si="148"/>
        <v>-0.470003629245736</v>
      </c>
      <c r="Y104" s="21">
        <f t="shared" si="149"/>
        <v>-0.470003629245736</v>
      </c>
      <c r="Z104" s="25">
        <f t="shared" si="150"/>
        <v>-0.154150679827258</v>
      </c>
      <c r="AA104" s="21">
        <f t="shared" si="151"/>
        <v>1.57307026826323</v>
      </c>
      <c r="AB104" s="26">
        <f t="shared" si="96"/>
        <v>0.801988486098343</v>
      </c>
      <c r="AC104" s="26">
        <f t="shared" si="88"/>
        <v>0.81036076111485</v>
      </c>
      <c r="AD104" s="26">
        <f t="shared" si="152"/>
        <v>1.23401828911885</v>
      </c>
      <c r="AE104" s="16">
        <f t="shared" si="97"/>
        <v>0.023130907603686</v>
      </c>
      <c r="AF104" s="16">
        <f t="shared" si="98"/>
        <v>0.234018289118854</v>
      </c>
      <c r="AG104" s="16">
        <f t="shared" si="99"/>
        <v>0.00099336841075446</v>
      </c>
      <c r="AJ104" s="25">
        <v>-0.491345559966444</v>
      </c>
      <c r="AK104" s="25">
        <v>1</v>
      </c>
      <c r="AL104" s="25">
        <v>0.535583347782768</v>
      </c>
      <c r="AM104" s="25">
        <v>0.0588283934121184</v>
      </c>
      <c r="AN104" s="22">
        <v>4.71849887129509</v>
      </c>
      <c r="AO104" s="25">
        <v>-0.470003629245736</v>
      </c>
      <c r="AP104" s="25">
        <v>-0.470003629245736</v>
      </c>
      <c r="AQ104" s="25">
        <v>-0.154150679827258</v>
      </c>
      <c r="AR104" s="25">
        <v>1.57307026826323</v>
      </c>
      <c r="AS104" s="26">
        <f t="shared" si="100"/>
        <v>0.800696112795264</v>
      </c>
      <c r="AT104" s="26">
        <f t="shared" si="89"/>
        <v>0.811668733761142</v>
      </c>
      <c r="AU104" s="26">
        <f t="shared" si="101"/>
        <v>1.23202971656449</v>
      </c>
      <c r="AV104" s="16">
        <f t="shared" si="102"/>
        <v>0.0227394676341619</v>
      </c>
      <c r="AW104" s="16">
        <f t="shared" si="103"/>
        <v>0.232029716564493</v>
      </c>
      <c r="AX104" s="16">
        <f t="shared" si="104"/>
        <v>0.00115627073612845</v>
      </c>
      <c r="BA104" s="25">
        <v>-0.491345559966444</v>
      </c>
      <c r="BB104" s="25">
        <v>1</v>
      </c>
      <c r="BC104" s="25">
        <v>0.535583347782768</v>
      </c>
      <c r="BD104" s="25">
        <v>0.0588283934121184</v>
      </c>
      <c r="BE104" s="22">
        <v>-0.470003629245736</v>
      </c>
      <c r="BF104" s="25">
        <v>-0.470003629245736</v>
      </c>
      <c r="BG104" s="25">
        <v>-0.154150679827258</v>
      </c>
      <c r="BH104" s="25">
        <v>1.57307026826323</v>
      </c>
      <c r="BI104" s="26">
        <f t="shared" si="105"/>
        <v>0.79589902640401</v>
      </c>
      <c r="BJ104" s="26">
        <f t="shared" si="90"/>
        <v>0.816560868200009</v>
      </c>
      <c r="BK104" s="26">
        <f t="shared" si="153"/>
        <v>1.2246484480751</v>
      </c>
      <c r="BL104" s="16">
        <f t="shared" si="106"/>
        <v>0.0213157157109187</v>
      </c>
      <c r="BM104" s="16">
        <f t="shared" si="107"/>
        <v>0.224648448075103</v>
      </c>
      <c r="BN104" s="16">
        <f t="shared" si="108"/>
        <v>0.00162549547842273</v>
      </c>
      <c r="BQ104" s="25">
        <v>-0.491345559966444</v>
      </c>
      <c r="BR104" s="25">
        <v>1</v>
      </c>
      <c r="BS104" s="22">
        <v>0.535583347782768</v>
      </c>
      <c r="BT104" s="25">
        <v>0.0588283934121184</v>
      </c>
      <c r="BU104" s="25">
        <v>-0.470003629245736</v>
      </c>
      <c r="BV104" s="25">
        <v>-0.154150679827258</v>
      </c>
      <c r="BW104" s="25">
        <v>1.57307026826323</v>
      </c>
      <c r="BX104" s="27">
        <f t="shared" si="109"/>
        <v>0.799140200653941</v>
      </c>
      <c r="BY104" s="27">
        <f t="shared" si="91"/>
        <v>0.813249038739615</v>
      </c>
      <c r="BZ104" s="29">
        <f t="shared" si="154"/>
        <v>1.22963563725795</v>
      </c>
      <c r="CA104" s="27">
        <f t="shared" si="110"/>
        <v>0.0222726374912285</v>
      </c>
      <c r="CB104" s="27">
        <f t="shared" si="111"/>
        <v>0.229635637257948</v>
      </c>
      <c r="CC104" s="27">
        <f t="shared" si="112"/>
        <v>0.00135952080426054</v>
      </c>
      <c r="CF104" s="31">
        <v>-0.491345559966444</v>
      </c>
      <c r="CG104" s="31">
        <v>1</v>
      </c>
      <c r="CH104" s="31">
        <v>0.0588283934121184</v>
      </c>
      <c r="CI104" s="31">
        <v>-0.470003629245736</v>
      </c>
      <c r="CJ104" s="31">
        <v>-0.154150679827258</v>
      </c>
      <c r="CK104" s="31">
        <v>1.57307026826323</v>
      </c>
      <c r="CL104" s="34">
        <f t="shared" si="113"/>
        <v>0.873026885634347</v>
      </c>
      <c r="CM104" s="34">
        <f t="shared" si="114"/>
        <v>0.744421518619989</v>
      </c>
      <c r="CN104" s="34">
        <f t="shared" si="115"/>
        <v>1.34332495096838</v>
      </c>
      <c r="CO104" s="32">
        <f t="shared" si="116"/>
        <v>0.0497856070928831</v>
      </c>
      <c r="CP104" s="32">
        <f t="shared" si="117"/>
        <v>0.343324950968376</v>
      </c>
      <c r="CQ104" s="32">
        <f t="shared" si="118"/>
        <v>0.00560252391006502</v>
      </c>
      <c r="CS104" s="30">
        <f t="shared" si="119"/>
        <v>0.874085354194826</v>
      </c>
      <c r="CT104" s="30">
        <f t="shared" si="120"/>
        <v>0.876239254459733</v>
      </c>
      <c r="CU104" s="30">
        <f t="shared" si="121"/>
        <v>0.741692405004968</v>
      </c>
      <c r="CV104" s="34">
        <f t="shared" si="122"/>
        <v>1.34826781729456</v>
      </c>
      <c r="CW104" s="32">
        <f t="shared" si="123"/>
        <v>0.051229458109388</v>
      </c>
      <c r="CX104" s="32">
        <f t="shared" si="124"/>
        <v>0.348267817294558</v>
      </c>
      <c r="CY104" s="32">
        <f t="shared" si="125"/>
        <v>0.000727163248425028</v>
      </c>
      <c r="CZ104" s="36"/>
      <c r="DB104" s="25">
        <v>-0.491345559966444</v>
      </c>
      <c r="DC104" s="25">
        <v>1</v>
      </c>
      <c r="DD104" s="22">
        <v>0.0588283934121184</v>
      </c>
      <c r="DE104" s="25">
        <v>-0.154150679827258</v>
      </c>
      <c r="DF104" s="25">
        <v>1.57307026826323</v>
      </c>
      <c r="DG104" s="26">
        <f t="shared" si="126"/>
        <v>0.819377831213658</v>
      </c>
      <c r="DH104" s="29">
        <f t="shared" si="155"/>
        <v>0.793162781860197</v>
      </c>
      <c r="DI104" s="26">
        <f t="shared" si="156"/>
        <v>1.26077524421243</v>
      </c>
      <c r="DJ104" s="16">
        <f t="shared" si="127"/>
        <v>0.028722735272885</v>
      </c>
      <c r="DK104" s="16">
        <f t="shared" si="128"/>
        <v>0.260775244212429</v>
      </c>
      <c r="DL104" s="16">
        <f t="shared" si="129"/>
        <v>0.000591694918857719</v>
      </c>
      <c r="DO104" s="25">
        <v>-0.491345559966444</v>
      </c>
      <c r="DP104" s="25">
        <v>1</v>
      </c>
      <c r="DQ104" s="25">
        <v>-0.154150679827258</v>
      </c>
      <c r="DR104" s="22">
        <v>1.57307026826323</v>
      </c>
      <c r="DS104" s="26">
        <f t="shared" si="130"/>
        <v>0.79076571196834</v>
      </c>
      <c r="DT104" s="26">
        <f t="shared" si="92"/>
        <v>0.821861633810976</v>
      </c>
      <c r="DU104" s="26">
        <f t="shared" si="157"/>
        <v>1.21674982607838</v>
      </c>
      <c r="DV104" s="16">
        <f t="shared" si="131"/>
        <v>0.0198431488083474</v>
      </c>
      <c r="DW104" s="16">
        <f t="shared" si="132"/>
        <v>0.216749826078382</v>
      </c>
      <c r="DX104" s="16">
        <f t="shared" si="133"/>
        <v>0.00630468656415401</v>
      </c>
      <c r="EA104" s="25">
        <v>-0.491345559966444</v>
      </c>
      <c r="EB104" s="22">
        <v>1</v>
      </c>
      <c r="EC104" s="25">
        <v>-0.154150679827258</v>
      </c>
      <c r="ED104" s="26">
        <f t="shared" si="134"/>
        <v>0.81640863931311</v>
      </c>
      <c r="EE104" s="26">
        <f t="shared" si="93"/>
        <v>0.796047431035023</v>
      </c>
      <c r="EF104" s="26">
        <f t="shared" si="158"/>
        <v>1.25620655379768</v>
      </c>
      <c r="EG104" s="16">
        <f t="shared" si="135"/>
        <v>0.0277251269659035</v>
      </c>
      <c r="EH104" s="16">
        <f t="shared" si="136"/>
        <v>0.256206553797677</v>
      </c>
      <c r="EI104" s="16">
        <f t="shared" si="137"/>
        <v>0.00647637767221685</v>
      </c>
      <c r="EL104" s="25">
        <v>-0.491345559966444</v>
      </c>
      <c r="EM104" s="25">
        <v>-0.154150679827258</v>
      </c>
      <c r="EN104" s="26">
        <f t="shared" si="138"/>
        <v>1.06732618320257</v>
      </c>
      <c r="EO104" s="26">
        <f t="shared" si="139"/>
        <v>0.608904766160559</v>
      </c>
      <c r="EP104" s="26">
        <f t="shared" si="140"/>
        <v>1.64229294230276</v>
      </c>
      <c r="EQ104" s="16">
        <f t="shared" si="141"/>
        <v>0.174244618423062</v>
      </c>
      <c r="ER104" s="16">
        <f t="shared" si="142"/>
        <v>0.642292942302763</v>
      </c>
      <c r="ES104" s="16">
        <f t="shared" si="143"/>
        <v>0.0114019388015554</v>
      </c>
    </row>
    <row r="105" s="1" customFormat="1" spans="1:149">
      <c r="A105" s="13" t="s">
        <v>25</v>
      </c>
      <c r="B105" s="13">
        <v>2.67326705238965</v>
      </c>
      <c r="C105" s="14">
        <v>0.00739123376623377</v>
      </c>
      <c r="D105" s="14">
        <v>0.106640625</v>
      </c>
      <c r="E105" s="13">
        <v>112</v>
      </c>
      <c r="F105" s="13">
        <v>0.357142857142857</v>
      </c>
      <c r="G105" s="13">
        <v>0.357142857142857</v>
      </c>
      <c r="H105" s="13">
        <v>0.857142857142857</v>
      </c>
      <c r="I105" s="13">
        <v>8.39285714285714</v>
      </c>
      <c r="J105" s="13">
        <v>0.4123</v>
      </c>
      <c r="K105" s="17">
        <f t="shared" si="94"/>
        <v>0.658733062808087</v>
      </c>
      <c r="L105" s="17">
        <f t="shared" si="84"/>
        <v>0.625898445483247</v>
      </c>
      <c r="M105" s="17">
        <f t="shared" si="85"/>
        <v>1.59770328112561</v>
      </c>
      <c r="N105" s="16">
        <f t="shared" si="86"/>
        <v>0.0607292544449748</v>
      </c>
      <c r="O105" s="16">
        <f t="shared" si="87"/>
        <v>0.597703281125606</v>
      </c>
      <c r="P105" s="16">
        <f>(O105-$Q$1)^2</f>
        <v>0.00383429456857819</v>
      </c>
      <c r="R105" s="21">
        <f t="shared" si="144"/>
        <v>-0.468567148704914</v>
      </c>
      <c r="S105" s="21">
        <f t="shared" si="162"/>
        <v>1</v>
      </c>
      <c r="T105" s="21">
        <f t="shared" si="95"/>
        <v>0.983301339532498</v>
      </c>
      <c r="U105" s="22">
        <f t="shared" si="145"/>
        <v>0.00736405245140281</v>
      </c>
      <c r="V105" s="21">
        <f t="shared" si="146"/>
        <v>0.101328962356908</v>
      </c>
      <c r="W105" s="21">
        <f t="shared" si="147"/>
        <v>4.71849887129509</v>
      </c>
      <c r="X105" s="21">
        <f t="shared" si="148"/>
        <v>-1.02961941718116</v>
      </c>
      <c r="Y105" s="21">
        <f t="shared" si="149"/>
        <v>-1.02961941718116</v>
      </c>
      <c r="Z105" s="25">
        <f t="shared" si="150"/>
        <v>-0.154150679827258</v>
      </c>
      <c r="AA105" s="21">
        <f t="shared" si="151"/>
        <v>2.12738100396895</v>
      </c>
      <c r="AB105" s="26">
        <f t="shared" si="96"/>
        <v>0.655071054412819</v>
      </c>
      <c r="AC105" s="26">
        <f t="shared" si="88"/>
        <v>0.62939737181575</v>
      </c>
      <c r="AD105" s="26">
        <f t="shared" si="152"/>
        <v>1.5888213786389</v>
      </c>
      <c r="AE105" s="16">
        <f t="shared" si="97"/>
        <v>0.0589377848607117</v>
      </c>
      <c r="AF105" s="16">
        <f t="shared" si="98"/>
        <v>0.5888213786389</v>
      </c>
      <c r="AG105" s="16">
        <f t="shared" si="99"/>
        <v>0.104513412331367</v>
      </c>
      <c r="AJ105" s="25">
        <v>-0.468567148704914</v>
      </c>
      <c r="AK105" s="25">
        <v>1</v>
      </c>
      <c r="AL105" s="25">
        <v>0.983301339532498</v>
      </c>
      <c r="AM105" s="25">
        <v>0.101328962356908</v>
      </c>
      <c r="AN105" s="22">
        <v>4.71849887129509</v>
      </c>
      <c r="AO105" s="25">
        <v>-1.02961941718116</v>
      </c>
      <c r="AP105" s="25">
        <v>-1.02961941718116</v>
      </c>
      <c r="AQ105" s="25">
        <v>-0.154150679827258</v>
      </c>
      <c r="AR105" s="25">
        <v>2.12738100396895</v>
      </c>
      <c r="AS105" s="26">
        <f t="shared" si="100"/>
        <v>0.65691134439223</v>
      </c>
      <c r="AT105" s="26">
        <f t="shared" si="89"/>
        <v>0.627634160255608</v>
      </c>
      <c r="AU105" s="26">
        <f t="shared" si="101"/>
        <v>1.59328485178809</v>
      </c>
      <c r="AV105" s="16">
        <f t="shared" si="102"/>
        <v>0.0598347098053741</v>
      </c>
      <c r="AW105" s="16">
        <f t="shared" si="103"/>
        <v>0.593284851788091</v>
      </c>
      <c r="AX105" s="16">
        <f t="shared" si="104"/>
        <v>0.107093317822495</v>
      </c>
      <c r="BA105" s="25">
        <v>-0.468567148704914</v>
      </c>
      <c r="BB105" s="25">
        <v>1</v>
      </c>
      <c r="BC105" s="25">
        <v>0.983301339532498</v>
      </c>
      <c r="BD105" s="25">
        <v>0.101328962356908</v>
      </c>
      <c r="BE105" s="22">
        <v>-1.02961941718116</v>
      </c>
      <c r="BF105" s="25">
        <v>-1.02961941718116</v>
      </c>
      <c r="BG105" s="25">
        <v>-0.154150679827258</v>
      </c>
      <c r="BH105" s="25">
        <v>2.12738100396895</v>
      </c>
      <c r="BI105" s="26">
        <f t="shared" si="105"/>
        <v>0.657106045057042</v>
      </c>
      <c r="BJ105" s="26">
        <f t="shared" si="90"/>
        <v>0.627448192116706</v>
      </c>
      <c r="BK105" s="26">
        <f t="shared" si="153"/>
        <v>1.59375708236003</v>
      </c>
      <c r="BL105" s="16">
        <f t="shared" si="106"/>
        <v>0.0599299996964705</v>
      </c>
      <c r="BM105" s="16">
        <f t="shared" si="107"/>
        <v>0.593757082360034</v>
      </c>
      <c r="BN105" s="16">
        <f t="shared" si="108"/>
        <v>0.108103653433097</v>
      </c>
      <c r="BQ105" s="25">
        <v>-0.468567148704914</v>
      </c>
      <c r="BR105" s="25">
        <v>1</v>
      </c>
      <c r="BS105" s="22">
        <v>0.983301339532498</v>
      </c>
      <c r="BT105" s="25">
        <v>0.101328962356908</v>
      </c>
      <c r="BU105" s="25">
        <v>-1.02961941718116</v>
      </c>
      <c r="BV105" s="25">
        <v>-0.154150679827258</v>
      </c>
      <c r="BW105" s="25">
        <v>2.12738100396895</v>
      </c>
      <c r="BX105" s="27">
        <f t="shared" si="109"/>
        <v>0.657488820697952</v>
      </c>
      <c r="BY105" s="27">
        <f t="shared" si="91"/>
        <v>0.627082905474083</v>
      </c>
      <c r="BZ105" s="29">
        <f t="shared" si="154"/>
        <v>1.5946854734367</v>
      </c>
      <c r="CA105" s="27">
        <f t="shared" si="110"/>
        <v>0.0601175577952525</v>
      </c>
      <c r="CB105" s="27">
        <f t="shared" si="111"/>
        <v>0.594685473436702</v>
      </c>
      <c r="CC105" s="27">
        <f t="shared" si="112"/>
        <v>0.107700902030557</v>
      </c>
      <c r="CF105" s="31">
        <v>-0.468567148704914</v>
      </c>
      <c r="CG105" s="31">
        <v>1</v>
      </c>
      <c r="CH105" s="31">
        <v>0.101328962356908</v>
      </c>
      <c r="CI105" s="31">
        <v>-1.02961941718116</v>
      </c>
      <c r="CJ105" s="31">
        <v>-0.154150679827258</v>
      </c>
      <c r="CK105" s="31">
        <v>2.12738100396895</v>
      </c>
      <c r="CL105" s="34">
        <f t="shared" si="113"/>
        <v>0.638764691338463</v>
      </c>
      <c r="CM105" s="34">
        <f t="shared" si="114"/>
        <v>0.645464606279457</v>
      </c>
      <c r="CN105" s="34">
        <f t="shared" si="115"/>
        <v>1.54927162585123</v>
      </c>
      <c r="CO105" s="32">
        <f t="shared" si="116"/>
        <v>0.0512862564230255</v>
      </c>
      <c r="CP105" s="32">
        <f t="shared" si="117"/>
        <v>0.549271625851233</v>
      </c>
      <c r="CQ105" s="32">
        <f t="shared" si="118"/>
        <v>0.0788467779150694</v>
      </c>
      <c r="CS105" s="30">
        <f t="shared" si="119"/>
        <v>0.640745305417295</v>
      </c>
      <c r="CT105" s="30">
        <f t="shared" si="120"/>
        <v>0.584398741896625</v>
      </c>
      <c r="CU105" s="30">
        <f t="shared" si="121"/>
        <v>0.705511443542656</v>
      </c>
      <c r="CV105" s="34">
        <f t="shared" si="122"/>
        <v>1.41741145257488</v>
      </c>
      <c r="CW105" s="32">
        <f t="shared" si="123"/>
        <v>0.0296179769624011</v>
      </c>
      <c r="CX105" s="32">
        <f t="shared" si="124"/>
        <v>0.417411452574885</v>
      </c>
      <c r="CY105" s="32">
        <f t="shared" si="125"/>
        <v>0.00923705519491811</v>
      </c>
      <c r="CZ105" s="36"/>
      <c r="DB105" s="25">
        <v>-0.468567148704914</v>
      </c>
      <c r="DC105" s="25">
        <v>1</v>
      </c>
      <c r="DD105" s="22">
        <v>0.101328962356908</v>
      </c>
      <c r="DE105" s="25">
        <v>-0.154150679827258</v>
      </c>
      <c r="DF105" s="25">
        <v>2.12738100396895</v>
      </c>
      <c r="DG105" s="26">
        <f t="shared" si="126"/>
        <v>0.713907315641656</v>
      </c>
      <c r="DH105" s="29">
        <f t="shared" si="155"/>
        <v>0.577525949050441</v>
      </c>
      <c r="DI105" s="26">
        <f t="shared" si="156"/>
        <v>1.73152392830865</v>
      </c>
      <c r="DJ105" s="16">
        <f t="shared" si="127"/>
        <v>0.0909669728485655</v>
      </c>
      <c r="DK105" s="16">
        <f t="shared" si="128"/>
        <v>0.731523928308649</v>
      </c>
      <c r="DL105" s="16">
        <f t="shared" si="129"/>
        <v>0.199294302207068</v>
      </c>
      <c r="DO105" s="25">
        <v>-0.468567148704914</v>
      </c>
      <c r="DP105" s="25">
        <v>1</v>
      </c>
      <c r="DQ105" s="25">
        <v>-0.154150679827258</v>
      </c>
      <c r="DR105" s="22">
        <v>2.12738100396895</v>
      </c>
      <c r="DS105" s="26">
        <f t="shared" si="130"/>
        <v>0.635990242577275</v>
      </c>
      <c r="DT105" s="26">
        <f t="shared" si="92"/>
        <v>0.648280386078256</v>
      </c>
      <c r="DU105" s="26">
        <f t="shared" si="157"/>
        <v>1.54254242681852</v>
      </c>
      <c r="DV105" s="16">
        <f t="shared" si="131"/>
        <v>0.0500373246242803</v>
      </c>
      <c r="DW105" s="16">
        <f t="shared" si="132"/>
        <v>0.542542426818519</v>
      </c>
      <c r="DX105" s="16">
        <f t="shared" si="133"/>
        <v>0.0607083003290418</v>
      </c>
      <c r="EA105" s="25">
        <v>-0.468567148704914</v>
      </c>
      <c r="EB105" s="22">
        <v>1</v>
      </c>
      <c r="EC105" s="25">
        <v>-0.154150679827258</v>
      </c>
      <c r="ED105" s="26">
        <f t="shared" si="134"/>
        <v>0.50626960147638</v>
      </c>
      <c r="EE105" s="26">
        <f t="shared" si="93"/>
        <v>0.814388220816841</v>
      </c>
      <c r="EF105" s="26">
        <f t="shared" si="158"/>
        <v>1.22791559902105</v>
      </c>
      <c r="EG105" s="16">
        <f t="shared" si="135"/>
        <v>0.00883028600162962</v>
      </c>
      <c r="EH105" s="16">
        <f t="shared" si="136"/>
        <v>0.227915599021052</v>
      </c>
      <c r="EI105" s="16">
        <f t="shared" si="137"/>
        <v>0.0118302384175136</v>
      </c>
      <c r="EL105" s="25">
        <v>-0.468567148704914</v>
      </c>
      <c r="EM105" s="25">
        <v>-0.154150679827258</v>
      </c>
      <c r="EN105" s="26">
        <f t="shared" si="138"/>
        <v>0.661868058953784</v>
      </c>
      <c r="EO105" s="26">
        <f t="shared" si="139"/>
        <v>0.622933822568388</v>
      </c>
      <c r="EP105" s="26">
        <f t="shared" si="140"/>
        <v>1.60530695841325</v>
      </c>
      <c r="EQ105" s="16">
        <f t="shared" si="141"/>
        <v>0.0622842160499595</v>
      </c>
      <c r="ER105" s="16">
        <f t="shared" si="142"/>
        <v>0.605306958413253</v>
      </c>
      <c r="ES105" s="16">
        <f t="shared" si="143"/>
        <v>0.0048711853385716</v>
      </c>
    </row>
    <row r="106" s="1" customFormat="1" spans="1:149">
      <c r="A106" s="13" t="s">
        <v>25</v>
      </c>
      <c r="B106" s="13">
        <v>2.52582679456243</v>
      </c>
      <c r="C106" s="14">
        <v>0.0071714930464445</v>
      </c>
      <c r="D106" s="14">
        <v>0.0787982156914196</v>
      </c>
      <c r="E106" s="13">
        <v>112</v>
      </c>
      <c r="F106" s="13">
        <v>0.491071428571429</v>
      </c>
      <c r="G106" s="13">
        <v>0.491071428571429</v>
      </c>
      <c r="H106" s="13">
        <v>0.857142857142857</v>
      </c>
      <c r="I106" s="13">
        <v>4.82142857142857</v>
      </c>
      <c r="J106" s="13">
        <v>0.6289</v>
      </c>
      <c r="K106" s="17">
        <f t="shared" si="94"/>
        <v>0.953509266848207</v>
      </c>
      <c r="L106" s="17">
        <f t="shared" si="84"/>
        <v>0.659563595096257</v>
      </c>
      <c r="M106" s="17">
        <f t="shared" si="85"/>
        <v>1.51615402583592</v>
      </c>
      <c r="N106" s="16">
        <f t="shared" si="86"/>
        <v>0.105371176123731</v>
      </c>
      <c r="O106" s="16">
        <f t="shared" si="87"/>
        <v>0.516154025835915</v>
      </c>
      <c r="P106" s="16">
        <f>(O106-$Q$1)^2</f>
        <v>0.000385241675441261</v>
      </c>
      <c r="R106" s="21">
        <f t="shared" si="144"/>
        <v>-0.416176882214851</v>
      </c>
      <c r="S106" s="21">
        <f t="shared" si="162"/>
        <v>1</v>
      </c>
      <c r="T106" s="21">
        <f t="shared" si="95"/>
        <v>0.926568452520497</v>
      </c>
      <c r="U106" s="22">
        <f t="shared" si="145"/>
        <v>0.00714590017673189</v>
      </c>
      <c r="V106" s="21">
        <f t="shared" si="146"/>
        <v>0.0758476583067452</v>
      </c>
      <c r="W106" s="21">
        <f t="shared" si="147"/>
        <v>4.71849887129509</v>
      </c>
      <c r="X106" s="21">
        <f t="shared" si="148"/>
        <v>-0.711165686062623</v>
      </c>
      <c r="Y106" s="21">
        <f t="shared" si="149"/>
        <v>-0.711165686062623</v>
      </c>
      <c r="Z106" s="25">
        <f t="shared" si="150"/>
        <v>-0.154150679827258</v>
      </c>
      <c r="AA106" s="21">
        <f t="shared" si="151"/>
        <v>1.57307026826323</v>
      </c>
      <c r="AB106" s="26">
        <f t="shared" si="96"/>
        <v>0.762583359170634</v>
      </c>
      <c r="AC106" s="26">
        <f t="shared" si="88"/>
        <v>0.824696726511283</v>
      </c>
      <c r="AD106" s="26">
        <f t="shared" si="152"/>
        <v>1.21256695686219</v>
      </c>
      <c r="AE106" s="16">
        <f t="shared" si="97"/>
        <v>0.0178712405191448</v>
      </c>
      <c r="AF106" s="16">
        <f t="shared" si="98"/>
        <v>0.212566956862194</v>
      </c>
      <c r="AG106" s="16">
        <f t="shared" si="99"/>
        <v>0.00280572341578098</v>
      </c>
      <c r="AJ106" s="25">
        <v>-0.416176882214851</v>
      </c>
      <c r="AK106" s="25">
        <v>1</v>
      </c>
      <c r="AL106" s="25">
        <v>0.926568452520497</v>
      </c>
      <c r="AM106" s="25">
        <v>0.0758476583067452</v>
      </c>
      <c r="AN106" s="22">
        <v>4.71849887129509</v>
      </c>
      <c r="AO106" s="25">
        <v>-0.711165686062623</v>
      </c>
      <c r="AP106" s="25">
        <v>-0.711165686062623</v>
      </c>
      <c r="AQ106" s="25">
        <v>-0.154150679827258</v>
      </c>
      <c r="AR106" s="25">
        <v>1.57307026826323</v>
      </c>
      <c r="AS106" s="26">
        <f t="shared" si="100"/>
        <v>0.763774922064714</v>
      </c>
      <c r="AT106" s="26">
        <f t="shared" si="89"/>
        <v>0.823410119698476</v>
      </c>
      <c r="AU106" s="26">
        <f t="shared" si="101"/>
        <v>1.214461634703</v>
      </c>
      <c r="AV106" s="16">
        <f t="shared" si="102"/>
        <v>0.0181912446019626</v>
      </c>
      <c r="AW106" s="16">
        <f t="shared" si="103"/>
        <v>0.214461634702996</v>
      </c>
      <c r="AX106" s="16">
        <f t="shared" si="104"/>
        <v>0.00265967768641478</v>
      </c>
      <c r="BA106" s="25">
        <v>-0.416176882214851</v>
      </c>
      <c r="BB106" s="25">
        <v>1</v>
      </c>
      <c r="BC106" s="25">
        <v>0.926568452520497</v>
      </c>
      <c r="BD106" s="25">
        <v>0.0758476583067452</v>
      </c>
      <c r="BE106" s="22">
        <v>-0.711165686062623</v>
      </c>
      <c r="BF106" s="25">
        <v>-0.711165686062623</v>
      </c>
      <c r="BG106" s="25">
        <v>-0.154150679827258</v>
      </c>
      <c r="BH106" s="25">
        <v>1.57307026826323</v>
      </c>
      <c r="BI106" s="26">
        <f t="shared" si="105"/>
        <v>0.762788294540799</v>
      </c>
      <c r="BJ106" s="26">
        <f t="shared" si="90"/>
        <v>0.824475158443012</v>
      </c>
      <c r="BK106" s="26">
        <f t="shared" si="153"/>
        <v>1.21289282006805</v>
      </c>
      <c r="BL106" s="16">
        <f t="shared" si="106"/>
        <v>0.0179260754150438</v>
      </c>
      <c r="BM106" s="16">
        <f t="shared" si="107"/>
        <v>0.212892820068054</v>
      </c>
      <c r="BN106" s="16">
        <f t="shared" si="108"/>
        <v>0.00271160377914176</v>
      </c>
      <c r="BQ106" s="25">
        <v>-0.416176882214851</v>
      </c>
      <c r="BR106" s="25">
        <v>1</v>
      </c>
      <c r="BS106" s="22">
        <v>0.926568452520497</v>
      </c>
      <c r="BT106" s="25">
        <v>0.0758476583067452</v>
      </c>
      <c r="BU106" s="25">
        <v>-0.711165686062623</v>
      </c>
      <c r="BV106" s="25">
        <v>-0.154150679827258</v>
      </c>
      <c r="BW106" s="25">
        <v>1.57307026826323</v>
      </c>
      <c r="BX106" s="27">
        <f t="shared" si="109"/>
        <v>0.764801990425718</v>
      </c>
      <c r="BY106" s="27">
        <f t="shared" si="91"/>
        <v>0.822304345272337</v>
      </c>
      <c r="BZ106" s="29">
        <f t="shared" si="154"/>
        <v>1.21609475341981</v>
      </c>
      <c r="CA106" s="27">
        <f t="shared" si="110"/>
        <v>0.018469351001672</v>
      </c>
      <c r="CB106" s="27">
        <f t="shared" si="111"/>
        <v>0.216094753419809</v>
      </c>
      <c r="CC106" s="27">
        <f t="shared" si="112"/>
        <v>0.00254142661767043</v>
      </c>
      <c r="CF106" s="31">
        <v>-0.416176882214851</v>
      </c>
      <c r="CG106" s="31">
        <v>1</v>
      </c>
      <c r="CH106" s="31">
        <v>0.0758476583067452</v>
      </c>
      <c r="CI106" s="31">
        <v>-0.711165686062623</v>
      </c>
      <c r="CJ106" s="31">
        <v>-0.154150679827258</v>
      </c>
      <c r="CK106" s="31">
        <v>1.57307026826323</v>
      </c>
      <c r="CL106" s="34">
        <f t="shared" si="113"/>
        <v>0.758409131221976</v>
      </c>
      <c r="CM106" s="34">
        <f t="shared" si="114"/>
        <v>0.829235796497721</v>
      </c>
      <c r="CN106" s="34">
        <f t="shared" si="115"/>
        <v>1.20592960919379</v>
      </c>
      <c r="CO106" s="32">
        <f t="shared" si="116"/>
        <v>0.016772615069871</v>
      </c>
      <c r="CP106" s="32">
        <f t="shared" si="117"/>
        <v>0.205929609193793</v>
      </c>
      <c r="CQ106" s="32">
        <f t="shared" si="118"/>
        <v>0.00391191859943638</v>
      </c>
      <c r="CS106" s="30">
        <f t="shared" si="119"/>
        <v>0.75991869245276</v>
      </c>
      <c r="CT106" s="30">
        <f t="shared" si="120"/>
        <v>0.73483376406908</v>
      </c>
      <c r="CU106" s="30">
        <f t="shared" si="121"/>
        <v>0.855839824938799</v>
      </c>
      <c r="CV106" s="34">
        <f t="shared" si="122"/>
        <v>1.16844293857383</v>
      </c>
      <c r="CW106" s="32">
        <f t="shared" si="123"/>
        <v>0.0112219623698434</v>
      </c>
      <c r="CX106" s="32">
        <f t="shared" si="124"/>
        <v>0.168442938573826</v>
      </c>
      <c r="CY106" s="32">
        <f t="shared" si="125"/>
        <v>0.0233658476170056</v>
      </c>
      <c r="CZ106" s="36"/>
      <c r="DB106" s="25">
        <v>-0.416176882214851</v>
      </c>
      <c r="DC106" s="25">
        <v>1</v>
      </c>
      <c r="DD106" s="22">
        <v>0.0758476583067452</v>
      </c>
      <c r="DE106" s="25">
        <v>-0.154150679827258</v>
      </c>
      <c r="DF106" s="25">
        <v>1.57307026826323</v>
      </c>
      <c r="DG106" s="26">
        <f t="shared" si="126"/>
        <v>0.76643066730863</v>
      </c>
      <c r="DH106" s="29">
        <f t="shared" si="155"/>
        <v>0.820556935969723</v>
      </c>
      <c r="DI106" s="26">
        <f t="shared" si="156"/>
        <v>1.21868447656007</v>
      </c>
      <c r="DJ106" s="16">
        <f t="shared" si="127"/>
        <v>0.0189146844503571</v>
      </c>
      <c r="DK106" s="16">
        <f t="shared" si="128"/>
        <v>0.218684476560074</v>
      </c>
      <c r="DL106" s="16">
        <f t="shared" si="129"/>
        <v>0.0044110249612506</v>
      </c>
      <c r="DO106" s="25">
        <v>-0.416176882214851</v>
      </c>
      <c r="DP106" s="25">
        <v>1</v>
      </c>
      <c r="DQ106" s="25">
        <v>-0.154150679827258</v>
      </c>
      <c r="DR106" s="22">
        <v>1.57307026826323</v>
      </c>
      <c r="DS106" s="26">
        <f t="shared" si="130"/>
        <v>0.7098025342584</v>
      </c>
      <c r="DT106" s="26">
        <f t="shared" si="92"/>
        <v>0.886021068742835</v>
      </c>
      <c r="DU106" s="26">
        <f t="shared" si="157"/>
        <v>1.12864133289617</v>
      </c>
      <c r="DV106" s="16">
        <f t="shared" si="131"/>
        <v>0.00654522004943158</v>
      </c>
      <c r="DW106" s="16">
        <f t="shared" si="132"/>
        <v>0.128641332896168</v>
      </c>
      <c r="DX106" s="16">
        <f t="shared" si="133"/>
        <v>0.0280597842289411</v>
      </c>
      <c r="EA106" s="25">
        <v>-0.416176882214851</v>
      </c>
      <c r="EB106" s="22">
        <v>1</v>
      </c>
      <c r="EC106" s="25">
        <v>-0.154150679827258</v>
      </c>
      <c r="ED106" s="26">
        <f t="shared" si="134"/>
        <v>0.732819990047948</v>
      </c>
      <c r="EE106" s="26">
        <f t="shared" si="93"/>
        <v>0.858191654895838</v>
      </c>
      <c r="EF106" s="26">
        <f t="shared" si="158"/>
        <v>1.16524088097941</v>
      </c>
      <c r="EG106" s="16">
        <f t="shared" si="135"/>
        <v>0.0107993643315656</v>
      </c>
      <c r="EH106" s="16">
        <f t="shared" si="136"/>
        <v>0.165240880979405</v>
      </c>
      <c r="EI106" s="16">
        <f t="shared" si="137"/>
        <v>0.0293922282105907</v>
      </c>
      <c r="EL106" s="25">
        <v>-0.416176882214851</v>
      </c>
      <c r="EM106" s="25">
        <v>-0.154150679827258</v>
      </c>
      <c r="EN106" s="26">
        <f t="shared" si="138"/>
        <v>0.958047141209201</v>
      </c>
      <c r="EO106" s="26">
        <f t="shared" si="139"/>
        <v>0.656439514245857</v>
      </c>
      <c r="EP106" s="26">
        <f t="shared" si="140"/>
        <v>1.52336959963301</v>
      </c>
      <c r="EQ106" s="16">
        <f t="shared" si="141"/>
        <v>0.10833784056619</v>
      </c>
      <c r="ER106" s="16">
        <f t="shared" si="142"/>
        <v>0.523369599633011</v>
      </c>
      <c r="ES106" s="16">
        <f t="shared" si="143"/>
        <v>0.000147464137240532</v>
      </c>
    </row>
    <row r="107" s="1" customFormat="1" spans="1:149">
      <c r="A107" s="13" t="s">
        <v>25</v>
      </c>
      <c r="B107" s="13">
        <v>1.70844456897476</v>
      </c>
      <c r="C107" s="14">
        <v>0.00479213441925306</v>
      </c>
      <c r="D107" s="14">
        <v>0.060593220338983</v>
      </c>
      <c r="E107" s="13">
        <v>112</v>
      </c>
      <c r="F107" s="13">
        <v>0.625</v>
      </c>
      <c r="G107" s="13">
        <v>0.625</v>
      </c>
      <c r="H107" s="13">
        <v>0.857142857142857</v>
      </c>
      <c r="I107" s="13">
        <v>6.60714285714286</v>
      </c>
      <c r="J107" s="13">
        <v>0.6374</v>
      </c>
      <c r="K107" s="17">
        <f t="shared" si="94"/>
        <v>0.961020699069017</v>
      </c>
      <c r="L107" s="17">
        <f t="shared" si="84"/>
        <v>0.663253143889073</v>
      </c>
      <c r="M107" s="17">
        <f t="shared" si="85"/>
        <v>1.50771995461095</v>
      </c>
      <c r="N107" s="16">
        <f t="shared" si="86"/>
        <v>0.104730356865919</v>
      </c>
      <c r="O107" s="16">
        <f t="shared" si="87"/>
        <v>0.507719954610946</v>
      </c>
      <c r="P107" s="16">
        <f>(O107-$Q$1)^2</f>
        <v>0.000787455953199377</v>
      </c>
      <c r="R107" s="21">
        <f t="shared" si="144"/>
        <v>-0.410598545848763</v>
      </c>
      <c r="S107" s="21">
        <f t="shared" si="162"/>
        <v>1</v>
      </c>
      <c r="T107" s="21">
        <f t="shared" si="95"/>
        <v>0.535583347782768</v>
      </c>
      <c r="U107" s="22">
        <f t="shared" si="145"/>
        <v>0.00478068869484147</v>
      </c>
      <c r="V107" s="21">
        <f t="shared" si="146"/>
        <v>0.0588283934121184</v>
      </c>
      <c r="W107" s="21">
        <f t="shared" si="147"/>
        <v>4.71849887129509</v>
      </c>
      <c r="X107" s="21">
        <f t="shared" si="148"/>
        <v>-0.470003629245736</v>
      </c>
      <c r="Y107" s="21">
        <f t="shared" si="149"/>
        <v>-0.470003629245736</v>
      </c>
      <c r="Z107" s="25">
        <f t="shared" si="150"/>
        <v>-0.154150679827258</v>
      </c>
      <c r="AA107" s="21">
        <f t="shared" si="151"/>
        <v>1.88815131490312</v>
      </c>
      <c r="AB107" s="26">
        <f t="shared" si="96"/>
        <v>0.827917560388607</v>
      </c>
      <c r="AC107" s="26">
        <f t="shared" si="88"/>
        <v>0.769883416533426</v>
      </c>
      <c r="AD107" s="26">
        <f t="shared" si="152"/>
        <v>1.29889796107406</v>
      </c>
      <c r="AE107" s="16">
        <f t="shared" si="97"/>
        <v>0.0362969408164265</v>
      </c>
      <c r="AF107" s="16">
        <f t="shared" si="98"/>
        <v>0.298897961074062</v>
      </c>
      <c r="AG107" s="16">
        <f t="shared" si="99"/>
        <v>0.00111301799988231</v>
      </c>
      <c r="AJ107" s="25">
        <v>-0.410598545848763</v>
      </c>
      <c r="AK107" s="25">
        <v>1</v>
      </c>
      <c r="AL107" s="25">
        <v>0.535583347782768</v>
      </c>
      <c r="AM107" s="25">
        <v>0.0588283934121184</v>
      </c>
      <c r="AN107" s="22">
        <v>4.71849887129509</v>
      </c>
      <c r="AO107" s="25">
        <v>-0.470003629245736</v>
      </c>
      <c r="AP107" s="25">
        <v>-0.470003629245736</v>
      </c>
      <c r="AQ107" s="25">
        <v>-0.154150679827258</v>
      </c>
      <c r="AR107" s="25">
        <v>1.88815131490312</v>
      </c>
      <c r="AS107" s="26">
        <f t="shared" si="100"/>
        <v>0.826713634029139</v>
      </c>
      <c r="AT107" s="26">
        <f t="shared" si="89"/>
        <v>0.771004582195549</v>
      </c>
      <c r="AU107" s="26">
        <f t="shared" si="101"/>
        <v>1.297009152854</v>
      </c>
      <c r="AV107" s="16">
        <f t="shared" si="102"/>
        <v>0.0358396520293186</v>
      </c>
      <c r="AW107" s="16">
        <f t="shared" si="103"/>
        <v>0.297009152853998</v>
      </c>
      <c r="AX107" s="16">
        <f t="shared" si="104"/>
        <v>0.000959478819205796</v>
      </c>
      <c r="BA107" s="25">
        <v>-0.410598545848763</v>
      </c>
      <c r="BB107" s="25">
        <v>1</v>
      </c>
      <c r="BC107" s="25">
        <v>0.535583347782768</v>
      </c>
      <c r="BD107" s="25">
        <v>0.0588283934121184</v>
      </c>
      <c r="BE107" s="22">
        <v>-0.470003629245736</v>
      </c>
      <c r="BF107" s="25">
        <v>-0.470003629245736</v>
      </c>
      <c r="BG107" s="25">
        <v>-0.154150679827258</v>
      </c>
      <c r="BH107" s="25">
        <v>1.88815131490312</v>
      </c>
      <c r="BI107" s="26">
        <f t="shared" si="105"/>
        <v>0.824977576075874</v>
      </c>
      <c r="BJ107" s="26">
        <f t="shared" si="90"/>
        <v>0.772627061006781</v>
      </c>
      <c r="BK107" s="26">
        <f t="shared" si="153"/>
        <v>1.29428549745195</v>
      </c>
      <c r="BL107" s="16">
        <f t="shared" si="106"/>
        <v>0.0351853470465002</v>
      </c>
      <c r="BM107" s="16">
        <f t="shared" si="107"/>
        <v>0.294285497451951</v>
      </c>
      <c r="BN107" s="16">
        <f t="shared" si="108"/>
        <v>0.000859639850152613</v>
      </c>
      <c r="BQ107" s="25">
        <v>-0.410598545848763</v>
      </c>
      <c r="BR107" s="25">
        <v>1</v>
      </c>
      <c r="BS107" s="22">
        <v>0.535583347782768</v>
      </c>
      <c r="BT107" s="25">
        <v>0.0588283934121184</v>
      </c>
      <c r="BU107" s="25">
        <v>-0.470003629245736</v>
      </c>
      <c r="BV107" s="25">
        <v>-0.154150679827258</v>
      </c>
      <c r="BW107" s="25">
        <v>1.88815131490312</v>
      </c>
      <c r="BX107" s="27">
        <f t="shared" si="109"/>
        <v>0.827580633166739</v>
      </c>
      <c r="BY107" s="27">
        <f t="shared" si="91"/>
        <v>0.770196853883576</v>
      </c>
      <c r="BZ107" s="29">
        <f t="shared" si="154"/>
        <v>1.29836936486781</v>
      </c>
      <c r="CA107" s="27">
        <f t="shared" si="110"/>
        <v>0.0361686732317018</v>
      </c>
      <c r="CB107" s="27">
        <f t="shared" si="111"/>
        <v>0.298369364867805</v>
      </c>
      <c r="CC107" s="27">
        <f t="shared" si="112"/>
        <v>0.0010151900621326</v>
      </c>
      <c r="CF107" s="31">
        <v>-0.410598545848763</v>
      </c>
      <c r="CG107" s="31">
        <v>1</v>
      </c>
      <c r="CH107" s="31">
        <v>0.0588283934121184</v>
      </c>
      <c r="CI107" s="31">
        <v>-0.470003629245736</v>
      </c>
      <c r="CJ107" s="31">
        <v>-0.154150679827258</v>
      </c>
      <c r="CK107" s="31">
        <v>1.88815131490312</v>
      </c>
      <c r="CL107" s="34">
        <f t="shared" si="113"/>
        <v>0.900543061469482</v>
      </c>
      <c r="CM107" s="34">
        <f t="shared" si="114"/>
        <v>0.707795137480608</v>
      </c>
      <c r="CN107" s="34">
        <f t="shared" si="115"/>
        <v>1.41283818868761</v>
      </c>
      <c r="CO107" s="32">
        <f t="shared" si="116"/>
        <v>0.0692442707995317</v>
      </c>
      <c r="CP107" s="32">
        <f t="shared" si="117"/>
        <v>0.412838188687609</v>
      </c>
      <c r="CQ107" s="32">
        <f t="shared" si="118"/>
        <v>0.0208407471243731</v>
      </c>
      <c r="CS107" s="30">
        <f t="shared" si="119"/>
        <v>0.901765317451715</v>
      </c>
      <c r="CT107" s="30">
        <f t="shared" si="120"/>
        <v>0.907407371520404</v>
      </c>
      <c r="CU107" s="30">
        <f t="shared" si="121"/>
        <v>0.702440844107323</v>
      </c>
      <c r="CV107" s="34">
        <f t="shared" si="122"/>
        <v>1.42360742315721</v>
      </c>
      <c r="CW107" s="32">
        <f t="shared" si="123"/>
        <v>0.0729039806753577</v>
      </c>
      <c r="CX107" s="32">
        <f t="shared" si="124"/>
        <v>0.423607423157208</v>
      </c>
      <c r="CY107" s="32">
        <f t="shared" si="125"/>
        <v>0.0104664297538213</v>
      </c>
      <c r="CZ107" s="36"/>
      <c r="DB107" s="25">
        <v>-0.410598545848763</v>
      </c>
      <c r="DC107" s="25">
        <v>1</v>
      </c>
      <c r="DD107" s="22">
        <v>0.0588283934121184</v>
      </c>
      <c r="DE107" s="25">
        <v>-0.154150679827258</v>
      </c>
      <c r="DF107" s="25">
        <v>1.88815131490312</v>
      </c>
      <c r="DG107" s="26">
        <f t="shared" si="126"/>
        <v>0.848244453225432</v>
      </c>
      <c r="DH107" s="29">
        <f t="shared" si="155"/>
        <v>0.751434327187522</v>
      </c>
      <c r="DI107" s="26">
        <f t="shared" si="156"/>
        <v>1.33078828557489</v>
      </c>
      <c r="DJ107" s="16">
        <f t="shared" si="127"/>
        <v>0.0444553834559315</v>
      </c>
      <c r="DK107" s="16">
        <f t="shared" si="128"/>
        <v>0.330788285574886</v>
      </c>
      <c r="DL107" s="16">
        <f t="shared" si="129"/>
        <v>0.00208741723231708</v>
      </c>
      <c r="DO107" s="25">
        <v>-0.410598545848763</v>
      </c>
      <c r="DP107" s="25">
        <v>1</v>
      </c>
      <c r="DQ107" s="25">
        <v>-0.154150679827258</v>
      </c>
      <c r="DR107" s="22">
        <v>1.88815131490312</v>
      </c>
      <c r="DS107" s="26">
        <f t="shared" si="130"/>
        <v>0.829346576603036</v>
      </c>
      <c r="DT107" s="26">
        <f t="shared" si="92"/>
        <v>0.768556859076648</v>
      </c>
      <c r="DU107" s="26">
        <f t="shared" si="157"/>
        <v>1.30113990681367</v>
      </c>
      <c r="DV107" s="16">
        <f t="shared" si="131"/>
        <v>0.036843488269625</v>
      </c>
      <c r="DW107" s="16">
        <f t="shared" si="132"/>
        <v>0.301139906813674</v>
      </c>
      <c r="DX107" s="16">
        <f t="shared" si="133"/>
        <v>2.4880386542985e-5</v>
      </c>
      <c r="EA107" s="25">
        <v>-0.410598545848763</v>
      </c>
      <c r="EB107" s="22">
        <v>1</v>
      </c>
      <c r="EC107" s="25">
        <v>-0.154150679827258</v>
      </c>
      <c r="ED107" s="26">
        <f t="shared" si="134"/>
        <v>0.738592904771152</v>
      </c>
      <c r="EE107" s="26">
        <f t="shared" si="93"/>
        <v>0.862992314010238</v>
      </c>
      <c r="EF107" s="26">
        <f t="shared" si="158"/>
        <v>1.15875887162089</v>
      </c>
      <c r="EG107" s="16">
        <f t="shared" si="135"/>
        <v>0.0102400039760235</v>
      </c>
      <c r="EH107" s="16">
        <f t="shared" si="136"/>
        <v>0.158758871620886</v>
      </c>
      <c r="EI107" s="16">
        <f t="shared" si="137"/>
        <v>0.0316568169940481</v>
      </c>
      <c r="EL107" s="25">
        <v>-0.410598545848763</v>
      </c>
      <c r="EM107" s="25">
        <v>-0.154150679827258</v>
      </c>
      <c r="EN107" s="26">
        <f t="shared" si="138"/>
        <v>0.965594321310891</v>
      </c>
      <c r="EO107" s="26">
        <f t="shared" si="139"/>
        <v>0.660111587167027</v>
      </c>
      <c r="EP107" s="26">
        <f t="shared" si="140"/>
        <v>1.51489538956839</v>
      </c>
      <c r="EQ107" s="16">
        <f t="shared" si="141"/>
        <v>0.107711512540716</v>
      </c>
      <c r="ER107" s="16">
        <f t="shared" si="142"/>
        <v>0.514895389568388</v>
      </c>
      <c r="ES107" s="16">
        <f t="shared" si="143"/>
        <v>0.000425089195775706</v>
      </c>
    </row>
    <row r="108" s="1" customFormat="1" spans="1:149">
      <c r="A108" s="13" t="s">
        <v>26</v>
      </c>
      <c r="B108" s="13">
        <v>3.42030623296634</v>
      </c>
      <c r="C108" s="14">
        <v>0.0018</v>
      </c>
      <c r="D108" s="14">
        <v>0.1001</v>
      </c>
      <c r="E108" s="13">
        <v>112</v>
      </c>
      <c r="F108" s="13">
        <v>0.357142857142857</v>
      </c>
      <c r="G108" s="13">
        <v>0.357142857142857</v>
      </c>
      <c r="H108" s="13">
        <v>0.857142857142857</v>
      </c>
      <c r="I108" s="13">
        <v>3.03571428571429</v>
      </c>
      <c r="J108" s="13">
        <v>0.899194033441598</v>
      </c>
      <c r="K108" s="17">
        <f t="shared" si="94"/>
        <v>0.941140136332325</v>
      </c>
      <c r="L108" s="17">
        <f t="shared" si="84"/>
        <v>0.955430545068247</v>
      </c>
      <c r="M108" s="17">
        <f t="shared" si="85"/>
        <v>1.04664855562951</v>
      </c>
      <c r="N108" s="16">
        <f t="shared" si="86"/>
        <v>0.00175947554771946</v>
      </c>
      <c r="O108" s="16">
        <f t="shared" si="87"/>
        <v>0.0466485556295135</v>
      </c>
      <c r="P108" s="16">
        <f>(O108-$Q$1)^2</f>
        <v>0.239251135291381</v>
      </c>
      <c r="R108" s="21">
        <f t="shared" si="144"/>
        <v>-0.0455932075636631</v>
      </c>
      <c r="S108" s="21">
        <f t="shared" si="162"/>
        <v>1</v>
      </c>
      <c r="T108" s="21">
        <f t="shared" si="95"/>
        <v>1.22973008886891</v>
      </c>
      <c r="U108" s="22">
        <f t="shared" si="145"/>
        <v>0.0017983819413794</v>
      </c>
      <c r="V108" s="21">
        <f t="shared" si="146"/>
        <v>0.095401084763253</v>
      </c>
      <c r="W108" s="21">
        <f t="shared" si="147"/>
        <v>4.71849887129509</v>
      </c>
      <c r="X108" s="21">
        <f t="shared" si="148"/>
        <v>-1.02961941718116</v>
      </c>
      <c r="Y108" s="21">
        <f t="shared" si="149"/>
        <v>-1.02961941718116</v>
      </c>
      <c r="Z108" s="25">
        <f t="shared" si="150"/>
        <v>-0.154150679827258</v>
      </c>
      <c r="AA108" s="21">
        <f t="shared" si="151"/>
        <v>1.11044674631511</v>
      </c>
      <c r="AB108" s="26">
        <f t="shared" si="96"/>
        <v>0.63383630251709</v>
      </c>
      <c r="AC108" s="26">
        <f t="shared" si="88"/>
        <v>1.41865341235698</v>
      </c>
      <c r="AD108" s="26">
        <f t="shared" si="152"/>
        <v>0.70489380372235</v>
      </c>
      <c r="AE108" s="16">
        <f t="shared" si="97"/>
        <v>0.0704147253614036</v>
      </c>
      <c r="AF108" s="16">
        <f t="shared" si="98"/>
        <v>0.29510619627765</v>
      </c>
      <c r="AG108" s="16">
        <f t="shared" si="99"/>
        <v>0.0008743943391687</v>
      </c>
      <c r="AJ108" s="25">
        <v>-0.0455932075636631</v>
      </c>
      <c r="AK108" s="25">
        <v>1</v>
      </c>
      <c r="AL108" s="25">
        <v>1.22973008886891</v>
      </c>
      <c r="AM108" s="25">
        <v>0.095401084763253</v>
      </c>
      <c r="AN108" s="22">
        <v>4.71849887129509</v>
      </c>
      <c r="AO108" s="25">
        <v>-1.02961941718116</v>
      </c>
      <c r="AP108" s="25">
        <v>-1.02961941718116</v>
      </c>
      <c r="AQ108" s="25">
        <v>-0.154150679827258</v>
      </c>
      <c r="AR108" s="25">
        <v>1.11044674631511</v>
      </c>
      <c r="AS108" s="26">
        <f t="shared" si="100"/>
        <v>0.634450416731214</v>
      </c>
      <c r="AT108" s="26">
        <f t="shared" si="89"/>
        <v>1.41728023140781</v>
      </c>
      <c r="AU108" s="26">
        <f t="shared" si="101"/>
        <v>0.705576764453054</v>
      </c>
      <c r="AV108" s="16">
        <f t="shared" si="102"/>
        <v>0.0700891825888947</v>
      </c>
      <c r="AW108" s="16">
        <f t="shared" si="103"/>
        <v>0.294423235546946</v>
      </c>
      <c r="AX108" s="16">
        <f t="shared" si="104"/>
        <v>0.000805965856604659</v>
      </c>
      <c r="BA108" s="25">
        <v>-0.0455932075636631</v>
      </c>
      <c r="BB108" s="25">
        <v>1</v>
      </c>
      <c r="BC108" s="25">
        <v>1.22973008886891</v>
      </c>
      <c r="BD108" s="25">
        <v>0.095401084763253</v>
      </c>
      <c r="BE108" s="22">
        <v>-1.02961941718116</v>
      </c>
      <c r="BF108" s="25">
        <v>-1.02961941718116</v>
      </c>
      <c r="BG108" s="25">
        <v>-0.154150679827258</v>
      </c>
      <c r="BH108" s="25">
        <v>1.11044674631511</v>
      </c>
      <c r="BI108" s="26">
        <f t="shared" si="105"/>
        <v>0.63050490799975</v>
      </c>
      <c r="BJ108" s="26">
        <f t="shared" si="90"/>
        <v>1.42614914179535</v>
      </c>
      <c r="BK108" s="26">
        <f t="shared" si="153"/>
        <v>0.701188936481862</v>
      </c>
      <c r="BL108" s="16">
        <f t="shared" si="106"/>
        <v>0.0721938461307051</v>
      </c>
      <c r="BM108" s="16">
        <f t="shared" si="107"/>
        <v>0.298811063518138</v>
      </c>
      <c r="BN108" s="16">
        <f t="shared" si="108"/>
        <v>0.00114549631188294</v>
      </c>
      <c r="BQ108" s="25">
        <v>-0.0455932075636631</v>
      </c>
      <c r="BR108" s="25">
        <v>1</v>
      </c>
      <c r="BS108" s="22">
        <v>1.22973008886891</v>
      </c>
      <c r="BT108" s="25">
        <v>0.095401084763253</v>
      </c>
      <c r="BU108" s="25">
        <v>-1.02961941718116</v>
      </c>
      <c r="BV108" s="25">
        <v>-0.154150679827258</v>
      </c>
      <c r="BW108" s="25">
        <v>1.11044674631511</v>
      </c>
      <c r="BX108" s="27">
        <f t="shared" si="109"/>
        <v>0.632359946442947</v>
      </c>
      <c r="BY108" s="27">
        <f t="shared" si="91"/>
        <v>1.42196550951654</v>
      </c>
      <c r="BZ108" s="29">
        <f t="shared" si="154"/>
        <v>0.703251937763239</v>
      </c>
      <c r="CA108" s="27">
        <f t="shared" si="110"/>
        <v>0.0712004299844037</v>
      </c>
      <c r="CB108" s="27">
        <f t="shared" si="111"/>
        <v>0.296748062236761</v>
      </c>
      <c r="CC108" s="27">
        <f t="shared" si="112"/>
        <v>0.000914502641915326</v>
      </c>
      <c r="CF108" s="31">
        <v>-0.0455932075636631</v>
      </c>
      <c r="CG108" s="31">
        <v>1</v>
      </c>
      <c r="CH108" s="31">
        <v>0.095401084763253</v>
      </c>
      <c r="CI108" s="31">
        <v>-1.02961941718116</v>
      </c>
      <c r="CJ108" s="31">
        <v>-0.154150679827258</v>
      </c>
      <c r="CK108" s="31">
        <v>1.11044674631511</v>
      </c>
      <c r="CL108" s="34">
        <f t="shared" si="113"/>
        <v>0.585268025425383</v>
      </c>
      <c r="CM108" s="34">
        <f t="shared" si="114"/>
        <v>1.53637990523752</v>
      </c>
      <c r="CN108" s="34">
        <f t="shared" si="115"/>
        <v>0.650880681653673</v>
      </c>
      <c r="CO108" s="32">
        <f t="shared" si="116"/>
        <v>0.0985495385089967</v>
      </c>
      <c r="CP108" s="32">
        <f t="shared" si="117"/>
        <v>0.349119318346327</v>
      </c>
      <c r="CQ108" s="32">
        <f t="shared" si="118"/>
        <v>0.00650351550901245</v>
      </c>
      <c r="CS108" s="30">
        <f t="shared" si="119"/>
        <v>0.586852479807638</v>
      </c>
      <c r="CT108" s="30">
        <f t="shared" si="120"/>
        <v>0.543203401255824</v>
      </c>
      <c r="CU108" s="30">
        <f t="shared" si="121"/>
        <v>1.65535420316361</v>
      </c>
      <c r="CV108" s="34">
        <f t="shared" si="122"/>
        <v>0.604100317677547</v>
      </c>
      <c r="CW108" s="32">
        <f t="shared" si="123"/>
        <v>0.126729330204027</v>
      </c>
      <c r="CX108" s="32">
        <f t="shared" si="124"/>
        <v>0.395899682322453</v>
      </c>
      <c r="CY108" s="32">
        <f t="shared" si="125"/>
        <v>0.00556483618966449</v>
      </c>
      <c r="CZ108" s="36"/>
      <c r="DB108" s="25">
        <v>-0.0455932075636631</v>
      </c>
      <c r="DC108" s="25">
        <v>1</v>
      </c>
      <c r="DD108" s="22">
        <v>0.095401084763253</v>
      </c>
      <c r="DE108" s="25">
        <v>-0.154150679827258</v>
      </c>
      <c r="DF108" s="25">
        <v>1.11044674631511</v>
      </c>
      <c r="DG108" s="26">
        <f t="shared" si="126"/>
        <v>0.650751196771928</v>
      </c>
      <c r="DH108" s="29">
        <f t="shared" si="155"/>
        <v>1.38177853210579</v>
      </c>
      <c r="DI108" s="26">
        <f t="shared" si="156"/>
        <v>0.723704976423416</v>
      </c>
      <c r="DJ108" s="16">
        <f t="shared" si="127"/>
        <v>0.0617238430924723</v>
      </c>
      <c r="DK108" s="16">
        <f t="shared" si="128"/>
        <v>0.276295023576584</v>
      </c>
      <c r="DL108" s="16">
        <f t="shared" si="129"/>
        <v>7.75280350422801e-5</v>
      </c>
      <c r="DO108" s="25">
        <v>-0.0455932075636631</v>
      </c>
      <c r="DP108" s="25">
        <v>1</v>
      </c>
      <c r="DQ108" s="25">
        <v>-0.154150679827258</v>
      </c>
      <c r="DR108" s="22">
        <v>1.11044674631511</v>
      </c>
      <c r="DS108" s="26">
        <f t="shared" si="130"/>
        <v>0.563920353288998</v>
      </c>
      <c r="DT108" s="26">
        <f t="shared" si="92"/>
        <v>1.59454083931739</v>
      </c>
      <c r="DU108" s="26">
        <f t="shared" si="157"/>
        <v>0.627139785537317</v>
      </c>
      <c r="DV108" s="16">
        <f t="shared" si="131"/>
        <v>0.112408440603068</v>
      </c>
      <c r="DW108" s="16">
        <f t="shared" si="132"/>
        <v>0.372860214462683</v>
      </c>
      <c r="DX108" s="16">
        <f t="shared" si="133"/>
        <v>0.00588416819233092</v>
      </c>
      <c r="EA108" s="25">
        <v>-0.0455932075636631</v>
      </c>
      <c r="EB108" s="22">
        <v>1</v>
      </c>
      <c r="EC108" s="25">
        <v>-0.154150679827258</v>
      </c>
      <c r="ED108" s="26">
        <f t="shared" si="134"/>
        <v>0.723313689043122</v>
      </c>
      <c r="EE108" s="26">
        <f t="shared" si="93"/>
        <v>1.24315915357713</v>
      </c>
      <c r="EF108" s="26">
        <f t="shared" si="158"/>
        <v>0.804402233714444</v>
      </c>
      <c r="EG108" s="16">
        <f t="shared" si="135"/>
        <v>0.0309338955457266</v>
      </c>
      <c r="EH108" s="16">
        <f t="shared" si="136"/>
        <v>0.195597766285556</v>
      </c>
      <c r="EI108" s="16">
        <f t="shared" si="137"/>
        <v>0.0199049016578599</v>
      </c>
      <c r="EL108" s="25">
        <v>-0.0455932075636631</v>
      </c>
      <c r="EM108" s="25">
        <v>-0.154150679827258</v>
      </c>
      <c r="EN108" s="26">
        <f t="shared" si="138"/>
        <v>0.945619144395751</v>
      </c>
      <c r="EO108" s="26">
        <f t="shared" si="139"/>
        <v>0.950905064444504</v>
      </c>
      <c r="EP108" s="26">
        <f t="shared" si="140"/>
        <v>1.05162969195477</v>
      </c>
      <c r="EQ108" s="16">
        <f t="shared" si="141"/>
        <v>0.00215529092710542</v>
      </c>
      <c r="ER108" s="16">
        <f t="shared" si="142"/>
        <v>0.0516296919547656</v>
      </c>
      <c r="ES108" s="16">
        <f t="shared" si="143"/>
        <v>0.234143134095484</v>
      </c>
    </row>
    <row r="109" s="1" customFormat="1" spans="1:149">
      <c r="A109" s="13" t="s">
        <v>26</v>
      </c>
      <c r="B109" s="13">
        <v>3.42030623296634</v>
      </c>
      <c r="C109" s="14">
        <v>0.0026</v>
      </c>
      <c r="D109" s="14">
        <v>0.0682</v>
      </c>
      <c r="E109" s="13">
        <v>112</v>
      </c>
      <c r="F109" s="13">
        <v>0.535714285714286</v>
      </c>
      <c r="G109" s="13">
        <v>0.535714285714286</v>
      </c>
      <c r="H109" s="13">
        <v>0.857142857142857</v>
      </c>
      <c r="I109" s="13">
        <v>4.82142857142857</v>
      </c>
      <c r="J109" s="13">
        <v>1.06068065338686</v>
      </c>
      <c r="K109" s="17">
        <f t="shared" si="94"/>
        <v>0.958257644903754</v>
      </c>
      <c r="L109" s="17">
        <f t="shared" si="84"/>
        <v>1.10688462443041</v>
      </c>
      <c r="M109" s="17">
        <f t="shared" si="85"/>
        <v>0.903436526200361</v>
      </c>
      <c r="N109" s="16">
        <f t="shared" si="86"/>
        <v>0.0104904726667303</v>
      </c>
      <c r="O109" s="16">
        <f t="shared" si="87"/>
        <v>0.0965634737996387</v>
      </c>
      <c r="P109" s="16">
        <f>(O109-$Q$1)^2</f>
        <v>0.192912562559171</v>
      </c>
      <c r="R109" s="21">
        <f t="shared" si="144"/>
        <v>0.101549424654738</v>
      </c>
      <c r="S109" s="21">
        <f t="shared" si="162"/>
        <v>1</v>
      </c>
      <c r="T109" s="21">
        <f t="shared" si="95"/>
        <v>1.22973008886891</v>
      </c>
      <c r="U109" s="22">
        <f t="shared" si="145"/>
        <v>0.00259662584726591</v>
      </c>
      <c r="V109" s="21">
        <f t="shared" si="146"/>
        <v>0.0659749889235329</v>
      </c>
      <c r="W109" s="21">
        <f t="shared" si="147"/>
        <v>4.71849887129509</v>
      </c>
      <c r="X109" s="21">
        <f t="shared" si="148"/>
        <v>-0.624154309072993</v>
      </c>
      <c r="Y109" s="21">
        <f t="shared" si="149"/>
        <v>-0.624154309072993</v>
      </c>
      <c r="Z109" s="25">
        <f t="shared" si="150"/>
        <v>-0.154150679827258</v>
      </c>
      <c r="AA109" s="21">
        <f t="shared" si="151"/>
        <v>1.57307026826323</v>
      </c>
      <c r="AB109" s="26">
        <f t="shared" si="96"/>
        <v>0.819078180054646</v>
      </c>
      <c r="AC109" s="26">
        <f t="shared" si="88"/>
        <v>1.29496875782492</v>
      </c>
      <c r="AD109" s="26">
        <f t="shared" si="152"/>
        <v>0.772219402172791</v>
      </c>
      <c r="AE109" s="16">
        <f t="shared" si="97"/>
        <v>0.0583717551202432</v>
      </c>
      <c r="AF109" s="16">
        <f t="shared" si="98"/>
        <v>0.227780597827209</v>
      </c>
      <c r="AG109" s="16">
        <f t="shared" si="99"/>
        <v>0.00142547316227963</v>
      </c>
      <c r="AJ109" s="25">
        <v>0.101549424654738</v>
      </c>
      <c r="AK109" s="25">
        <v>1</v>
      </c>
      <c r="AL109" s="25">
        <v>1.22973008886891</v>
      </c>
      <c r="AM109" s="25">
        <v>0.0659749889235329</v>
      </c>
      <c r="AN109" s="22">
        <v>4.71849887129509</v>
      </c>
      <c r="AO109" s="25">
        <v>-0.624154309072993</v>
      </c>
      <c r="AP109" s="25">
        <v>-0.624154309072993</v>
      </c>
      <c r="AQ109" s="25">
        <v>-0.154150679827258</v>
      </c>
      <c r="AR109" s="25">
        <v>1.57307026826323</v>
      </c>
      <c r="AS109" s="26">
        <f t="shared" si="100"/>
        <v>0.819684842569526</v>
      </c>
      <c r="AT109" s="26">
        <f t="shared" si="89"/>
        <v>1.29401032970412</v>
      </c>
      <c r="AU109" s="26">
        <f t="shared" si="101"/>
        <v>0.772791358032402</v>
      </c>
      <c r="AV109" s="16">
        <f t="shared" si="102"/>
        <v>0.058078980831504</v>
      </c>
      <c r="AW109" s="16">
        <f t="shared" si="103"/>
        <v>0.227208641967598</v>
      </c>
      <c r="AX109" s="16">
        <f t="shared" si="104"/>
        <v>0.00150738495612308</v>
      </c>
      <c r="BA109" s="25">
        <v>0.101549424654738</v>
      </c>
      <c r="BB109" s="25">
        <v>1</v>
      </c>
      <c r="BC109" s="25">
        <v>1.22973008886891</v>
      </c>
      <c r="BD109" s="25">
        <v>0.0659749889235329</v>
      </c>
      <c r="BE109" s="22">
        <v>-0.624154309072993</v>
      </c>
      <c r="BF109" s="25">
        <v>-0.624154309072993</v>
      </c>
      <c r="BG109" s="25">
        <v>-0.154150679827258</v>
      </c>
      <c r="BH109" s="25">
        <v>1.57307026826323</v>
      </c>
      <c r="BI109" s="26">
        <f t="shared" si="105"/>
        <v>0.826364070156623</v>
      </c>
      <c r="BJ109" s="26">
        <f t="shared" si="90"/>
        <v>1.2835512720027</v>
      </c>
      <c r="BK109" s="26">
        <f t="shared" si="153"/>
        <v>0.77908847259348</v>
      </c>
      <c r="BL109" s="16">
        <f t="shared" si="106"/>
        <v>0.0549042611766927</v>
      </c>
      <c r="BM109" s="16">
        <f t="shared" si="107"/>
        <v>0.22091152740652</v>
      </c>
      <c r="BN109" s="16">
        <f t="shared" si="108"/>
        <v>0.00194078615879481</v>
      </c>
      <c r="BQ109" s="25">
        <v>0.101549424654738</v>
      </c>
      <c r="BR109" s="25">
        <v>1</v>
      </c>
      <c r="BS109" s="22">
        <v>1.22973008886891</v>
      </c>
      <c r="BT109" s="25">
        <v>0.0659749889235329</v>
      </c>
      <c r="BU109" s="25">
        <v>-0.624154309072993</v>
      </c>
      <c r="BV109" s="25">
        <v>-0.154150679827258</v>
      </c>
      <c r="BW109" s="25">
        <v>1.57307026826323</v>
      </c>
      <c r="BX109" s="27">
        <f t="shared" si="109"/>
        <v>0.827848652913376</v>
      </c>
      <c r="BY109" s="27">
        <f t="shared" si="91"/>
        <v>1.28124947676619</v>
      </c>
      <c r="BZ109" s="29">
        <f t="shared" si="154"/>
        <v>0.78048812361192</v>
      </c>
      <c r="CA109" s="27">
        <f t="shared" si="110"/>
        <v>0.0542107404444845</v>
      </c>
      <c r="CB109" s="27">
        <f t="shared" si="111"/>
        <v>0.21951187638808</v>
      </c>
      <c r="CC109" s="27">
        <f t="shared" si="112"/>
        <v>0.00220857148579904</v>
      </c>
      <c r="CF109" s="31">
        <v>0.101549424654738</v>
      </c>
      <c r="CG109" s="31">
        <v>1</v>
      </c>
      <c r="CH109" s="31">
        <v>0.0659749889235329</v>
      </c>
      <c r="CI109" s="31">
        <v>-0.624154309072993</v>
      </c>
      <c r="CJ109" s="31">
        <v>-0.154150679827258</v>
      </c>
      <c r="CK109" s="31">
        <v>1.57307026826323</v>
      </c>
      <c r="CL109" s="34">
        <f t="shared" si="113"/>
        <v>0.761211181661996</v>
      </c>
      <c r="CM109" s="34">
        <f t="shared" si="114"/>
        <v>1.39341181388195</v>
      </c>
      <c r="CN109" s="34">
        <f t="shared" si="115"/>
        <v>0.717662926377861</v>
      </c>
      <c r="CO109" s="32">
        <f t="shared" si="116"/>
        <v>0.0896819644951694</v>
      </c>
      <c r="CP109" s="32">
        <f t="shared" si="117"/>
        <v>0.282337073622139</v>
      </c>
      <c r="CQ109" s="32">
        <f t="shared" si="118"/>
        <v>0.000192158705610265</v>
      </c>
      <c r="CS109" s="30">
        <f t="shared" si="119"/>
        <v>0.763245975168777</v>
      </c>
      <c r="CT109" s="30">
        <f t="shared" si="120"/>
        <v>0.781824936208138</v>
      </c>
      <c r="CU109" s="30">
        <f t="shared" si="121"/>
        <v>1.35667283590515</v>
      </c>
      <c r="CV109" s="34">
        <f t="shared" si="122"/>
        <v>0.737097385260768</v>
      </c>
      <c r="CW109" s="32">
        <f t="shared" si="123"/>
        <v>0.0777605110032594</v>
      </c>
      <c r="CX109" s="32">
        <f t="shared" si="124"/>
        <v>0.262902614739231</v>
      </c>
      <c r="CY109" s="32">
        <f t="shared" si="125"/>
        <v>0.00341047099026193</v>
      </c>
      <c r="CZ109" s="36"/>
      <c r="DB109" s="25">
        <v>0.101549424654738</v>
      </c>
      <c r="DC109" s="25">
        <v>1</v>
      </c>
      <c r="DD109" s="22">
        <v>0.0659749889235329</v>
      </c>
      <c r="DE109" s="25">
        <v>-0.154150679827258</v>
      </c>
      <c r="DF109" s="25">
        <v>1.57307026826323</v>
      </c>
      <c r="DG109" s="26">
        <f t="shared" si="126"/>
        <v>0.75205098652565</v>
      </c>
      <c r="DH109" s="29">
        <f t="shared" si="155"/>
        <v>1.41038396650076</v>
      </c>
      <c r="DI109" s="26">
        <f t="shared" si="156"/>
        <v>0.709026778346787</v>
      </c>
      <c r="DJ109" s="16">
        <f t="shared" si="127"/>
        <v>0.0952522712668612</v>
      </c>
      <c r="DK109" s="16">
        <f t="shared" si="128"/>
        <v>0.290973221653213</v>
      </c>
      <c r="DL109" s="16">
        <f t="shared" si="129"/>
        <v>3.44944489488177e-5</v>
      </c>
      <c r="DO109" s="25">
        <v>0.101549424654738</v>
      </c>
      <c r="DP109" s="25">
        <v>1</v>
      </c>
      <c r="DQ109" s="25">
        <v>-0.154150679827258</v>
      </c>
      <c r="DR109" s="22">
        <v>1.57307026826323</v>
      </c>
      <c r="DS109" s="26">
        <f t="shared" si="130"/>
        <v>0.713337277857259</v>
      </c>
      <c r="DT109" s="26">
        <f t="shared" si="92"/>
        <v>1.48692727313083</v>
      </c>
      <c r="DU109" s="26">
        <f t="shared" si="157"/>
        <v>0.672527848584304</v>
      </c>
      <c r="DV109" s="16">
        <f t="shared" si="131"/>
        <v>0.120647420524298</v>
      </c>
      <c r="DW109" s="16">
        <f t="shared" si="132"/>
        <v>0.327472151415696</v>
      </c>
      <c r="DX109" s="16">
        <f t="shared" si="133"/>
        <v>0.000980959244883613</v>
      </c>
      <c r="EA109" s="25">
        <v>0.101549424654738</v>
      </c>
      <c r="EB109" s="22">
        <v>1</v>
      </c>
      <c r="EC109" s="25">
        <v>-0.154150679827258</v>
      </c>
      <c r="ED109" s="26">
        <f t="shared" si="134"/>
        <v>0.736469358208692</v>
      </c>
      <c r="EE109" s="26">
        <f t="shared" si="93"/>
        <v>1.4402237398807</v>
      </c>
      <c r="EF109" s="26">
        <f t="shared" si="158"/>
        <v>0.694336561958655</v>
      </c>
      <c r="EG109" s="16">
        <f t="shared" si="135"/>
        <v>0.105112963921105</v>
      </c>
      <c r="EH109" s="16">
        <f t="shared" si="136"/>
        <v>0.305663438041345</v>
      </c>
      <c r="EI109" s="16">
        <f t="shared" si="137"/>
        <v>0.00096218211038302</v>
      </c>
      <c r="EL109" s="25">
        <v>0.101549424654738</v>
      </c>
      <c r="EM109" s="25">
        <v>-0.154150679827258</v>
      </c>
      <c r="EN109" s="26">
        <f t="shared" si="138"/>
        <v>0.962818117412226</v>
      </c>
      <c r="EO109" s="26">
        <f t="shared" si="139"/>
        <v>1.1016417682684</v>
      </c>
      <c r="EP109" s="26">
        <f t="shared" si="140"/>
        <v>0.907736097889456</v>
      </c>
      <c r="EQ109" s="16">
        <f t="shared" si="141"/>
        <v>0.00957707594738645</v>
      </c>
      <c r="ER109" s="16">
        <f t="shared" si="142"/>
        <v>0.0922639021105445</v>
      </c>
      <c r="ES109" s="16">
        <f t="shared" si="143"/>
        <v>0.196469834496024</v>
      </c>
    </row>
    <row r="110" s="1" customFormat="1" spans="1:149">
      <c r="A110" s="13" t="s">
        <v>26</v>
      </c>
      <c r="B110" s="13">
        <v>3.42030623296634</v>
      </c>
      <c r="C110" s="14">
        <v>0.0034</v>
      </c>
      <c r="D110" s="14">
        <v>0.0495</v>
      </c>
      <c r="E110" s="13">
        <v>112</v>
      </c>
      <c r="F110" s="13">
        <v>0.714285714285714</v>
      </c>
      <c r="G110" s="13">
        <v>0.714285714285714</v>
      </c>
      <c r="H110" s="13">
        <v>0.857142857142857</v>
      </c>
      <c r="I110" s="13">
        <v>6.60714285714286</v>
      </c>
      <c r="J110" s="13">
        <v>1.08927946351259</v>
      </c>
      <c r="K110" s="17">
        <f t="shared" si="94"/>
        <v>0.975375153475182</v>
      </c>
      <c r="L110" s="17">
        <f t="shared" si="84"/>
        <v>1.11677999960485</v>
      </c>
      <c r="M110" s="17">
        <f t="shared" si="85"/>
        <v>0.895431508760753</v>
      </c>
      <c r="N110" s="16">
        <f t="shared" si="86"/>
        <v>0.0129741918450979</v>
      </c>
      <c r="O110" s="16">
        <f t="shared" si="87"/>
        <v>0.104568491239247</v>
      </c>
      <c r="P110" s="16">
        <f>(O110-$Q$1)^2</f>
        <v>0.185944745340116</v>
      </c>
      <c r="R110" s="21">
        <f t="shared" si="144"/>
        <v>0.110449544202326</v>
      </c>
      <c r="S110" s="21">
        <f t="shared" si="162"/>
        <v>1</v>
      </c>
      <c r="T110" s="21">
        <f t="shared" si="95"/>
        <v>1.22973008886891</v>
      </c>
      <c r="U110" s="22">
        <f t="shared" si="145"/>
        <v>0.00339423306801562</v>
      </c>
      <c r="V110" s="21">
        <f t="shared" si="146"/>
        <v>0.0483138602785507</v>
      </c>
      <c r="W110" s="21">
        <f t="shared" si="147"/>
        <v>4.71849887129509</v>
      </c>
      <c r="X110" s="21">
        <f t="shared" si="148"/>
        <v>-0.336472236621213</v>
      </c>
      <c r="Y110" s="21">
        <f t="shared" si="149"/>
        <v>-0.336472236621213</v>
      </c>
      <c r="Z110" s="25">
        <f t="shared" si="150"/>
        <v>-0.154150679827258</v>
      </c>
      <c r="AA110" s="21">
        <f t="shared" si="151"/>
        <v>1.88815131490312</v>
      </c>
      <c r="AB110" s="26">
        <f t="shared" si="96"/>
        <v>0.99306372715483</v>
      </c>
      <c r="AC110" s="26">
        <f t="shared" si="88"/>
        <v>1.0968877764103</v>
      </c>
      <c r="AD110" s="26">
        <f t="shared" si="152"/>
        <v>0.91167029253678</v>
      </c>
      <c r="AE110" s="16">
        <f t="shared" si="97"/>
        <v>0.00925746792286597</v>
      </c>
      <c r="AF110" s="16">
        <f t="shared" si="98"/>
        <v>0.0883297074632197</v>
      </c>
      <c r="AG110" s="16">
        <f t="shared" si="99"/>
        <v>0.0314020831112606</v>
      </c>
      <c r="AJ110" s="25">
        <v>0.110449544202326</v>
      </c>
      <c r="AK110" s="25">
        <v>1</v>
      </c>
      <c r="AL110" s="25">
        <v>1.22973008886891</v>
      </c>
      <c r="AM110" s="25">
        <v>0.0483138602785507</v>
      </c>
      <c r="AN110" s="22">
        <v>4.71849887129509</v>
      </c>
      <c r="AO110" s="25">
        <v>-0.336472236621213</v>
      </c>
      <c r="AP110" s="25">
        <v>-0.336472236621213</v>
      </c>
      <c r="AQ110" s="25">
        <v>-0.154150679827258</v>
      </c>
      <c r="AR110" s="25">
        <v>1.88815131490312</v>
      </c>
      <c r="AS110" s="26">
        <f t="shared" si="100"/>
        <v>0.993729658619399</v>
      </c>
      <c r="AT110" s="26">
        <f t="shared" si="89"/>
        <v>1.09615271524243</v>
      </c>
      <c r="AU110" s="26">
        <f t="shared" si="101"/>
        <v>0.912281642963255</v>
      </c>
      <c r="AV110" s="16">
        <f t="shared" si="102"/>
        <v>0.00912976521512691</v>
      </c>
      <c r="AW110" s="16">
        <f t="shared" si="103"/>
        <v>0.0877183570367448</v>
      </c>
      <c r="AX110" s="16">
        <f t="shared" si="104"/>
        <v>0.0317963607319229</v>
      </c>
      <c r="BA110" s="25">
        <v>0.110449544202326</v>
      </c>
      <c r="BB110" s="25">
        <v>1</v>
      </c>
      <c r="BC110" s="25">
        <v>1.22973008886891</v>
      </c>
      <c r="BD110" s="25">
        <v>0.0483138602785507</v>
      </c>
      <c r="BE110" s="22">
        <v>-0.336472236621213</v>
      </c>
      <c r="BF110" s="25">
        <v>-0.336472236621213</v>
      </c>
      <c r="BG110" s="25">
        <v>-0.154150679827258</v>
      </c>
      <c r="BH110" s="25">
        <v>1.88815131490312</v>
      </c>
      <c r="BI110" s="26">
        <f t="shared" si="105"/>
        <v>1.01199076521681</v>
      </c>
      <c r="BJ110" s="26">
        <f t="shared" si="90"/>
        <v>1.07637292844191</v>
      </c>
      <c r="BK110" s="26">
        <f t="shared" si="153"/>
        <v>0.929046033745514</v>
      </c>
      <c r="BL110" s="16">
        <f t="shared" si="106"/>
        <v>0.00597354288425568</v>
      </c>
      <c r="BM110" s="16">
        <f t="shared" si="107"/>
        <v>0.0709539662544862</v>
      </c>
      <c r="BN110" s="16">
        <f t="shared" si="108"/>
        <v>0.0376406234518907</v>
      </c>
      <c r="BQ110" s="25">
        <v>0.110449544202326</v>
      </c>
      <c r="BR110" s="25">
        <v>1</v>
      </c>
      <c r="BS110" s="22">
        <v>1.22973008886891</v>
      </c>
      <c r="BT110" s="25">
        <v>0.0483138602785507</v>
      </c>
      <c r="BU110" s="25">
        <v>-0.336472236621213</v>
      </c>
      <c r="BV110" s="25">
        <v>-0.154150679827258</v>
      </c>
      <c r="BW110" s="25">
        <v>1.88815131490312</v>
      </c>
      <c r="BX110" s="27">
        <f t="shared" si="109"/>
        <v>1.01289144320205</v>
      </c>
      <c r="BY110" s="27">
        <f t="shared" si="91"/>
        <v>1.07541580178529</v>
      </c>
      <c r="BZ110" s="29">
        <f t="shared" si="154"/>
        <v>0.929872890411232</v>
      </c>
      <c r="CA110" s="27">
        <f t="shared" si="110"/>
        <v>0.00583512964696371</v>
      </c>
      <c r="CB110" s="27">
        <f t="shared" si="111"/>
        <v>0.0701271095887678</v>
      </c>
      <c r="CC110" s="27">
        <f t="shared" si="112"/>
        <v>0.0385651860613276</v>
      </c>
      <c r="CF110" s="31">
        <v>0.110449544202326</v>
      </c>
      <c r="CG110" s="31">
        <v>1</v>
      </c>
      <c r="CH110" s="31">
        <v>0.0483138602785507</v>
      </c>
      <c r="CI110" s="31">
        <v>-0.336472236621213</v>
      </c>
      <c r="CJ110" s="31">
        <v>-0.154150679827258</v>
      </c>
      <c r="CK110" s="31">
        <v>1.88815131490312</v>
      </c>
      <c r="CL110" s="34">
        <f t="shared" si="113"/>
        <v>0.927154314569834</v>
      </c>
      <c r="CM110" s="34">
        <f t="shared" si="114"/>
        <v>1.17486317692215</v>
      </c>
      <c r="CN110" s="34">
        <f t="shared" si="115"/>
        <v>0.851162943603148</v>
      </c>
      <c r="CO110" s="32">
        <f t="shared" si="116"/>
        <v>0.0262845639197108</v>
      </c>
      <c r="CP110" s="32">
        <f t="shared" si="117"/>
        <v>0.148837056396852</v>
      </c>
      <c r="CQ110" s="32">
        <f t="shared" si="118"/>
        <v>0.0143132235637035</v>
      </c>
      <c r="CS110" s="30">
        <f t="shared" si="119"/>
        <v>0.929602158603931</v>
      </c>
      <c r="CT110" s="30">
        <f t="shared" si="120"/>
        <v>1.01125808315028</v>
      </c>
      <c r="CU110" s="30">
        <f t="shared" si="121"/>
        <v>1.07715278786129</v>
      </c>
      <c r="CV110" s="34">
        <f t="shared" si="122"/>
        <v>0.928373403726241</v>
      </c>
      <c r="CW110" s="32">
        <f t="shared" si="123"/>
        <v>0.00608733579364074</v>
      </c>
      <c r="CX110" s="32">
        <f t="shared" si="124"/>
        <v>0.071626596273759</v>
      </c>
      <c r="CY110" s="32">
        <f t="shared" si="125"/>
        <v>0.0623377336538242</v>
      </c>
      <c r="CZ110" s="36"/>
      <c r="DB110" s="25">
        <v>0.110449544202326</v>
      </c>
      <c r="DC110" s="25">
        <v>1</v>
      </c>
      <c r="DD110" s="22">
        <v>0.0483138602785507</v>
      </c>
      <c r="DE110" s="25">
        <v>-0.154150679827258</v>
      </c>
      <c r="DF110" s="25">
        <v>1.88815131490312</v>
      </c>
      <c r="DG110" s="26">
        <f t="shared" si="126"/>
        <v>0.839270525974109</v>
      </c>
      <c r="DH110" s="29">
        <f t="shared" si="155"/>
        <v>1.29788838020769</v>
      </c>
      <c r="DI110" s="26">
        <f t="shared" si="156"/>
        <v>0.770482281257484</v>
      </c>
      <c r="DJ110" s="16">
        <f t="shared" si="127"/>
        <v>0.0625044688491201</v>
      </c>
      <c r="DK110" s="16">
        <f t="shared" si="128"/>
        <v>0.229517718742516</v>
      </c>
      <c r="DL110" s="16">
        <f t="shared" si="129"/>
        <v>0.00308939267406004</v>
      </c>
      <c r="DO110" s="25">
        <v>0.110449544202326</v>
      </c>
      <c r="DP110" s="25">
        <v>1</v>
      </c>
      <c r="DQ110" s="25">
        <v>-0.154150679827258</v>
      </c>
      <c r="DR110" s="22">
        <v>1.88815131490312</v>
      </c>
      <c r="DS110" s="26">
        <f t="shared" si="130"/>
        <v>0.84173425735985</v>
      </c>
      <c r="DT110" s="26">
        <f t="shared" si="92"/>
        <v>1.2940894991362</v>
      </c>
      <c r="DU110" s="26">
        <f t="shared" si="157"/>
        <v>0.772744080426814</v>
      </c>
      <c r="DV110" s="16">
        <f t="shared" si="131"/>
        <v>0.0612786290892027</v>
      </c>
      <c r="DW110" s="16">
        <f t="shared" si="132"/>
        <v>0.227255919573186</v>
      </c>
      <c r="DX110" s="16">
        <f t="shared" si="133"/>
        <v>0.00474665370776231</v>
      </c>
      <c r="EA110" s="25">
        <v>0.110449544202326</v>
      </c>
      <c r="EB110" s="22">
        <v>1</v>
      </c>
      <c r="EC110" s="25">
        <v>-0.154150679827258</v>
      </c>
      <c r="ED110" s="26">
        <f t="shared" si="134"/>
        <v>0.749625027374261</v>
      </c>
      <c r="EE110" s="26">
        <f t="shared" si="93"/>
        <v>1.45309911453737</v>
      </c>
      <c r="EF110" s="26">
        <f t="shared" si="158"/>
        <v>0.688184302086217</v>
      </c>
      <c r="EG110" s="16">
        <f t="shared" si="135"/>
        <v>0.115365135988446</v>
      </c>
      <c r="EH110" s="16">
        <f t="shared" si="136"/>
        <v>0.311815697913783</v>
      </c>
      <c r="EI110" s="16">
        <f t="shared" si="137"/>
        <v>0.000618357770308733</v>
      </c>
      <c r="EL110" s="25">
        <v>0.110449544202326</v>
      </c>
      <c r="EM110" s="25">
        <v>-0.154150679827258</v>
      </c>
      <c r="EN110" s="26">
        <f t="shared" si="138"/>
        <v>0.980017090428701</v>
      </c>
      <c r="EO110" s="26">
        <f t="shared" si="139"/>
        <v>1.11149027312992</v>
      </c>
      <c r="EP110" s="26">
        <f t="shared" si="140"/>
        <v>0.899692983532847</v>
      </c>
      <c r="EQ110" s="16">
        <f t="shared" si="141"/>
        <v>0.011938266171923</v>
      </c>
      <c r="ER110" s="16">
        <f t="shared" si="142"/>
        <v>0.100307016467153</v>
      </c>
      <c r="ES110" s="16">
        <f t="shared" si="143"/>
        <v>0.189404318517652</v>
      </c>
    </row>
    <row r="111" s="1" customFormat="1" spans="1:149">
      <c r="A111" s="13" t="s">
        <v>26</v>
      </c>
      <c r="B111" s="13">
        <v>2.94977610281954</v>
      </c>
      <c r="C111" s="14">
        <v>0.0042</v>
      </c>
      <c r="D111" s="14">
        <v>0.1001</v>
      </c>
      <c r="E111" s="13">
        <v>112</v>
      </c>
      <c r="F111" s="13">
        <v>0.357142857142857</v>
      </c>
      <c r="G111" s="13">
        <v>0.357142857142857</v>
      </c>
      <c r="H111" s="13">
        <v>0.857142857142857</v>
      </c>
      <c r="I111" s="13">
        <v>4.82142857142857</v>
      </c>
      <c r="J111" s="13">
        <v>0.947070110328461</v>
      </c>
      <c r="K111" s="17">
        <f t="shared" si="94"/>
        <v>0.852918053690113</v>
      </c>
      <c r="L111" s="17">
        <f t="shared" si="84"/>
        <v>1.11038816241608</v>
      </c>
      <c r="M111" s="17">
        <f t="shared" si="85"/>
        <v>0.900585969706409</v>
      </c>
      <c r="N111" s="16">
        <f t="shared" si="86"/>
        <v>0.00886460976923071</v>
      </c>
      <c r="O111" s="16">
        <f t="shared" si="87"/>
        <v>0.099414030293591</v>
      </c>
      <c r="P111" s="16">
        <f>(O111-$Q$1)^2</f>
        <v>0.190416656066549</v>
      </c>
      <c r="R111" s="21">
        <f t="shared" si="144"/>
        <v>0.104709650065232</v>
      </c>
      <c r="S111" s="21">
        <f t="shared" si="162"/>
        <v>1</v>
      </c>
      <c r="T111" s="21">
        <f t="shared" si="95"/>
        <v>1.08172927012207</v>
      </c>
      <c r="U111" s="22">
        <f t="shared" si="145"/>
        <v>0.00419120461846805</v>
      </c>
      <c r="V111" s="21">
        <f t="shared" si="146"/>
        <v>0.095401084763253</v>
      </c>
      <c r="W111" s="21">
        <f t="shared" si="147"/>
        <v>4.71849887129509</v>
      </c>
      <c r="X111" s="21">
        <f t="shared" si="148"/>
        <v>-1.02961941718116</v>
      </c>
      <c r="Y111" s="21">
        <f t="shared" si="149"/>
        <v>-1.02961941718116</v>
      </c>
      <c r="Z111" s="25">
        <f t="shared" si="150"/>
        <v>-0.154150679827258</v>
      </c>
      <c r="AA111" s="21">
        <f t="shared" si="151"/>
        <v>1.57307026826323</v>
      </c>
      <c r="AB111" s="26">
        <f t="shared" si="96"/>
        <v>0.673958057246965</v>
      </c>
      <c r="AC111" s="26">
        <f t="shared" si="88"/>
        <v>1.40523597892297</v>
      </c>
      <c r="AD111" s="26">
        <f t="shared" si="152"/>
        <v>0.711624250303099</v>
      </c>
      <c r="AE111" s="16">
        <f t="shared" si="97"/>
        <v>0.0745901935383901</v>
      </c>
      <c r="AF111" s="16">
        <f t="shared" si="98"/>
        <v>0.288375749696901</v>
      </c>
      <c r="AG111" s="16">
        <f t="shared" si="99"/>
        <v>0.000521652491110086</v>
      </c>
      <c r="AJ111" s="25">
        <v>0.104709650065232</v>
      </c>
      <c r="AK111" s="25">
        <v>1</v>
      </c>
      <c r="AL111" s="25">
        <v>1.08172927012207</v>
      </c>
      <c r="AM111" s="25">
        <v>0.095401084763253</v>
      </c>
      <c r="AN111" s="22">
        <v>4.71849887129509</v>
      </c>
      <c r="AO111" s="25">
        <v>-1.02961941718116</v>
      </c>
      <c r="AP111" s="25">
        <v>-1.02961941718116</v>
      </c>
      <c r="AQ111" s="25">
        <v>-0.154150679827258</v>
      </c>
      <c r="AR111" s="25">
        <v>1.57307026826323</v>
      </c>
      <c r="AS111" s="26">
        <f t="shared" si="100"/>
        <v>0.675031044168283</v>
      </c>
      <c r="AT111" s="26">
        <f t="shared" si="89"/>
        <v>1.4030023041316</v>
      </c>
      <c r="AU111" s="26">
        <f t="shared" si="101"/>
        <v>0.712757204357521</v>
      </c>
      <c r="AV111" s="16">
        <f t="shared" si="102"/>
        <v>0.0740052535173018</v>
      </c>
      <c r="AW111" s="16">
        <f t="shared" si="103"/>
        <v>0.287242795642479</v>
      </c>
      <c r="AX111" s="16">
        <f t="shared" si="104"/>
        <v>0.000449825833622265</v>
      </c>
      <c r="BA111" s="25">
        <v>0.104709650065232</v>
      </c>
      <c r="BB111" s="25">
        <v>1</v>
      </c>
      <c r="BC111" s="25">
        <v>1.08172927012207</v>
      </c>
      <c r="BD111" s="25">
        <v>0.095401084763253</v>
      </c>
      <c r="BE111" s="22">
        <v>-1.02961941718116</v>
      </c>
      <c r="BF111" s="25">
        <v>-1.02961941718116</v>
      </c>
      <c r="BG111" s="25">
        <v>-0.154150679827258</v>
      </c>
      <c r="BH111" s="25">
        <v>1.57307026826323</v>
      </c>
      <c r="BI111" s="26">
        <f t="shared" si="105"/>
        <v>0.672180827728092</v>
      </c>
      <c r="BJ111" s="26">
        <f t="shared" si="90"/>
        <v>1.40895138816956</v>
      </c>
      <c r="BK111" s="26">
        <f t="shared" si="153"/>
        <v>0.709747694914548</v>
      </c>
      <c r="BL111" s="16">
        <f t="shared" si="106"/>
        <v>0.0755641176885454</v>
      </c>
      <c r="BM111" s="16">
        <f t="shared" si="107"/>
        <v>0.290252305085452</v>
      </c>
      <c r="BN111" s="16">
        <f t="shared" si="108"/>
        <v>0.000639403192372216</v>
      </c>
      <c r="BQ111" s="25">
        <v>0.104709650065232</v>
      </c>
      <c r="BR111" s="25">
        <v>1</v>
      </c>
      <c r="BS111" s="22">
        <v>1.08172927012207</v>
      </c>
      <c r="BT111" s="25">
        <v>0.095401084763253</v>
      </c>
      <c r="BU111" s="25">
        <v>-1.02961941718116</v>
      </c>
      <c r="BV111" s="25">
        <v>-0.154150679827258</v>
      </c>
      <c r="BW111" s="25">
        <v>1.57307026826323</v>
      </c>
      <c r="BX111" s="27">
        <f t="shared" si="109"/>
        <v>0.673593501616728</v>
      </c>
      <c r="BY111" s="27">
        <f t="shared" si="91"/>
        <v>1.40599650687744</v>
      </c>
      <c r="BZ111" s="29">
        <f t="shared" si="154"/>
        <v>0.711239320374195</v>
      </c>
      <c r="CA111" s="27">
        <f t="shared" si="110"/>
        <v>0.0747894555124703</v>
      </c>
      <c r="CB111" s="27">
        <f t="shared" si="111"/>
        <v>0.288760679625805</v>
      </c>
      <c r="CC111" s="27">
        <f t="shared" si="112"/>
        <v>0.000495212125667794</v>
      </c>
      <c r="CF111" s="31">
        <v>0.104709650065232</v>
      </c>
      <c r="CG111" s="31">
        <v>1</v>
      </c>
      <c r="CH111" s="31">
        <v>0.095401084763253</v>
      </c>
      <c r="CI111" s="31">
        <v>-1.02961941718116</v>
      </c>
      <c r="CJ111" s="31">
        <v>-0.154150679827258</v>
      </c>
      <c r="CK111" s="31">
        <v>1.57307026826323</v>
      </c>
      <c r="CL111" s="34">
        <f t="shared" si="113"/>
        <v>0.643085549750682</v>
      </c>
      <c r="CM111" s="34">
        <f t="shared" si="114"/>
        <v>1.47269692297647</v>
      </c>
      <c r="CN111" s="34">
        <f t="shared" si="115"/>
        <v>0.679026338955675</v>
      </c>
      <c r="CO111" s="32">
        <f t="shared" si="116"/>
        <v>0.0924066130696655</v>
      </c>
      <c r="CP111" s="32">
        <f t="shared" si="117"/>
        <v>0.320973661044325</v>
      </c>
      <c r="CQ111" s="32">
        <f t="shared" si="118"/>
        <v>0.00275611554863792</v>
      </c>
      <c r="CS111" s="30">
        <f t="shared" si="119"/>
        <v>0.644755500633439</v>
      </c>
      <c r="CT111" s="30">
        <f t="shared" si="120"/>
        <v>0.593717104031719</v>
      </c>
      <c r="CU111" s="30">
        <f t="shared" si="121"/>
        <v>1.59515382645581</v>
      </c>
      <c r="CV111" s="34">
        <f t="shared" si="122"/>
        <v>0.626898787699896</v>
      </c>
      <c r="CW111" s="32">
        <f t="shared" si="123"/>
        <v>0.124858347058945</v>
      </c>
      <c r="CX111" s="32">
        <f t="shared" si="124"/>
        <v>0.373101212300104</v>
      </c>
      <c r="CY111" s="32">
        <f t="shared" si="125"/>
        <v>0.00268317365864992</v>
      </c>
      <c r="CZ111" s="36"/>
      <c r="DB111" s="25">
        <v>0.104709650065232</v>
      </c>
      <c r="DC111" s="25">
        <v>1</v>
      </c>
      <c r="DD111" s="22">
        <v>0.095401084763253</v>
      </c>
      <c r="DE111" s="25">
        <v>-0.154150679827258</v>
      </c>
      <c r="DF111" s="25">
        <v>1.57307026826323</v>
      </c>
      <c r="DG111" s="26">
        <f t="shared" si="126"/>
        <v>0.718818684703582</v>
      </c>
      <c r="DH111" s="29">
        <f t="shared" si="155"/>
        <v>1.31753685662609</v>
      </c>
      <c r="DI111" s="26">
        <f t="shared" si="156"/>
        <v>0.75899205018125</v>
      </c>
      <c r="DJ111" s="16">
        <f t="shared" si="127"/>
        <v>0.0520987132997898</v>
      </c>
      <c r="DK111" s="16">
        <f t="shared" si="128"/>
        <v>0.241007949818749</v>
      </c>
      <c r="DL111" s="16">
        <f t="shared" si="129"/>
        <v>0.00194411101855423</v>
      </c>
      <c r="DO111" s="25">
        <v>0.104709650065232</v>
      </c>
      <c r="DP111" s="25">
        <v>1</v>
      </c>
      <c r="DQ111" s="25">
        <v>-0.154150679827258</v>
      </c>
      <c r="DR111" s="22">
        <v>1.57307026826323</v>
      </c>
      <c r="DS111" s="26">
        <f t="shared" si="130"/>
        <v>0.63492135532686</v>
      </c>
      <c r="DT111" s="26">
        <f t="shared" si="92"/>
        <v>1.49163373130032</v>
      </c>
      <c r="DU111" s="26">
        <f t="shared" si="157"/>
        <v>0.670405863729199</v>
      </c>
      <c r="DV111" s="16">
        <f t="shared" si="131"/>
        <v>0.0974368452490495</v>
      </c>
      <c r="DW111" s="16">
        <f t="shared" si="132"/>
        <v>0.329594136270801</v>
      </c>
      <c r="DX111" s="16">
        <f t="shared" si="133"/>
        <v>0.00111838433719812</v>
      </c>
      <c r="EA111" s="25">
        <v>0.104709650065232</v>
      </c>
      <c r="EB111" s="22">
        <v>1</v>
      </c>
      <c r="EC111" s="25">
        <v>-0.154150679827258</v>
      </c>
      <c r="ED111" s="26">
        <f t="shared" si="134"/>
        <v>0.65551056643942</v>
      </c>
      <c r="EE111" s="26">
        <f t="shared" si="93"/>
        <v>1.44478237089712</v>
      </c>
      <c r="EF111" s="26">
        <f t="shared" si="158"/>
        <v>0.692145765440825</v>
      </c>
      <c r="EG111" s="16">
        <f t="shared" si="135"/>
        <v>0.0850069676327858</v>
      </c>
      <c r="EH111" s="16">
        <f t="shared" si="136"/>
        <v>0.307854234559175</v>
      </c>
      <c r="EI111" s="16">
        <f t="shared" si="137"/>
        <v>0.000831068800582922</v>
      </c>
      <c r="EL111" s="25">
        <v>0.104709650065232</v>
      </c>
      <c r="EM111" s="25">
        <v>-0.154150679827258</v>
      </c>
      <c r="EN111" s="26">
        <f t="shared" si="138"/>
        <v>0.856977201411522</v>
      </c>
      <c r="EO111" s="26">
        <f t="shared" si="139"/>
        <v>1.10512871143894</v>
      </c>
      <c r="EP111" s="26">
        <f t="shared" si="140"/>
        <v>0.904871975227163</v>
      </c>
      <c r="EQ111" s="16">
        <f t="shared" si="141"/>
        <v>0.00811673223711591</v>
      </c>
      <c r="ER111" s="16">
        <f t="shared" si="142"/>
        <v>0.0951280247728369</v>
      </c>
      <c r="ES111" s="16">
        <f t="shared" si="143"/>
        <v>0.193938997658631</v>
      </c>
    </row>
    <row r="112" s="1" customFormat="1" spans="1:149">
      <c r="A112" s="13" t="s">
        <v>26</v>
      </c>
      <c r="B112" s="13">
        <v>2.94977610281954</v>
      </c>
      <c r="C112" s="14">
        <v>0.0034</v>
      </c>
      <c r="D112" s="14">
        <v>0.0682</v>
      </c>
      <c r="E112" s="13">
        <v>112</v>
      </c>
      <c r="F112" s="13">
        <v>0.535714285714286</v>
      </c>
      <c r="G112" s="13">
        <v>0.535714285714286</v>
      </c>
      <c r="H112" s="13">
        <v>0.857142857142857</v>
      </c>
      <c r="I112" s="13">
        <v>3.03571428571429</v>
      </c>
      <c r="J112" s="13">
        <v>1.08915754440836</v>
      </c>
      <c r="K112" s="17">
        <f t="shared" si="94"/>
        <v>1.07194340226154</v>
      </c>
      <c r="L112" s="17">
        <f t="shared" si="84"/>
        <v>1.01605881626819</v>
      </c>
      <c r="M112" s="17">
        <f t="shared" si="85"/>
        <v>0.984194993428458</v>
      </c>
      <c r="N112" s="16">
        <f t="shared" si="86"/>
        <v>0.000296326689850876</v>
      </c>
      <c r="O112" s="16">
        <f t="shared" si="87"/>
        <v>0.0158050065715419</v>
      </c>
      <c r="P112" s="16">
        <f>(O112-$Q$1)^2</f>
        <v>0.270375657922079</v>
      </c>
      <c r="R112" s="21">
        <f t="shared" si="144"/>
        <v>0.015931237508475</v>
      </c>
      <c r="S112" s="21">
        <f t="shared" si="162"/>
        <v>1</v>
      </c>
      <c r="T112" s="21">
        <f t="shared" si="95"/>
        <v>1.08172927012207</v>
      </c>
      <c r="U112" s="22">
        <f t="shared" si="145"/>
        <v>0.00339423306801562</v>
      </c>
      <c r="V112" s="21">
        <f t="shared" si="146"/>
        <v>0.0659749889235329</v>
      </c>
      <c r="W112" s="21">
        <f t="shared" si="147"/>
        <v>4.71849887129509</v>
      </c>
      <c r="X112" s="21">
        <f t="shared" si="148"/>
        <v>-0.624154309072993</v>
      </c>
      <c r="Y112" s="21">
        <f t="shared" si="149"/>
        <v>-0.624154309072993</v>
      </c>
      <c r="Z112" s="25">
        <f t="shared" si="150"/>
        <v>-0.154150679827258</v>
      </c>
      <c r="AA112" s="21">
        <f t="shared" si="151"/>
        <v>1.11044674631511</v>
      </c>
      <c r="AB112" s="26">
        <f t="shared" si="96"/>
        <v>0.730110673835945</v>
      </c>
      <c r="AC112" s="26">
        <f t="shared" si="88"/>
        <v>1.49177047184643</v>
      </c>
      <c r="AD112" s="26">
        <f t="shared" si="152"/>
        <v>0.67034441214154</v>
      </c>
      <c r="AE112" s="16">
        <f t="shared" si="97"/>
        <v>0.128914655267845</v>
      </c>
      <c r="AF112" s="16">
        <f t="shared" si="98"/>
        <v>0.32965558785846</v>
      </c>
      <c r="AG112" s="16">
        <f t="shared" si="99"/>
        <v>0.00411131684449422</v>
      </c>
      <c r="AJ112" s="25">
        <v>0.015931237508475</v>
      </c>
      <c r="AK112" s="25">
        <v>1</v>
      </c>
      <c r="AL112" s="25">
        <v>1.08172927012207</v>
      </c>
      <c r="AM112" s="25">
        <v>0.0659749889235329</v>
      </c>
      <c r="AN112" s="22">
        <v>4.71849887129509</v>
      </c>
      <c r="AO112" s="25">
        <v>-0.624154309072993</v>
      </c>
      <c r="AP112" s="25">
        <v>-0.624154309072993</v>
      </c>
      <c r="AQ112" s="25">
        <v>-0.154150679827258</v>
      </c>
      <c r="AR112" s="25">
        <v>1.11044674631511</v>
      </c>
      <c r="AS112" s="26">
        <f t="shared" si="100"/>
        <v>0.730267787243628</v>
      </c>
      <c r="AT112" s="26">
        <f t="shared" si="89"/>
        <v>1.49144952500144</v>
      </c>
      <c r="AU112" s="26">
        <f t="shared" si="101"/>
        <v>0.670488664374368</v>
      </c>
      <c r="AV112" s="16">
        <f t="shared" si="102"/>
        <v>0.128801857797761</v>
      </c>
      <c r="AW112" s="16">
        <f t="shared" si="103"/>
        <v>0.329511335625632</v>
      </c>
      <c r="AX112" s="16">
        <f t="shared" si="104"/>
        <v>0.00402941051089693</v>
      </c>
      <c r="BA112" s="25">
        <v>0.015931237508475</v>
      </c>
      <c r="BB112" s="25">
        <v>1</v>
      </c>
      <c r="BC112" s="25">
        <v>1.08172927012207</v>
      </c>
      <c r="BD112" s="25">
        <v>0.0659749889235329</v>
      </c>
      <c r="BE112" s="22">
        <v>-0.624154309072993</v>
      </c>
      <c r="BF112" s="25">
        <v>-0.624154309072993</v>
      </c>
      <c r="BG112" s="25">
        <v>-0.154150679827258</v>
      </c>
      <c r="BH112" s="25">
        <v>1.11044674631511</v>
      </c>
      <c r="BI112" s="26">
        <f t="shared" si="105"/>
        <v>0.729282123388051</v>
      </c>
      <c r="BJ112" s="26">
        <f t="shared" si="90"/>
        <v>1.4934652989277</v>
      </c>
      <c r="BK112" s="26">
        <f t="shared" si="153"/>
        <v>0.669583686154608</v>
      </c>
      <c r="BL112" s="16">
        <f t="shared" si="106"/>
        <v>0.129510318654545</v>
      </c>
      <c r="BM112" s="16">
        <f t="shared" si="107"/>
        <v>0.330416313845392</v>
      </c>
      <c r="BN112" s="16">
        <f t="shared" si="108"/>
        <v>0.00428375902853028</v>
      </c>
      <c r="BQ112" s="25">
        <v>0.015931237508475</v>
      </c>
      <c r="BR112" s="25">
        <v>1</v>
      </c>
      <c r="BS112" s="22">
        <v>1.08172927012207</v>
      </c>
      <c r="BT112" s="25">
        <v>0.0659749889235329</v>
      </c>
      <c r="BU112" s="25">
        <v>-0.624154309072993</v>
      </c>
      <c r="BV112" s="25">
        <v>-0.154150679827258</v>
      </c>
      <c r="BW112" s="25">
        <v>1.11044674631511</v>
      </c>
      <c r="BX112" s="27">
        <f t="shared" si="109"/>
        <v>0.731941344802308</v>
      </c>
      <c r="BY112" s="27">
        <f t="shared" si="91"/>
        <v>1.48803937930646</v>
      </c>
      <c r="BZ112" s="29">
        <f t="shared" si="154"/>
        <v>0.672025225882179</v>
      </c>
      <c r="CA112" s="27">
        <f t="shared" si="110"/>
        <v>0.127603413260991</v>
      </c>
      <c r="CB112" s="27">
        <f t="shared" si="111"/>
        <v>0.327974774117821</v>
      </c>
      <c r="CC112" s="27">
        <f t="shared" si="112"/>
        <v>0.00377824822241612</v>
      </c>
      <c r="CF112" s="31">
        <v>0.015931237508475</v>
      </c>
      <c r="CG112" s="31">
        <v>1</v>
      </c>
      <c r="CH112" s="31">
        <v>0.0659749889235329</v>
      </c>
      <c r="CI112" s="31">
        <v>-0.624154309072993</v>
      </c>
      <c r="CJ112" s="31">
        <v>-0.154150679827258</v>
      </c>
      <c r="CK112" s="31">
        <v>1.11044674631511</v>
      </c>
      <c r="CL112" s="34">
        <f t="shared" si="113"/>
        <v>0.70231797121243</v>
      </c>
      <c r="CM112" s="34">
        <f t="shared" si="114"/>
        <v>1.55080403613782</v>
      </c>
      <c r="CN112" s="34">
        <f t="shared" si="115"/>
        <v>0.644826797388559</v>
      </c>
      <c r="CO112" s="32">
        <f t="shared" si="116"/>
        <v>0.149644855390409</v>
      </c>
      <c r="CP112" s="32">
        <f t="shared" si="117"/>
        <v>0.355173202611441</v>
      </c>
      <c r="CQ112" s="32">
        <f t="shared" si="118"/>
        <v>0.00751658847123314</v>
      </c>
      <c r="CS112" s="30">
        <f t="shared" si="119"/>
        <v>0.70375638271069</v>
      </c>
      <c r="CT112" s="30">
        <f t="shared" si="120"/>
        <v>0.707347145948812</v>
      </c>
      <c r="CU112" s="30">
        <f t="shared" si="121"/>
        <v>1.53977795859684</v>
      </c>
      <c r="CV112" s="34">
        <f t="shared" si="122"/>
        <v>0.649444288000639</v>
      </c>
      <c r="CW112" s="32">
        <f t="shared" si="123"/>
        <v>0.145779180371839</v>
      </c>
      <c r="CX112" s="32">
        <f t="shared" si="124"/>
        <v>0.350555711999361</v>
      </c>
      <c r="CY112" s="32">
        <f t="shared" si="125"/>
        <v>0.000855788285978912</v>
      </c>
      <c r="CZ112" s="36"/>
      <c r="DB112" s="25">
        <v>0.015931237508475</v>
      </c>
      <c r="DC112" s="25">
        <v>1</v>
      </c>
      <c r="DD112" s="22">
        <v>0.0659749889235329</v>
      </c>
      <c r="DE112" s="25">
        <v>-0.154150679827258</v>
      </c>
      <c r="DF112" s="25">
        <v>1.11044674631511</v>
      </c>
      <c r="DG112" s="26">
        <f t="shared" si="126"/>
        <v>0.690216724545634</v>
      </c>
      <c r="DH112" s="29">
        <f t="shared" si="155"/>
        <v>1.57799355720531</v>
      </c>
      <c r="DI112" s="26">
        <f t="shared" si="156"/>
        <v>0.633716148861243</v>
      </c>
      <c r="DJ112" s="16">
        <f t="shared" si="127"/>
        <v>0.159153777752744</v>
      </c>
      <c r="DK112" s="16">
        <f t="shared" si="128"/>
        <v>0.366283851138757</v>
      </c>
      <c r="DL112" s="16">
        <f t="shared" si="129"/>
        <v>0.00659081376505285</v>
      </c>
      <c r="DO112" s="25">
        <v>0.015931237508475</v>
      </c>
      <c r="DP112" s="25">
        <v>1</v>
      </c>
      <c r="DQ112" s="25">
        <v>-0.154150679827258</v>
      </c>
      <c r="DR112" s="22">
        <v>1.11044674631511</v>
      </c>
      <c r="DS112" s="26">
        <f t="shared" si="130"/>
        <v>0.64229616692884</v>
      </c>
      <c r="DT112" s="26">
        <f t="shared" si="92"/>
        <v>1.69572480809936</v>
      </c>
      <c r="DU112" s="26">
        <f t="shared" si="157"/>
        <v>0.589718328837121</v>
      </c>
      <c r="DV112" s="16">
        <f t="shared" si="131"/>
        <v>0.199685090682894</v>
      </c>
      <c r="DW112" s="16">
        <f t="shared" si="132"/>
        <v>0.410281671162879</v>
      </c>
      <c r="DX112" s="16">
        <f t="shared" si="133"/>
        <v>0.013025608659986</v>
      </c>
      <c r="EA112" s="25">
        <v>0.015931237508475</v>
      </c>
      <c r="EB112" s="22">
        <v>1</v>
      </c>
      <c r="EC112" s="25">
        <v>-0.154150679827258</v>
      </c>
      <c r="ED112" s="26">
        <f t="shared" si="134"/>
        <v>0.823842599845775</v>
      </c>
      <c r="EE112" s="26">
        <f t="shared" si="93"/>
        <v>1.3220456730597</v>
      </c>
      <c r="EF112" s="26">
        <f t="shared" si="158"/>
        <v>0.756403519468153</v>
      </c>
      <c r="EG112" s="16">
        <f t="shared" si="135"/>
        <v>0.0703920198082478</v>
      </c>
      <c r="EH112" s="16">
        <f t="shared" si="136"/>
        <v>0.243596480531847</v>
      </c>
      <c r="EI112" s="16">
        <f t="shared" si="137"/>
        <v>0.0086650067371021</v>
      </c>
      <c r="EL112" s="25">
        <v>0.015931237508475</v>
      </c>
      <c r="EM112" s="25">
        <v>-0.154150679827258</v>
      </c>
      <c r="EN112" s="26">
        <f t="shared" si="138"/>
        <v>1.07704492004504</v>
      </c>
      <c r="EO112" s="26">
        <f t="shared" si="139"/>
        <v>1.01124616451727</v>
      </c>
      <c r="EP112" s="26">
        <f t="shared" si="140"/>
        <v>0.988878905145078</v>
      </c>
      <c r="EQ112" s="16">
        <f t="shared" si="141"/>
        <v>0.000146715668966873</v>
      </c>
      <c r="ER112" s="16">
        <f t="shared" si="142"/>
        <v>0.0111210948549219</v>
      </c>
      <c r="ES112" s="16">
        <f t="shared" si="143"/>
        <v>0.274986955026523</v>
      </c>
    </row>
    <row r="113" s="1" customFormat="1" spans="1:149">
      <c r="A113" s="13" t="s">
        <v>26</v>
      </c>
      <c r="B113" s="13">
        <v>2.94977610281954</v>
      </c>
      <c r="C113" s="14">
        <v>0.0026</v>
      </c>
      <c r="D113" s="14">
        <v>0.0495</v>
      </c>
      <c r="E113" s="13">
        <v>112</v>
      </c>
      <c r="F113" s="13">
        <v>0.714285714285714</v>
      </c>
      <c r="G113" s="13">
        <v>0.714285714285714</v>
      </c>
      <c r="H113" s="13">
        <v>0.857142857142857</v>
      </c>
      <c r="I113" s="13">
        <v>8.39285714285714</v>
      </c>
      <c r="J113" s="13">
        <v>0.945263890701823</v>
      </c>
      <c r="K113" s="17">
        <f t="shared" si="94"/>
        <v>0.88596875083297</v>
      </c>
      <c r="L113" s="17">
        <f t="shared" si="84"/>
        <v>1.06692689760571</v>
      </c>
      <c r="M113" s="17">
        <f t="shared" si="85"/>
        <v>0.937271337187303</v>
      </c>
      <c r="N113" s="16">
        <f t="shared" si="86"/>
        <v>0.00351591361206683</v>
      </c>
      <c r="O113" s="16">
        <f t="shared" si="87"/>
        <v>0.0627286628126972</v>
      </c>
      <c r="P113" s="16">
        <f>(O113-$Q$1)^2</f>
        <v>0.223779081571324</v>
      </c>
      <c r="R113" s="21">
        <f t="shared" si="144"/>
        <v>0.0647824578879315</v>
      </c>
      <c r="S113" s="21">
        <f t="shared" si="162"/>
        <v>1</v>
      </c>
      <c r="T113" s="21">
        <f t="shared" si="95"/>
        <v>1.08172927012207</v>
      </c>
      <c r="U113" s="22">
        <f t="shared" si="145"/>
        <v>0.00259662584726591</v>
      </c>
      <c r="V113" s="21">
        <f t="shared" si="146"/>
        <v>0.0483138602785507</v>
      </c>
      <c r="W113" s="21">
        <f t="shared" si="147"/>
        <v>4.71849887129509</v>
      </c>
      <c r="X113" s="21">
        <f t="shared" si="148"/>
        <v>-0.336472236621213</v>
      </c>
      <c r="Y113" s="21">
        <f t="shared" si="149"/>
        <v>-0.336472236621213</v>
      </c>
      <c r="Z113" s="25">
        <f t="shared" si="150"/>
        <v>-0.154150679827258</v>
      </c>
      <c r="AA113" s="21">
        <f t="shared" si="151"/>
        <v>2.12738100396895</v>
      </c>
      <c r="AB113" s="26">
        <f t="shared" si="96"/>
        <v>0.965118001863374</v>
      </c>
      <c r="AC113" s="26">
        <f t="shared" si="88"/>
        <v>0.979428307084504</v>
      </c>
      <c r="AD113" s="26">
        <f t="shared" si="152"/>
        <v>1.02100377614849</v>
      </c>
      <c r="AE113" s="16">
        <f t="shared" si="97"/>
        <v>0.000394185730015215</v>
      </c>
      <c r="AF113" s="16">
        <f t="shared" si="98"/>
        <v>0.0210037761484889</v>
      </c>
      <c r="AG113" s="16">
        <f t="shared" si="99"/>
        <v>0.0597960264362001</v>
      </c>
      <c r="AJ113" s="25">
        <v>0.0647824578879315</v>
      </c>
      <c r="AK113" s="25">
        <v>1</v>
      </c>
      <c r="AL113" s="25">
        <v>1.08172927012207</v>
      </c>
      <c r="AM113" s="25">
        <v>0.0483138602785507</v>
      </c>
      <c r="AN113" s="22">
        <v>4.71849887129509</v>
      </c>
      <c r="AO113" s="25">
        <v>-0.336472236621213</v>
      </c>
      <c r="AP113" s="25">
        <v>-0.336472236621213</v>
      </c>
      <c r="AQ113" s="25">
        <v>-0.154150679827258</v>
      </c>
      <c r="AR113" s="25">
        <v>2.12738100396895</v>
      </c>
      <c r="AS113" s="26">
        <f t="shared" si="100"/>
        <v>0.964935685955672</v>
      </c>
      <c r="AT113" s="26">
        <f t="shared" si="89"/>
        <v>0.979613361242448</v>
      </c>
      <c r="AU113" s="26">
        <f t="shared" si="101"/>
        <v>1.02081090312171</v>
      </c>
      <c r="AV113" s="16">
        <f t="shared" si="102"/>
        <v>0.000386979528509356</v>
      </c>
      <c r="AW113" s="16">
        <f t="shared" si="103"/>
        <v>0.0208109031217127</v>
      </c>
      <c r="AX113" s="16">
        <f t="shared" si="104"/>
        <v>0.0601342190028849</v>
      </c>
      <c r="BA113" s="25">
        <v>0.0647824578879315</v>
      </c>
      <c r="BB113" s="25">
        <v>1</v>
      </c>
      <c r="BC113" s="25">
        <v>1.08172927012207</v>
      </c>
      <c r="BD113" s="25">
        <v>0.0483138602785507</v>
      </c>
      <c r="BE113" s="22">
        <v>-0.336472236621213</v>
      </c>
      <c r="BF113" s="25">
        <v>-0.336472236621213</v>
      </c>
      <c r="BG113" s="25">
        <v>-0.154150679827258</v>
      </c>
      <c r="BH113" s="25">
        <v>2.12738100396895</v>
      </c>
      <c r="BI113" s="26">
        <f t="shared" si="105"/>
        <v>0.981918006107282</v>
      </c>
      <c r="BJ113" s="26">
        <f t="shared" si="90"/>
        <v>0.962670900036989</v>
      </c>
      <c r="BK113" s="26">
        <f t="shared" si="153"/>
        <v>1.03877659536772</v>
      </c>
      <c r="BL113" s="16">
        <f t="shared" si="106"/>
        <v>0.00134352417615671</v>
      </c>
      <c r="BM113" s="16">
        <f t="shared" si="107"/>
        <v>0.0387765953677177</v>
      </c>
      <c r="BN113" s="16">
        <f t="shared" si="108"/>
        <v>0.0511615933879743</v>
      </c>
      <c r="BQ113" s="25">
        <v>0.0647824578879315</v>
      </c>
      <c r="BR113" s="25">
        <v>1</v>
      </c>
      <c r="BS113" s="22">
        <v>1.08172927012207</v>
      </c>
      <c r="BT113" s="25">
        <v>0.0483138602785507</v>
      </c>
      <c r="BU113" s="25">
        <v>-0.336472236621213</v>
      </c>
      <c r="BV113" s="25">
        <v>-0.154150679827258</v>
      </c>
      <c r="BW113" s="25">
        <v>2.12738100396895</v>
      </c>
      <c r="BX113" s="27">
        <f t="shared" si="109"/>
        <v>0.98260465291052</v>
      </c>
      <c r="BY113" s="27">
        <f t="shared" si="91"/>
        <v>0.961998182994461</v>
      </c>
      <c r="BZ113" s="29">
        <f t="shared" si="154"/>
        <v>1.03950300289263</v>
      </c>
      <c r="CA113" s="27">
        <f t="shared" si="110"/>
        <v>0.00139433252232645</v>
      </c>
      <c r="CB113" s="27">
        <f t="shared" si="111"/>
        <v>0.0395030028926344</v>
      </c>
      <c r="CC113" s="27">
        <f t="shared" si="112"/>
        <v>0.0515309588527513</v>
      </c>
      <c r="CF113" s="31">
        <v>0.0647824578879315</v>
      </c>
      <c r="CG113" s="31">
        <v>1</v>
      </c>
      <c r="CH113" s="31">
        <v>0.0483138602785507</v>
      </c>
      <c r="CI113" s="31">
        <v>-0.336472236621213</v>
      </c>
      <c r="CJ113" s="31">
        <v>-0.154150679827258</v>
      </c>
      <c r="CK113" s="31">
        <v>2.12738100396895</v>
      </c>
      <c r="CL113" s="34">
        <f t="shared" si="113"/>
        <v>0.930381550280718</v>
      </c>
      <c r="CM113" s="34">
        <f t="shared" si="114"/>
        <v>1.0159959539359</v>
      </c>
      <c r="CN113" s="34">
        <f t="shared" si="115"/>
        <v>0.984255888151979</v>
      </c>
      <c r="CO113" s="32">
        <f t="shared" si="116"/>
        <v>0.00022148405640966</v>
      </c>
      <c r="CP113" s="32">
        <f t="shared" si="117"/>
        <v>0.0157441118480212</v>
      </c>
      <c r="CQ113" s="32">
        <f t="shared" si="118"/>
        <v>0.0638728722813978</v>
      </c>
      <c r="CS113" s="30">
        <f t="shared" si="119"/>
        <v>0.932735679231626</v>
      </c>
      <c r="CT113" s="30">
        <f t="shared" si="120"/>
        <v>1.01058638727537</v>
      </c>
      <c r="CU113" s="30">
        <f t="shared" si="121"/>
        <v>0.935361788565485</v>
      </c>
      <c r="CV113" s="34">
        <f t="shared" si="122"/>
        <v>1.06910503745684</v>
      </c>
      <c r="CW113" s="32">
        <f t="shared" si="123"/>
        <v>0.00426702855860117</v>
      </c>
      <c r="CX113" s="32">
        <f t="shared" si="124"/>
        <v>0.06910503745684</v>
      </c>
      <c r="CY113" s="32">
        <f t="shared" si="125"/>
        <v>0.063603233600929</v>
      </c>
      <c r="CZ113" s="36"/>
      <c r="DB113" s="25">
        <v>0.0647824578879315</v>
      </c>
      <c r="DC113" s="25">
        <v>1</v>
      </c>
      <c r="DD113" s="22">
        <v>0.0483138602785507</v>
      </c>
      <c r="DE113" s="25">
        <v>-0.154150679827258</v>
      </c>
      <c r="DF113" s="25">
        <v>2.12738100396895</v>
      </c>
      <c r="DG113" s="26">
        <f t="shared" si="126"/>
        <v>0.84449183209642</v>
      </c>
      <c r="DH113" s="29">
        <f t="shared" si="155"/>
        <v>1.11932863619917</v>
      </c>
      <c r="DI113" s="26">
        <f t="shared" si="156"/>
        <v>0.893392670981451</v>
      </c>
      <c r="DJ113" s="16">
        <f t="shared" si="127"/>
        <v>0.0101550077955709</v>
      </c>
      <c r="DK113" s="16">
        <f t="shared" si="128"/>
        <v>0.106607329018549</v>
      </c>
      <c r="DL113" s="16">
        <f t="shared" si="129"/>
        <v>0.0318596422141624</v>
      </c>
      <c r="DO113" s="25">
        <v>0.0647824578879315</v>
      </c>
      <c r="DP113" s="25">
        <v>1</v>
      </c>
      <c r="DQ113" s="25">
        <v>-0.154150679827258</v>
      </c>
      <c r="DR113" s="22">
        <v>2.12738100396895</v>
      </c>
      <c r="DS113" s="26">
        <f t="shared" si="130"/>
        <v>0.85538059734874</v>
      </c>
      <c r="DT113" s="26">
        <f t="shared" si="92"/>
        <v>1.10507988330771</v>
      </c>
      <c r="DU113" s="26">
        <f t="shared" si="157"/>
        <v>0.904911957139981</v>
      </c>
      <c r="DV113" s="16">
        <f t="shared" si="131"/>
        <v>0.00807900642399643</v>
      </c>
      <c r="DW113" s="16">
        <f t="shared" si="132"/>
        <v>0.095088042860019</v>
      </c>
      <c r="DX113" s="16">
        <f t="shared" si="133"/>
        <v>0.0404266676112079</v>
      </c>
      <c r="EA113" s="25">
        <v>0.0647824578879315</v>
      </c>
      <c r="EB113" s="22">
        <v>1</v>
      </c>
      <c r="EC113" s="25">
        <v>-0.154150679827258</v>
      </c>
      <c r="ED113" s="26">
        <f t="shared" si="134"/>
        <v>0.68091169508431</v>
      </c>
      <c r="EE113" s="26">
        <f t="shared" si="93"/>
        <v>1.38823271435334</v>
      </c>
      <c r="EF113" s="26">
        <f t="shared" si="158"/>
        <v>0.720340321662725</v>
      </c>
      <c r="EG113" s="16">
        <f t="shared" si="135"/>
        <v>0.0698820833278</v>
      </c>
      <c r="EH113" s="16">
        <f t="shared" si="136"/>
        <v>0.279659678337275</v>
      </c>
      <c r="EI113" s="16">
        <f t="shared" si="137"/>
        <v>0.00325160201682017</v>
      </c>
      <c r="EL113" s="25">
        <v>0.0647824578879315</v>
      </c>
      <c r="EM113" s="25">
        <v>-0.154150679827258</v>
      </c>
      <c r="EN113" s="26">
        <f t="shared" si="138"/>
        <v>0.890185191111874</v>
      </c>
      <c r="EO113" s="26">
        <f t="shared" si="139"/>
        <v>1.06187330472343</v>
      </c>
      <c r="EP113" s="26">
        <f t="shared" si="140"/>
        <v>0.94173193313345</v>
      </c>
      <c r="EQ113" s="16">
        <f t="shared" si="141"/>
        <v>0.0030336631485199</v>
      </c>
      <c r="ER113" s="16">
        <f t="shared" si="142"/>
        <v>0.0582680668665505</v>
      </c>
      <c r="ES113" s="16">
        <f t="shared" si="143"/>
        <v>0.227762803418169</v>
      </c>
    </row>
    <row r="114" s="1" customFormat="1" spans="1:149">
      <c r="A114" s="13" t="s">
        <v>26</v>
      </c>
      <c r="B114" s="13">
        <v>2.94977610281954</v>
      </c>
      <c r="C114" s="14">
        <v>0.0018</v>
      </c>
      <c r="D114" s="14">
        <v>0.0375</v>
      </c>
      <c r="E114" s="13">
        <v>112</v>
      </c>
      <c r="F114" s="13">
        <v>0.892857142857143</v>
      </c>
      <c r="G114" s="13">
        <v>0.892857142857143</v>
      </c>
      <c r="H114" s="13">
        <v>0.857142857142857</v>
      </c>
      <c r="I114" s="13">
        <v>6.60714285714286</v>
      </c>
      <c r="J114" s="13">
        <v>1.22400007369333</v>
      </c>
      <c r="K114" s="17">
        <f t="shared" si="94"/>
        <v>1.1049940994044</v>
      </c>
      <c r="L114" s="17">
        <f t="shared" si="84"/>
        <v>1.10769828938732</v>
      </c>
      <c r="M114" s="17">
        <f t="shared" si="85"/>
        <v>0.902772902676517</v>
      </c>
      <c r="N114" s="16">
        <f t="shared" si="86"/>
        <v>0.0141624219164578</v>
      </c>
      <c r="O114" s="16">
        <f t="shared" si="87"/>
        <v>0.0972270973234827</v>
      </c>
      <c r="P114" s="16">
        <f>(O114-$Q$1)^2</f>
        <v>0.192330051993796</v>
      </c>
      <c r="R114" s="21">
        <f t="shared" si="144"/>
        <v>0.102284249247164</v>
      </c>
      <c r="S114" s="21">
        <f t="shared" ref="S114:S123" si="163">1</f>
        <v>1</v>
      </c>
      <c r="T114" s="21">
        <f t="shared" si="95"/>
        <v>1.08172927012207</v>
      </c>
      <c r="U114" s="22">
        <f t="shared" si="145"/>
        <v>0.0017983819413794</v>
      </c>
      <c r="V114" s="21">
        <f t="shared" si="146"/>
        <v>0.0368139731227164</v>
      </c>
      <c r="W114" s="21">
        <f t="shared" si="147"/>
        <v>4.71849887129509</v>
      </c>
      <c r="X114" s="21">
        <f t="shared" si="148"/>
        <v>-0.113328685307003</v>
      </c>
      <c r="Y114" s="21">
        <f t="shared" si="149"/>
        <v>-0.113328685307003</v>
      </c>
      <c r="Z114" s="25">
        <f t="shared" si="150"/>
        <v>-0.154150679827258</v>
      </c>
      <c r="AA114" s="21">
        <f t="shared" si="151"/>
        <v>1.88815131490312</v>
      </c>
      <c r="AB114" s="26">
        <f t="shared" si="96"/>
        <v>1.13529048500485</v>
      </c>
      <c r="AC114" s="26">
        <f t="shared" si="88"/>
        <v>1.07813822969554</v>
      </c>
      <c r="AD114" s="26">
        <f t="shared" si="152"/>
        <v>0.927524850206258</v>
      </c>
      <c r="AE114" s="16">
        <f t="shared" si="97"/>
        <v>0.00786939112527845</v>
      </c>
      <c r="AF114" s="16">
        <f t="shared" si="98"/>
        <v>0.0724751497937419</v>
      </c>
      <c r="AG114" s="16">
        <f t="shared" si="99"/>
        <v>0.0372725060417947</v>
      </c>
      <c r="AJ114" s="25">
        <v>0.102284249247164</v>
      </c>
      <c r="AK114" s="25">
        <v>1</v>
      </c>
      <c r="AL114" s="25">
        <v>1.08172927012207</v>
      </c>
      <c r="AM114" s="25">
        <v>0.0368139731227164</v>
      </c>
      <c r="AN114" s="22">
        <v>4.71849887129509</v>
      </c>
      <c r="AO114" s="25">
        <v>-0.113328685307003</v>
      </c>
      <c r="AP114" s="25">
        <v>-0.113328685307003</v>
      </c>
      <c r="AQ114" s="25">
        <v>-0.154150679827258</v>
      </c>
      <c r="AR114" s="25">
        <v>1.88815131490312</v>
      </c>
      <c r="AS114" s="26">
        <f t="shared" si="100"/>
        <v>1.13404899637457</v>
      </c>
      <c r="AT114" s="26">
        <f t="shared" si="89"/>
        <v>1.0793185105814</v>
      </c>
      <c r="AU114" s="26">
        <f t="shared" si="101"/>
        <v>0.926510562170688</v>
      </c>
      <c r="AV114" s="16">
        <f t="shared" si="102"/>
        <v>0.00809119631080541</v>
      </c>
      <c r="AW114" s="16">
        <f t="shared" si="103"/>
        <v>0.0734894378293121</v>
      </c>
      <c r="AX114" s="16">
        <f t="shared" si="104"/>
        <v>0.0370732920265035</v>
      </c>
      <c r="BA114" s="25">
        <v>0.102284249247164</v>
      </c>
      <c r="BB114" s="25">
        <v>1</v>
      </c>
      <c r="BC114" s="25">
        <v>1.08172927012207</v>
      </c>
      <c r="BD114" s="25">
        <v>0.0368139731227164</v>
      </c>
      <c r="BE114" s="22">
        <v>-0.113328685307003</v>
      </c>
      <c r="BF114" s="25">
        <v>-0.113328685307003</v>
      </c>
      <c r="BG114" s="25">
        <v>-0.154150679827258</v>
      </c>
      <c r="BH114" s="25">
        <v>1.88815131490312</v>
      </c>
      <c r="BI114" s="26">
        <f t="shared" si="105"/>
        <v>1.15618207062236</v>
      </c>
      <c r="BJ114" s="26">
        <f t="shared" si="90"/>
        <v>1.05865685413584</v>
      </c>
      <c r="BK114" s="26">
        <f t="shared" si="153"/>
        <v>0.944593138081816</v>
      </c>
      <c r="BL114" s="16">
        <f t="shared" si="106"/>
        <v>0.00459928154053465</v>
      </c>
      <c r="BM114" s="16">
        <f t="shared" si="107"/>
        <v>0.0554068619181846</v>
      </c>
      <c r="BN114" s="16">
        <f t="shared" si="108"/>
        <v>0.0439149828983489</v>
      </c>
      <c r="BQ114" s="25">
        <v>0.102284249247164</v>
      </c>
      <c r="BR114" s="25">
        <v>1</v>
      </c>
      <c r="BS114" s="22">
        <v>1.08172927012207</v>
      </c>
      <c r="BT114" s="25">
        <v>0.0368139731227164</v>
      </c>
      <c r="BU114" s="25">
        <v>-0.113328685307003</v>
      </c>
      <c r="BV114" s="25">
        <v>-0.154150679827258</v>
      </c>
      <c r="BW114" s="25">
        <v>1.88815131490312</v>
      </c>
      <c r="BX114" s="27">
        <f t="shared" si="109"/>
        <v>1.15769621400702</v>
      </c>
      <c r="BY114" s="27">
        <f t="shared" si="91"/>
        <v>1.05727224368889</v>
      </c>
      <c r="BZ114" s="29">
        <f t="shared" si="154"/>
        <v>0.945830183256242</v>
      </c>
      <c r="CA114" s="27">
        <f t="shared" si="110"/>
        <v>0.00439620180930246</v>
      </c>
      <c r="CB114" s="27">
        <f t="shared" si="111"/>
        <v>0.0541698167437583</v>
      </c>
      <c r="CC114" s="27">
        <f t="shared" si="112"/>
        <v>0.0450872142296439</v>
      </c>
      <c r="CF114" s="31">
        <v>0.102284249247164</v>
      </c>
      <c r="CG114" s="31">
        <v>1</v>
      </c>
      <c r="CH114" s="31">
        <v>0.0368139731227164</v>
      </c>
      <c r="CI114" s="31">
        <v>-0.113328685307003</v>
      </c>
      <c r="CJ114" s="31">
        <v>-0.154150679827258</v>
      </c>
      <c r="CK114" s="31">
        <v>1.88815131490312</v>
      </c>
      <c r="CL114" s="34">
        <f t="shared" si="113"/>
        <v>1.09890859204161</v>
      </c>
      <c r="CM114" s="34">
        <f t="shared" si="114"/>
        <v>1.113832472107</v>
      </c>
      <c r="CN114" s="34">
        <f t="shared" si="115"/>
        <v>0.897801083235015</v>
      </c>
      <c r="CO114" s="32">
        <f t="shared" si="116"/>
        <v>0.0156478787818225</v>
      </c>
      <c r="CP114" s="32">
        <f t="shared" si="117"/>
        <v>0.102198916764985</v>
      </c>
      <c r="CQ114" s="32">
        <f t="shared" si="118"/>
        <v>0.0276477164180091</v>
      </c>
      <c r="CS114" s="30">
        <f t="shared" si="119"/>
        <v>1.10111870367716</v>
      </c>
      <c r="CT114" s="30">
        <f t="shared" si="120"/>
        <v>1.22399189325949</v>
      </c>
      <c r="CU114" s="30">
        <f t="shared" si="121"/>
        <v>1.00000668340525</v>
      </c>
      <c r="CV114" s="34">
        <f t="shared" si="122"/>
        <v>0.999993316639421</v>
      </c>
      <c r="CW114" s="32">
        <f t="shared" si="123"/>
        <v>6.69194978195067e-11</v>
      </c>
      <c r="CX114" s="32">
        <f t="shared" si="124"/>
        <v>6.68336057840779e-6</v>
      </c>
      <c r="CY114" s="32">
        <f t="shared" si="125"/>
        <v>0.10323058581809</v>
      </c>
      <c r="CZ114" s="36"/>
      <c r="DB114" s="25">
        <v>0.102284249247164</v>
      </c>
      <c r="DC114" s="25">
        <v>1</v>
      </c>
      <c r="DD114" s="22">
        <v>0.0368139731227164</v>
      </c>
      <c r="DE114" s="25">
        <v>-0.154150679827258</v>
      </c>
      <c r="DF114" s="25">
        <v>1.88815131490312</v>
      </c>
      <c r="DG114" s="26">
        <f t="shared" si="126"/>
        <v>0.924689560202106</v>
      </c>
      <c r="DH114" s="29">
        <f t="shared" si="155"/>
        <v>1.32368756647994</v>
      </c>
      <c r="DI114" s="26">
        <f t="shared" si="156"/>
        <v>0.75546528147823</v>
      </c>
      <c r="DJ114" s="16">
        <f t="shared" si="127"/>
        <v>0.08958678348638</v>
      </c>
      <c r="DK114" s="16">
        <f t="shared" si="128"/>
        <v>0.24453471852177</v>
      </c>
      <c r="DL114" s="16">
        <f t="shared" si="129"/>
        <v>0.00164554402045571</v>
      </c>
      <c r="DO114" s="25">
        <v>0.102284249247164</v>
      </c>
      <c r="DP114" s="25">
        <v>1</v>
      </c>
      <c r="DQ114" s="25">
        <v>-0.154150679827258</v>
      </c>
      <c r="DR114" s="22">
        <v>1.88815131490312</v>
      </c>
      <c r="DS114" s="26">
        <f t="shared" si="130"/>
        <v>0.95359348075996</v>
      </c>
      <c r="DT114" s="26">
        <f t="shared" si="92"/>
        <v>1.28356589929481</v>
      </c>
      <c r="DU114" s="26">
        <f t="shared" si="157"/>
        <v>0.779079594237737</v>
      </c>
      <c r="DV114" s="16">
        <f t="shared" si="131"/>
        <v>0.0731197255018335</v>
      </c>
      <c r="DW114" s="16">
        <f t="shared" si="132"/>
        <v>0.220920405762263</v>
      </c>
      <c r="DX114" s="16">
        <f t="shared" si="133"/>
        <v>0.00565977509230377</v>
      </c>
      <c r="EA114" s="25">
        <v>0.102284249247164</v>
      </c>
      <c r="EB114" s="22">
        <v>1</v>
      </c>
      <c r="EC114" s="25">
        <v>-0.154150679827258</v>
      </c>
      <c r="ED114" s="26">
        <f t="shared" si="134"/>
        <v>0.849243728490667</v>
      </c>
      <c r="EE114" s="26">
        <f t="shared" si="93"/>
        <v>1.44128244063539</v>
      </c>
      <c r="EF114" s="26">
        <f t="shared" si="158"/>
        <v>0.693826533791078</v>
      </c>
      <c r="EG114" s="16">
        <f t="shared" si="135"/>
        <v>0.140442318269657</v>
      </c>
      <c r="EH114" s="16">
        <f t="shared" si="136"/>
        <v>0.306173466208922</v>
      </c>
      <c r="EI114" s="16">
        <f t="shared" si="137"/>
        <v>0.000930801050005664</v>
      </c>
      <c r="EL114" s="25">
        <v>0.102284249247164</v>
      </c>
      <c r="EM114" s="25">
        <v>-0.154150679827258</v>
      </c>
      <c r="EN114" s="26">
        <f t="shared" si="138"/>
        <v>1.1102529097454</v>
      </c>
      <c r="EO114" s="26">
        <f t="shared" si="139"/>
        <v>1.10245157922983</v>
      </c>
      <c r="EP114" s="26">
        <f t="shared" si="140"/>
        <v>0.907069316095128</v>
      </c>
      <c r="EQ114" s="16">
        <f t="shared" si="141"/>
        <v>0.0129384173061983</v>
      </c>
      <c r="ER114" s="16">
        <f t="shared" si="142"/>
        <v>0.0929306839048716</v>
      </c>
      <c r="ES114" s="16">
        <f t="shared" si="143"/>
        <v>0.195879178128453</v>
      </c>
    </row>
    <row r="115" s="1" customFormat="1" spans="1:149">
      <c r="A115" s="13" t="s">
        <v>26</v>
      </c>
      <c r="B115" s="13">
        <v>2.48110142889679</v>
      </c>
      <c r="C115" s="14">
        <v>0.0026</v>
      </c>
      <c r="D115" s="14">
        <v>0.1001</v>
      </c>
      <c r="E115" s="13">
        <v>112</v>
      </c>
      <c r="F115" s="13">
        <v>0.357142857142857</v>
      </c>
      <c r="G115" s="13">
        <v>0.357142857142857</v>
      </c>
      <c r="H115" s="13">
        <v>0.857142857142857</v>
      </c>
      <c r="I115" s="13">
        <v>6.60714285714286</v>
      </c>
      <c r="J115" s="13">
        <v>0.808323661084397</v>
      </c>
      <c r="K115" s="17">
        <f t="shared" si="94"/>
        <v>0.76316770027732</v>
      </c>
      <c r="L115" s="17">
        <f t="shared" si="84"/>
        <v>1.05916911943557</v>
      </c>
      <c r="M115" s="17">
        <f t="shared" si="85"/>
        <v>0.944136287255901</v>
      </c>
      <c r="N115" s="16">
        <f t="shared" si="86"/>
        <v>0.00203906079641031</v>
      </c>
      <c r="O115" s="16">
        <f t="shared" si="87"/>
        <v>0.0558637127440993</v>
      </c>
      <c r="P115" s="16">
        <f>(O115-$Q$1)^2</f>
        <v>0.230321178700711</v>
      </c>
      <c r="R115" s="21">
        <f t="shared" si="144"/>
        <v>0.0574847511641689</v>
      </c>
      <c r="S115" s="21">
        <f t="shared" si="163"/>
        <v>1</v>
      </c>
      <c r="T115" s="21">
        <f t="shared" si="95"/>
        <v>0.908702586137929</v>
      </c>
      <c r="U115" s="22">
        <f t="shared" si="145"/>
        <v>0.00259662584726591</v>
      </c>
      <c r="V115" s="21">
        <f t="shared" si="146"/>
        <v>0.095401084763253</v>
      </c>
      <c r="W115" s="21">
        <f t="shared" si="147"/>
        <v>4.71849887129509</v>
      </c>
      <c r="X115" s="21">
        <f t="shared" si="148"/>
        <v>-1.02961941718116</v>
      </c>
      <c r="Y115" s="21">
        <f t="shared" si="149"/>
        <v>-1.02961941718116</v>
      </c>
      <c r="Z115" s="25">
        <f t="shared" si="150"/>
        <v>-0.154150679827258</v>
      </c>
      <c r="AA115" s="21">
        <f t="shared" si="151"/>
        <v>1.88815131490312</v>
      </c>
      <c r="AB115" s="26">
        <f t="shared" si="96"/>
        <v>0.662566760063965</v>
      </c>
      <c r="AC115" s="26">
        <f t="shared" si="88"/>
        <v>1.21998824843909</v>
      </c>
      <c r="AD115" s="26">
        <f t="shared" si="152"/>
        <v>0.819680026655543</v>
      </c>
      <c r="AE115" s="16">
        <f t="shared" si="97"/>
        <v>0.0212450741950802</v>
      </c>
      <c r="AF115" s="16">
        <f t="shared" si="98"/>
        <v>0.180319973344457</v>
      </c>
      <c r="AG115" s="16">
        <f t="shared" si="99"/>
        <v>0.00726177744885625</v>
      </c>
      <c r="AJ115" s="25">
        <v>0.0574847511641689</v>
      </c>
      <c r="AK115" s="25">
        <v>1</v>
      </c>
      <c r="AL115" s="25">
        <v>0.908702586137929</v>
      </c>
      <c r="AM115" s="25">
        <v>0.095401084763253</v>
      </c>
      <c r="AN115" s="22">
        <v>4.71849887129509</v>
      </c>
      <c r="AO115" s="25">
        <v>-1.02961941718116</v>
      </c>
      <c r="AP115" s="25">
        <v>-1.02961941718116</v>
      </c>
      <c r="AQ115" s="25">
        <v>-0.154150679827258</v>
      </c>
      <c r="AR115" s="25">
        <v>1.88815131490312</v>
      </c>
      <c r="AS115" s="26">
        <f t="shared" si="100"/>
        <v>0.662778560490073</v>
      </c>
      <c r="AT115" s="26">
        <f t="shared" si="89"/>
        <v>1.21959838363918</v>
      </c>
      <c r="AU115" s="26">
        <f t="shared" si="101"/>
        <v>0.819942050936539</v>
      </c>
      <c r="AV115" s="16">
        <f t="shared" si="102"/>
        <v>0.021183376307012</v>
      </c>
      <c r="AW115" s="16">
        <f t="shared" si="103"/>
        <v>0.180057949063461</v>
      </c>
      <c r="AX115" s="16">
        <f t="shared" si="104"/>
        <v>0.00739182936136169</v>
      </c>
      <c r="BA115" s="25">
        <v>0.0574847511641689</v>
      </c>
      <c r="BB115" s="25">
        <v>1</v>
      </c>
      <c r="BC115" s="25">
        <v>0.908702586137929</v>
      </c>
      <c r="BD115" s="25">
        <v>0.095401084763253</v>
      </c>
      <c r="BE115" s="22">
        <v>-1.02961941718116</v>
      </c>
      <c r="BF115" s="25">
        <v>-1.02961941718116</v>
      </c>
      <c r="BG115" s="25">
        <v>-0.154150679827258</v>
      </c>
      <c r="BH115" s="25">
        <v>1.88815131490312</v>
      </c>
      <c r="BI115" s="26">
        <f t="shared" si="105"/>
        <v>0.659680998602402</v>
      </c>
      <c r="BJ115" s="26">
        <f t="shared" si="90"/>
        <v>1.22532506286661</v>
      </c>
      <c r="BK115" s="26">
        <f t="shared" si="153"/>
        <v>0.816109969758172</v>
      </c>
      <c r="BL115" s="16">
        <f t="shared" si="106"/>
        <v>0.0220946411097362</v>
      </c>
      <c r="BM115" s="16">
        <f t="shared" si="107"/>
        <v>0.183890030241828</v>
      </c>
      <c r="BN115" s="16">
        <f t="shared" si="108"/>
        <v>0.00657329373858323</v>
      </c>
      <c r="BQ115" s="25">
        <v>0.0574847511641689</v>
      </c>
      <c r="BR115" s="25">
        <v>1</v>
      </c>
      <c r="BS115" s="22">
        <v>0.908702586137929</v>
      </c>
      <c r="BT115" s="25">
        <v>0.095401084763253</v>
      </c>
      <c r="BU115" s="25">
        <v>-1.02961941718116</v>
      </c>
      <c r="BV115" s="25">
        <v>-0.154150679827258</v>
      </c>
      <c r="BW115" s="25">
        <v>1.88815131490312</v>
      </c>
      <c r="BX115" s="27">
        <f t="shared" si="109"/>
        <v>0.660852296882997</v>
      </c>
      <c r="BY115" s="27">
        <f t="shared" si="91"/>
        <v>1.22315328992117</v>
      </c>
      <c r="BZ115" s="29">
        <f t="shared" si="154"/>
        <v>0.817559015897714</v>
      </c>
      <c r="CA115" s="27">
        <f t="shared" si="110"/>
        <v>0.021747803259422</v>
      </c>
      <c r="CB115" s="27">
        <f t="shared" si="111"/>
        <v>0.182440984102286</v>
      </c>
      <c r="CC115" s="27">
        <f t="shared" si="112"/>
        <v>0.00706714841182123</v>
      </c>
      <c r="CF115" s="31">
        <v>0.0574847511641689</v>
      </c>
      <c r="CG115" s="31">
        <v>1</v>
      </c>
      <c r="CH115" s="31">
        <v>0.095401084763253</v>
      </c>
      <c r="CI115" s="31">
        <v>-1.02961941718116</v>
      </c>
      <c r="CJ115" s="31">
        <v>-0.154150679827258</v>
      </c>
      <c r="CK115" s="31">
        <v>1.88815131490312</v>
      </c>
      <c r="CL115" s="34">
        <f t="shared" si="113"/>
        <v>0.656085971394874</v>
      </c>
      <c r="CM115" s="34">
        <f t="shared" si="114"/>
        <v>1.2320392392568</v>
      </c>
      <c r="CN115" s="34">
        <f t="shared" si="115"/>
        <v>0.811662460201536</v>
      </c>
      <c r="CO115" s="32">
        <f t="shared" si="116"/>
        <v>0.0231763141620034</v>
      </c>
      <c r="CP115" s="32">
        <f t="shared" si="117"/>
        <v>0.188337539798464</v>
      </c>
      <c r="CQ115" s="32">
        <f t="shared" si="118"/>
        <v>0.00642200315934353</v>
      </c>
      <c r="CS115" s="30">
        <f t="shared" si="119"/>
        <v>0.657704527240205</v>
      </c>
      <c r="CT115" s="30">
        <f t="shared" si="120"/>
        <v>0.602971459240533</v>
      </c>
      <c r="CU115" s="30">
        <f t="shared" si="121"/>
        <v>1.34056703463629</v>
      </c>
      <c r="CV115" s="34">
        <f t="shared" si="122"/>
        <v>0.745952999113776</v>
      </c>
      <c r="CW115" s="32">
        <f t="shared" si="123"/>
        <v>0.0421695268021229</v>
      </c>
      <c r="CX115" s="32">
        <f t="shared" si="124"/>
        <v>0.254047000886224</v>
      </c>
      <c r="CY115" s="32">
        <f t="shared" si="125"/>
        <v>0.00452321508772916</v>
      </c>
      <c r="CZ115" s="36"/>
      <c r="DB115" s="25">
        <v>0.0574847511641689</v>
      </c>
      <c r="DC115" s="25">
        <v>1</v>
      </c>
      <c r="DD115" s="22">
        <v>0.095401084763253</v>
      </c>
      <c r="DE115" s="25">
        <v>-0.154150679827258</v>
      </c>
      <c r="DF115" s="25">
        <v>1.88815131490312</v>
      </c>
      <c r="DG115" s="26">
        <f t="shared" si="126"/>
        <v>0.735988978612772</v>
      </c>
      <c r="DH115" s="29">
        <f t="shared" si="155"/>
        <v>1.09828229032446</v>
      </c>
      <c r="DI115" s="26">
        <f t="shared" si="156"/>
        <v>0.91051272410536</v>
      </c>
      <c r="DJ115" s="16">
        <f t="shared" si="127"/>
        <v>0.00523230628827083</v>
      </c>
      <c r="DK115" s="16">
        <f t="shared" si="128"/>
        <v>0.0894872758946402</v>
      </c>
      <c r="DL115" s="16">
        <f t="shared" si="129"/>
        <v>0.0382643472787801</v>
      </c>
      <c r="DO115" s="25">
        <v>0.0574847511641689</v>
      </c>
      <c r="DP115" s="25">
        <v>1</v>
      </c>
      <c r="DQ115" s="25">
        <v>-0.154150679827258</v>
      </c>
      <c r="DR115" s="22">
        <v>1.88815131490312</v>
      </c>
      <c r="DS115" s="26">
        <f t="shared" si="130"/>
        <v>0.658602379961383</v>
      </c>
      <c r="DT115" s="26">
        <f t="shared" si="92"/>
        <v>1.22733182520809</v>
      </c>
      <c r="DU115" s="26">
        <f t="shared" si="157"/>
        <v>0.81477558021479</v>
      </c>
      <c r="DV115" s="16">
        <f t="shared" si="131"/>
        <v>0.0224164620211165</v>
      </c>
      <c r="DW115" s="16">
        <f t="shared" si="132"/>
        <v>0.18522441978521</v>
      </c>
      <c r="DX115" s="16">
        <f t="shared" si="133"/>
        <v>0.0123049019845817</v>
      </c>
      <c r="EA115" s="25">
        <v>0.0574847511641689</v>
      </c>
      <c r="EB115" s="22">
        <v>1</v>
      </c>
      <c r="EC115" s="25">
        <v>-0.154150679827258</v>
      </c>
      <c r="ED115" s="26">
        <f t="shared" si="134"/>
        <v>0.586532890624935</v>
      </c>
      <c r="EE115" s="26">
        <f t="shared" si="93"/>
        <v>1.37813867560462</v>
      </c>
      <c r="EF115" s="26">
        <f t="shared" si="158"/>
        <v>0.725616382227483</v>
      </c>
      <c r="EG115" s="16">
        <f t="shared" si="135"/>
        <v>0.0491911458610019</v>
      </c>
      <c r="EH115" s="16">
        <f t="shared" si="136"/>
        <v>0.274383617772517</v>
      </c>
      <c r="EI115" s="16">
        <f t="shared" si="137"/>
        <v>0.00388115053717653</v>
      </c>
      <c r="EL115" s="25">
        <v>0.0574847511641689</v>
      </c>
      <c r="EM115" s="25">
        <v>-0.154150679827258</v>
      </c>
      <c r="EN115" s="26">
        <f t="shared" si="138"/>
        <v>0.766799714417753</v>
      </c>
      <c r="EO115" s="26">
        <f t="shared" si="139"/>
        <v>1.05415227195041</v>
      </c>
      <c r="EP115" s="26">
        <f t="shared" si="140"/>
        <v>0.948629554390456</v>
      </c>
      <c r="EQ115" s="16">
        <f t="shared" si="141"/>
        <v>0.00172423814677426</v>
      </c>
      <c r="ER115" s="16">
        <f t="shared" si="142"/>
        <v>0.0513704456095442</v>
      </c>
      <c r="ES115" s="16">
        <f t="shared" si="143"/>
        <v>0.234394091304346</v>
      </c>
    </row>
    <row r="116" s="1" customFormat="1" spans="1:149">
      <c r="A116" s="13" t="s">
        <v>26</v>
      </c>
      <c r="B116" s="13">
        <v>2.48110142889679</v>
      </c>
      <c r="C116" s="14">
        <v>0.0018</v>
      </c>
      <c r="D116" s="14">
        <v>0.0682</v>
      </c>
      <c r="E116" s="13">
        <v>112</v>
      </c>
      <c r="F116" s="13">
        <v>0.535714285714286</v>
      </c>
      <c r="G116" s="13">
        <v>0.535714285714286</v>
      </c>
      <c r="H116" s="13">
        <v>0.857142857142857</v>
      </c>
      <c r="I116" s="13">
        <v>8.39285714285714</v>
      </c>
      <c r="J116" s="13">
        <v>0.887431289793906</v>
      </c>
      <c r="K116" s="17">
        <f t="shared" si="94"/>
        <v>0.779693048848749</v>
      </c>
      <c r="L116" s="17">
        <f t="shared" si="84"/>
        <v>1.13818032763565</v>
      </c>
      <c r="M116" s="17">
        <f t="shared" si="85"/>
        <v>0.878595399796893</v>
      </c>
      <c r="N116" s="16">
        <f t="shared" si="86"/>
        <v>0.0116075285619567</v>
      </c>
      <c r="O116" s="16">
        <f t="shared" si="87"/>
        <v>0.121404600203107</v>
      </c>
      <c r="P116" s="16">
        <f>(O116-$Q$1)^2</f>
        <v>0.171708298126923</v>
      </c>
      <c r="R116" s="21">
        <f t="shared" si="144"/>
        <v>0.12943078328743</v>
      </c>
      <c r="S116" s="21">
        <f t="shared" si="163"/>
        <v>1</v>
      </c>
      <c r="T116" s="21">
        <f t="shared" si="95"/>
        <v>0.908702586137929</v>
      </c>
      <c r="U116" s="22">
        <f t="shared" si="145"/>
        <v>0.0017983819413794</v>
      </c>
      <c r="V116" s="21">
        <f t="shared" si="146"/>
        <v>0.0659749889235329</v>
      </c>
      <c r="W116" s="21">
        <f t="shared" si="147"/>
        <v>4.71849887129509</v>
      </c>
      <c r="X116" s="21">
        <f t="shared" si="148"/>
        <v>-0.624154309072993</v>
      </c>
      <c r="Y116" s="21">
        <f t="shared" si="149"/>
        <v>-0.624154309072993</v>
      </c>
      <c r="Z116" s="25">
        <f t="shared" si="150"/>
        <v>-0.154150679827258</v>
      </c>
      <c r="AA116" s="21">
        <f t="shared" si="151"/>
        <v>2.12738100396895</v>
      </c>
      <c r="AB116" s="26">
        <f t="shared" si="96"/>
        <v>0.782906971355294</v>
      </c>
      <c r="AC116" s="26">
        <f t="shared" si="88"/>
        <v>1.13350796743791</v>
      </c>
      <c r="AD116" s="26">
        <f t="shared" si="152"/>
        <v>0.882217001315238</v>
      </c>
      <c r="AE116" s="16">
        <f t="shared" si="97"/>
        <v>0.0109253331450563</v>
      </c>
      <c r="AF116" s="16">
        <f t="shared" si="98"/>
        <v>0.117782998684762</v>
      </c>
      <c r="AG116" s="16">
        <f t="shared" si="99"/>
        <v>0.0218309602341331</v>
      </c>
      <c r="AJ116" s="25">
        <v>0.12943078328743</v>
      </c>
      <c r="AK116" s="25">
        <v>1</v>
      </c>
      <c r="AL116" s="25">
        <v>0.908702586137929</v>
      </c>
      <c r="AM116" s="25">
        <v>0.0659749889235329</v>
      </c>
      <c r="AN116" s="22">
        <v>4.71849887129509</v>
      </c>
      <c r="AO116" s="25">
        <v>-0.624154309072993</v>
      </c>
      <c r="AP116" s="25">
        <v>-0.624154309072993</v>
      </c>
      <c r="AQ116" s="25">
        <v>-0.154150679827258</v>
      </c>
      <c r="AR116" s="25">
        <v>2.12738100396895</v>
      </c>
      <c r="AS116" s="26">
        <f t="shared" si="100"/>
        <v>0.782354717302769</v>
      </c>
      <c r="AT116" s="26">
        <f t="shared" si="89"/>
        <v>1.13430809601736</v>
      </c>
      <c r="AU116" s="26">
        <f t="shared" si="101"/>
        <v>0.881594695048966</v>
      </c>
      <c r="AV116" s="16">
        <f t="shared" si="102"/>
        <v>0.0110410860864851</v>
      </c>
      <c r="AW116" s="16">
        <f t="shared" si="103"/>
        <v>0.118405304951034</v>
      </c>
      <c r="AX116" s="16">
        <f t="shared" si="104"/>
        <v>0.0217941423589476</v>
      </c>
      <c r="BA116" s="25">
        <v>0.12943078328743</v>
      </c>
      <c r="BB116" s="25">
        <v>1</v>
      </c>
      <c r="BC116" s="25">
        <v>0.908702586137929</v>
      </c>
      <c r="BD116" s="25">
        <v>0.0659749889235329</v>
      </c>
      <c r="BE116" s="22">
        <v>-0.624154309072993</v>
      </c>
      <c r="BF116" s="25">
        <v>-0.624154309072993</v>
      </c>
      <c r="BG116" s="25">
        <v>-0.154150679827258</v>
      </c>
      <c r="BH116" s="25">
        <v>2.12738100396895</v>
      </c>
      <c r="BI116" s="26">
        <f t="shared" si="105"/>
        <v>0.787770900125829</v>
      </c>
      <c r="BJ116" s="26">
        <f t="shared" si="90"/>
        <v>1.12650935653013</v>
      </c>
      <c r="BK116" s="26">
        <f t="shared" si="153"/>
        <v>0.887697908768552</v>
      </c>
      <c r="BL116" s="16">
        <f t="shared" si="106"/>
        <v>0.00993219326879297</v>
      </c>
      <c r="BM116" s="16">
        <f t="shared" si="107"/>
        <v>0.112302091231448</v>
      </c>
      <c r="BN116" s="16">
        <f t="shared" si="108"/>
        <v>0.0233062330123327</v>
      </c>
      <c r="BQ116" s="25">
        <v>0.12943078328743</v>
      </c>
      <c r="BR116" s="25">
        <v>1</v>
      </c>
      <c r="BS116" s="22">
        <v>0.908702586137929</v>
      </c>
      <c r="BT116" s="25">
        <v>0.0659749889235329</v>
      </c>
      <c r="BU116" s="25">
        <v>-0.624154309072993</v>
      </c>
      <c r="BV116" s="25">
        <v>-0.154150679827258</v>
      </c>
      <c r="BW116" s="25">
        <v>2.12738100396895</v>
      </c>
      <c r="BX116" s="27">
        <f t="shared" si="109"/>
        <v>0.788779028310156</v>
      </c>
      <c r="BY116" s="27">
        <f t="shared" si="91"/>
        <v>1.12506957961991</v>
      </c>
      <c r="BZ116" s="29">
        <f t="shared" si="154"/>
        <v>0.888833915799092</v>
      </c>
      <c r="CA116" s="27">
        <f t="shared" si="110"/>
        <v>0.00973226869585811</v>
      </c>
      <c r="CB116" s="27">
        <f t="shared" si="111"/>
        <v>0.111166084200908</v>
      </c>
      <c r="CC116" s="27">
        <f t="shared" si="112"/>
        <v>0.0241308987645195</v>
      </c>
      <c r="CF116" s="31">
        <v>0.12943078328743</v>
      </c>
      <c r="CG116" s="31">
        <v>1</v>
      </c>
      <c r="CH116" s="31">
        <v>0.0659749889235329</v>
      </c>
      <c r="CI116" s="31">
        <v>-0.624154309072993</v>
      </c>
      <c r="CJ116" s="31">
        <v>-0.154150679827258</v>
      </c>
      <c r="CK116" s="31">
        <v>2.12738100396895</v>
      </c>
      <c r="CL116" s="34">
        <f t="shared" si="113"/>
        <v>0.780168130268668</v>
      </c>
      <c r="CM116" s="34">
        <f t="shared" si="114"/>
        <v>1.13748723558895</v>
      </c>
      <c r="CN116" s="34">
        <f t="shared" si="115"/>
        <v>0.879130744251594</v>
      </c>
      <c r="CO116" s="32">
        <f t="shared" si="116"/>
        <v>0.0115053853913366</v>
      </c>
      <c r="CP116" s="32">
        <f t="shared" si="117"/>
        <v>0.120869255748406</v>
      </c>
      <c r="CQ116" s="32">
        <f t="shared" si="118"/>
        <v>0.0217874384806943</v>
      </c>
      <c r="CS116" s="30">
        <f t="shared" si="119"/>
        <v>0.782065467029738</v>
      </c>
      <c r="CT116" s="30">
        <f t="shared" si="120"/>
        <v>0.793866998654588</v>
      </c>
      <c r="CU116" s="30">
        <f t="shared" si="121"/>
        <v>1.11785889991382</v>
      </c>
      <c r="CV116" s="34">
        <f t="shared" si="122"/>
        <v>0.89456728400793</v>
      </c>
      <c r="CW116" s="32">
        <f t="shared" si="123"/>
        <v>0.00875427657640301</v>
      </c>
      <c r="CX116" s="32">
        <f t="shared" si="124"/>
        <v>0.105432715992071</v>
      </c>
      <c r="CY116" s="32">
        <f t="shared" si="125"/>
        <v>0.0465994841677363</v>
      </c>
      <c r="CZ116" s="36"/>
      <c r="DB116" s="25">
        <v>0.12943078328743</v>
      </c>
      <c r="DC116" s="25">
        <v>1</v>
      </c>
      <c r="DD116" s="22">
        <v>0.0659749889235329</v>
      </c>
      <c r="DE116" s="25">
        <v>-0.154150679827258</v>
      </c>
      <c r="DF116" s="25">
        <v>2.12738100396895</v>
      </c>
      <c r="DG116" s="26">
        <f t="shared" si="126"/>
        <v>0.77566590176986</v>
      </c>
      <c r="DH116" s="29">
        <f t="shared" si="155"/>
        <v>1.14408959807183</v>
      </c>
      <c r="DI116" s="26">
        <f t="shared" si="156"/>
        <v>0.874057417955139</v>
      </c>
      <c r="DJ116" s="16">
        <f t="shared" si="127"/>
        <v>0.0124915019601655</v>
      </c>
      <c r="DK116" s="16">
        <f t="shared" si="128"/>
        <v>0.125942582044861</v>
      </c>
      <c r="DL116" s="16">
        <f t="shared" si="129"/>
        <v>0.0253310913764462</v>
      </c>
      <c r="DO116" s="25">
        <v>0.12943078328743</v>
      </c>
      <c r="DP116" s="25">
        <v>1</v>
      </c>
      <c r="DQ116" s="25">
        <v>-0.154150679827258</v>
      </c>
      <c r="DR116" s="22">
        <v>2.12738100396895</v>
      </c>
      <c r="DS116" s="26">
        <f t="shared" si="130"/>
        <v>0.752774073855161</v>
      </c>
      <c r="DT116" s="26">
        <f t="shared" si="92"/>
        <v>1.17888131461426</v>
      </c>
      <c r="DU116" s="26">
        <f t="shared" si="157"/>
        <v>0.848261811942627</v>
      </c>
      <c r="DV116" s="16">
        <f t="shared" si="131"/>
        <v>0.0181325658043737</v>
      </c>
      <c r="DW116" s="16">
        <f t="shared" si="132"/>
        <v>0.151738188057373</v>
      </c>
      <c r="DX116" s="16">
        <f t="shared" si="133"/>
        <v>0.0208553151428816</v>
      </c>
      <c r="EA116" s="25">
        <v>0.12943078328743</v>
      </c>
      <c r="EB116" s="22">
        <v>1</v>
      </c>
      <c r="EC116" s="25">
        <v>-0.154150679827258</v>
      </c>
      <c r="ED116" s="26">
        <f t="shared" si="134"/>
        <v>0.59923345494738</v>
      </c>
      <c r="EE116" s="26">
        <f t="shared" si="93"/>
        <v>1.48094416703058</v>
      </c>
      <c r="EF116" s="26">
        <f t="shared" si="158"/>
        <v>0.675244902719786</v>
      </c>
      <c r="EG116" s="16">
        <f t="shared" si="135"/>
        <v>0.0830579920102253</v>
      </c>
      <c r="EH116" s="16">
        <f t="shared" si="136"/>
        <v>0.324755097280214</v>
      </c>
      <c r="EI116" s="16">
        <f t="shared" si="137"/>
        <v>0.000142262899336866</v>
      </c>
      <c r="EL116" s="25">
        <v>0.12943078328743</v>
      </c>
      <c r="EM116" s="25">
        <v>-0.154150679827258</v>
      </c>
      <c r="EN116" s="26">
        <f t="shared" si="138"/>
        <v>0.78340370926793</v>
      </c>
      <c r="EO116" s="26">
        <f t="shared" si="139"/>
        <v>1.13278923662895</v>
      </c>
      <c r="EP116" s="26">
        <f t="shared" si="140"/>
        <v>0.882776749341197</v>
      </c>
      <c r="EQ116" s="16">
        <f t="shared" si="141"/>
        <v>0.0108217375100885</v>
      </c>
      <c r="ER116" s="16">
        <f t="shared" si="142"/>
        <v>0.117223250658803</v>
      </c>
      <c r="ES116" s="16">
        <f t="shared" si="143"/>
        <v>0.174966382081791</v>
      </c>
    </row>
    <row r="117" s="1" customFormat="1" spans="1:149">
      <c r="A117" s="13" t="s">
        <v>26</v>
      </c>
      <c r="B117" s="13">
        <v>2.48110142889679</v>
      </c>
      <c r="C117" s="14">
        <v>0.0042</v>
      </c>
      <c r="D117" s="14">
        <v>0.0495</v>
      </c>
      <c r="E117" s="13">
        <v>112</v>
      </c>
      <c r="F117" s="13">
        <v>0.714285714285714</v>
      </c>
      <c r="G117" s="13">
        <v>0.714285714285714</v>
      </c>
      <c r="H117" s="13">
        <v>0.857142857142857</v>
      </c>
      <c r="I117" s="13">
        <v>3.03571428571429</v>
      </c>
      <c r="J117" s="13">
        <v>1.40542924736357</v>
      </c>
      <c r="K117" s="17">
        <f t="shared" si="94"/>
        <v>1.20240271742018</v>
      </c>
      <c r="L117" s="17">
        <f t="shared" si="84"/>
        <v>1.16885069120519</v>
      </c>
      <c r="M117" s="17">
        <f t="shared" si="85"/>
        <v>0.85554126589848</v>
      </c>
      <c r="N117" s="16">
        <f t="shared" si="86"/>
        <v>0.0412197718608556</v>
      </c>
      <c r="O117" s="16">
        <f t="shared" si="87"/>
        <v>0.14445873410152</v>
      </c>
      <c r="P117" s="16">
        <f>(O117-$Q$1)^2</f>
        <v>0.153133585531999</v>
      </c>
      <c r="R117" s="21">
        <f t="shared" si="144"/>
        <v>0.156020950812646</v>
      </c>
      <c r="S117" s="21">
        <f t="shared" si="163"/>
        <v>1</v>
      </c>
      <c r="T117" s="21">
        <f t="shared" si="95"/>
        <v>0.908702586137929</v>
      </c>
      <c r="U117" s="22">
        <f t="shared" si="145"/>
        <v>0.00419120461846805</v>
      </c>
      <c r="V117" s="21">
        <f t="shared" si="146"/>
        <v>0.0483138602785507</v>
      </c>
      <c r="W117" s="21">
        <f t="shared" si="147"/>
        <v>4.71849887129509</v>
      </c>
      <c r="X117" s="21">
        <f t="shared" si="148"/>
        <v>-0.336472236621213</v>
      </c>
      <c r="Y117" s="21">
        <f t="shared" si="149"/>
        <v>-0.336472236621213</v>
      </c>
      <c r="Z117" s="25">
        <f t="shared" si="150"/>
        <v>-0.154150679827258</v>
      </c>
      <c r="AA117" s="21">
        <f t="shared" si="151"/>
        <v>1.11044674631511</v>
      </c>
      <c r="AB117" s="26">
        <f t="shared" si="96"/>
        <v>0.822570570367831</v>
      </c>
      <c r="AC117" s="26">
        <f t="shared" si="88"/>
        <v>1.70858197216453</v>
      </c>
      <c r="AD117" s="26">
        <f t="shared" si="152"/>
        <v>0.585280669169852</v>
      </c>
      <c r="AE117" s="16">
        <f t="shared" si="97"/>
        <v>0.339724237349223</v>
      </c>
      <c r="AF117" s="16">
        <f t="shared" si="98"/>
        <v>0.414719330830148</v>
      </c>
      <c r="AG117" s="16">
        <f t="shared" si="99"/>
        <v>0.022255655256205</v>
      </c>
      <c r="AJ117" s="25">
        <v>0.156020950812646</v>
      </c>
      <c r="AK117" s="25">
        <v>1</v>
      </c>
      <c r="AL117" s="25">
        <v>0.908702586137929</v>
      </c>
      <c r="AM117" s="25">
        <v>0.0483138602785507</v>
      </c>
      <c r="AN117" s="22">
        <v>4.71849887129509</v>
      </c>
      <c r="AO117" s="25">
        <v>-0.336472236621213</v>
      </c>
      <c r="AP117" s="25">
        <v>-0.336472236621213</v>
      </c>
      <c r="AQ117" s="25">
        <v>-0.154150679827258</v>
      </c>
      <c r="AR117" s="25">
        <v>1.11044674631511</v>
      </c>
      <c r="AS117" s="26">
        <f t="shared" si="100"/>
        <v>0.821948372499648</v>
      </c>
      <c r="AT117" s="26">
        <f t="shared" si="89"/>
        <v>1.70987533327608</v>
      </c>
      <c r="AU117" s="26">
        <f t="shared" si="101"/>
        <v>0.584837958966296</v>
      </c>
      <c r="AV117" s="16">
        <f t="shared" si="102"/>
        <v>0.340449931331967</v>
      </c>
      <c r="AW117" s="16">
        <f t="shared" si="103"/>
        <v>0.415162041033704</v>
      </c>
      <c r="AX117" s="16">
        <f t="shared" si="104"/>
        <v>0.0222392627720153</v>
      </c>
      <c r="BA117" s="25">
        <v>0.156020950812646</v>
      </c>
      <c r="BB117" s="25">
        <v>1</v>
      </c>
      <c r="BC117" s="25">
        <v>0.908702586137929</v>
      </c>
      <c r="BD117" s="25">
        <v>0.0483138602785507</v>
      </c>
      <c r="BE117" s="22">
        <v>-0.336472236621213</v>
      </c>
      <c r="BF117" s="25">
        <v>-0.336472236621213</v>
      </c>
      <c r="BG117" s="25">
        <v>-0.154150679827258</v>
      </c>
      <c r="BH117" s="25">
        <v>1.11044674631511</v>
      </c>
      <c r="BI117" s="26">
        <f t="shared" si="105"/>
        <v>0.822339793943115</v>
      </c>
      <c r="BJ117" s="26">
        <f t="shared" si="90"/>
        <v>1.70906145818938</v>
      </c>
      <c r="BK117" s="26">
        <f t="shared" si="153"/>
        <v>0.585116465653275</v>
      </c>
      <c r="BL117" s="16">
        <f t="shared" si="106"/>
        <v>0.339993310690165</v>
      </c>
      <c r="BM117" s="16">
        <f t="shared" si="107"/>
        <v>0.414883534346725</v>
      </c>
      <c r="BN117" s="16">
        <f t="shared" si="108"/>
        <v>0.022475302484654</v>
      </c>
      <c r="BQ117" s="25">
        <v>0.156020950812646</v>
      </c>
      <c r="BR117" s="25">
        <v>1</v>
      </c>
      <c r="BS117" s="22">
        <v>0.908702586137929</v>
      </c>
      <c r="BT117" s="25">
        <v>0.0483138602785507</v>
      </c>
      <c r="BU117" s="25">
        <v>-0.336472236621213</v>
      </c>
      <c r="BV117" s="25">
        <v>-0.154150679827258</v>
      </c>
      <c r="BW117" s="25">
        <v>1.11044674631511</v>
      </c>
      <c r="BX117" s="27">
        <f t="shared" si="109"/>
        <v>0.825830982849272</v>
      </c>
      <c r="BY117" s="27">
        <f t="shared" si="91"/>
        <v>1.701836424827</v>
      </c>
      <c r="BZ117" s="29">
        <f t="shared" si="154"/>
        <v>0.58760053869552</v>
      </c>
      <c r="CA117" s="27">
        <f t="shared" si="110"/>
        <v>0.335934148227985</v>
      </c>
      <c r="CB117" s="27">
        <f t="shared" si="111"/>
        <v>0.41239946130448</v>
      </c>
      <c r="CC117" s="27">
        <f t="shared" si="112"/>
        <v>0.0212845176223302</v>
      </c>
      <c r="CF117" s="31">
        <v>0.156020950812646</v>
      </c>
      <c r="CG117" s="31">
        <v>1</v>
      </c>
      <c r="CH117" s="31">
        <v>0.0483138602785507</v>
      </c>
      <c r="CI117" s="31">
        <v>-0.336472236621213</v>
      </c>
      <c r="CJ117" s="31">
        <v>-0.154150679827258</v>
      </c>
      <c r="CK117" s="31">
        <v>1.11044674631511</v>
      </c>
      <c r="CL117" s="34">
        <f t="shared" si="113"/>
        <v>0.826780104805855</v>
      </c>
      <c r="CM117" s="34">
        <f t="shared" si="114"/>
        <v>1.69988276108022</v>
      </c>
      <c r="CN117" s="34">
        <f t="shared" si="115"/>
        <v>0.588275864015783</v>
      </c>
      <c r="CO117" s="32">
        <f t="shared" si="116"/>
        <v>0.334834830182778</v>
      </c>
      <c r="CP117" s="32">
        <f t="shared" si="117"/>
        <v>0.411724135984217</v>
      </c>
      <c r="CQ117" s="32">
        <f t="shared" si="118"/>
        <v>0.0205203317063089</v>
      </c>
      <c r="CS117" s="30">
        <f t="shared" si="119"/>
        <v>0.82804824656979</v>
      </c>
      <c r="CT117" s="30">
        <f t="shared" si="120"/>
        <v>0.871107901199738</v>
      </c>
      <c r="CU117" s="30">
        <f t="shared" si="121"/>
        <v>1.61338135657814</v>
      </c>
      <c r="CV117" s="34">
        <f t="shared" si="122"/>
        <v>0.61981626099915</v>
      </c>
      <c r="CW117" s="32">
        <f t="shared" si="123"/>
        <v>0.28549930096633</v>
      </c>
      <c r="CX117" s="32">
        <f t="shared" si="124"/>
        <v>0.38018373900085</v>
      </c>
      <c r="CY117" s="32">
        <f t="shared" si="125"/>
        <v>0.00346707653851691</v>
      </c>
      <c r="CZ117" s="36"/>
      <c r="DB117" s="25">
        <v>0.156020950812646</v>
      </c>
      <c r="DC117" s="25">
        <v>1</v>
      </c>
      <c r="DD117" s="22">
        <v>0.0483138602785507</v>
      </c>
      <c r="DE117" s="25">
        <v>-0.154150679827258</v>
      </c>
      <c r="DF117" s="25">
        <v>1.11044674631511</v>
      </c>
      <c r="DG117" s="26">
        <f t="shared" si="126"/>
        <v>0.741804704681396</v>
      </c>
      <c r="DH117" s="29">
        <f t="shared" si="155"/>
        <v>1.89460816100809</v>
      </c>
      <c r="DI117" s="26">
        <f t="shared" si="156"/>
        <v>0.527813624252477</v>
      </c>
      <c r="DJ117" s="16">
        <f t="shared" si="127"/>
        <v>0.440397533650124</v>
      </c>
      <c r="DK117" s="16">
        <f t="shared" si="128"/>
        <v>0.472186375747523</v>
      </c>
      <c r="DL117" s="16">
        <f t="shared" si="129"/>
        <v>0.0350013029552529</v>
      </c>
      <c r="DO117" s="25">
        <v>0.156020950812646</v>
      </c>
      <c r="DP117" s="25">
        <v>1</v>
      </c>
      <c r="DQ117" s="25">
        <v>-0.154150679827258</v>
      </c>
      <c r="DR117" s="22">
        <v>1.11044674631511</v>
      </c>
      <c r="DS117" s="26">
        <f t="shared" si="130"/>
        <v>0.720465889219935</v>
      </c>
      <c r="DT117" s="26">
        <f t="shared" si="92"/>
        <v>1.95072281476818</v>
      </c>
      <c r="DU117" s="26">
        <f t="shared" si="157"/>
        <v>0.512630493901738</v>
      </c>
      <c r="DV117" s="16">
        <f t="shared" si="131"/>
        <v>0.469174801999405</v>
      </c>
      <c r="DW117" s="16">
        <f t="shared" si="132"/>
        <v>0.487369506098262</v>
      </c>
      <c r="DX117" s="16">
        <f t="shared" si="133"/>
        <v>0.0365641795741519</v>
      </c>
      <c r="EA117" s="25">
        <v>0.156020950812646</v>
      </c>
      <c r="EB117" s="22">
        <v>1</v>
      </c>
      <c r="EC117" s="25">
        <v>-0.154150679827258</v>
      </c>
      <c r="ED117" s="26">
        <f t="shared" si="134"/>
        <v>0.924107167123899</v>
      </c>
      <c r="EE117" s="26">
        <f t="shared" si="93"/>
        <v>1.52085093305541</v>
      </c>
      <c r="EF117" s="26">
        <f t="shared" si="158"/>
        <v>0.657526637400937</v>
      </c>
      <c r="EG117" s="16">
        <f t="shared" si="135"/>
        <v>0.231670944926245</v>
      </c>
      <c r="EH117" s="16">
        <f t="shared" si="136"/>
        <v>0.342473362599062</v>
      </c>
      <c r="EI117" s="16">
        <f t="shared" si="137"/>
        <v>3.35341072667059e-5</v>
      </c>
      <c r="EL117" s="25">
        <v>0.156020950812646</v>
      </c>
      <c r="EM117" s="25">
        <v>-0.154150679827258</v>
      </c>
      <c r="EN117" s="26">
        <f t="shared" si="138"/>
        <v>1.2081251080174</v>
      </c>
      <c r="EO117" s="26">
        <f t="shared" si="139"/>
        <v>1.16331432732986</v>
      </c>
      <c r="EP117" s="26">
        <f t="shared" si="140"/>
        <v>0.859612897827269</v>
      </c>
      <c r="EQ117" s="16">
        <f t="shared" si="141"/>
        <v>0.0389289234031346</v>
      </c>
      <c r="ER117" s="16">
        <f t="shared" si="142"/>
        <v>0.140387102172731</v>
      </c>
      <c r="ES117" s="16">
        <f t="shared" si="143"/>
        <v>0.156124539063842</v>
      </c>
    </row>
    <row r="118" s="1" customFormat="1" spans="1:149">
      <c r="A118" s="13" t="s">
        <v>26</v>
      </c>
      <c r="B118" s="13">
        <v>2.48110142889679</v>
      </c>
      <c r="C118" s="14">
        <v>0.0034</v>
      </c>
      <c r="D118" s="14">
        <v>0.0375</v>
      </c>
      <c r="E118" s="13">
        <v>112</v>
      </c>
      <c r="F118" s="13">
        <v>0.892857142857143</v>
      </c>
      <c r="G118" s="13">
        <v>0.892857142857143</v>
      </c>
      <c r="H118" s="13">
        <v>0.857142857142857</v>
      </c>
      <c r="I118" s="13">
        <v>4.82142857142857</v>
      </c>
      <c r="J118" s="13">
        <v>1.29263551213108</v>
      </c>
      <c r="K118" s="17">
        <f t="shared" si="94"/>
        <v>1.21892806599161</v>
      </c>
      <c r="L118" s="17">
        <f t="shared" si="84"/>
        <v>1.06046906966533</v>
      </c>
      <c r="M118" s="17">
        <f t="shared" si="85"/>
        <v>0.942978940739484</v>
      </c>
      <c r="N118" s="16">
        <f t="shared" si="86"/>
        <v>0.00543278761640346</v>
      </c>
      <c r="O118" s="16">
        <f t="shared" si="87"/>
        <v>0.0570210592605161</v>
      </c>
      <c r="P118" s="16">
        <f>(O118-$Q$1)^2</f>
        <v>0.229211655561242</v>
      </c>
      <c r="R118" s="21">
        <f t="shared" si="144"/>
        <v>0.0587113287937161</v>
      </c>
      <c r="S118" s="21">
        <f t="shared" si="163"/>
        <v>1</v>
      </c>
      <c r="T118" s="21">
        <f t="shared" si="95"/>
        <v>0.908702586137929</v>
      </c>
      <c r="U118" s="22">
        <f t="shared" si="145"/>
        <v>0.00339423306801562</v>
      </c>
      <c r="V118" s="21">
        <f t="shared" si="146"/>
        <v>0.0368139731227164</v>
      </c>
      <c r="W118" s="21">
        <f t="shared" si="147"/>
        <v>4.71849887129509</v>
      </c>
      <c r="X118" s="21">
        <f t="shared" si="148"/>
        <v>-0.113328685307003</v>
      </c>
      <c r="Y118" s="21">
        <f t="shared" si="149"/>
        <v>-0.113328685307003</v>
      </c>
      <c r="Z118" s="25">
        <f t="shared" si="150"/>
        <v>-0.154150679827258</v>
      </c>
      <c r="AA118" s="21">
        <f t="shared" si="151"/>
        <v>1.57307026826323</v>
      </c>
      <c r="AB118" s="26">
        <f t="shared" si="96"/>
        <v>1.05528897958083</v>
      </c>
      <c r="AC118" s="26">
        <f t="shared" si="88"/>
        <v>1.22491141018503</v>
      </c>
      <c r="AD118" s="26">
        <f t="shared" si="152"/>
        <v>0.816385570160495</v>
      </c>
      <c r="AE118" s="16">
        <f t="shared" si="97"/>
        <v>0.0563333765136245</v>
      </c>
      <c r="AF118" s="16">
        <f t="shared" si="98"/>
        <v>0.183614429839505</v>
      </c>
      <c r="AG118" s="16">
        <f t="shared" si="99"/>
        <v>0.00671114966583755</v>
      </c>
      <c r="AJ118" s="25">
        <v>0.0587113287937161</v>
      </c>
      <c r="AK118" s="25">
        <v>1</v>
      </c>
      <c r="AL118" s="25">
        <v>0.908702586137929</v>
      </c>
      <c r="AM118" s="25">
        <v>0.0368139731227164</v>
      </c>
      <c r="AN118" s="22">
        <v>4.71849887129509</v>
      </c>
      <c r="AO118" s="25">
        <v>-0.113328685307003</v>
      </c>
      <c r="AP118" s="25">
        <v>-0.113328685307003</v>
      </c>
      <c r="AQ118" s="25">
        <v>-0.154150679827258</v>
      </c>
      <c r="AR118" s="25">
        <v>1.57307026826323</v>
      </c>
      <c r="AS118" s="26">
        <f t="shared" si="100"/>
        <v>1.05390699465782</v>
      </c>
      <c r="AT118" s="26">
        <f t="shared" si="89"/>
        <v>1.22651763265958</v>
      </c>
      <c r="AU118" s="26">
        <f t="shared" si="101"/>
        <v>0.815316448269563</v>
      </c>
      <c r="AV118" s="16">
        <f t="shared" si="102"/>
        <v>0.056991305054981</v>
      </c>
      <c r="AW118" s="16">
        <f t="shared" si="103"/>
        <v>0.184683551730437</v>
      </c>
      <c r="AX118" s="16">
        <f t="shared" si="104"/>
        <v>0.00661784625660059</v>
      </c>
      <c r="BA118" s="25">
        <v>0.0587113287937161</v>
      </c>
      <c r="BB118" s="25">
        <v>1</v>
      </c>
      <c r="BC118" s="25">
        <v>0.908702586137929</v>
      </c>
      <c r="BD118" s="25">
        <v>0.0368139731227164</v>
      </c>
      <c r="BE118" s="22">
        <v>-0.113328685307003</v>
      </c>
      <c r="BF118" s="25">
        <v>-0.113328685307003</v>
      </c>
      <c r="BG118" s="25">
        <v>-0.154150679827258</v>
      </c>
      <c r="BH118" s="25">
        <v>1.57307026826323</v>
      </c>
      <c r="BI118" s="26">
        <f t="shared" si="105"/>
        <v>1.06562957611648</v>
      </c>
      <c r="BJ118" s="26">
        <f t="shared" si="90"/>
        <v>1.21302518351817</v>
      </c>
      <c r="BK118" s="26">
        <f t="shared" si="153"/>
        <v>0.824385192976517</v>
      </c>
      <c r="BL118" s="16">
        <f t="shared" si="106"/>
        <v>0.0515316949858647</v>
      </c>
      <c r="BM118" s="16">
        <f t="shared" si="107"/>
        <v>0.175614807023483</v>
      </c>
      <c r="BN118" s="16">
        <f t="shared" si="108"/>
        <v>0.00798361459975691</v>
      </c>
      <c r="BQ118" s="25">
        <v>0.0587113287937161</v>
      </c>
      <c r="BR118" s="25">
        <v>1</v>
      </c>
      <c r="BS118" s="22">
        <v>0.908702586137929</v>
      </c>
      <c r="BT118" s="25">
        <v>0.0368139731227164</v>
      </c>
      <c r="BU118" s="25">
        <v>-0.113328685307003</v>
      </c>
      <c r="BV118" s="25">
        <v>-0.154150679827258</v>
      </c>
      <c r="BW118" s="25">
        <v>1.57307026826323</v>
      </c>
      <c r="BX118" s="27">
        <f t="shared" si="109"/>
        <v>1.06862903486446</v>
      </c>
      <c r="BY118" s="27">
        <f t="shared" si="91"/>
        <v>1.20962042950202</v>
      </c>
      <c r="BZ118" s="29">
        <f t="shared" si="154"/>
        <v>0.826705614100517</v>
      </c>
      <c r="CA118" s="27">
        <f t="shared" si="110"/>
        <v>0.0501789018574003</v>
      </c>
      <c r="CB118" s="27">
        <f t="shared" si="111"/>
        <v>0.173294385899483</v>
      </c>
      <c r="CC118" s="27">
        <f t="shared" si="112"/>
        <v>0.00868865061854467</v>
      </c>
      <c r="CF118" s="31">
        <v>0.0587113287937161</v>
      </c>
      <c r="CG118" s="31">
        <v>1</v>
      </c>
      <c r="CH118" s="31">
        <v>0.0368139731227164</v>
      </c>
      <c r="CI118" s="31">
        <v>-0.113328685307003</v>
      </c>
      <c r="CJ118" s="31">
        <v>-0.154150679827258</v>
      </c>
      <c r="CK118" s="31">
        <v>1.57307026826323</v>
      </c>
      <c r="CL118" s="34">
        <f t="shared" si="113"/>
        <v>1.06316423987445</v>
      </c>
      <c r="CM118" s="34">
        <f t="shared" si="114"/>
        <v>1.21583802732467</v>
      </c>
      <c r="CN118" s="34">
        <f t="shared" si="115"/>
        <v>0.822477976116933</v>
      </c>
      <c r="CO118" s="32">
        <f t="shared" si="116"/>
        <v>0.0526570647910783</v>
      </c>
      <c r="CP118" s="32">
        <f t="shared" si="117"/>
        <v>0.177522023883067</v>
      </c>
      <c r="CQ118" s="32">
        <f t="shared" si="118"/>
        <v>0.00827243323196492</v>
      </c>
      <c r="CS118" s="30">
        <f t="shared" si="119"/>
        <v>1.06478458383642</v>
      </c>
      <c r="CT118" s="30">
        <f t="shared" si="120"/>
        <v>1.16567327872808</v>
      </c>
      <c r="CU118" s="30">
        <f t="shared" si="121"/>
        <v>1.10891751206782</v>
      </c>
      <c r="CV118" s="34">
        <f t="shared" si="122"/>
        <v>0.901780330022274</v>
      </c>
      <c r="CW118" s="32">
        <f t="shared" si="123"/>
        <v>0.0161194087106788</v>
      </c>
      <c r="CX118" s="32">
        <f t="shared" si="124"/>
        <v>0.0982196699777262</v>
      </c>
      <c r="CY118" s="32">
        <f t="shared" si="125"/>
        <v>0.0497656602323326</v>
      </c>
      <c r="CZ118" s="36"/>
      <c r="DB118" s="25">
        <v>0.0587113287937161</v>
      </c>
      <c r="DC118" s="25">
        <v>1</v>
      </c>
      <c r="DD118" s="22">
        <v>0.0368139731227164</v>
      </c>
      <c r="DE118" s="25">
        <v>-0.154150679827258</v>
      </c>
      <c r="DF118" s="25">
        <v>1.57307026826323</v>
      </c>
      <c r="DG118" s="26">
        <f t="shared" si="126"/>
        <v>0.891404440397062</v>
      </c>
      <c r="DH118" s="29">
        <f t="shared" si="155"/>
        <v>1.45011114321497</v>
      </c>
      <c r="DI118" s="26">
        <f t="shared" si="156"/>
        <v>0.689602314056392</v>
      </c>
      <c r="DJ118" s="16">
        <f t="shared" si="127"/>
        <v>0.160986372924829</v>
      </c>
      <c r="DK118" s="16">
        <f t="shared" si="128"/>
        <v>0.310397685943608</v>
      </c>
      <c r="DL118" s="16">
        <f t="shared" si="129"/>
        <v>0.000639971692383454</v>
      </c>
      <c r="DO118" s="25">
        <v>0.0587113287937161</v>
      </c>
      <c r="DP118" s="25">
        <v>1</v>
      </c>
      <c r="DQ118" s="25">
        <v>-0.154150679827258</v>
      </c>
      <c r="DR118" s="22">
        <v>1.57307026826323</v>
      </c>
      <c r="DS118" s="26">
        <f t="shared" si="130"/>
        <v>0.907383137637895</v>
      </c>
      <c r="DT118" s="26">
        <f t="shared" si="92"/>
        <v>1.42457519708386</v>
      </c>
      <c r="DU118" s="26">
        <f t="shared" si="157"/>
        <v>0.701963646458973</v>
      </c>
      <c r="DV118" s="16">
        <f t="shared" si="131"/>
        <v>0.148419392052637</v>
      </c>
      <c r="DW118" s="16">
        <f t="shared" si="132"/>
        <v>0.298036353541027</v>
      </c>
      <c r="DX118" s="16">
        <f t="shared" si="133"/>
        <v>3.55123110038319e-6</v>
      </c>
      <c r="EA118" s="25">
        <v>0.0587113287937161</v>
      </c>
      <c r="EB118" s="22">
        <v>1</v>
      </c>
      <c r="EC118" s="25">
        <v>-0.154150679827258</v>
      </c>
      <c r="ED118" s="26">
        <f t="shared" si="134"/>
        <v>0.936807731446345</v>
      </c>
      <c r="EE118" s="26">
        <f t="shared" si="93"/>
        <v>1.3798301067983</v>
      </c>
      <c r="EF118" s="26">
        <f t="shared" si="158"/>
        <v>0.724726903024576</v>
      </c>
      <c r="EG118" s="16">
        <f t="shared" si="135"/>
        <v>0.126613409507024</v>
      </c>
      <c r="EH118" s="16">
        <f t="shared" si="136"/>
        <v>0.275273096975424</v>
      </c>
      <c r="EI118" s="16">
        <f t="shared" si="137"/>
        <v>0.00377111459292481</v>
      </c>
      <c r="EL118" s="25">
        <v>0.0587113287937161</v>
      </c>
      <c r="EM118" s="25">
        <v>-0.154150679827258</v>
      </c>
      <c r="EN118" s="26">
        <f t="shared" si="138"/>
        <v>1.22472910286757</v>
      </c>
      <c r="EO118" s="26">
        <f t="shared" si="139"/>
        <v>1.05544606485182</v>
      </c>
      <c r="EP118" s="26">
        <f t="shared" si="140"/>
        <v>0.947466699911753</v>
      </c>
      <c r="EQ118" s="16">
        <f t="shared" si="141"/>
        <v>0.00461128041906289</v>
      </c>
      <c r="ER118" s="16">
        <f t="shared" si="142"/>
        <v>0.052533300088247</v>
      </c>
      <c r="ES118" s="16">
        <f t="shared" si="143"/>
        <v>0.233269468671331</v>
      </c>
    </row>
    <row r="119" s="1" customFormat="1" spans="1:149">
      <c r="A119" s="13" t="s">
        <v>26</v>
      </c>
      <c r="B119" s="13">
        <v>2.17312612157041</v>
      </c>
      <c r="C119" s="14">
        <v>0.0034</v>
      </c>
      <c r="D119" s="14">
        <v>0.1001</v>
      </c>
      <c r="E119" s="13">
        <v>112</v>
      </c>
      <c r="F119" s="13">
        <v>0.357142857142857</v>
      </c>
      <c r="G119" s="13">
        <v>0.357142857142857</v>
      </c>
      <c r="H119" s="13">
        <v>0.857142857142857</v>
      </c>
      <c r="I119" s="13">
        <v>8.39285714285714</v>
      </c>
      <c r="J119" s="13">
        <v>0.729162134331172</v>
      </c>
      <c r="K119" s="17">
        <f t="shared" si="94"/>
        <v>0.670159543206341</v>
      </c>
      <c r="L119" s="17">
        <f t="shared" si="84"/>
        <v>1.08804260376945</v>
      </c>
      <c r="M119" s="17">
        <f t="shared" si="85"/>
        <v>0.919081657772929</v>
      </c>
      <c r="N119" s="16">
        <f t="shared" si="86"/>
        <v>0.00348130575944402</v>
      </c>
      <c r="O119" s="16">
        <f t="shared" si="87"/>
        <v>0.0809183422270711</v>
      </c>
      <c r="P119" s="16">
        <f>(O119-$Q$1)^2</f>
        <v>0.206900583454294</v>
      </c>
      <c r="R119" s="21">
        <f t="shared" si="144"/>
        <v>0.0843803055434337</v>
      </c>
      <c r="S119" s="21">
        <f t="shared" si="163"/>
        <v>1</v>
      </c>
      <c r="T119" s="21">
        <f t="shared" si="95"/>
        <v>0.776166739889334</v>
      </c>
      <c r="U119" s="22">
        <f t="shared" si="145"/>
        <v>0.00339423306801562</v>
      </c>
      <c r="V119" s="21">
        <f t="shared" si="146"/>
        <v>0.095401084763253</v>
      </c>
      <c r="W119" s="21">
        <f t="shared" si="147"/>
        <v>4.71849887129509</v>
      </c>
      <c r="X119" s="21">
        <f t="shared" si="148"/>
        <v>-1.02961941718116</v>
      </c>
      <c r="Y119" s="21">
        <f t="shared" si="149"/>
        <v>-1.02961941718116</v>
      </c>
      <c r="Z119" s="25">
        <f t="shared" si="150"/>
        <v>-0.154150679827258</v>
      </c>
      <c r="AA119" s="21">
        <f t="shared" si="151"/>
        <v>2.12738100396895</v>
      </c>
      <c r="AB119" s="26">
        <f t="shared" si="96"/>
        <v>0.624227212299858</v>
      </c>
      <c r="AC119" s="26">
        <f t="shared" si="88"/>
        <v>1.1681037288405</v>
      </c>
      <c r="AD119" s="26">
        <f t="shared" si="152"/>
        <v>0.85608835526331</v>
      </c>
      <c r="AE119" s="16">
        <f t="shared" si="97"/>
        <v>0.011011337861718</v>
      </c>
      <c r="AF119" s="16">
        <f t="shared" si="98"/>
        <v>0.14391164473669</v>
      </c>
      <c r="AG119" s="16">
        <f t="shared" si="99"/>
        <v>0.0147924927133663</v>
      </c>
      <c r="AJ119" s="25">
        <v>0.0843803055434337</v>
      </c>
      <c r="AK119" s="25">
        <v>1</v>
      </c>
      <c r="AL119" s="25">
        <v>0.776166739889334</v>
      </c>
      <c r="AM119" s="25">
        <v>0.095401084763253</v>
      </c>
      <c r="AN119" s="22">
        <v>4.71849887129509</v>
      </c>
      <c r="AO119" s="25">
        <v>-1.02961941718116</v>
      </c>
      <c r="AP119" s="25">
        <v>-1.02961941718116</v>
      </c>
      <c r="AQ119" s="25">
        <v>-0.154150679827258</v>
      </c>
      <c r="AR119" s="25">
        <v>2.12738100396895</v>
      </c>
      <c r="AS119" s="26">
        <f t="shared" si="100"/>
        <v>0.62435944930574</v>
      </c>
      <c r="AT119" s="26">
        <f t="shared" si="89"/>
        <v>1.16785632882143</v>
      </c>
      <c r="AU119" s="26">
        <f t="shared" si="101"/>
        <v>0.856269709998637</v>
      </c>
      <c r="AV119" s="16">
        <f t="shared" si="102"/>
        <v>0.01098360278854</v>
      </c>
      <c r="AW119" s="16">
        <f t="shared" si="103"/>
        <v>0.143730290001363</v>
      </c>
      <c r="AX119" s="16">
        <f t="shared" si="104"/>
        <v>0.0149581235457212</v>
      </c>
      <c r="BA119" s="25">
        <v>0.0843803055434337</v>
      </c>
      <c r="BB119" s="25">
        <v>1</v>
      </c>
      <c r="BC119" s="25">
        <v>0.776166739889334</v>
      </c>
      <c r="BD119" s="25">
        <v>0.095401084763253</v>
      </c>
      <c r="BE119" s="22">
        <v>-1.02961941718116</v>
      </c>
      <c r="BF119" s="25">
        <v>-1.02961941718116</v>
      </c>
      <c r="BG119" s="25">
        <v>-0.154150679827258</v>
      </c>
      <c r="BH119" s="25">
        <v>2.12738100396895</v>
      </c>
      <c r="BI119" s="26">
        <f t="shared" si="105"/>
        <v>0.621209405780373</v>
      </c>
      <c r="BJ119" s="26">
        <f t="shared" si="90"/>
        <v>1.17377832264981</v>
      </c>
      <c r="BK119" s="26">
        <f t="shared" si="153"/>
        <v>0.851949623454022</v>
      </c>
      <c r="BL119" s="16">
        <f t="shared" si="106"/>
        <v>0.0116537916015625</v>
      </c>
      <c r="BM119" s="16">
        <f t="shared" si="107"/>
        <v>0.148050376545978</v>
      </c>
      <c r="BN119" s="16">
        <f t="shared" si="108"/>
        <v>0.013669235415959</v>
      </c>
      <c r="BQ119" s="25">
        <v>0.0843803055434337</v>
      </c>
      <c r="BR119" s="25">
        <v>1</v>
      </c>
      <c r="BS119" s="22">
        <v>0.776166739889334</v>
      </c>
      <c r="BT119" s="25">
        <v>0.095401084763253</v>
      </c>
      <c r="BU119" s="25">
        <v>-1.02961941718116</v>
      </c>
      <c r="BV119" s="25">
        <v>-0.154150679827258</v>
      </c>
      <c r="BW119" s="25">
        <v>2.12738100396895</v>
      </c>
      <c r="BX119" s="27">
        <f t="shared" si="109"/>
        <v>0.622161102457233</v>
      </c>
      <c r="BY119" s="27">
        <f t="shared" si="91"/>
        <v>1.17198283764661</v>
      </c>
      <c r="BZ119" s="29">
        <f t="shared" si="154"/>
        <v>0.853254815580782</v>
      </c>
      <c r="CA119" s="27">
        <f t="shared" si="110"/>
        <v>0.0114492208220877</v>
      </c>
      <c r="CB119" s="27">
        <f t="shared" si="111"/>
        <v>0.146745184419218</v>
      </c>
      <c r="CC119" s="27">
        <f t="shared" si="112"/>
        <v>0.0143429685213205</v>
      </c>
      <c r="CF119" s="31">
        <v>0.0843803055434337</v>
      </c>
      <c r="CG119" s="31">
        <v>1</v>
      </c>
      <c r="CH119" s="31">
        <v>0.095401084763253</v>
      </c>
      <c r="CI119" s="31">
        <v>-1.02961941718116</v>
      </c>
      <c r="CJ119" s="31">
        <v>-0.154150679827258</v>
      </c>
      <c r="CK119" s="31">
        <v>2.12738100396895</v>
      </c>
      <c r="CL119" s="34">
        <f t="shared" si="113"/>
        <v>0.636474966482656</v>
      </c>
      <c r="CM119" s="34">
        <f t="shared" si="114"/>
        <v>1.14562578691937</v>
      </c>
      <c r="CN119" s="34">
        <f t="shared" si="115"/>
        <v>0.872885379691948</v>
      </c>
      <c r="CO119" s="32">
        <f t="shared" si="116"/>
        <v>0.00859091108377891</v>
      </c>
      <c r="CP119" s="32">
        <f t="shared" si="117"/>
        <v>0.127114620308052</v>
      </c>
      <c r="CQ119" s="32">
        <f t="shared" si="118"/>
        <v>0.0199827404213735</v>
      </c>
      <c r="CS119" s="30">
        <f t="shared" si="119"/>
        <v>0.638061338213373</v>
      </c>
      <c r="CT119" s="30">
        <f t="shared" si="120"/>
        <v>0.584398741896625</v>
      </c>
      <c r="CU119" s="30">
        <f t="shared" si="121"/>
        <v>1.2477133882334</v>
      </c>
      <c r="CV119" s="34">
        <f t="shared" si="122"/>
        <v>0.801466113476488</v>
      </c>
      <c r="CW119" s="32">
        <f t="shared" si="123"/>
        <v>0.0209564397891587</v>
      </c>
      <c r="CX119" s="32">
        <f t="shared" si="124"/>
        <v>0.198533886523512</v>
      </c>
      <c r="CY119" s="32">
        <f t="shared" si="125"/>
        <v>0.0150719735104153</v>
      </c>
      <c r="CZ119" s="36"/>
      <c r="DB119" s="25">
        <v>0.0843803055434337</v>
      </c>
      <c r="DC119" s="25">
        <v>1</v>
      </c>
      <c r="DD119" s="22">
        <v>0.095401084763253</v>
      </c>
      <c r="DE119" s="25">
        <v>-0.154150679827258</v>
      </c>
      <c r="DF119" s="25">
        <v>2.12738100396895</v>
      </c>
      <c r="DG119" s="26">
        <f t="shared" si="126"/>
        <v>0.71593946358155</v>
      </c>
      <c r="DH119" s="29">
        <f t="shared" si="155"/>
        <v>1.01846897876459</v>
      </c>
      <c r="DI119" s="26">
        <f t="shared" si="156"/>
        <v>0.981865938826142</v>
      </c>
      <c r="DJ119" s="16">
        <f t="shared" si="127"/>
        <v>0.000174839021752913</v>
      </c>
      <c r="DK119" s="16">
        <f t="shared" si="128"/>
        <v>0.0181340611738577</v>
      </c>
      <c r="DL119" s="16">
        <f t="shared" si="129"/>
        <v>0.071270825386094</v>
      </c>
      <c r="DO119" s="25">
        <v>0.0843803055434337</v>
      </c>
      <c r="DP119" s="25">
        <v>1</v>
      </c>
      <c r="DQ119" s="25">
        <v>-0.154150679827258</v>
      </c>
      <c r="DR119" s="22">
        <v>2.12738100396895</v>
      </c>
      <c r="DS119" s="26">
        <f t="shared" si="130"/>
        <v>0.647022222677547</v>
      </c>
      <c r="DT119" s="26">
        <f t="shared" si="92"/>
        <v>1.12695068078761</v>
      </c>
      <c r="DU119" s="26">
        <f t="shared" si="157"/>
        <v>0.887350278098344</v>
      </c>
      <c r="DV119" s="16">
        <f t="shared" si="131"/>
        <v>0.00674696508646525</v>
      </c>
      <c r="DW119" s="16">
        <f t="shared" si="132"/>
        <v>0.112649721901656</v>
      </c>
      <c r="DX119" s="16">
        <f t="shared" si="133"/>
        <v>0.0336730429446583</v>
      </c>
      <c r="EA119" s="25">
        <v>0.0843803055434337</v>
      </c>
      <c r="EB119" s="22">
        <v>1</v>
      </c>
      <c r="EC119" s="25">
        <v>-0.154150679827258</v>
      </c>
      <c r="ED119" s="26">
        <f t="shared" si="134"/>
        <v>0.515051428295337</v>
      </c>
      <c r="EE119" s="26">
        <f t="shared" si="93"/>
        <v>1.41570743089574</v>
      </c>
      <c r="EF119" s="26">
        <f t="shared" si="158"/>
        <v>0.706360635097666</v>
      </c>
      <c r="EG119" s="16">
        <f t="shared" si="135"/>
        <v>0.045843394439164</v>
      </c>
      <c r="EH119" s="16">
        <f t="shared" si="136"/>
        <v>0.293639364902334</v>
      </c>
      <c r="EI119" s="16">
        <f t="shared" si="137"/>
        <v>0.0018527113480268</v>
      </c>
      <c r="EL119" s="25">
        <v>0.0843803055434337</v>
      </c>
      <c r="EM119" s="25">
        <v>-0.154150679827258</v>
      </c>
      <c r="EN119" s="26">
        <f t="shared" si="138"/>
        <v>0.673348919455345</v>
      </c>
      <c r="EO119" s="26">
        <f t="shared" si="139"/>
        <v>1.08288899449185</v>
      </c>
      <c r="EP119" s="26">
        <f t="shared" si="140"/>
        <v>0.923455686673827</v>
      </c>
      <c r="EQ119" s="16">
        <f t="shared" si="141"/>
        <v>0.00311511495477519</v>
      </c>
      <c r="ER119" s="16">
        <f t="shared" si="142"/>
        <v>0.0765443133261734</v>
      </c>
      <c r="ES119" s="16">
        <f t="shared" si="143"/>
        <v>0.210652329606681</v>
      </c>
    </row>
    <row r="120" s="1" customFormat="1" spans="1:149">
      <c r="A120" s="13" t="s">
        <v>26</v>
      </c>
      <c r="B120" s="13">
        <v>2.17312612157041</v>
      </c>
      <c r="C120" s="14">
        <v>0.0042</v>
      </c>
      <c r="D120" s="14">
        <v>0.0682</v>
      </c>
      <c r="E120" s="13">
        <v>112</v>
      </c>
      <c r="F120" s="13">
        <v>0.535714285714286</v>
      </c>
      <c r="G120" s="13">
        <v>0.535714285714286</v>
      </c>
      <c r="H120" s="13">
        <v>0.857142857142857</v>
      </c>
      <c r="I120" s="13">
        <v>6.60714285714286</v>
      </c>
      <c r="J120" s="13">
        <v>1.06625029937913</v>
      </c>
      <c r="K120" s="17">
        <f t="shared" si="94"/>
        <v>0.889777051777769</v>
      </c>
      <c r="L120" s="17">
        <f t="shared" si="84"/>
        <v>1.19833423130971</v>
      </c>
      <c r="M120" s="17">
        <f t="shared" si="85"/>
        <v>0.834491725156729</v>
      </c>
      <c r="N120" s="16">
        <f t="shared" si="86"/>
        <v>0.0311428071189713</v>
      </c>
      <c r="O120" s="16">
        <f t="shared" si="87"/>
        <v>0.165508274843271</v>
      </c>
      <c r="P120" s="16">
        <f>(O120-$Q$1)^2</f>
        <v>0.137102335471175</v>
      </c>
      <c r="R120" s="21">
        <f t="shared" si="144"/>
        <v>0.180932451859034</v>
      </c>
      <c r="S120" s="21">
        <f t="shared" si="163"/>
        <v>1</v>
      </c>
      <c r="T120" s="21">
        <f t="shared" si="95"/>
        <v>0.776166739889334</v>
      </c>
      <c r="U120" s="22">
        <f t="shared" si="145"/>
        <v>0.00419120461846805</v>
      </c>
      <c r="V120" s="21">
        <f t="shared" si="146"/>
        <v>0.0659749889235329</v>
      </c>
      <c r="W120" s="21">
        <f t="shared" si="147"/>
        <v>4.71849887129509</v>
      </c>
      <c r="X120" s="21">
        <f t="shared" si="148"/>
        <v>-0.624154309072993</v>
      </c>
      <c r="Y120" s="21">
        <f t="shared" si="149"/>
        <v>-0.624154309072993</v>
      </c>
      <c r="Z120" s="25">
        <f t="shared" si="150"/>
        <v>-0.154150679827258</v>
      </c>
      <c r="AA120" s="21">
        <f t="shared" si="151"/>
        <v>1.88815131490312</v>
      </c>
      <c r="AB120" s="26">
        <f t="shared" si="96"/>
        <v>0.783936453805419</v>
      </c>
      <c r="AC120" s="26">
        <f t="shared" si="88"/>
        <v>1.36012338015829</v>
      </c>
      <c r="AD120" s="26">
        <f t="shared" si="152"/>
        <v>0.735227417297702</v>
      </c>
      <c r="AE120" s="16">
        <f t="shared" si="97"/>
        <v>0.079701107402617</v>
      </c>
      <c r="AF120" s="16">
        <f t="shared" si="98"/>
        <v>0.264772582702298</v>
      </c>
      <c r="AG120" s="16">
        <f t="shared" si="99"/>
        <v>5.82861962173383e-7</v>
      </c>
      <c r="AJ120" s="25">
        <v>0.180932451859034</v>
      </c>
      <c r="AK120" s="25">
        <v>1</v>
      </c>
      <c r="AL120" s="25">
        <v>0.776166739889334</v>
      </c>
      <c r="AM120" s="25">
        <v>0.0659749889235329</v>
      </c>
      <c r="AN120" s="22">
        <v>4.71849887129509</v>
      </c>
      <c r="AO120" s="25">
        <v>-0.624154309072993</v>
      </c>
      <c r="AP120" s="25">
        <v>-0.624154309072993</v>
      </c>
      <c r="AQ120" s="25">
        <v>-0.154150679827258</v>
      </c>
      <c r="AR120" s="25">
        <v>1.88815131490312</v>
      </c>
      <c r="AS120" s="26">
        <f t="shared" si="100"/>
        <v>0.783648269863243</v>
      </c>
      <c r="AT120" s="26">
        <f t="shared" si="89"/>
        <v>1.36062356082941</v>
      </c>
      <c r="AU120" s="26">
        <f t="shared" si="101"/>
        <v>0.734957139350447</v>
      </c>
      <c r="AV120" s="16">
        <f t="shared" si="102"/>
        <v>0.0798639070864984</v>
      </c>
      <c r="AW120" s="16">
        <f t="shared" si="103"/>
        <v>0.265042860649553</v>
      </c>
      <c r="AX120" s="16">
        <f t="shared" si="104"/>
        <v>9.81758149834204e-7</v>
      </c>
      <c r="BA120" s="25">
        <v>0.180932451859034</v>
      </c>
      <c r="BB120" s="25">
        <v>1</v>
      </c>
      <c r="BC120" s="25">
        <v>0.776166739889334</v>
      </c>
      <c r="BD120" s="25">
        <v>0.0659749889235329</v>
      </c>
      <c r="BE120" s="22">
        <v>-0.624154309072993</v>
      </c>
      <c r="BF120" s="25">
        <v>-0.624154309072993</v>
      </c>
      <c r="BG120" s="25">
        <v>-0.154150679827258</v>
      </c>
      <c r="BH120" s="25">
        <v>1.88815131490312</v>
      </c>
      <c r="BI120" s="26">
        <f t="shared" si="105"/>
        <v>0.78411289142788</v>
      </c>
      <c r="BJ120" s="26">
        <f t="shared" si="90"/>
        <v>1.35981733119765</v>
      </c>
      <c r="BK120" s="26">
        <f t="shared" si="153"/>
        <v>0.735392892160933</v>
      </c>
      <c r="BL120" s="16">
        <f t="shared" si="106"/>
        <v>0.0796015169654504</v>
      </c>
      <c r="BM120" s="16">
        <f t="shared" si="107"/>
        <v>0.264607107839067</v>
      </c>
      <c r="BN120" s="16">
        <f t="shared" si="108"/>
        <v>1.2871889974869e-7</v>
      </c>
      <c r="BQ120" s="25">
        <v>0.180932451859034</v>
      </c>
      <c r="BR120" s="25">
        <v>1</v>
      </c>
      <c r="BS120" s="22">
        <v>0.776166739889334</v>
      </c>
      <c r="BT120" s="25">
        <v>0.0659749889235329</v>
      </c>
      <c r="BU120" s="25">
        <v>-0.624154309072993</v>
      </c>
      <c r="BV120" s="25">
        <v>-0.154150679827258</v>
      </c>
      <c r="BW120" s="25">
        <v>1.88815131490312</v>
      </c>
      <c r="BX120" s="27">
        <f t="shared" si="109"/>
        <v>0.78601533037273</v>
      </c>
      <c r="BY120" s="27">
        <f t="shared" si="91"/>
        <v>1.35652608565982</v>
      </c>
      <c r="BZ120" s="29">
        <f t="shared" si="154"/>
        <v>0.73717712513696</v>
      </c>
      <c r="CA120" s="27">
        <f t="shared" si="110"/>
        <v>0.078531637854018</v>
      </c>
      <c r="CB120" s="27">
        <f t="shared" si="111"/>
        <v>0.26282287486304</v>
      </c>
      <c r="CC120" s="27">
        <f t="shared" si="112"/>
        <v>1.35751175838648e-5</v>
      </c>
      <c r="CF120" s="31">
        <v>0.180932451859034</v>
      </c>
      <c r="CG120" s="31">
        <v>1</v>
      </c>
      <c r="CH120" s="31">
        <v>0.0659749889235329</v>
      </c>
      <c r="CI120" s="31">
        <v>-0.624154309072993</v>
      </c>
      <c r="CJ120" s="31">
        <v>-0.154150679827258</v>
      </c>
      <c r="CK120" s="31">
        <v>1.88815131490312</v>
      </c>
      <c r="CL120" s="34">
        <f t="shared" si="113"/>
        <v>0.805904152680135</v>
      </c>
      <c r="CM120" s="34">
        <f t="shared" si="114"/>
        <v>1.3230485236156</v>
      </c>
      <c r="CN120" s="34">
        <f t="shared" si="115"/>
        <v>0.755830177163286</v>
      </c>
      <c r="CO120" s="32">
        <f t="shared" si="116"/>
        <v>0.0677801161010146</v>
      </c>
      <c r="CP120" s="32">
        <f t="shared" si="117"/>
        <v>0.244169822836714</v>
      </c>
      <c r="CQ120" s="32">
        <f t="shared" si="118"/>
        <v>0.0005907387956234</v>
      </c>
      <c r="CS120" s="30">
        <f t="shared" si="119"/>
        <v>0.807399622226877</v>
      </c>
      <c r="CT120" s="30">
        <f t="shared" si="120"/>
        <v>0.805015139842463</v>
      </c>
      <c r="CU120" s="30">
        <f t="shared" si="121"/>
        <v>1.32450962299639</v>
      </c>
      <c r="CV120" s="34">
        <f t="shared" si="122"/>
        <v>0.754996402168625</v>
      </c>
      <c r="CW120" s="32">
        <f t="shared" si="123"/>
        <v>0.068243808578148</v>
      </c>
      <c r="CX120" s="32">
        <f t="shared" si="124"/>
        <v>0.245003597831375</v>
      </c>
      <c r="CY120" s="32">
        <f t="shared" si="125"/>
        <v>0.00582142369059336</v>
      </c>
      <c r="CZ120" s="36"/>
      <c r="DB120" s="25">
        <v>0.180932451859034</v>
      </c>
      <c r="DC120" s="25">
        <v>1</v>
      </c>
      <c r="DD120" s="22">
        <v>0.0659749889235329</v>
      </c>
      <c r="DE120" s="25">
        <v>-0.154150679827258</v>
      </c>
      <c r="DF120" s="25">
        <v>1.88815131490312</v>
      </c>
      <c r="DG120" s="26">
        <f t="shared" si="126"/>
        <v>0.799071189580553</v>
      </c>
      <c r="DH120" s="29">
        <f t="shared" si="155"/>
        <v>1.33436208598488</v>
      </c>
      <c r="DI120" s="26">
        <f t="shared" si="156"/>
        <v>0.749421772773097</v>
      </c>
      <c r="DJ120" s="16">
        <f t="shared" si="127"/>
        <v>0.0713846767127601</v>
      </c>
      <c r="DK120" s="16">
        <f t="shared" si="128"/>
        <v>0.250578227226903</v>
      </c>
      <c r="DL120" s="16">
        <f t="shared" si="129"/>
        <v>0.00119175446258166</v>
      </c>
      <c r="DO120" s="25">
        <v>0.180932451859034</v>
      </c>
      <c r="DP120" s="25">
        <v>1</v>
      </c>
      <c r="DQ120" s="25">
        <v>-0.154150679827258</v>
      </c>
      <c r="DR120" s="22">
        <v>1.88815131490312</v>
      </c>
      <c r="DS120" s="26">
        <f t="shared" si="130"/>
        <v>0.767864368110597</v>
      </c>
      <c r="DT120" s="26">
        <f t="shared" si="92"/>
        <v>1.38859197491185</v>
      </c>
      <c r="DU120" s="26">
        <f t="shared" si="157"/>
        <v>0.720153953117498</v>
      </c>
      <c r="DV120" s="16">
        <f t="shared" si="131"/>
        <v>0.0890341639789899</v>
      </c>
      <c r="DW120" s="16">
        <f t="shared" si="132"/>
        <v>0.279846046882502</v>
      </c>
      <c r="DX120" s="16">
        <f t="shared" si="133"/>
        <v>0.000265880275220236</v>
      </c>
      <c r="EA120" s="25">
        <v>0.180932451859034</v>
      </c>
      <c r="EB120" s="22">
        <v>1</v>
      </c>
      <c r="EC120" s="25">
        <v>-0.154150679827258</v>
      </c>
      <c r="ED120" s="26">
        <f t="shared" si="134"/>
        <v>0.683838566544817</v>
      </c>
      <c r="EE120" s="26">
        <f t="shared" si="93"/>
        <v>1.55921346285937</v>
      </c>
      <c r="EF120" s="26">
        <f t="shared" si="158"/>
        <v>0.641349003083996</v>
      </c>
      <c r="EG120" s="16">
        <f t="shared" si="135"/>
        <v>0.146238733409342</v>
      </c>
      <c r="EH120" s="16">
        <f t="shared" si="136"/>
        <v>0.358650996916004</v>
      </c>
      <c r="EI120" s="16">
        <f t="shared" si="137"/>
        <v>0.000482614923613376</v>
      </c>
      <c r="EL120" s="25">
        <v>0.180932451859034</v>
      </c>
      <c r="EM120" s="25">
        <v>-0.154150679827258</v>
      </c>
      <c r="EN120" s="26">
        <f t="shared" si="138"/>
        <v>0.894011616255165</v>
      </c>
      <c r="EO120" s="26">
        <f t="shared" si="139"/>
        <v>1.19265821605925</v>
      </c>
      <c r="EP120" s="26">
        <f t="shared" si="140"/>
        <v>0.838463179589015</v>
      </c>
      <c r="EQ120" s="16">
        <f t="shared" si="141"/>
        <v>0.0296661639642778</v>
      </c>
      <c r="ER120" s="16">
        <f t="shared" si="142"/>
        <v>0.161536820410985</v>
      </c>
      <c r="ES120" s="16">
        <f t="shared" si="143"/>
        <v>0.13985824340808</v>
      </c>
    </row>
    <row r="121" s="1" customFormat="1" spans="1:149">
      <c r="A121" s="13" t="s">
        <v>26</v>
      </c>
      <c r="B121" s="13">
        <v>2.17312612157041</v>
      </c>
      <c r="C121" s="14">
        <v>0.0018</v>
      </c>
      <c r="D121" s="14">
        <v>0.0495</v>
      </c>
      <c r="E121" s="13">
        <v>112</v>
      </c>
      <c r="F121" s="13">
        <v>0.714285714285714</v>
      </c>
      <c r="G121" s="13">
        <v>0.714285714285714</v>
      </c>
      <c r="H121" s="13">
        <v>0.857142857142857</v>
      </c>
      <c r="I121" s="13">
        <v>3.03571428571429</v>
      </c>
      <c r="J121" s="13">
        <v>2.04248366013072</v>
      </c>
      <c r="K121" s="17">
        <f t="shared" si="94"/>
        <v>1.2094602403492</v>
      </c>
      <c r="L121" s="17">
        <f t="shared" si="84"/>
        <v>1.68875634931249</v>
      </c>
      <c r="M121" s="17">
        <f t="shared" si="85"/>
        <v>0.592151733674967</v>
      </c>
      <c r="N121" s="16">
        <f t="shared" si="86"/>
        <v>0.693928017904503</v>
      </c>
      <c r="O121" s="16">
        <f t="shared" si="87"/>
        <v>0.407848266325033</v>
      </c>
      <c r="P121" s="16">
        <f>(O121-$Q$1)^2</f>
        <v>0.0163669379165174</v>
      </c>
      <c r="R121" s="21">
        <f t="shared" si="144"/>
        <v>0.52399237005574</v>
      </c>
      <c r="S121" s="21">
        <f t="shared" si="163"/>
        <v>1</v>
      </c>
      <c r="T121" s="21">
        <f t="shared" si="95"/>
        <v>0.776166739889334</v>
      </c>
      <c r="U121" s="22">
        <f t="shared" si="145"/>
        <v>0.0017983819413794</v>
      </c>
      <c r="V121" s="21">
        <f t="shared" si="146"/>
        <v>0.0483138602785507</v>
      </c>
      <c r="W121" s="21">
        <f t="shared" si="147"/>
        <v>4.71849887129509</v>
      </c>
      <c r="X121" s="21">
        <f t="shared" si="148"/>
        <v>-0.336472236621213</v>
      </c>
      <c r="Y121" s="21">
        <f t="shared" si="149"/>
        <v>-0.336472236621213</v>
      </c>
      <c r="Z121" s="25">
        <f t="shared" si="150"/>
        <v>-0.154150679827258</v>
      </c>
      <c r="AA121" s="21">
        <f t="shared" si="151"/>
        <v>1.11044674631511</v>
      </c>
      <c r="AB121" s="26">
        <f t="shared" si="96"/>
        <v>0.804160102786434</v>
      </c>
      <c r="AC121" s="26">
        <f t="shared" si="88"/>
        <v>2.5398967855449</v>
      </c>
      <c r="AD121" s="26">
        <f t="shared" si="152"/>
        <v>0.393716786324238</v>
      </c>
      <c r="AE121" s="16">
        <f t="shared" si="97"/>
        <v>1.53344523267381</v>
      </c>
      <c r="AF121" s="16">
        <f t="shared" si="98"/>
        <v>0.606283213675762</v>
      </c>
      <c r="AG121" s="16">
        <f t="shared" si="99"/>
        <v>0.116108638636783</v>
      </c>
      <c r="AJ121" s="25">
        <v>0.52399237005574</v>
      </c>
      <c r="AK121" s="25">
        <v>1</v>
      </c>
      <c r="AL121" s="25">
        <v>0.776166739889334</v>
      </c>
      <c r="AM121" s="25">
        <v>0.0483138602785507</v>
      </c>
      <c r="AN121" s="22">
        <v>4.71849887129509</v>
      </c>
      <c r="AO121" s="25">
        <v>-0.336472236621213</v>
      </c>
      <c r="AP121" s="25">
        <v>-0.336472236621213</v>
      </c>
      <c r="AQ121" s="25">
        <v>-0.154150679827258</v>
      </c>
      <c r="AR121" s="25">
        <v>1.11044674631511</v>
      </c>
      <c r="AS121" s="26">
        <f t="shared" si="100"/>
        <v>0.802269275968273</v>
      </c>
      <c r="AT121" s="26">
        <f t="shared" si="89"/>
        <v>2.54588293645623</v>
      </c>
      <c r="AU121" s="26">
        <f t="shared" si="101"/>
        <v>0.392791037514066</v>
      </c>
      <c r="AV121" s="16">
        <f t="shared" si="102"/>
        <v>1.53813171868344</v>
      </c>
      <c r="AW121" s="16">
        <f t="shared" si="103"/>
        <v>0.607208962485934</v>
      </c>
      <c r="AX121" s="16">
        <f t="shared" si="104"/>
        <v>0.116400561271005</v>
      </c>
      <c r="BA121" s="25">
        <v>0.52399237005574</v>
      </c>
      <c r="BB121" s="25">
        <v>1</v>
      </c>
      <c r="BC121" s="25">
        <v>0.776166739889334</v>
      </c>
      <c r="BD121" s="25">
        <v>0.0483138602785507</v>
      </c>
      <c r="BE121" s="22">
        <v>-0.336472236621213</v>
      </c>
      <c r="BF121" s="25">
        <v>-0.336472236621213</v>
      </c>
      <c r="BG121" s="25">
        <v>-0.154150679827258</v>
      </c>
      <c r="BH121" s="25">
        <v>1.11044674631511</v>
      </c>
      <c r="BI121" s="26">
        <f t="shared" si="105"/>
        <v>0.799975019952131</v>
      </c>
      <c r="BJ121" s="26">
        <f t="shared" si="90"/>
        <v>2.55318429849589</v>
      </c>
      <c r="BK121" s="26">
        <f t="shared" si="153"/>
        <v>0.391667769768563</v>
      </c>
      <c r="BL121" s="16">
        <f t="shared" si="106"/>
        <v>1.54382772091845</v>
      </c>
      <c r="BM121" s="16">
        <f t="shared" si="107"/>
        <v>0.608332230231437</v>
      </c>
      <c r="BN121" s="16">
        <f t="shared" si="108"/>
        <v>0.117900449096648</v>
      </c>
      <c r="BQ121" s="25">
        <v>0.52399237005574</v>
      </c>
      <c r="BR121" s="25">
        <v>1</v>
      </c>
      <c r="BS121" s="22">
        <v>0.776166739889334</v>
      </c>
      <c r="BT121" s="25">
        <v>0.0483138602785507</v>
      </c>
      <c r="BU121" s="25">
        <v>-0.336472236621213</v>
      </c>
      <c r="BV121" s="25">
        <v>-0.154150679827258</v>
      </c>
      <c r="BW121" s="25">
        <v>1.11044674631511</v>
      </c>
      <c r="BX121" s="27">
        <f t="shared" si="109"/>
        <v>0.80373335894185</v>
      </c>
      <c r="BY121" s="27">
        <f t="shared" si="91"/>
        <v>2.54124534885517</v>
      </c>
      <c r="BZ121" s="29">
        <f t="shared" si="154"/>
        <v>0.393507852537929</v>
      </c>
      <c r="CA121" s="27">
        <f t="shared" si="110"/>
        <v>1.53450230869552</v>
      </c>
      <c r="CB121" s="27">
        <f t="shared" si="111"/>
        <v>0.606492147462071</v>
      </c>
      <c r="CC121" s="27">
        <f t="shared" si="112"/>
        <v>0.115589684600756</v>
      </c>
      <c r="CF121" s="31">
        <v>0.52399237005574</v>
      </c>
      <c r="CG121" s="31">
        <v>1</v>
      </c>
      <c r="CH121" s="31">
        <v>0.0483138602785507</v>
      </c>
      <c r="CI121" s="31">
        <v>-0.336472236621213</v>
      </c>
      <c r="CJ121" s="31">
        <v>-0.154150679827258</v>
      </c>
      <c r="CK121" s="31">
        <v>1.11044674631511</v>
      </c>
      <c r="CL121" s="34">
        <f t="shared" si="113"/>
        <v>0.831632904506312</v>
      </c>
      <c r="CM121" s="34">
        <f t="shared" si="114"/>
        <v>2.45599187942571</v>
      </c>
      <c r="CN121" s="34">
        <f t="shared" si="115"/>
        <v>0.40716747004629</v>
      </c>
      <c r="CO121" s="32">
        <f t="shared" si="116"/>
        <v>1.4661595523962</v>
      </c>
      <c r="CP121" s="32">
        <f t="shared" si="117"/>
        <v>0.59283252995371</v>
      </c>
      <c r="CQ121" s="32">
        <f t="shared" si="118"/>
        <v>0.105207845155652</v>
      </c>
      <c r="CS121" s="30">
        <f t="shared" si="119"/>
        <v>0.832743455982902</v>
      </c>
      <c r="CT121" s="30">
        <f t="shared" si="120"/>
        <v>0.871107901199738</v>
      </c>
      <c r="CU121" s="30">
        <f t="shared" si="121"/>
        <v>2.34469651499854</v>
      </c>
      <c r="CV121" s="34">
        <f t="shared" si="122"/>
        <v>0.426494428427391</v>
      </c>
      <c r="CW121" s="32">
        <f t="shared" si="123"/>
        <v>1.37212116861113</v>
      </c>
      <c r="CX121" s="32">
        <f t="shared" si="124"/>
        <v>0.573505571572609</v>
      </c>
      <c r="CY121" s="32">
        <f t="shared" si="125"/>
        <v>0.0636067158310379</v>
      </c>
      <c r="CZ121" s="36"/>
      <c r="DB121" s="25">
        <v>0.52399237005574</v>
      </c>
      <c r="DC121" s="25">
        <v>1</v>
      </c>
      <c r="DD121" s="22">
        <v>0.0483138602785507</v>
      </c>
      <c r="DE121" s="25">
        <v>-0.154150679827258</v>
      </c>
      <c r="DF121" s="25">
        <v>1.11044674631511</v>
      </c>
      <c r="DG121" s="26">
        <f t="shared" si="126"/>
        <v>0.746158739844737</v>
      </c>
      <c r="DH121" s="29">
        <f t="shared" si="155"/>
        <v>2.73733128228951</v>
      </c>
      <c r="DI121" s="26">
        <f t="shared" si="156"/>
        <v>0.365319319027983</v>
      </c>
      <c r="DJ121" s="16">
        <f t="shared" si="127"/>
        <v>1.68045829895446</v>
      </c>
      <c r="DK121" s="16">
        <f t="shared" si="128"/>
        <v>0.634680680972017</v>
      </c>
      <c r="DL121" s="16">
        <f t="shared" si="129"/>
        <v>0.122206635626319</v>
      </c>
      <c r="DO121" s="25">
        <v>0.52399237005574</v>
      </c>
      <c r="DP121" s="25">
        <v>1</v>
      </c>
      <c r="DQ121" s="25">
        <v>-0.154150679827258</v>
      </c>
      <c r="DR121" s="22">
        <v>1.11044674631511</v>
      </c>
      <c r="DS121" s="26">
        <f t="shared" si="130"/>
        <v>0.72469467584781</v>
      </c>
      <c r="DT121" s="26">
        <f t="shared" si="92"/>
        <v>2.81840577584104</v>
      </c>
      <c r="DU121" s="26">
        <f t="shared" si="157"/>
        <v>0.354810513295087</v>
      </c>
      <c r="DV121" s="16">
        <f t="shared" si="131"/>
        <v>1.73656780709738</v>
      </c>
      <c r="DW121" s="16">
        <f t="shared" si="132"/>
        <v>0.645189486704913</v>
      </c>
      <c r="DX121" s="16">
        <f t="shared" si="133"/>
        <v>0.121827249148348</v>
      </c>
      <c r="EA121" s="25">
        <v>0.52399237005574</v>
      </c>
      <c r="EB121" s="22">
        <v>1</v>
      </c>
      <c r="EC121" s="25">
        <v>-0.154150679827258</v>
      </c>
      <c r="ED121" s="26">
        <f t="shared" si="134"/>
        <v>0.929531229650006</v>
      </c>
      <c r="EE121" s="26">
        <f t="shared" si="93"/>
        <v>2.19732656093736</v>
      </c>
      <c r="EF121" s="26">
        <f t="shared" si="158"/>
        <v>0.455098490036643</v>
      </c>
      <c r="EG121" s="16">
        <f t="shared" si="135"/>
        <v>1.23866311251293</v>
      </c>
      <c r="EH121" s="16">
        <f t="shared" si="136"/>
        <v>0.544901509963357</v>
      </c>
      <c r="EI121" s="16">
        <f t="shared" si="137"/>
        <v>0.0433551567438709</v>
      </c>
      <c r="EL121" s="25">
        <v>0.52399237005574</v>
      </c>
      <c r="EM121" s="25">
        <v>-0.154150679827258</v>
      </c>
      <c r="EN121" s="26">
        <f t="shared" si="138"/>
        <v>1.21521621861406</v>
      </c>
      <c r="EO121" s="26">
        <f t="shared" si="139"/>
        <v>1.68075740666146</v>
      </c>
      <c r="EP121" s="26">
        <f t="shared" si="140"/>
        <v>0.594969860633444</v>
      </c>
      <c r="EQ121" s="16">
        <f t="shared" si="141"/>
        <v>0.684371419793519</v>
      </c>
      <c r="ER121" s="16">
        <f t="shared" si="142"/>
        <v>0.405030139366556</v>
      </c>
      <c r="ES121" s="16">
        <f t="shared" si="143"/>
        <v>0.0170257980307777</v>
      </c>
    </row>
    <row r="122" s="1" customFormat="1" spans="1:149">
      <c r="A122" s="13" t="s">
        <v>26</v>
      </c>
      <c r="B122" s="13">
        <v>2.17312612157041</v>
      </c>
      <c r="C122" s="14">
        <v>0.0026</v>
      </c>
      <c r="D122" s="14">
        <v>0.0375</v>
      </c>
      <c r="E122" s="13">
        <v>112</v>
      </c>
      <c r="F122" s="13">
        <v>0.892857142857143</v>
      </c>
      <c r="G122" s="13">
        <v>0.892857142857143</v>
      </c>
      <c r="H122" s="13">
        <v>0.857142857142857</v>
      </c>
      <c r="I122" s="13">
        <v>4.82142857142857</v>
      </c>
      <c r="J122" s="13">
        <v>0.640006059228963</v>
      </c>
      <c r="K122" s="17">
        <f t="shared" si="94"/>
        <v>1.22657774892063</v>
      </c>
      <c r="L122" s="17">
        <f t="shared" si="84"/>
        <v>0.521781892580524</v>
      </c>
      <c r="M122" s="17">
        <f t="shared" si="85"/>
        <v>1.91650958804722</v>
      </c>
      <c r="N122" s="16">
        <f t="shared" si="86"/>
        <v>0.344066347147733</v>
      </c>
      <c r="O122" s="16">
        <f t="shared" si="87"/>
        <v>0.916509588047223</v>
      </c>
      <c r="P122" s="16">
        <f>(O122-$Q$1)^2</f>
        <v>0.144953800729738</v>
      </c>
      <c r="R122" s="21">
        <f t="shared" si="144"/>
        <v>-0.650505608720413</v>
      </c>
      <c r="S122" s="21">
        <f t="shared" si="163"/>
        <v>1</v>
      </c>
      <c r="T122" s="21">
        <f t="shared" si="95"/>
        <v>0.776166739889334</v>
      </c>
      <c r="U122" s="22">
        <f t="shared" si="145"/>
        <v>0.00259662584726591</v>
      </c>
      <c r="V122" s="21">
        <f t="shared" si="146"/>
        <v>0.0368139731227164</v>
      </c>
      <c r="W122" s="21">
        <f t="shared" si="147"/>
        <v>4.71849887129509</v>
      </c>
      <c r="X122" s="21">
        <f t="shared" si="148"/>
        <v>-0.113328685307003</v>
      </c>
      <c r="Y122" s="21">
        <f t="shared" si="149"/>
        <v>-0.113328685307003</v>
      </c>
      <c r="Z122" s="25">
        <f t="shared" si="150"/>
        <v>-0.154150679827258</v>
      </c>
      <c r="AA122" s="21">
        <f t="shared" si="151"/>
        <v>1.57307026826323</v>
      </c>
      <c r="AB122" s="26">
        <f t="shared" si="96"/>
        <v>1.03137982206018</v>
      </c>
      <c r="AC122" s="26">
        <f t="shared" si="88"/>
        <v>0.620533818424477</v>
      </c>
      <c r="AD122" s="26">
        <f t="shared" si="152"/>
        <v>1.61151571487108</v>
      </c>
      <c r="AE122" s="16">
        <f t="shared" si="97"/>
        <v>0.153173422232668</v>
      </c>
      <c r="AF122" s="16">
        <f t="shared" si="98"/>
        <v>0.611515714871077</v>
      </c>
      <c r="AG122" s="16">
        <f t="shared" si="99"/>
        <v>0.119701937727498</v>
      </c>
      <c r="AJ122" s="25">
        <v>-0.650505608720413</v>
      </c>
      <c r="AK122" s="25">
        <v>1</v>
      </c>
      <c r="AL122" s="25">
        <v>0.776166739889334</v>
      </c>
      <c r="AM122" s="25">
        <v>0.0368139731227164</v>
      </c>
      <c r="AN122" s="22">
        <v>4.71849887129509</v>
      </c>
      <c r="AO122" s="25">
        <v>-0.113328685307003</v>
      </c>
      <c r="AP122" s="25">
        <v>-0.113328685307003</v>
      </c>
      <c r="AQ122" s="25">
        <v>-0.154150679827258</v>
      </c>
      <c r="AR122" s="25">
        <v>1.57307026826323</v>
      </c>
      <c r="AS122" s="26">
        <f t="shared" si="100"/>
        <v>1.02908978151036</v>
      </c>
      <c r="AT122" s="26">
        <f t="shared" si="89"/>
        <v>0.621914696587158</v>
      </c>
      <c r="AU122" s="26">
        <f t="shared" si="101"/>
        <v>1.60793756038832</v>
      </c>
      <c r="AV122" s="16">
        <f t="shared" si="102"/>
        <v>0.15138614294435</v>
      </c>
      <c r="AW122" s="16">
        <f t="shared" si="103"/>
        <v>0.607937560388323</v>
      </c>
      <c r="AX122" s="16">
        <f t="shared" si="104"/>
        <v>0.116898251290383</v>
      </c>
      <c r="BA122" s="25">
        <v>-0.650505608720413</v>
      </c>
      <c r="BB122" s="25">
        <v>1</v>
      </c>
      <c r="BC122" s="25">
        <v>0.776166739889334</v>
      </c>
      <c r="BD122" s="25">
        <v>0.0368139731227164</v>
      </c>
      <c r="BE122" s="22">
        <v>-0.113328685307003</v>
      </c>
      <c r="BF122" s="25">
        <v>-0.113328685307003</v>
      </c>
      <c r="BG122" s="25">
        <v>-0.154150679827258</v>
      </c>
      <c r="BH122" s="25">
        <v>1.57307026826323</v>
      </c>
      <c r="BI122" s="26">
        <f t="shared" si="105"/>
        <v>1.03706682811105</v>
      </c>
      <c r="BJ122" s="26">
        <f t="shared" si="90"/>
        <v>0.61713097158328</v>
      </c>
      <c r="BK122" s="26">
        <f t="shared" si="153"/>
        <v>1.62040157769825</v>
      </c>
      <c r="BL122" s="16">
        <f t="shared" si="106"/>
        <v>0.157657254185234</v>
      </c>
      <c r="BM122" s="16">
        <f t="shared" si="107"/>
        <v>0.620401577698248</v>
      </c>
      <c r="BN122" s="16">
        <f t="shared" si="108"/>
        <v>0.126334533775314</v>
      </c>
      <c r="BQ122" s="25">
        <v>-0.650505608720413</v>
      </c>
      <c r="BR122" s="25">
        <v>1</v>
      </c>
      <c r="BS122" s="22">
        <v>0.776166739889334</v>
      </c>
      <c r="BT122" s="25">
        <v>0.0368139731227164</v>
      </c>
      <c r="BU122" s="25">
        <v>-0.113328685307003</v>
      </c>
      <c r="BV122" s="25">
        <v>-0.154150679827258</v>
      </c>
      <c r="BW122" s="25">
        <v>1.57307026826323</v>
      </c>
      <c r="BX122" s="27">
        <f t="shared" si="109"/>
        <v>1.04045463645642</v>
      </c>
      <c r="BY122" s="27">
        <f t="shared" si="91"/>
        <v>0.615121540914746</v>
      </c>
      <c r="BZ122" s="29">
        <f t="shared" si="154"/>
        <v>1.62569497812237</v>
      </c>
      <c r="CA122" s="27">
        <f t="shared" si="110"/>
        <v>0.160359063003492</v>
      </c>
      <c r="CB122" s="27">
        <f t="shared" si="111"/>
        <v>0.625694978122375</v>
      </c>
      <c r="CC122" s="27">
        <f t="shared" si="112"/>
        <v>0.12901577553959</v>
      </c>
      <c r="CF122" s="31">
        <v>-0.650505608720413</v>
      </c>
      <c r="CG122" s="31">
        <v>1</v>
      </c>
      <c r="CH122" s="31">
        <v>0.0368139731227164</v>
      </c>
      <c r="CI122" s="31">
        <v>-0.113328685307003</v>
      </c>
      <c r="CJ122" s="31">
        <v>-0.154150679827258</v>
      </c>
      <c r="CK122" s="31">
        <v>1.57307026826323</v>
      </c>
      <c r="CL122" s="34">
        <f t="shared" si="113"/>
        <v>1.06983638859546</v>
      </c>
      <c r="CM122" s="34">
        <f t="shared" si="114"/>
        <v>0.598227977709002</v>
      </c>
      <c r="CN122" s="34">
        <f t="shared" si="115"/>
        <v>1.67160353119832</v>
      </c>
      <c r="CO122" s="32">
        <f t="shared" si="116"/>
        <v>0.18475411204331</v>
      </c>
      <c r="CP122" s="32">
        <f t="shared" si="117"/>
        <v>0.671603531198324</v>
      </c>
      <c r="CQ122" s="32">
        <f t="shared" si="118"/>
        <v>0.162512659792569</v>
      </c>
      <c r="CS122" s="30">
        <f t="shared" si="119"/>
        <v>1.07125699056207</v>
      </c>
      <c r="CT122" s="30">
        <f t="shared" si="120"/>
        <v>1.16567327872808</v>
      </c>
      <c r="CU122" s="30">
        <f t="shared" si="121"/>
        <v>0.549044119744518</v>
      </c>
      <c r="CV122" s="34">
        <f t="shared" si="122"/>
        <v>1.82134725432506</v>
      </c>
      <c r="CW122" s="32">
        <f t="shared" si="123"/>
        <v>0.276326025655929</v>
      </c>
      <c r="CX122" s="32">
        <f t="shared" si="124"/>
        <v>0.821347254325064</v>
      </c>
      <c r="CY122" s="32">
        <f t="shared" si="125"/>
        <v>0.250045403721791</v>
      </c>
      <c r="CZ122" s="36"/>
      <c r="DB122" s="25">
        <v>-0.650505608720413</v>
      </c>
      <c r="DC122" s="25">
        <v>1</v>
      </c>
      <c r="DD122" s="22">
        <v>0.0368139731227164</v>
      </c>
      <c r="DE122" s="25">
        <v>-0.154150679827258</v>
      </c>
      <c r="DF122" s="25">
        <v>1.57307026826323</v>
      </c>
      <c r="DG122" s="26">
        <f t="shared" si="126"/>
        <v>0.896998668244306</v>
      </c>
      <c r="DH122" s="29">
        <f t="shared" si="155"/>
        <v>0.713497223448108</v>
      </c>
      <c r="DI122" s="26">
        <f t="shared" si="156"/>
        <v>1.40154714992066</v>
      </c>
      <c r="DJ122" s="16">
        <f t="shared" si="127"/>
        <v>0.066045201088513</v>
      </c>
      <c r="DK122" s="16">
        <f t="shared" si="128"/>
        <v>0.40154714992066</v>
      </c>
      <c r="DL122" s="16">
        <f t="shared" si="129"/>
        <v>0.0135599331009829</v>
      </c>
      <c r="DO122" s="25">
        <v>-0.650505608720413</v>
      </c>
      <c r="DP122" s="25">
        <v>1</v>
      </c>
      <c r="DQ122" s="25">
        <v>-0.154150679827258</v>
      </c>
      <c r="DR122" s="22">
        <v>1.57307026826323</v>
      </c>
      <c r="DS122" s="26">
        <f t="shared" si="130"/>
        <v>0.913077643730363</v>
      </c>
      <c r="DT122" s="26">
        <f t="shared" si="92"/>
        <v>0.700932788819831</v>
      </c>
      <c r="DU122" s="26">
        <f t="shared" si="157"/>
        <v>1.42667031126296</v>
      </c>
      <c r="DV122" s="16">
        <f t="shared" si="131"/>
        <v>0.0745680902621051</v>
      </c>
      <c r="DW122" s="16">
        <f t="shared" si="132"/>
        <v>0.426670311262956</v>
      </c>
      <c r="DX122" s="16">
        <f t="shared" si="133"/>
        <v>0.0170350602464679</v>
      </c>
      <c r="EA122" s="25">
        <v>-0.650505608720413</v>
      </c>
      <c r="EB122" s="22">
        <v>1</v>
      </c>
      <c r="EC122" s="25">
        <v>-0.154150679827258</v>
      </c>
      <c r="ED122" s="26">
        <f t="shared" si="134"/>
        <v>0.942686898815577</v>
      </c>
      <c r="EE122" s="26">
        <f t="shared" si="93"/>
        <v>0.678916891741137</v>
      </c>
      <c r="EF122" s="26">
        <f t="shared" si="158"/>
        <v>1.47293433432687</v>
      </c>
      <c r="EG122" s="16">
        <f t="shared" si="135"/>
        <v>0.0916156906528575</v>
      </c>
      <c r="EH122" s="16">
        <f t="shared" si="136"/>
        <v>0.472934334326871</v>
      </c>
      <c r="EI122" s="16">
        <f t="shared" si="137"/>
        <v>0.0185645627721431</v>
      </c>
      <c r="EL122" s="25">
        <v>-0.650505608720413</v>
      </c>
      <c r="EM122" s="25">
        <v>-0.154150679827258</v>
      </c>
      <c r="EN122" s="26">
        <f t="shared" si="138"/>
        <v>1.23241519163054</v>
      </c>
      <c r="EO122" s="26">
        <f t="shared" si="139"/>
        <v>0.519310426855586</v>
      </c>
      <c r="EP122" s="26">
        <f t="shared" si="140"/>
        <v>1.92563050592876</v>
      </c>
      <c r="EQ122" s="16">
        <f t="shared" si="141"/>
        <v>0.350948580152786</v>
      </c>
      <c r="ER122" s="16">
        <f t="shared" si="142"/>
        <v>0.925630505928756</v>
      </c>
      <c r="ES122" s="16">
        <f t="shared" si="143"/>
        <v>0.15219160531239</v>
      </c>
    </row>
    <row r="123" s="1" customFormat="1" spans="1:149">
      <c r="A123" s="13" t="s">
        <v>27</v>
      </c>
      <c r="B123" s="13">
        <v>3.00260663050318</v>
      </c>
      <c r="C123" s="14">
        <v>0.0034</v>
      </c>
      <c r="D123" s="14">
        <v>0.0325681818181818</v>
      </c>
      <c r="E123" s="13">
        <v>100</v>
      </c>
      <c r="F123" s="13">
        <v>0.6</v>
      </c>
      <c r="G123" s="13">
        <v>0.66</v>
      </c>
      <c r="H123" s="13">
        <v>0.68</v>
      </c>
      <c r="I123" s="13">
        <v>5.4</v>
      </c>
      <c r="J123" s="13">
        <v>1.14</v>
      </c>
      <c r="K123" s="17">
        <f t="shared" si="94"/>
        <v>0.979031088933018</v>
      </c>
      <c r="L123" s="17">
        <f t="shared" si="84"/>
        <v>1.16441654701937</v>
      </c>
      <c r="M123" s="17">
        <f t="shared" si="85"/>
        <v>0.858799200818437</v>
      </c>
      <c r="N123" s="16">
        <f t="shared" si="86"/>
        <v>0.02591099033009</v>
      </c>
      <c r="O123" s="16">
        <f t="shared" si="87"/>
        <v>0.141200799181563</v>
      </c>
      <c r="P123" s="16">
        <f>(O123-$Q$1)^2</f>
        <v>0.155694008532825</v>
      </c>
      <c r="R123" s="21">
        <f t="shared" si="144"/>
        <v>0.152220143557314</v>
      </c>
      <c r="S123" s="21">
        <f t="shared" si="163"/>
        <v>1</v>
      </c>
      <c r="T123" s="21">
        <f t="shared" si="95"/>
        <v>1.09948078824754</v>
      </c>
      <c r="U123" s="22">
        <f t="shared" si="145"/>
        <v>0.00339423306801562</v>
      </c>
      <c r="V123" s="21">
        <f t="shared" si="146"/>
        <v>0.0320490793320486</v>
      </c>
      <c r="W123" s="21">
        <f t="shared" si="147"/>
        <v>4.60517018598809</v>
      </c>
      <c r="X123" s="21">
        <f t="shared" si="148"/>
        <v>-0.510825623765991</v>
      </c>
      <c r="Y123" s="21">
        <f t="shared" si="149"/>
        <v>-0.415515443961666</v>
      </c>
      <c r="Z123" s="25">
        <f t="shared" si="150"/>
        <v>-0.385662480811985</v>
      </c>
      <c r="AA123" s="21">
        <f t="shared" si="151"/>
        <v>1.68639895357023</v>
      </c>
      <c r="AB123" s="26">
        <f t="shared" si="96"/>
        <v>1.18379765516847</v>
      </c>
      <c r="AC123" s="26">
        <f t="shared" si="88"/>
        <v>0.963002414325417</v>
      </c>
      <c r="AD123" s="26">
        <f t="shared" si="152"/>
        <v>1.03841899576181</v>
      </c>
      <c r="AE123" s="16">
        <f t="shared" si="97"/>
        <v>0.0019182345982558</v>
      </c>
      <c r="AF123" s="16">
        <f t="shared" si="98"/>
        <v>0.0384189957618117</v>
      </c>
      <c r="AG123" s="16">
        <f t="shared" si="99"/>
        <v>0.0515821502713003</v>
      </c>
      <c r="AJ123" s="25">
        <v>0.152220143557314</v>
      </c>
      <c r="AK123" s="25">
        <v>1</v>
      </c>
      <c r="AL123" s="25">
        <v>1.09948078824754</v>
      </c>
      <c r="AM123" s="25">
        <v>0.0320490793320486</v>
      </c>
      <c r="AN123" s="22">
        <v>4.60517018598809</v>
      </c>
      <c r="AO123" s="25">
        <v>-0.510825623765991</v>
      </c>
      <c r="AP123" s="25">
        <v>-0.415515443961666</v>
      </c>
      <c r="AQ123" s="25">
        <v>-0.385662480811985</v>
      </c>
      <c r="AR123" s="25">
        <v>1.68639895357023</v>
      </c>
      <c r="AS123" s="26">
        <f t="shared" si="100"/>
        <v>1.18413657611256</v>
      </c>
      <c r="AT123" s="26">
        <f t="shared" si="89"/>
        <v>0.962726785910573</v>
      </c>
      <c r="AU123" s="26">
        <f t="shared" si="101"/>
        <v>1.03871629483558</v>
      </c>
      <c r="AV123" s="16">
        <f t="shared" si="102"/>
        <v>0.00194803735094018</v>
      </c>
      <c r="AW123" s="16">
        <f t="shared" si="103"/>
        <v>0.0387162948355828</v>
      </c>
      <c r="AX123" s="16">
        <f t="shared" si="104"/>
        <v>0.0516732016655101</v>
      </c>
      <c r="BA123" s="25">
        <v>0.152220143557314</v>
      </c>
      <c r="BB123" s="25">
        <v>1</v>
      </c>
      <c r="BC123" s="25">
        <v>1.09948078824754</v>
      </c>
      <c r="BD123" s="25">
        <v>0.0320490793320486</v>
      </c>
      <c r="BE123" s="22">
        <v>-0.510825623765991</v>
      </c>
      <c r="BF123" s="25">
        <v>-0.415515443961666</v>
      </c>
      <c r="BG123" s="25">
        <v>-0.385662480811985</v>
      </c>
      <c r="BH123" s="25">
        <v>1.68639895357023</v>
      </c>
      <c r="BI123" s="26">
        <f t="shared" si="105"/>
        <v>1.17902826089791</v>
      </c>
      <c r="BJ123" s="26">
        <f t="shared" si="90"/>
        <v>0.96689794282947</v>
      </c>
      <c r="BK123" s="26">
        <f t="shared" si="153"/>
        <v>1.03423531657712</v>
      </c>
      <c r="BL123" s="16">
        <f t="shared" si="106"/>
        <v>0.00152320514871557</v>
      </c>
      <c r="BM123" s="16">
        <f t="shared" si="107"/>
        <v>0.0342353165771168</v>
      </c>
      <c r="BN123" s="16">
        <f t="shared" si="108"/>
        <v>0.0532365938211321</v>
      </c>
      <c r="BQ123" s="25">
        <v>0.152220143557314</v>
      </c>
      <c r="BR123" s="25">
        <v>1</v>
      </c>
      <c r="BS123" s="22">
        <v>1.09948078824754</v>
      </c>
      <c r="BT123" s="25">
        <v>0.0320490793320486</v>
      </c>
      <c r="BU123" s="25">
        <v>-0.415515443961666</v>
      </c>
      <c r="BV123" s="25">
        <v>-0.385662480811985</v>
      </c>
      <c r="BW123" s="25">
        <v>1.68639895357023</v>
      </c>
      <c r="BX123" s="27">
        <f t="shared" si="109"/>
        <v>1.18762813084079</v>
      </c>
      <c r="BY123" s="27">
        <f t="shared" si="91"/>
        <v>0.959896427506249</v>
      </c>
      <c r="BZ123" s="29">
        <f t="shared" si="154"/>
        <v>1.04177906214104</v>
      </c>
      <c r="CA123" s="27">
        <f t="shared" si="110"/>
        <v>0.00226843884738752</v>
      </c>
      <c r="CB123" s="27">
        <f t="shared" si="111"/>
        <v>0.0417790621410448</v>
      </c>
      <c r="CC123" s="27">
        <f t="shared" si="112"/>
        <v>0.0505027887590473</v>
      </c>
      <c r="CF123" s="31">
        <v>0.152220143557314</v>
      </c>
      <c r="CG123" s="31">
        <v>1</v>
      </c>
      <c r="CH123" s="31">
        <v>0.0320490793320486</v>
      </c>
      <c r="CI123" s="31">
        <v>-0.415515443961666</v>
      </c>
      <c r="CJ123" s="31">
        <v>-0.385662480811985</v>
      </c>
      <c r="CK123" s="31">
        <v>1.68639895357023</v>
      </c>
      <c r="CL123" s="34">
        <f t="shared" si="113"/>
        <v>1.16610810542497</v>
      </c>
      <c r="CM123" s="34">
        <f t="shared" si="114"/>
        <v>0.977610904766455</v>
      </c>
      <c r="CN123" s="34">
        <f t="shared" si="115"/>
        <v>1.02290184686401</v>
      </c>
      <c r="CO123" s="32">
        <f t="shared" si="116"/>
        <v>0.000681633168881238</v>
      </c>
      <c r="CP123" s="32">
        <f t="shared" si="117"/>
        <v>0.022901846864007</v>
      </c>
      <c r="CQ123" s="32">
        <f t="shared" si="118"/>
        <v>0.0603061448332157</v>
      </c>
      <c r="CS123" s="30">
        <f t="shared" si="119"/>
        <v>1.16879450073673</v>
      </c>
      <c r="CT123" s="30">
        <f t="shared" si="120"/>
        <v>1.33259710670658</v>
      </c>
      <c r="CU123" s="30">
        <f t="shared" si="121"/>
        <v>0.855472366150806</v>
      </c>
      <c r="CV123" s="34">
        <f t="shared" si="122"/>
        <v>1.16894483044437</v>
      </c>
      <c r="CW123" s="32">
        <f t="shared" si="123"/>
        <v>0.0370936455117473</v>
      </c>
      <c r="CX123" s="32">
        <f t="shared" si="124"/>
        <v>0.168944830444372</v>
      </c>
      <c r="CY123" s="32">
        <f t="shared" si="125"/>
        <v>0.0232126622198102</v>
      </c>
      <c r="CZ123" s="36"/>
      <c r="DB123" s="25">
        <v>0.152220143557314</v>
      </c>
      <c r="DC123" s="25">
        <v>1</v>
      </c>
      <c r="DD123" s="22">
        <v>0.0320490793320486</v>
      </c>
      <c r="DE123" s="25">
        <v>-0.385662480811985</v>
      </c>
      <c r="DF123" s="25">
        <v>1.68639895357023</v>
      </c>
      <c r="DG123" s="26">
        <f t="shared" si="126"/>
        <v>1.13973445803565</v>
      </c>
      <c r="DH123" s="29">
        <f t="shared" si="155"/>
        <v>1.00023298581743</v>
      </c>
      <c r="DI123" s="26">
        <f t="shared" si="156"/>
        <v>0.999767068452321</v>
      </c>
      <c r="DJ123" s="16">
        <f t="shared" si="127"/>
        <v>7.05125348329923e-8</v>
      </c>
      <c r="DK123" s="16">
        <f t="shared" si="128"/>
        <v>0.000232931547679005</v>
      </c>
      <c r="DL123" s="16">
        <f t="shared" si="129"/>
        <v>0.0811492604459013</v>
      </c>
      <c r="DO123" s="25">
        <v>0.152220143557314</v>
      </c>
      <c r="DP123" s="25">
        <v>1</v>
      </c>
      <c r="DQ123" s="25">
        <v>-0.385662480811985</v>
      </c>
      <c r="DR123" s="22">
        <v>1.68639895357023</v>
      </c>
      <c r="DS123" s="26">
        <f t="shared" si="130"/>
        <v>1.19418964491656</v>
      </c>
      <c r="DT123" s="26">
        <f t="shared" si="92"/>
        <v>0.954622245179202</v>
      </c>
      <c r="DU123" s="26">
        <f t="shared" si="157"/>
        <v>1.0475347762426</v>
      </c>
      <c r="DV123" s="16">
        <f t="shared" si="131"/>
        <v>0.00293651761618278</v>
      </c>
      <c r="DW123" s="16">
        <f t="shared" si="132"/>
        <v>0.0475347762425959</v>
      </c>
      <c r="DX123" s="16">
        <f t="shared" si="133"/>
        <v>0.0618104655243444</v>
      </c>
      <c r="EA123" s="25">
        <v>0.152220143557314</v>
      </c>
      <c r="EB123" s="22">
        <v>1</v>
      </c>
      <c r="EC123" s="25">
        <v>-0.385662480811985</v>
      </c>
      <c r="ED123" s="26">
        <f t="shared" si="134"/>
        <v>1.07888741244557</v>
      </c>
      <c r="EE123" s="26">
        <f t="shared" si="93"/>
        <v>1.05664408245889</v>
      </c>
      <c r="EF123" s="26">
        <f t="shared" si="158"/>
        <v>0.946392467057519</v>
      </c>
      <c r="EG123" s="16">
        <f t="shared" si="135"/>
        <v>0.00373474835759763</v>
      </c>
      <c r="EH123" s="16">
        <f t="shared" si="136"/>
        <v>0.0536075329424808</v>
      </c>
      <c r="EI123" s="16">
        <f t="shared" si="137"/>
        <v>0.0801314361130284</v>
      </c>
      <c r="EL123" s="25">
        <v>0.152220143557314</v>
      </c>
      <c r="EM123" s="25">
        <v>-0.385662480811985</v>
      </c>
      <c r="EN123" s="26">
        <f t="shared" si="138"/>
        <v>0.990729759352379</v>
      </c>
      <c r="EO123" s="26">
        <f t="shared" si="139"/>
        <v>1.15066695962095</v>
      </c>
      <c r="EP123" s="26">
        <f t="shared" si="140"/>
        <v>0.869061192414368</v>
      </c>
      <c r="EQ123" s="16">
        <f t="shared" si="141"/>
        <v>0.0222816047429986</v>
      </c>
      <c r="ER123" s="16">
        <f t="shared" si="142"/>
        <v>0.130938807585632</v>
      </c>
      <c r="ES123" s="16">
        <f t="shared" si="143"/>
        <v>0.163680342626477</v>
      </c>
    </row>
    <row r="124" s="1" customFormat="1" spans="1:149">
      <c r="A124" s="13" t="s">
        <v>27</v>
      </c>
      <c r="B124" s="13">
        <v>2.50939543689952</v>
      </c>
      <c r="C124" s="14">
        <v>0.0034</v>
      </c>
      <c r="D124" s="14">
        <v>0.0325681818181818</v>
      </c>
      <c r="E124" s="13">
        <v>100</v>
      </c>
      <c r="F124" s="13">
        <v>0.6</v>
      </c>
      <c r="G124" s="13">
        <v>0.66</v>
      </c>
      <c r="H124" s="13">
        <v>0.68</v>
      </c>
      <c r="I124" s="13">
        <v>5.4</v>
      </c>
      <c r="J124" s="13">
        <v>1.1</v>
      </c>
      <c r="K124" s="17">
        <f t="shared" si="94"/>
        <v>0.991755937727992</v>
      </c>
      <c r="L124" s="17">
        <f t="shared" si="84"/>
        <v>1.10914385097606</v>
      </c>
      <c r="M124" s="17">
        <f t="shared" si="85"/>
        <v>0.901596307025448</v>
      </c>
      <c r="N124" s="16">
        <f t="shared" si="86"/>
        <v>0.0117167770171463</v>
      </c>
      <c r="O124" s="16">
        <f t="shared" si="87"/>
        <v>0.0984036929745524</v>
      </c>
      <c r="P124" s="16">
        <f>(O124-$Q$1)^2</f>
        <v>0.191299433729438</v>
      </c>
      <c r="R124" s="21">
        <f t="shared" si="144"/>
        <v>0.103588412288198</v>
      </c>
      <c r="S124" s="21">
        <f t="shared" ref="S124:S133" si="164">1</f>
        <v>1</v>
      </c>
      <c r="T124" s="21">
        <f t="shared" si="95"/>
        <v>0.920041862338812</v>
      </c>
      <c r="U124" s="22">
        <f t="shared" si="145"/>
        <v>0.00339423306801562</v>
      </c>
      <c r="V124" s="21">
        <f t="shared" si="146"/>
        <v>0.0320490793320486</v>
      </c>
      <c r="W124" s="21">
        <f t="shared" si="147"/>
        <v>4.60517018598809</v>
      </c>
      <c r="X124" s="21">
        <f t="shared" si="148"/>
        <v>-0.510825623765991</v>
      </c>
      <c r="Y124" s="21">
        <f t="shared" si="149"/>
        <v>-0.415515443961666</v>
      </c>
      <c r="Z124" s="25">
        <f t="shared" si="150"/>
        <v>-0.385662480811985</v>
      </c>
      <c r="AA124" s="21">
        <f t="shared" si="151"/>
        <v>1.68639895357023</v>
      </c>
      <c r="AB124" s="26">
        <f t="shared" si="96"/>
        <v>1.15220813923513</v>
      </c>
      <c r="AC124" s="26">
        <f t="shared" si="88"/>
        <v>0.954688621389376</v>
      </c>
      <c r="AD124" s="26">
        <f t="shared" si="152"/>
        <v>1.04746194475921</v>
      </c>
      <c r="AE124" s="16">
        <f t="shared" si="97"/>
        <v>0.00272568980239427</v>
      </c>
      <c r="AF124" s="16">
        <f t="shared" si="98"/>
        <v>0.0474619447592051</v>
      </c>
      <c r="AG124" s="16">
        <f t="shared" si="99"/>
        <v>0.0475563095631102</v>
      </c>
      <c r="AJ124" s="25">
        <v>0.103588412288198</v>
      </c>
      <c r="AK124" s="25">
        <v>1</v>
      </c>
      <c r="AL124" s="25">
        <v>0.920041862338812</v>
      </c>
      <c r="AM124" s="25">
        <v>0.0320490793320486</v>
      </c>
      <c r="AN124" s="22">
        <v>4.60517018598809</v>
      </c>
      <c r="AO124" s="25">
        <v>-0.510825623765991</v>
      </c>
      <c r="AP124" s="25">
        <v>-0.415515443961666</v>
      </c>
      <c r="AQ124" s="25">
        <v>-0.385662480811985</v>
      </c>
      <c r="AR124" s="25">
        <v>1.68639895357023</v>
      </c>
      <c r="AS124" s="26">
        <f t="shared" si="100"/>
        <v>1.1516490753115</v>
      </c>
      <c r="AT124" s="26">
        <f t="shared" si="89"/>
        <v>0.95515207156526</v>
      </c>
      <c r="AU124" s="26">
        <f t="shared" si="101"/>
        <v>1.04695370482864</v>
      </c>
      <c r="AV124" s="16">
        <f t="shared" si="102"/>
        <v>0.0026676269805335</v>
      </c>
      <c r="AW124" s="16">
        <f t="shared" si="103"/>
        <v>0.0469537048286408</v>
      </c>
      <c r="AX124" s="16">
        <f t="shared" si="104"/>
        <v>0.0479960432962587</v>
      </c>
      <c r="BA124" s="25">
        <v>0.103588412288198</v>
      </c>
      <c r="BB124" s="25">
        <v>1</v>
      </c>
      <c r="BC124" s="25">
        <v>0.920041862338812</v>
      </c>
      <c r="BD124" s="25">
        <v>0.0320490793320486</v>
      </c>
      <c r="BE124" s="22">
        <v>-0.510825623765991</v>
      </c>
      <c r="BF124" s="25">
        <v>-0.415515443961666</v>
      </c>
      <c r="BG124" s="25">
        <v>-0.385662480811985</v>
      </c>
      <c r="BH124" s="25">
        <v>1.68639895357023</v>
      </c>
      <c r="BI124" s="26">
        <f t="shared" si="105"/>
        <v>1.1415074837674</v>
      </c>
      <c r="BJ124" s="26">
        <f t="shared" si="90"/>
        <v>0.963638009949429</v>
      </c>
      <c r="BK124" s="26">
        <f t="shared" si="153"/>
        <v>1.03773407615218</v>
      </c>
      <c r="BL124" s="16">
        <f t="shared" si="106"/>
        <v>0.00172287120870115</v>
      </c>
      <c r="BM124" s="16">
        <f t="shared" si="107"/>
        <v>0.0377340761521838</v>
      </c>
      <c r="BN124" s="16">
        <f t="shared" si="108"/>
        <v>0.0516342935896166</v>
      </c>
      <c r="BQ124" s="25">
        <v>0.103588412288198</v>
      </c>
      <c r="BR124" s="25">
        <v>1</v>
      </c>
      <c r="BS124" s="22">
        <v>0.920041862338812</v>
      </c>
      <c r="BT124" s="25">
        <v>0.0320490793320486</v>
      </c>
      <c r="BU124" s="25">
        <v>-0.415515443961666</v>
      </c>
      <c r="BV124" s="25">
        <v>-0.385662480811985</v>
      </c>
      <c r="BW124" s="25">
        <v>1.68639895357023</v>
      </c>
      <c r="BX124" s="27">
        <f t="shared" si="109"/>
        <v>1.15053539472085</v>
      </c>
      <c r="BY124" s="27">
        <f t="shared" si="91"/>
        <v>0.956076627496445</v>
      </c>
      <c r="BZ124" s="29">
        <f t="shared" si="154"/>
        <v>1.04594126792804</v>
      </c>
      <c r="CA124" s="27">
        <f t="shared" si="110"/>
        <v>0.00255382611959191</v>
      </c>
      <c r="CB124" s="27">
        <f t="shared" si="111"/>
        <v>0.0459412679280435</v>
      </c>
      <c r="CC124" s="27">
        <f t="shared" si="112"/>
        <v>0.0486493822261024</v>
      </c>
      <c r="CF124" s="31">
        <v>0.103588412288198</v>
      </c>
      <c r="CG124" s="31">
        <v>1</v>
      </c>
      <c r="CH124" s="31">
        <v>0.0320490793320486</v>
      </c>
      <c r="CI124" s="31">
        <v>-0.415515443961666</v>
      </c>
      <c r="CJ124" s="31">
        <v>-0.385662480811985</v>
      </c>
      <c r="CK124" s="31">
        <v>1.68639895357023</v>
      </c>
      <c r="CL124" s="34">
        <f t="shared" si="113"/>
        <v>1.18126446714612</v>
      </c>
      <c r="CM124" s="34">
        <f t="shared" si="114"/>
        <v>0.931205526445357</v>
      </c>
      <c r="CN124" s="34">
        <f t="shared" si="115"/>
        <v>1.07387678831466</v>
      </c>
      <c r="CO124" s="32">
        <f t="shared" si="116"/>
        <v>0.00660391362054347</v>
      </c>
      <c r="CP124" s="32">
        <f t="shared" si="117"/>
        <v>0.0738767883146583</v>
      </c>
      <c r="CQ124" s="32">
        <f t="shared" si="118"/>
        <v>0.0378684412422569</v>
      </c>
      <c r="CS124" s="30">
        <f t="shared" si="119"/>
        <v>1.18351421069457</v>
      </c>
      <c r="CT124" s="30">
        <f t="shared" si="120"/>
        <v>1.33259710670658</v>
      </c>
      <c r="CU124" s="30">
        <f t="shared" si="121"/>
        <v>0.825455791899901</v>
      </c>
      <c r="CV124" s="34">
        <f t="shared" si="122"/>
        <v>1.2114519151878</v>
      </c>
      <c r="CW124" s="32">
        <f t="shared" si="123"/>
        <v>0.0541014140482739</v>
      </c>
      <c r="CX124" s="32">
        <f t="shared" si="124"/>
        <v>0.211451915187803</v>
      </c>
      <c r="CY124" s="32">
        <f t="shared" si="125"/>
        <v>0.0120670087636526</v>
      </c>
      <c r="CZ124" s="36"/>
      <c r="DB124" s="25">
        <v>0.103588412288198</v>
      </c>
      <c r="DC124" s="25">
        <v>1</v>
      </c>
      <c r="DD124" s="22">
        <v>0.0320490793320486</v>
      </c>
      <c r="DE124" s="25">
        <v>-0.385662480811985</v>
      </c>
      <c r="DF124" s="25">
        <v>1.68639895357023</v>
      </c>
      <c r="DG124" s="26">
        <f t="shared" si="126"/>
        <v>1.15454803117839</v>
      </c>
      <c r="DH124" s="29">
        <f t="shared" si="155"/>
        <v>0.952753779223277</v>
      </c>
      <c r="DI124" s="26">
        <f t="shared" si="156"/>
        <v>1.04958911925308</v>
      </c>
      <c r="DJ124" s="16">
        <f t="shared" si="127"/>
        <v>0.00297548770543811</v>
      </c>
      <c r="DK124" s="16">
        <f t="shared" si="128"/>
        <v>0.0495891192530777</v>
      </c>
      <c r="DL124" s="16">
        <f t="shared" si="129"/>
        <v>0.0554653863238807</v>
      </c>
      <c r="DO124" s="25">
        <v>0.103588412288198</v>
      </c>
      <c r="DP124" s="25">
        <v>1</v>
      </c>
      <c r="DQ124" s="25">
        <v>-0.385662480811985</v>
      </c>
      <c r="DR124" s="22">
        <v>1.68639895357023</v>
      </c>
      <c r="DS124" s="26">
        <f t="shared" si="130"/>
        <v>1.20971099335571</v>
      </c>
      <c r="DT124" s="26">
        <f t="shared" si="92"/>
        <v>0.909308095935071</v>
      </c>
      <c r="DU124" s="26">
        <f t="shared" si="157"/>
        <v>1.09973726668701</v>
      </c>
      <c r="DV124" s="16">
        <f t="shared" si="131"/>
        <v>0.0120365020630958</v>
      </c>
      <c r="DW124" s="16">
        <f t="shared" si="132"/>
        <v>0.0997372666870056</v>
      </c>
      <c r="DX124" s="16">
        <f t="shared" si="133"/>
        <v>0.0385787013053921</v>
      </c>
      <c r="EA124" s="25">
        <v>0.103588412288198</v>
      </c>
      <c r="EB124" s="22">
        <v>1</v>
      </c>
      <c r="EC124" s="25">
        <v>-0.385662480811985</v>
      </c>
      <c r="ED124" s="26">
        <f t="shared" si="134"/>
        <v>1.09291013281202</v>
      </c>
      <c r="EE124" s="26">
        <f t="shared" si="93"/>
        <v>1.00648714562627</v>
      </c>
      <c r="EF124" s="26">
        <f t="shared" si="158"/>
        <v>0.993554666192749</v>
      </c>
      <c r="EG124" s="16">
        <f t="shared" si="135"/>
        <v>5.02662167431449e-5</v>
      </c>
      <c r="EH124" s="16">
        <f t="shared" si="136"/>
        <v>0.00644533380725132</v>
      </c>
      <c r="EI124" s="16">
        <f t="shared" si="137"/>
        <v>0.109056584929884</v>
      </c>
      <c r="EL124" s="25">
        <v>0.103588412288198</v>
      </c>
      <c r="EM124" s="25">
        <v>-0.385662480811985</v>
      </c>
      <c r="EN124" s="26">
        <f t="shared" si="138"/>
        <v>1.0036066603282</v>
      </c>
      <c r="EO124" s="26">
        <f t="shared" si="139"/>
        <v>1.09604693101606</v>
      </c>
      <c r="EP124" s="26">
        <f t="shared" si="140"/>
        <v>0.912369691207454</v>
      </c>
      <c r="EQ124" s="16">
        <f t="shared" si="141"/>
        <v>0.00929167593308313</v>
      </c>
      <c r="ER124" s="16">
        <f t="shared" si="142"/>
        <v>0.0876303087925461</v>
      </c>
      <c r="ES124" s="16">
        <f t="shared" si="143"/>
        <v>0.200598977549139</v>
      </c>
    </row>
    <row r="125" s="1" customFormat="1" spans="1:149">
      <c r="A125" s="13" t="s">
        <v>27</v>
      </c>
      <c r="B125" s="13">
        <v>3.49617813327454</v>
      </c>
      <c r="C125" s="14">
        <v>0.0034</v>
      </c>
      <c r="D125" s="14">
        <v>0.0325681818181818</v>
      </c>
      <c r="E125" s="13">
        <v>100</v>
      </c>
      <c r="F125" s="13">
        <v>0.6</v>
      </c>
      <c r="G125" s="13">
        <v>0.66</v>
      </c>
      <c r="H125" s="13">
        <v>0.68</v>
      </c>
      <c r="I125" s="13">
        <v>5.4</v>
      </c>
      <c r="J125" s="13">
        <v>1.21</v>
      </c>
      <c r="K125" s="17">
        <f t="shared" si="94"/>
        <v>0.966296944161517</v>
      </c>
      <c r="L125" s="17">
        <f t="shared" si="84"/>
        <v>1.25220306998896</v>
      </c>
      <c r="M125" s="17">
        <f t="shared" si="85"/>
        <v>0.798592515835964</v>
      </c>
      <c r="N125" s="16">
        <f t="shared" si="86"/>
        <v>0.0593911794250148</v>
      </c>
      <c r="O125" s="16">
        <f t="shared" si="87"/>
        <v>0.201407484164036</v>
      </c>
      <c r="P125" s="16">
        <f>(O125-$Q$1)^2</f>
        <v>0.111806049475234</v>
      </c>
      <c r="R125" s="21">
        <f t="shared" si="144"/>
        <v>0.224904456002284</v>
      </c>
      <c r="S125" s="21">
        <f t="shared" si="164"/>
        <v>1</v>
      </c>
      <c r="T125" s="21">
        <f t="shared" si="95"/>
        <v>1.25167040994902</v>
      </c>
      <c r="U125" s="22">
        <f t="shared" si="145"/>
        <v>0.00339423306801562</v>
      </c>
      <c r="V125" s="21">
        <f t="shared" si="146"/>
        <v>0.0320490793320486</v>
      </c>
      <c r="W125" s="21">
        <f t="shared" si="147"/>
        <v>4.60517018598809</v>
      </c>
      <c r="X125" s="21">
        <f t="shared" si="148"/>
        <v>-0.510825623765991</v>
      </c>
      <c r="Y125" s="21">
        <f t="shared" si="149"/>
        <v>-0.415515443961666</v>
      </c>
      <c r="Z125" s="25">
        <f t="shared" si="150"/>
        <v>-0.385662480811985</v>
      </c>
      <c r="AA125" s="21">
        <f t="shared" si="151"/>
        <v>1.68639895357023</v>
      </c>
      <c r="AB125" s="26">
        <f t="shared" si="96"/>
        <v>1.20867901005859</v>
      </c>
      <c r="AC125" s="26">
        <f t="shared" si="88"/>
        <v>1.00109292039525</v>
      </c>
      <c r="AD125" s="26">
        <f t="shared" si="152"/>
        <v>0.998908272775698</v>
      </c>
      <c r="AE125" s="16">
        <f t="shared" si="97"/>
        <v>1.74501442529334e-6</v>
      </c>
      <c r="AF125" s="16">
        <f t="shared" si="98"/>
        <v>0.00109172722430173</v>
      </c>
      <c r="AG125" s="16">
        <f t="shared" si="99"/>
        <v>0.069930792798688</v>
      </c>
      <c r="AJ125" s="25">
        <v>0.224904456002284</v>
      </c>
      <c r="AK125" s="25">
        <v>1</v>
      </c>
      <c r="AL125" s="25">
        <v>1.25167040994902</v>
      </c>
      <c r="AM125" s="25">
        <v>0.0320490793320486</v>
      </c>
      <c r="AN125" s="22">
        <v>4.60517018598809</v>
      </c>
      <c r="AO125" s="25">
        <v>-0.510825623765991</v>
      </c>
      <c r="AP125" s="25">
        <v>-0.415515443961666</v>
      </c>
      <c r="AQ125" s="25">
        <v>-0.385662480811985</v>
      </c>
      <c r="AR125" s="25">
        <v>1.68639895357023</v>
      </c>
      <c r="AS125" s="26">
        <f t="shared" si="100"/>
        <v>1.20981651805489</v>
      </c>
      <c r="AT125" s="26">
        <f t="shared" si="89"/>
        <v>1.00015166096873</v>
      </c>
      <c r="AU125" s="26">
        <f t="shared" si="101"/>
        <v>0.999848362028833</v>
      </c>
      <c r="AV125" s="16">
        <f t="shared" si="102"/>
        <v>3.36656241821957e-8</v>
      </c>
      <c r="AW125" s="16">
        <f t="shared" si="103"/>
        <v>0.00015163797116724</v>
      </c>
      <c r="AX125" s="16">
        <f t="shared" si="104"/>
        <v>0.0706932697096084</v>
      </c>
      <c r="BA125" s="25">
        <v>0.224904456002284</v>
      </c>
      <c r="BB125" s="25">
        <v>1</v>
      </c>
      <c r="BC125" s="25">
        <v>1.25167040994902</v>
      </c>
      <c r="BD125" s="25">
        <v>0.0320490793320486</v>
      </c>
      <c r="BE125" s="22">
        <v>-0.510825623765991</v>
      </c>
      <c r="BF125" s="25">
        <v>-0.415515443961666</v>
      </c>
      <c r="BG125" s="25">
        <v>-0.385662480811985</v>
      </c>
      <c r="BH125" s="25">
        <v>1.68639895357023</v>
      </c>
      <c r="BI125" s="26">
        <f t="shared" si="105"/>
        <v>1.20922613704666</v>
      </c>
      <c r="BJ125" s="26">
        <f t="shared" si="90"/>
        <v>1.00063996545363</v>
      </c>
      <c r="BK125" s="26">
        <f t="shared" si="153"/>
        <v>0.999360443840213</v>
      </c>
      <c r="BL125" s="16">
        <f t="shared" si="106"/>
        <v>5.98863870554562e-7</v>
      </c>
      <c r="BM125" s="16">
        <f t="shared" si="107"/>
        <v>0.000639556159786392</v>
      </c>
      <c r="BN125" s="16">
        <f t="shared" si="108"/>
        <v>0.0698684065330674</v>
      </c>
      <c r="BQ125" s="25">
        <v>0.224904456002284</v>
      </c>
      <c r="BR125" s="25">
        <v>1</v>
      </c>
      <c r="BS125" s="22">
        <v>1.25167040994902</v>
      </c>
      <c r="BT125" s="25">
        <v>0.0320490793320486</v>
      </c>
      <c r="BU125" s="25">
        <v>-0.415515443961666</v>
      </c>
      <c r="BV125" s="25">
        <v>-0.385662480811985</v>
      </c>
      <c r="BW125" s="25">
        <v>1.68639895357023</v>
      </c>
      <c r="BX125" s="27">
        <f t="shared" si="109"/>
        <v>1.21741616269954</v>
      </c>
      <c r="BY125" s="27">
        <f t="shared" si="91"/>
        <v>0.993908276457333</v>
      </c>
      <c r="BZ125" s="29">
        <f t="shared" si="154"/>
        <v>1.00612906008226</v>
      </c>
      <c r="CA125" s="27">
        <f t="shared" si="110"/>
        <v>5.49994691860573e-5</v>
      </c>
      <c r="CB125" s="27">
        <f t="shared" si="111"/>
        <v>0.00612906008226499</v>
      </c>
      <c r="CC125" s="27">
        <f t="shared" si="112"/>
        <v>0.0677968369386393</v>
      </c>
      <c r="CF125" s="31">
        <v>0.224904456002284</v>
      </c>
      <c r="CG125" s="31">
        <v>1</v>
      </c>
      <c r="CH125" s="31">
        <v>0.0320490793320486</v>
      </c>
      <c r="CI125" s="31">
        <v>-0.415515443961666</v>
      </c>
      <c r="CJ125" s="31">
        <v>-0.385662480811985</v>
      </c>
      <c r="CK125" s="31">
        <v>1.68639895357023</v>
      </c>
      <c r="CL125" s="34">
        <f t="shared" si="113"/>
        <v>1.15094067141643</v>
      </c>
      <c r="CM125" s="34">
        <f t="shared" si="114"/>
        <v>1.05131396435134</v>
      </c>
      <c r="CN125" s="34">
        <f t="shared" si="115"/>
        <v>0.951190637534236</v>
      </c>
      <c r="CO125" s="32">
        <f t="shared" si="116"/>
        <v>0.00348800429274255</v>
      </c>
      <c r="CP125" s="32">
        <f t="shared" si="117"/>
        <v>0.0488093624657635</v>
      </c>
      <c r="CQ125" s="32">
        <f t="shared" si="118"/>
        <v>0.0482529666340194</v>
      </c>
      <c r="CS125" s="30">
        <f t="shared" si="119"/>
        <v>1.1540640374819</v>
      </c>
      <c r="CT125" s="30">
        <f t="shared" si="120"/>
        <v>1.33259710670658</v>
      </c>
      <c r="CU125" s="30">
        <f t="shared" si="121"/>
        <v>0.908001371089891</v>
      </c>
      <c r="CV125" s="34">
        <f t="shared" si="122"/>
        <v>1.101319922898</v>
      </c>
      <c r="CW125" s="32">
        <f t="shared" si="123"/>
        <v>0.0150300505728255</v>
      </c>
      <c r="CX125" s="32">
        <f t="shared" si="124"/>
        <v>0.101319922898003</v>
      </c>
      <c r="CY125" s="32">
        <f t="shared" si="125"/>
        <v>0.0483920494238288</v>
      </c>
      <c r="CZ125" s="36"/>
      <c r="DB125" s="25">
        <v>0.224904456002284</v>
      </c>
      <c r="DC125" s="25">
        <v>1</v>
      </c>
      <c r="DD125" s="22">
        <v>0.0320490793320486</v>
      </c>
      <c r="DE125" s="25">
        <v>-0.385662480811985</v>
      </c>
      <c r="DF125" s="25">
        <v>1.68639895357023</v>
      </c>
      <c r="DG125" s="26">
        <f t="shared" si="126"/>
        <v>1.12491006302536</v>
      </c>
      <c r="DH125" s="29">
        <f t="shared" si="155"/>
        <v>1.07564154661911</v>
      </c>
      <c r="DI125" s="26">
        <f t="shared" si="156"/>
        <v>0.929677738037487</v>
      </c>
      <c r="DJ125" s="16">
        <f t="shared" si="127"/>
        <v>0.00724029737434833</v>
      </c>
      <c r="DK125" s="16">
        <f t="shared" si="128"/>
        <v>0.070322261962513</v>
      </c>
      <c r="DL125" s="16">
        <f t="shared" si="129"/>
        <v>0.0461294871289091</v>
      </c>
      <c r="DO125" s="25">
        <v>0.224904456002284</v>
      </c>
      <c r="DP125" s="25">
        <v>1</v>
      </c>
      <c r="DQ125" s="25">
        <v>-0.385662480811985</v>
      </c>
      <c r="DR125" s="22">
        <v>1.68639895357023</v>
      </c>
      <c r="DS125" s="26">
        <f t="shared" si="130"/>
        <v>1.17865695755362</v>
      </c>
      <c r="DT125" s="26">
        <f t="shared" si="92"/>
        <v>1.02659216682641</v>
      </c>
      <c r="DU125" s="26">
        <f t="shared" si="157"/>
        <v>0.974096659135223</v>
      </c>
      <c r="DV125" s="16">
        <f t="shared" si="131"/>
        <v>0.000982386309795612</v>
      </c>
      <c r="DW125" s="16">
        <f t="shared" si="132"/>
        <v>0.0259033408647773</v>
      </c>
      <c r="DX125" s="16">
        <f t="shared" si="133"/>
        <v>0.0730342742565507</v>
      </c>
      <c r="EA125" s="25">
        <v>0.224904456002284</v>
      </c>
      <c r="EB125" s="22">
        <v>1</v>
      </c>
      <c r="EC125" s="25">
        <v>-0.385662480811985</v>
      </c>
      <c r="ED125" s="26">
        <f t="shared" si="134"/>
        <v>1.06485444795901</v>
      </c>
      <c r="EE125" s="26">
        <f t="shared" si="93"/>
        <v>1.13630553200879</v>
      </c>
      <c r="EF125" s="26">
        <f t="shared" si="158"/>
        <v>0.880044998313236</v>
      </c>
      <c r="EG125" s="16">
        <f t="shared" si="135"/>
        <v>0.0210672312772823</v>
      </c>
      <c r="EH125" s="16">
        <f t="shared" si="136"/>
        <v>0.119955001686764</v>
      </c>
      <c r="EI125" s="16">
        <f t="shared" si="137"/>
        <v>0.0469708078654662</v>
      </c>
      <c r="EL125" s="25">
        <v>0.224904456002284</v>
      </c>
      <c r="EM125" s="25">
        <v>-0.385662480811985</v>
      </c>
      <c r="EN125" s="26">
        <f t="shared" si="138"/>
        <v>0.977843451320244</v>
      </c>
      <c r="EO125" s="26">
        <f t="shared" si="139"/>
        <v>1.23741688750516</v>
      </c>
      <c r="EP125" s="26">
        <f t="shared" si="140"/>
        <v>0.808135083735739</v>
      </c>
      <c r="EQ125" s="16">
        <f t="shared" si="141"/>
        <v>0.0538966630948959</v>
      </c>
      <c r="ER125" s="16">
        <f t="shared" si="142"/>
        <v>0.191864916264261</v>
      </c>
      <c r="ES125" s="16">
        <f t="shared" si="143"/>
        <v>0.118094061056347</v>
      </c>
    </row>
    <row r="126" s="1" customFormat="1" spans="1:149">
      <c r="A126" s="13" t="s">
        <v>27</v>
      </c>
      <c r="B126" s="13">
        <v>3.78239066709027</v>
      </c>
      <c r="C126" s="14">
        <v>0.0034</v>
      </c>
      <c r="D126" s="14">
        <v>0.0325681818181818</v>
      </c>
      <c r="E126" s="13">
        <v>100</v>
      </c>
      <c r="F126" s="13">
        <v>0.6</v>
      </c>
      <c r="G126" s="13">
        <v>0.66</v>
      </c>
      <c r="H126" s="13">
        <v>0.68</v>
      </c>
      <c r="I126" s="13">
        <v>5.4</v>
      </c>
      <c r="J126" s="13">
        <v>1.23</v>
      </c>
      <c r="K126" s="17">
        <f t="shared" si="94"/>
        <v>0.958912660789071</v>
      </c>
      <c r="L126" s="17">
        <f t="shared" si="84"/>
        <v>1.28270284698072</v>
      </c>
      <c r="M126" s="17">
        <f t="shared" si="85"/>
        <v>0.779603789259407</v>
      </c>
      <c r="N126" s="16">
        <f t="shared" si="86"/>
        <v>0.0734883454804612</v>
      </c>
      <c r="O126" s="16">
        <f t="shared" si="87"/>
        <v>0.220396210740593</v>
      </c>
      <c r="P126" s="16">
        <f>(O126-$Q$1)^2</f>
        <v>0.0994679438848406</v>
      </c>
      <c r="R126" s="21">
        <f t="shared" si="144"/>
        <v>0.248969450843089</v>
      </c>
      <c r="S126" s="21">
        <f t="shared" si="164"/>
        <v>1</v>
      </c>
      <c r="T126" s="21">
        <f t="shared" si="95"/>
        <v>1.33035626132944</v>
      </c>
      <c r="U126" s="22">
        <f t="shared" si="145"/>
        <v>0.00339423306801562</v>
      </c>
      <c r="V126" s="21">
        <f t="shared" si="146"/>
        <v>0.0320490793320486</v>
      </c>
      <c r="W126" s="21">
        <f t="shared" si="147"/>
        <v>4.60517018598809</v>
      </c>
      <c r="X126" s="21">
        <f t="shared" si="148"/>
        <v>-0.510825623765991</v>
      </c>
      <c r="Y126" s="21">
        <f t="shared" si="149"/>
        <v>-0.415515443961666</v>
      </c>
      <c r="Z126" s="25">
        <f t="shared" si="150"/>
        <v>-0.385662480811985</v>
      </c>
      <c r="AA126" s="21">
        <f t="shared" si="151"/>
        <v>1.68639895357023</v>
      </c>
      <c r="AB126" s="26">
        <f t="shared" si="96"/>
        <v>1.22064595514309</v>
      </c>
      <c r="AC126" s="26">
        <f t="shared" si="88"/>
        <v>1.00766319244126</v>
      </c>
      <c r="AD126" s="26">
        <f t="shared" si="152"/>
        <v>0.992395085482185</v>
      </c>
      <c r="AE126" s="16">
        <f t="shared" si="97"/>
        <v>8.74981551851393e-5</v>
      </c>
      <c r="AF126" s="16">
        <f t="shared" si="98"/>
        <v>0.00760491451781542</v>
      </c>
      <c r="AG126" s="16">
        <f t="shared" si="99"/>
        <v>0.0665284637751492</v>
      </c>
      <c r="AJ126" s="25">
        <v>0.248969450843089</v>
      </c>
      <c r="AK126" s="25">
        <v>1</v>
      </c>
      <c r="AL126" s="25">
        <v>1.33035626132944</v>
      </c>
      <c r="AM126" s="25">
        <v>0.0320490793320486</v>
      </c>
      <c r="AN126" s="22">
        <v>4.60517018598809</v>
      </c>
      <c r="AO126" s="25">
        <v>-0.510825623765991</v>
      </c>
      <c r="AP126" s="25">
        <v>-0.415515443961666</v>
      </c>
      <c r="AQ126" s="25">
        <v>-0.385662480811985</v>
      </c>
      <c r="AR126" s="25">
        <v>1.68639895357023</v>
      </c>
      <c r="AS126" s="26">
        <f t="shared" si="100"/>
        <v>1.2222081885949</v>
      </c>
      <c r="AT126" s="26">
        <f t="shared" si="89"/>
        <v>1.00637519162268</v>
      </c>
      <c r="AU126" s="26">
        <f t="shared" si="101"/>
        <v>0.99366519397959</v>
      </c>
      <c r="AV126" s="16">
        <f t="shared" si="102"/>
        <v>6.07123249727172e-5</v>
      </c>
      <c r="AW126" s="16">
        <f t="shared" si="103"/>
        <v>0.00633480602041014</v>
      </c>
      <c r="AX126" s="16">
        <f t="shared" si="104"/>
        <v>0.0674435143630119</v>
      </c>
      <c r="BA126" s="25">
        <v>0.248969450843089</v>
      </c>
      <c r="BB126" s="25">
        <v>1</v>
      </c>
      <c r="BC126" s="25">
        <v>1.33035626132944</v>
      </c>
      <c r="BD126" s="25">
        <v>0.0320490793320486</v>
      </c>
      <c r="BE126" s="22">
        <v>-0.510825623765991</v>
      </c>
      <c r="BF126" s="25">
        <v>-0.415515443961666</v>
      </c>
      <c r="BG126" s="25">
        <v>-0.385662480811985</v>
      </c>
      <c r="BH126" s="25">
        <v>1.68639895357023</v>
      </c>
      <c r="BI126" s="26">
        <f t="shared" si="105"/>
        <v>1.22403647746749</v>
      </c>
      <c r="BJ126" s="26">
        <f t="shared" si="90"/>
        <v>1.00487201373675</v>
      </c>
      <c r="BK126" s="26">
        <f t="shared" si="153"/>
        <v>0.995151607697148</v>
      </c>
      <c r="BL126" s="16">
        <f t="shared" si="106"/>
        <v>3.55636009957238e-5</v>
      </c>
      <c r="BM126" s="16">
        <f t="shared" si="107"/>
        <v>0.00484839230285161</v>
      </c>
      <c r="BN126" s="16">
        <f t="shared" si="108"/>
        <v>0.0676611084472127</v>
      </c>
      <c r="BQ126" s="25">
        <v>0.248969450843089</v>
      </c>
      <c r="BR126" s="25">
        <v>1</v>
      </c>
      <c r="BS126" s="22">
        <v>1.33035626132944</v>
      </c>
      <c r="BT126" s="25">
        <v>0.0320490793320486</v>
      </c>
      <c r="BU126" s="25">
        <v>-0.415515443961666</v>
      </c>
      <c r="BV126" s="25">
        <v>-0.385662480811985</v>
      </c>
      <c r="BW126" s="25">
        <v>1.68639895357023</v>
      </c>
      <c r="BX126" s="27">
        <f t="shared" si="109"/>
        <v>1.23199717015458</v>
      </c>
      <c r="BY126" s="27">
        <f t="shared" si="91"/>
        <v>0.998378916605523</v>
      </c>
      <c r="BZ126" s="29">
        <f t="shared" si="154"/>
        <v>1.00162371557283</v>
      </c>
      <c r="CA126" s="27">
        <f t="shared" si="110"/>
        <v>3.98868862634425e-6</v>
      </c>
      <c r="CB126" s="27">
        <f t="shared" si="111"/>
        <v>0.00162371557282914</v>
      </c>
      <c r="CC126" s="27">
        <f t="shared" si="112"/>
        <v>0.0701633225727024</v>
      </c>
      <c r="CF126" s="31">
        <v>0.248969450843089</v>
      </c>
      <c r="CG126" s="31">
        <v>1</v>
      </c>
      <c r="CH126" s="31">
        <v>0.0320490793320486</v>
      </c>
      <c r="CI126" s="31">
        <v>-0.415515443961666</v>
      </c>
      <c r="CJ126" s="31">
        <v>-0.385662480811985</v>
      </c>
      <c r="CK126" s="31">
        <v>1.68639895357023</v>
      </c>
      <c r="CL126" s="34">
        <f t="shared" si="113"/>
        <v>1.14214537084763</v>
      </c>
      <c r="CM126" s="34">
        <f t="shared" si="114"/>
        <v>1.0769207067636</v>
      </c>
      <c r="CN126" s="34">
        <f t="shared" si="115"/>
        <v>0.928573472233844</v>
      </c>
      <c r="CO126" s="32">
        <f t="shared" si="116"/>
        <v>0.0077184358635009</v>
      </c>
      <c r="CP126" s="32">
        <f t="shared" si="117"/>
        <v>0.0714265277661565</v>
      </c>
      <c r="CQ126" s="32">
        <f t="shared" si="118"/>
        <v>0.0388280773743757</v>
      </c>
      <c r="CS126" s="30">
        <f t="shared" si="119"/>
        <v>1.1455221277712</v>
      </c>
      <c r="CT126" s="30">
        <f t="shared" si="120"/>
        <v>1.33259710670658</v>
      </c>
      <c r="CU126" s="30">
        <f t="shared" si="121"/>
        <v>0.923009658215344</v>
      </c>
      <c r="CV126" s="34">
        <f t="shared" si="122"/>
        <v>1.08341228187527</v>
      </c>
      <c r="CW126" s="32">
        <f t="shared" si="123"/>
        <v>0.0105261663045622</v>
      </c>
      <c r="CX126" s="32">
        <f t="shared" si="124"/>
        <v>0.0834122818752714</v>
      </c>
      <c r="CY126" s="32">
        <f t="shared" si="125"/>
        <v>0.0565914478903234</v>
      </c>
      <c r="CZ126" s="36"/>
      <c r="DB126" s="25">
        <v>0.248969450843089</v>
      </c>
      <c r="DC126" s="25">
        <v>1</v>
      </c>
      <c r="DD126" s="22">
        <v>0.0320490793320486</v>
      </c>
      <c r="DE126" s="25">
        <v>-0.385662480811985</v>
      </c>
      <c r="DF126" s="25">
        <v>1.68639895357023</v>
      </c>
      <c r="DG126" s="26">
        <f t="shared" si="126"/>
        <v>1.11631368411297</v>
      </c>
      <c r="DH126" s="29">
        <f t="shared" si="155"/>
        <v>1.10184083336519</v>
      </c>
      <c r="DI126" s="26">
        <f t="shared" si="156"/>
        <v>0.907572100904854</v>
      </c>
      <c r="DJ126" s="16">
        <f t="shared" si="127"/>
        <v>0.0129245784199654</v>
      </c>
      <c r="DK126" s="16">
        <f t="shared" si="128"/>
        <v>0.0924278990951457</v>
      </c>
      <c r="DL126" s="16">
        <f t="shared" si="129"/>
        <v>0.0371225477719373</v>
      </c>
      <c r="DO126" s="25">
        <v>0.248969450843089</v>
      </c>
      <c r="DP126" s="25">
        <v>1</v>
      </c>
      <c r="DQ126" s="25">
        <v>-0.385662480811985</v>
      </c>
      <c r="DR126" s="22">
        <v>1.68639895357023</v>
      </c>
      <c r="DS126" s="26">
        <f t="shared" si="130"/>
        <v>1.16964985365448</v>
      </c>
      <c r="DT126" s="26">
        <f t="shared" si="92"/>
        <v>1.05159676304576</v>
      </c>
      <c r="DU126" s="26">
        <f t="shared" si="157"/>
        <v>0.950934840369498</v>
      </c>
      <c r="DV126" s="16">
        <f t="shared" si="131"/>
        <v>0.00364214016392531</v>
      </c>
      <c r="DW126" s="16">
        <f t="shared" si="132"/>
        <v>0.0490651596305016</v>
      </c>
      <c r="DX126" s="16">
        <f t="shared" si="133"/>
        <v>0.061051848618924</v>
      </c>
      <c r="EA126" s="25">
        <v>0.248969450843089</v>
      </c>
      <c r="EB126" s="22">
        <v>1</v>
      </c>
      <c r="EC126" s="25">
        <v>-0.385662480811985</v>
      </c>
      <c r="ED126" s="26">
        <f t="shared" si="134"/>
        <v>1.056717004245</v>
      </c>
      <c r="EE126" s="26">
        <f t="shared" si="93"/>
        <v>1.1639824049948</v>
      </c>
      <c r="EF126" s="26">
        <f t="shared" si="158"/>
        <v>0.859119515646342</v>
      </c>
      <c r="EG126" s="16">
        <f t="shared" si="135"/>
        <v>0.0300269966178273</v>
      </c>
      <c r="EH126" s="16">
        <f t="shared" si="136"/>
        <v>0.140880484353659</v>
      </c>
      <c r="EI126" s="16">
        <f t="shared" si="137"/>
        <v>0.0383384287352132</v>
      </c>
      <c r="EL126" s="25">
        <v>0.248969450843089</v>
      </c>
      <c r="EM126" s="25">
        <v>-0.385662480811985</v>
      </c>
      <c r="EN126" s="26">
        <f t="shared" si="138"/>
        <v>0.970370931426574</v>
      </c>
      <c r="EO126" s="26">
        <f t="shared" si="139"/>
        <v>1.26755651902282</v>
      </c>
      <c r="EP126" s="26">
        <f t="shared" si="140"/>
        <v>0.788919456444369</v>
      </c>
      <c r="EQ126" s="16">
        <f t="shared" si="141"/>
        <v>0.0674072532483047</v>
      </c>
      <c r="ER126" s="16">
        <f t="shared" si="142"/>
        <v>0.211080543555631</v>
      </c>
      <c r="ES126" s="16">
        <f t="shared" si="143"/>
        <v>0.105256471286605</v>
      </c>
    </row>
    <row r="127" s="1" customFormat="1" spans="1:149">
      <c r="A127" s="13" t="s">
        <v>27</v>
      </c>
      <c r="B127" s="13">
        <v>3.00260663050318</v>
      </c>
      <c r="C127" s="14">
        <v>0.0034</v>
      </c>
      <c r="D127" s="14">
        <v>0.0325681818181818</v>
      </c>
      <c r="E127" s="13">
        <v>100</v>
      </c>
      <c r="F127" s="13">
        <v>0.4</v>
      </c>
      <c r="G127" s="13">
        <v>0.46</v>
      </c>
      <c r="H127" s="13">
        <v>0.68</v>
      </c>
      <c r="I127" s="13">
        <v>5.4</v>
      </c>
      <c r="J127" s="13">
        <v>1</v>
      </c>
      <c r="K127" s="17">
        <f t="shared" si="94"/>
        <v>0.846791088933018</v>
      </c>
      <c r="L127" s="17">
        <f t="shared" si="84"/>
        <v>1.18092881829925</v>
      </c>
      <c r="M127" s="17">
        <f t="shared" si="85"/>
        <v>0.846791088933018</v>
      </c>
      <c r="N127" s="16">
        <f t="shared" si="86"/>
        <v>0.0234729704303304</v>
      </c>
      <c r="O127" s="16">
        <f t="shared" si="87"/>
        <v>0.153208911066982</v>
      </c>
      <c r="P127" s="16">
        <f>(O127-$Q$1)^2</f>
        <v>0.146361862470928</v>
      </c>
      <c r="R127" s="21">
        <f t="shared" si="144"/>
        <v>0.166301263001858</v>
      </c>
      <c r="S127" s="21">
        <f t="shared" si="164"/>
        <v>1</v>
      </c>
      <c r="T127" s="21">
        <f t="shared" si="95"/>
        <v>1.09948078824754</v>
      </c>
      <c r="U127" s="22">
        <f t="shared" si="145"/>
        <v>0.00339423306801562</v>
      </c>
      <c r="V127" s="21">
        <f t="shared" si="146"/>
        <v>0.0320490793320486</v>
      </c>
      <c r="W127" s="21">
        <f t="shared" si="147"/>
        <v>4.60517018598809</v>
      </c>
      <c r="X127" s="21">
        <f t="shared" si="148"/>
        <v>-0.916290731874155</v>
      </c>
      <c r="Y127" s="21">
        <f t="shared" si="149"/>
        <v>-0.776528789498996</v>
      </c>
      <c r="Z127" s="25">
        <f t="shared" si="150"/>
        <v>-0.385662480811985</v>
      </c>
      <c r="AA127" s="21">
        <f t="shared" si="151"/>
        <v>1.68639895357023</v>
      </c>
      <c r="AB127" s="26">
        <f t="shared" si="96"/>
        <v>0.900590611422132</v>
      </c>
      <c r="AC127" s="26">
        <f t="shared" si="88"/>
        <v>1.11038243938707</v>
      </c>
      <c r="AD127" s="26">
        <f t="shared" si="152"/>
        <v>0.900590611422132</v>
      </c>
      <c r="AE127" s="16">
        <f t="shared" si="97"/>
        <v>0.00988222653742559</v>
      </c>
      <c r="AF127" s="16">
        <f t="shared" si="98"/>
        <v>0.0994093885778682</v>
      </c>
      <c r="AG127" s="16">
        <f t="shared" si="99"/>
        <v>0.0275980632066259</v>
      </c>
      <c r="AJ127" s="25">
        <v>0.166301263001858</v>
      </c>
      <c r="AK127" s="25">
        <v>1</v>
      </c>
      <c r="AL127" s="25">
        <v>1.09948078824754</v>
      </c>
      <c r="AM127" s="25">
        <v>0.0320490793320486</v>
      </c>
      <c r="AN127" s="22">
        <v>4.60517018598809</v>
      </c>
      <c r="AO127" s="25">
        <v>-0.916290731874155</v>
      </c>
      <c r="AP127" s="25">
        <v>-0.776528789498996</v>
      </c>
      <c r="AQ127" s="25">
        <v>-0.385662480811985</v>
      </c>
      <c r="AR127" s="25">
        <v>1.68639895357023</v>
      </c>
      <c r="AS127" s="26">
        <f t="shared" si="100"/>
        <v>0.901422985853646</v>
      </c>
      <c r="AT127" s="26">
        <f t="shared" si="89"/>
        <v>1.10935711169269</v>
      </c>
      <c r="AU127" s="26">
        <f t="shared" si="101"/>
        <v>0.901422985853646</v>
      </c>
      <c r="AV127" s="16">
        <f t="shared" si="102"/>
        <v>0.00971742771801048</v>
      </c>
      <c r="AW127" s="16">
        <f t="shared" si="103"/>
        <v>0.098577014146354</v>
      </c>
      <c r="AX127" s="16">
        <f t="shared" si="104"/>
        <v>0.0280417408818775</v>
      </c>
      <c r="BA127" s="25">
        <v>0.166301263001858</v>
      </c>
      <c r="BB127" s="25">
        <v>1</v>
      </c>
      <c r="BC127" s="25">
        <v>1.09948078824754</v>
      </c>
      <c r="BD127" s="25">
        <v>0.0320490793320486</v>
      </c>
      <c r="BE127" s="22">
        <v>-0.916290731874155</v>
      </c>
      <c r="BF127" s="25">
        <v>-0.776528789498996</v>
      </c>
      <c r="BG127" s="25">
        <v>-0.385662480811985</v>
      </c>
      <c r="BH127" s="25">
        <v>1.68639895357023</v>
      </c>
      <c r="BI127" s="26">
        <f t="shared" si="105"/>
        <v>0.890279315136169</v>
      </c>
      <c r="BJ127" s="26">
        <f t="shared" si="90"/>
        <v>1.12324299014748</v>
      </c>
      <c r="BK127" s="26">
        <f t="shared" si="153"/>
        <v>0.890279315136169</v>
      </c>
      <c r="BL127" s="16">
        <f t="shared" si="106"/>
        <v>0.0120386286869882</v>
      </c>
      <c r="BM127" s="16">
        <f t="shared" si="107"/>
        <v>0.109720684863831</v>
      </c>
      <c r="BN127" s="16">
        <f t="shared" si="108"/>
        <v>0.0241010712343651</v>
      </c>
      <c r="BQ127" s="25">
        <v>0.166301263001858</v>
      </c>
      <c r="BR127" s="25">
        <v>1</v>
      </c>
      <c r="BS127" s="22">
        <v>1.09948078824754</v>
      </c>
      <c r="BT127" s="25">
        <v>0.0320490793320486</v>
      </c>
      <c r="BU127" s="25">
        <v>-0.776528789498996</v>
      </c>
      <c r="BV127" s="25">
        <v>-0.385662480811985</v>
      </c>
      <c r="BW127" s="25">
        <v>1.68639895357023</v>
      </c>
      <c r="BX127" s="27">
        <f t="shared" si="109"/>
        <v>0.893498443445682</v>
      </c>
      <c r="BY127" s="27">
        <f t="shared" si="91"/>
        <v>1.11919612992677</v>
      </c>
      <c r="BZ127" s="29">
        <f t="shared" si="154"/>
        <v>0.893498443445682</v>
      </c>
      <c r="CA127" s="27">
        <f t="shared" si="110"/>
        <v>0.0113425815484925</v>
      </c>
      <c r="CB127" s="27">
        <f t="shared" si="111"/>
        <v>0.106501556554318</v>
      </c>
      <c r="CC127" s="27">
        <f t="shared" si="112"/>
        <v>0.0256018435374925</v>
      </c>
      <c r="CF127" s="31">
        <v>0.166301263001858</v>
      </c>
      <c r="CG127" s="31">
        <v>1</v>
      </c>
      <c r="CH127" s="31">
        <v>0.0320490793320486</v>
      </c>
      <c r="CI127" s="31">
        <v>-0.776528789498996</v>
      </c>
      <c r="CJ127" s="31">
        <v>-0.385662480811985</v>
      </c>
      <c r="CK127" s="31">
        <v>1.68639895357023</v>
      </c>
      <c r="CL127" s="34">
        <f t="shared" si="113"/>
        <v>0.878290479807863</v>
      </c>
      <c r="CM127" s="34">
        <f t="shared" si="114"/>
        <v>1.13857547473219</v>
      </c>
      <c r="CN127" s="34">
        <f t="shared" si="115"/>
        <v>0.878290479807863</v>
      </c>
      <c r="CO127" s="32">
        <f t="shared" si="116"/>
        <v>0.0148132073054003</v>
      </c>
      <c r="CP127" s="32">
        <f t="shared" si="117"/>
        <v>0.121709520192137</v>
      </c>
      <c r="CQ127" s="32">
        <f t="shared" si="118"/>
        <v>0.021540088906088</v>
      </c>
      <c r="CS127" s="30">
        <f t="shared" si="119"/>
        <v>0.880633147174347</v>
      </c>
      <c r="CT127" s="30">
        <f t="shared" si="120"/>
        <v>1.01497584485072</v>
      </c>
      <c r="CU127" s="30">
        <f t="shared" si="121"/>
        <v>0.985245121914284</v>
      </c>
      <c r="CV127" s="34">
        <f t="shared" si="122"/>
        <v>1.01497584485072</v>
      </c>
      <c r="CW127" s="32">
        <f t="shared" si="123"/>
        <v>0.000224275928992797</v>
      </c>
      <c r="CX127" s="32">
        <f t="shared" si="124"/>
        <v>0.0149758448507187</v>
      </c>
      <c r="CY127" s="32">
        <f t="shared" si="125"/>
        <v>0.0938356230631803</v>
      </c>
      <c r="CZ127" s="36"/>
      <c r="DB127" s="25">
        <v>0.166301263001858</v>
      </c>
      <c r="DC127" s="25">
        <v>1</v>
      </c>
      <c r="DD127" s="22">
        <v>0.0320490793320486</v>
      </c>
      <c r="DE127" s="25">
        <v>-0.385662480811985</v>
      </c>
      <c r="DF127" s="25">
        <v>1.68639895357023</v>
      </c>
      <c r="DG127" s="26">
        <f t="shared" si="126"/>
        <v>0.985787881226842</v>
      </c>
      <c r="DH127" s="29">
        <f t="shared" si="155"/>
        <v>1.01441701510417</v>
      </c>
      <c r="DI127" s="26">
        <f t="shared" si="156"/>
        <v>0.985787881226842</v>
      </c>
      <c r="DJ127" s="16">
        <f t="shared" si="127"/>
        <v>0.000201984320022353</v>
      </c>
      <c r="DK127" s="16">
        <f t="shared" si="128"/>
        <v>0.0142121187731581</v>
      </c>
      <c r="DL127" s="16">
        <f t="shared" si="129"/>
        <v>0.0733802572777431</v>
      </c>
      <c r="DO127" s="25">
        <v>0.166301263001858</v>
      </c>
      <c r="DP127" s="25">
        <v>1</v>
      </c>
      <c r="DQ127" s="25">
        <v>-0.385662480811985</v>
      </c>
      <c r="DR127" s="22">
        <v>1.68639895357023</v>
      </c>
      <c r="DS127" s="26">
        <f t="shared" si="130"/>
        <v>1.03288767970944</v>
      </c>
      <c r="DT127" s="26">
        <f t="shared" si="92"/>
        <v>0.968159481078632</v>
      </c>
      <c r="DU127" s="26">
        <f t="shared" si="157"/>
        <v>1.03288767970944</v>
      </c>
      <c r="DV127" s="16">
        <f t="shared" si="131"/>
        <v>0.00108159947667043</v>
      </c>
      <c r="DW127" s="16">
        <f t="shared" si="132"/>
        <v>0.0328876797094357</v>
      </c>
      <c r="DX127" s="16">
        <f t="shared" si="133"/>
        <v>0.0693080404715222</v>
      </c>
      <c r="EA127" s="25">
        <v>0.166301263001858</v>
      </c>
      <c r="EB127" s="22">
        <v>1</v>
      </c>
      <c r="EC127" s="25">
        <v>-0.385662480811985</v>
      </c>
      <c r="ED127" s="26">
        <f t="shared" si="134"/>
        <v>0.933159587216557</v>
      </c>
      <c r="EE127" s="26">
        <f t="shared" si="93"/>
        <v>1.07162806201543</v>
      </c>
      <c r="EF127" s="26">
        <f t="shared" si="158"/>
        <v>0.933159587216557</v>
      </c>
      <c r="EG127" s="16">
        <f t="shared" si="135"/>
        <v>0.00446764078106099</v>
      </c>
      <c r="EH127" s="16">
        <f t="shared" si="136"/>
        <v>0.0668404127834425</v>
      </c>
      <c r="EI127" s="16">
        <f t="shared" si="137"/>
        <v>0.0728147512120775</v>
      </c>
      <c r="EL127" s="25">
        <v>0.166301263001858</v>
      </c>
      <c r="EM127" s="25">
        <v>-0.385662480811985</v>
      </c>
      <c r="EN127" s="26">
        <f t="shared" si="138"/>
        <v>0.856909592804305</v>
      </c>
      <c r="EO127" s="26">
        <f t="shared" si="139"/>
        <v>1.16698425177786</v>
      </c>
      <c r="EP127" s="26">
        <f t="shared" si="140"/>
        <v>0.856909592804305</v>
      </c>
      <c r="EQ127" s="16">
        <f t="shared" si="141"/>
        <v>0.0204748646314297</v>
      </c>
      <c r="ER127" s="16">
        <f t="shared" si="142"/>
        <v>0.143090407195695</v>
      </c>
      <c r="ES127" s="16">
        <f t="shared" si="143"/>
        <v>0.153995554835905</v>
      </c>
    </row>
    <row r="128" s="1" customFormat="1" spans="1:149">
      <c r="A128" s="13" t="s">
        <v>27</v>
      </c>
      <c r="B128" s="13">
        <v>3.00260663050318</v>
      </c>
      <c r="C128" s="14">
        <v>0.0034</v>
      </c>
      <c r="D128" s="14">
        <v>0.0497569444444444</v>
      </c>
      <c r="E128" s="13">
        <v>100</v>
      </c>
      <c r="F128" s="13">
        <v>0.8</v>
      </c>
      <c r="G128" s="13">
        <v>0.86</v>
      </c>
      <c r="H128" s="13">
        <v>0.68</v>
      </c>
      <c r="I128" s="13">
        <v>5.4</v>
      </c>
      <c r="J128" s="13">
        <v>1.28</v>
      </c>
      <c r="K128" s="17">
        <f t="shared" si="94"/>
        <v>1.11127108893302</v>
      </c>
      <c r="L128" s="17">
        <f t="shared" si="84"/>
        <v>1.15183415887206</v>
      </c>
      <c r="M128" s="17">
        <f t="shared" si="85"/>
        <v>0.86818053822892</v>
      </c>
      <c r="N128" s="16">
        <f t="shared" si="86"/>
        <v>0.0284694454298495</v>
      </c>
      <c r="O128" s="16">
        <f t="shared" si="87"/>
        <v>0.13181946177108</v>
      </c>
      <c r="P128" s="16">
        <f>(O128-$Q$1)^2</f>
        <v>0.163185409284551</v>
      </c>
      <c r="R128" s="21">
        <f t="shared" si="144"/>
        <v>0.141355592598114</v>
      </c>
      <c r="S128" s="21">
        <f t="shared" si="164"/>
        <v>1</v>
      </c>
      <c r="T128" s="21">
        <f t="shared" si="95"/>
        <v>1.09948078824754</v>
      </c>
      <c r="U128" s="22">
        <f t="shared" si="145"/>
        <v>0.00339423306801562</v>
      </c>
      <c r="V128" s="21">
        <f t="shared" si="146"/>
        <v>0.048558655891977</v>
      </c>
      <c r="W128" s="21">
        <f t="shared" si="147"/>
        <v>4.60517018598809</v>
      </c>
      <c r="X128" s="21">
        <f t="shared" si="148"/>
        <v>-0.22314355131421</v>
      </c>
      <c r="Y128" s="21">
        <f t="shared" si="149"/>
        <v>-0.150822889734584</v>
      </c>
      <c r="Z128" s="25">
        <f t="shared" si="150"/>
        <v>-0.385662480811985</v>
      </c>
      <c r="AA128" s="21">
        <f t="shared" si="151"/>
        <v>1.68639895357023</v>
      </c>
      <c r="AB128" s="26">
        <f t="shared" si="96"/>
        <v>1.56670324735317</v>
      </c>
      <c r="AC128" s="26">
        <f t="shared" si="88"/>
        <v>0.817002200105519</v>
      </c>
      <c r="AD128" s="26">
        <f t="shared" si="152"/>
        <v>1.22398691199466</v>
      </c>
      <c r="AE128" s="16">
        <f t="shared" si="97"/>
        <v>0.0821987520428522</v>
      </c>
      <c r="AF128" s="16">
        <f t="shared" si="98"/>
        <v>0.223986911994663</v>
      </c>
      <c r="AG128" s="16">
        <f t="shared" si="99"/>
        <v>0.00172632976136146</v>
      </c>
      <c r="AJ128" s="25">
        <v>0.141355592598114</v>
      </c>
      <c r="AK128" s="25">
        <v>1</v>
      </c>
      <c r="AL128" s="25">
        <v>1.09948078824754</v>
      </c>
      <c r="AM128" s="25">
        <v>0.048558655891977</v>
      </c>
      <c r="AN128" s="22">
        <v>4.60517018598809</v>
      </c>
      <c r="AO128" s="25">
        <v>-0.22314355131421</v>
      </c>
      <c r="AP128" s="25">
        <v>-0.150822889734584</v>
      </c>
      <c r="AQ128" s="25">
        <v>-0.385662480811985</v>
      </c>
      <c r="AR128" s="25">
        <v>1.68639895357023</v>
      </c>
      <c r="AS128" s="26">
        <f t="shared" si="100"/>
        <v>1.56638304727135</v>
      </c>
      <c r="AT128" s="26">
        <f t="shared" si="89"/>
        <v>0.81716921172619</v>
      </c>
      <c r="AU128" s="26">
        <f t="shared" si="101"/>
        <v>1.22373675568075</v>
      </c>
      <c r="AV128" s="16">
        <f t="shared" si="102"/>
        <v>0.082015249764427</v>
      </c>
      <c r="AW128" s="16">
        <f t="shared" si="103"/>
        <v>0.223736755680746</v>
      </c>
      <c r="AX128" s="16">
        <f t="shared" si="104"/>
        <v>0.00178903130799203</v>
      </c>
      <c r="BA128" s="25">
        <v>0.141355592598114</v>
      </c>
      <c r="BB128" s="25">
        <v>1</v>
      </c>
      <c r="BC128" s="25">
        <v>1.09948078824754</v>
      </c>
      <c r="BD128" s="25">
        <v>0.048558655891977</v>
      </c>
      <c r="BE128" s="22">
        <v>-0.22314355131421</v>
      </c>
      <c r="BF128" s="25">
        <v>-0.150822889734584</v>
      </c>
      <c r="BG128" s="25">
        <v>-0.385662480811985</v>
      </c>
      <c r="BH128" s="25">
        <v>1.68639895357023</v>
      </c>
      <c r="BI128" s="26">
        <f t="shared" si="105"/>
        <v>1.5695735256717</v>
      </c>
      <c r="BJ128" s="26">
        <f t="shared" si="90"/>
        <v>0.815508148592288</v>
      </c>
      <c r="BK128" s="26">
        <f t="shared" si="153"/>
        <v>1.22622931693102</v>
      </c>
      <c r="BL128" s="16">
        <f t="shared" si="106"/>
        <v>0.0838528267699397</v>
      </c>
      <c r="BM128" s="16">
        <f t="shared" si="107"/>
        <v>0.226229316931017</v>
      </c>
      <c r="BN128" s="16">
        <f t="shared" si="108"/>
        <v>0.0015005214734726</v>
      </c>
      <c r="BQ128" s="25">
        <v>0.141355592598114</v>
      </c>
      <c r="BR128" s="25">
        <v>1</v>
      </c>
      <c r="BS128" s="22">
        <v>1.09948078824754</v>
      </c>
      <c r="BT128" s="25">
        <v>0.048558655891977</v>
      </c>
      <c r="BU128" s="25">
        <v>-0.150822889734584</v>
      </c>
      <c r="BV128" s="25">
        <v>-0.385662480811985</v>
      </c>
      <c r="BW128" s="25">
        <v>1.68639895357023</v>
      </c>
      <c r="BX128" s="27">
        <f t="shared" si="109"/>
        <v>1.58263044391932</v>
      </c>
      <c r="BY128" s="27">
        <f t="shared" si="91"/>
        <v>0.808780094505279</v>
      </c>
      <c r="BZ128" s="29">
        <f t="shared" si="154"/>
        <v>1.23643003431197</v>
      </c>
      <c r="CA128" s="27">
        <f t="shared" si="110"/>
        <v>0.0915851855868053</v>
      </c>
      <c r="CB128" s="27">
        <f t="shared" si="111"/>
        <v>0.23643003431197</v>
      </c>
      <c r="CC128" s="27">
        <f t="shared" si="112"/>
        <v>0.000904642964289836</v>
      </c>
      <c r="CF128" s="31">
        <v>0.141355592598114</v>
      </c>
      <c r="CG128" s="31">
        <v>1</v>
      </c>
      <c r="CH128" s="31">
        <v>0.048558655891977</v>
      </c>
      <c r="CI128" s="31">
        <v>-0.150822889734584</v>
      </c>
      <c r="CJ128" s="31">
        <v>-0.385662480811985</v>
      </c>
      <c r="CK128" s="31">
        <v>1.68639895357023</v>
      </c>
      <c r="CL128" s="34">
        <f t="shared" si="113"/>
        <v>1.55223493462154</v>
      </c>
      <c r="CM128" s="34">
        <f t="shared" si="114"/>
        <v>0.824617441245827</v>
      </c>
      <c r="CN128" s="34">
        <f t="shared" si="115"/>
        <v>1.21268354267308</v>
      </c>
      <c r="CO128" s="32">
        <f t="shared" si="116"/>
        <v>0.0741118596283956</v>
      </c>
      <c r="CP128" s="32">
        <f t="shared" si="117"/>
        <v>0.21268354267308</v>
      </c>
      <c r="CQ128" s="32">
        <f t="shared" si="118"/>
        <v>0.0031126801885436</v>
      </c>
      <c r="CS128" s="30">
        <f t="shared" si="119"/>
        <v>1.55538082073093</v>
      </c>
      <c r="CT128" s="30">
        <f t="shared" si="120"/>
        <v>1.65971966328437</v>
      </c>
      <c r="CU128" s="30">
        <f t="shared" si="121"/>
        <v>0.771214578169815</v>
      </c>
      <c r="CV128" s="34">
        <f t="shared" si="122"/>
        <v>1.29665598694091</v>
      </c>
      <c r="CW128" s="32">
        <f t="shared" si="123"/>
        <v>0.144187022684792</v>
      </c>
      <c r="CX128" s="32">
        <f t="shared" si="124"/>
        <v>0.29665598694091</v>
      </c>
      <c r="CY128" s="32">
        <f t="shared" si="125"/>
        <v>0.000607418697269347</v>
      </c>
      <c r="CZ128" s="36"/>
      <c r="DB128" s="25">
        <v>0.141355592598114</v>
      </c>
      <c r="DC128" s="25">
        <v>1</v>
      </c>
      <c r="DD128" s="22">
        <v>0.048558655891977</v>
      </c>
      <c r="DE128" s="25">
        <v>-0.385662480811985</v>
      </c>
      <c r="DF128" s="25">
        <v>1.68639895357023</v>
      </c>
      <c r="DG128" s="26">
        <f t="shared" si="126"/>
        <v>1.34644967892062</v>
      </c>
      <c r="DH128" s="29">
        <f t="shared" si="155"/>
        <v>0.950648226992121</v>
      </c>
      <c r="DI128" s="26">
        <f t="shared" si="156"/>
        <v>1.05191381165674</v>
      </c>
      <c r="DJ128" s="16">
        <f t="shared" si="127"/>
        <v>0.0044155598286538</v>
      </c>
      <c r="DK128" s="16">
        <f t="shared" si="128"/>
        <v>0.0519138116567361</v>
      </c>
      <c r="DL128" s="16">
        <f t="shared" si="129"/>
        <v>0.0543758096954818</v>
      </c>
      <c r="DO128" s="25">
        <v>0.141355592598114</v>
      </c>
      <c r="DP128" s="25">
        <v>1</v>
      </c>
      <c r="DQ128" s="25">
        <v>-0.385662480811985</v>
      </c>
      <c r="DR128" s="22">
        <v>1.68639895357023</v>
      </c>
      <c r="DS128" s="26">
        <f t="shared" si="130"/>
        <v>1.35549161012369</v>
      </c>
      <c r="DT128" s="26">
        <f t="shared" si="92"/>
        <v>0.944306840735962</v>
      </c>
      <c r="DU128" s="26">
        <f t="shared" si="157"/>
        <v>1.05897782040913</v>
      </c>
      <c r="DV128" s="16">
        <f t="shared" si="131"/>
        <v>0.00569898319906648</v>
      </c>
      <c r="DW128" s="16">
        <f t="shared" si="132"/>
        <v>0.0589778204091289</v>
      </c>
      <c r="DX128" s="16">
        <f t="shared" si="133"/>
        <v>0.0562515357291986</v>
      </c>
      <c r="EA128" s="25">
        <v>0.141355592598114</v>
      </c>
      <c r="EB128" s="22">
        <v>1</v>
      </c>
      <c r="EC128" s="25">
        <v>-0.385662480811985</v>
      </c>
      <c r="ED128" s="26">
        <f t="shared" si="134"/>
        <v>1.22461523767459</v>
      </c>
      <c r="EE128" s="26">
        <f t="shared" si="93"/>
        <v>1.04522625606928</v>
      </c>
      <c r="EF128" s="26">
        <f t="shared" si="158"/>
        <v>0.956730654433272</v>
      </c>
      <c r="EG128" s="16">
        <f t="shared" si="135"/>
        <v>0.00306747189784235</v>
      </c>
      <c r="EH128" s="16">
        <f t="shared" si="136"/>
        <v>0.0432693455667279</v>
      </c>
      <c r="EI128" s="16">
        <f t="shared" si="137"/>
        <v>0.0860912783014299</v>
      </c>
      <c r="EL128" s="25">
        <v>0.141355592598114</v>
      </c>
      <c r="EM128" s="25">
        <v>-0.385662480811985</v>
      </c>
      <c r="EN128" s="26">
        <f t="shared" si="138"/>
        <v>1.12454992590045</v>
      </c>
      <c r="EO128" s="26">
        <f t="shared" si="139"/>
        <v>1.13823314600734</v>
      </c>
      <c r="EP128" s="26">
        <f t="shared" si="140"/>
        <v>0.87855462960973</v>
      </c>
      <c r="EQ128" s="16">
        <f t="shared" si="141"/>
        <v>0.024164725537554</v>
      </c>
      <c r="ER128" s="16">
        <f t="shared" si="142"/>
        <v>0.12144537039027</v>
      </c>
      <c r="ES128" s="16">
        <f t="shared" si="143"/>
        <v>0.171452068885366</v>
      </c>
    </row>
    <row r="129" s="1" customFormat="1" spans="1:149">
      <c r="A129" s="13" t="s">
        <v>27</v>
      </c>
      <c r="B129" s="13">
        <v>3.00260663050318</v>
      </c>
      <c r="C129" s="14">
        <v>0.0034</v>
      </c>
      <c r="D129" s="14">
        <v>0.0229647435897436</v>
      </c>
      <c r="E129" s="13">
        <v>100</v>
      </c>
      <c r="F129" s="13">
        <v>1</v>
      </c>
      <c r="G129" s="13">
        <v>1.06</v>
      </c>
      <c r="H129" s="13">
        <v>0.68</v>
      </c>
      <c r="I129" s="13">
        <v>5.4</v>
      </c>
      <c r="J129" s="13">
        <v>1.35</v>
      </c>
      <c r="K129" s="17">
        <f t="shared" si="94"/>
        <v>1.24351108893302</v>
      </c>
      <c r="L129" s="17">
        <f t="shared" si="84"/>
        <v>1.08563567467529</v>
      </c>
      <c r="M129" s="17">
        <f t="shared" si="85"/>
        <v>0.921119325135569</v>
      </c>
      <c r="N129" s="16">
        <f t="shared" si="86"/>
        <v>0.0113398881802316</v>
      </c>
      <c r="O129" s="16">
        <f t="shared" si="87"/>
        <v>0.0788806748644311</v>
      </c>
      <c r="P129" s="16">
        <f>(O129-$Q$1)^2</f>
        <v>0.208758455573048</v>
      </c>
      <c r="R129" s="21">
        <f t="shared" si="144"/>
        <v>0.0821656907112711</v>
      </c>
      <c r="S129" s="21">
        <f t="shared" si="164"/>
        <v>1</v>
      </c>
      <c r="T129" s="21">
        <f t="shared" si="95"/>
        <v>1.09948078824754</v>
      </c>
      <c r="U129" s="22">
        <f t="shared" si="145"/>
        <v>0.00339423306801562</v>
      </c>
      <c r="V129" s="21">
        <f t="shared" si="146"/>
        <v>0.0227050226314597</v>
      </c>
      <c r="W129" s="21">
        <f t="shared" si="147"/>
        <v>4.60517018598809</v>
      </c>
      <c r="X129" s="21">
        <f t="shared" si="148"/>
        <v>0</v>
      </c>
      <c r="Y129" s="21">
        <f t="shared" si="149"/>
        <v>0.0582689081239758</v>
      </c>
      <c r="Z129" s="25">
        <f t="shared" si="150"/>
        <v>-0.385662480811985</v>
      </c>
      <c r="AA129" s="21">
        <f t="shared" si="151"/>
        <v>1.68639895357023</v>
      </c>
      <c r="AB129" s="26">
        <f t="shared" si="96"/>
        <v>1.72514792955652</v>
      </c>
      <c r="AC129" s="26">
        <f t="shared" si="88"/>
        <v>0.78254158780867</v>
      </c>
      <c r="AD129" s="26">
        <f t="shared" si="152"/>
        <v>1.27788735522705</v>
      </c>
      <c r="AE129" s="16">
        <f t="shared" si="97"/>
        <v>0.140735969050544</v>
      </c>
      <c r="AF129" s="16">
        <f t="shared" si="98"/>
        <v>0.277887355227052</v>
      </c>
      <c r="AG129" s="16">
        <f t="shared" si="99"/>
        <v>0.00015255507007556</v>
      </c>
      <c r="AJ129" s="25">
        <v>0.0821656907112711</v>
      </c>
      <c r="AK129" s="25">
        <v>1</v>
      </c>
      <c r="AL129" s="25">
        <v>1.09948078824754</v>
      </c>
      <c r="AM129" s="25">
        <v>0.0227050226314597</v>
      </c>
      <c r="AN129" s="22">
        <v>4.60517018598809</v>
      </c>
      <c r="AO129" s="25">
        <v>0</v>
      </c>
      <c r="AP129" s="25">
        <v>0.0582689081239758</v>
      </c>
      <c r="AQ129" s="25">
        <v>-0.385662480811985</v>
      </c>
      <c r="AR129" s="25">
        <v>1.68639895357023</v>
      </c>
      <c r="AS129" s="26">
        <f t="shared" si="100"/>
        <v>1.72413361950254</v>
      </c>
      <c r="AT129" s="26">
        <f t="shared" si="89"/>
        <v>0.783001958044013</v>
      </c>
      <c r="AU129" s="26">
        <f t="shared" si="101"/>
        <v>1.27713601444633</v>
      </c>
      <c r="AV129" s="16">
        <f t="shared" si="102"/>
        <v>0.139975965242071</v>
      </c>
      <c r="AW129" s="16">
        <f t="shared" si="103"/>
        <v>0.277136014446325</v>
      </c>
      <c r="AX129" s="16">
        <f t="shared" si="104"/>
        <v>0.000123261436135172</v>
      </c>
      <c r="BA129" s="25">
        <v>0.0821656907112711</v>
      </c>
      <c r="BB129" s="25">
        <v>1</v>
      </c>
      <c r="BC129" s="25">
        <v>1.09948078824754</v>
      </c>
      <c r="BD129" s="25">
        <v>0.0227050226314597</v>
      </c>
      <c r="BE129" s="22">
        <v>0</v>
      </c>
      <c r="BF129" s="25">
        <v>0.0582689081239758</v>
      </c>
      <c r="BG129" s="25">
        <v>-0.385662480811985</v>
      </c>
      <c r="BH129" s="25">
        <v>1.68639895357023</v>
      </c>
      <c r="BI129" s="26">
        <f t="shared" si="105"/>
        <v>1.73483619396501</v>
      </c>
      <c r="BJ129" s="26">
        <f t="shared" si="90"/>
        <v>0.778171451976995</v>
      </c>
      <c r="BK129" s="26">
        <f t="shared" si="153"/>
        <v>1.28506384738149</v>
      </c>
      <c r="BL129" s="16">
        <f t="shared" si="106"/>
        <v>0.148098896185478</v>
      </c>
      <c r="BM129" s="16">
        <f t="shared" si="107"/>
        <v>0.285063847381492</v>
      </c>
      <c r="BN129" s="16">
        <f t="shared" si="108"/>
        <v>0.000403928212408711</v>
      </c>
      <c r="BQ129" s="25">
        <v>0.0821656907112711</v>
      </c>
      <c r="BR129" s="25">
        <v>1</v>
      </c>
      <c r="BS129" s="22">
        <v>1.09948078824754</v>
      </c>
      <c r="BT129" s="25">
        <v>0.0227050226314597</v>
      </c>
      <c r="BU129" s="25">
        <v>0.0582689081239758</v>
      </c>
      <c r="BV129" s="25">
        <v>-0.385662480811985</v>
      </c>
      <c r="BW129" s="25">
        <v>1.68639895357023</v>
      </c>
      <c r="BX129" s="27">
        <f t="shared" si="109"/>
        <v>1.75274214968313</v>
      </c>
      <c r="BY129" s="27">
        <f t="shared" si="91"/>
        <v>0.770221678210945</v>
      </c>
      <c r="BZ129" s="29">
        <f t="shared" si="154"/>
        <v>1.2983275182838</v>
      </c>
      <c r="CA129" s="27">
        <f t="shared" si="110"/>
        <v>0.162201239131389</v>
      </c>
      <c r="CB129" s="27">
        <f t="shared" si="111"/>
        <v>0.2983275182838</v>
      </c>
      <c r="CC129" s="27">
        <f t="shared" si="112"/>
        <v>0.00101252517758614</v>
      </c>
      <c r="CF129" s="31">
        <v>0.0821656907112711</v>
      </c>
      <c r="CG129" s="31">
        <v>1</v>
      </c>
      <c r="CH129" s="31">
        <v>0.0227050226314597</v>
      </c>
      <c r="CI129" s="31">
        <v>0.0582689081239758</v>
      </c>
      <c r="CJ129" s="31">
        <v>-0.385662480811985</v>
      </c>
      <c r="CK129" s="31">
        <v>1.68639895357023</v>
      </c>
      <c r="CL129" s="34">
        <f t="shared" si="113"/>
        <v>1.71873417061985</v>
      </c>
      <c r="CM129" s="34">
        <f t="shared" si="114"/>
        <v>0.785461779417078</v>
      </c>
      <c r="CN129" s="34">
        <f t="shared" si="115"/>
        <v>1.27313642268137</v>
      </c>
      <c r="CO129" s="32">
        <f t="shared" si="116"/>
        <v>0.135964888582706</v>
      </c>
      <c r="CP129" s="32">
        <f t="shared" si="117"/>
        <v>0.273136422681368</v>
      </c>
      <c r="CQ129" s="32">
        <f t="shared" si="118"/>
        <v>2.17294063464476e-5</v>
      </c>
      <c r="CS129" s="30">
        <f t="shared" si="119"/>
        <v>1.72184260485368</v>
      </c>
      <c r="CT129" s="30">
        <f t="shared" si="120"/>
        <v>1.9984616835904</v>
      </c>
      <c r="CU129" s="30">
        <f t="shared" si="121"/>
        <v>0.67551958142856</v>
      </c>
      <c r="CV129" s="34">
        <f t="shared" si="122"/>
        <v>1.48034198784474</v>
      </c>
      <c r="CW129" s="32">
        <f t="shared" si="123"/>
        <v>0.420502555084891</v>
      </c>
      <c r="CX129" s="32">
        <f t="shared" si="124"/>
        <v>0.480341987844738</v>
      </c>
      <c r="CY129" s="32">
        <f t="shared" si="125"/>
        <v>0.0252937645981216</v>
      </c>
      <c r="CZ129" s="36"/>
      <c r="DB129" s="25">
        <v>0.0821656907112711</v>
      </c>
      <c r="DC129" s="25">
        <v>1</v>
      </c>
      <c r="DD129" s="22">
        <v>0.0227050226314597</v>
      </c>
      <c r="DE129" s="25">
        <v>-0.385662480811985</v>
      </c>
      <c r="DF129" s="25">
        <v>1.68639895357023</v>
      </c>
      <c r="DG129" s="26">
        <f t="shared" si="126"/>
        <v>1.41523913796278</v>
      </c>
      <c r="DH129" s="29">
        <f t="shared" si="155"/>
        <v>0.953902392738595</v>
      </c>
      <c r="DI129" s="26">
        <f t="shared" si="156"/>
        <v>1.04832528737983</v>
      </c>
      <c r="DJ129" s="16">
        <f t="shared" si="127"/>
        <v>0.00425614512212628</v>
      </c>
      <c r="DK129" s="16">
        <f t="shared" si="128"/>
        <v>0.048325287379835</v>
      </c>
      <c r="DL129" s="16">
        <f t="shared" si="129"/>
        <v>0.0560622759710865</v>
      </c>
      <c r="DO129" s="25">
        <v>0.0821656907112711</v>
      </c>
      <c r="DP129" s="25">
        <v>1</v>
      </c>
      <c r="DQ129" s="25">
        <v>-0.385662480811985</v>
      </c>
      <c r="DR129" s="22">
        <v>1.68639895357023</v>
      </c>
      <c r="DS129" s="26">
        <f t="shared" si="130"/>
        <v>1.51679357533081</v>
      </c>
      <c r="DT129" s="26">
        <f t="shared" si="92"/>
        <v>0.890035415468825</v>
      </c>
      <c r="DU129" s="26">
        <f t="shared" si="157"/>
        <v>1.12355079654134</v>
      </c>
      <c r="DV129" s="16">
        <f t="shared" si="131"/>
        <v>0.027820096771634</v>
      </c>
      <c r="DW129" s="16">
        <f t="shared" si="132"/>
        <v>0.123550796541339</v>
      </c>
      <c r="DX129" s="16">
        <f t="shared" si="133"/>
        <v>0.0297911348744832</v>
      </c>
      <c r="EA129" s="25">
        <v>0.0821656907112711</v>
      </c>
      <c r="EB129" s="22">
        <v>1</v>
      </c>
      <c r="EC129" s="25">
        <v>-0.385662480811985</v>
      </c>
      <c r="ED129" s="26">
        <f t="shared" si="134"/>
        <v>1.3703430629036</v>
      </c>
      <c r="EE129" s="26">
        <f t="shared" si="93"/>
        <v>0.985154766383465</v>
      </c>
      <c r="EF129" s="26">
        <f t="shared" si="158"/>
        <v>1.01506893548415</v>
      </c>
      <c r="EG129" s="16">
        <f t="shared" si="135"/>
        <v>0.00041384020829993</v>
      </c>
      <c r="EH129" s="16">
        <f t="shared" si="136"/>
        <v>0.01506893548415</v>
      </c>
      <c r="EI129" s="16">
        <f t="shared" si="137"/>
        <v>0.103435283901705</v>
      </c>
      <c r="EL129" s="25">
        <v>0.0821656907112711</v>
      </c>
      <c r="EM129" s="25">
        <v>-0.385662480811985</v>
      </c>
      <c r="EN129" s="26">
        <f t="shared" si="138"/>
        <v>1.25837009244853</v>
      </c>
      <c r="EO129" s="26">
        <f t="shared" si="139"/>
        <v>1.07281634242688</v>
      </c>
      <c r="EP129" s="26">
        <f t="shared" si="140"/>
        <v>0.932125994406318</v>
      </c>
      <c r="EQ129" s="16">
        <f t="shared" si="141"/>
        <v>0.00839603995789113</v>
      </c>
      <c r="ER129" s="16">
        <f t="shared" si="142"/>
        <v>0.0678740055936823</v>
      </c>
      <c r="ES129" s="16">
        <f t="shared" si="143"/>
        <v>0.218686304751762</v>
      </c>
    </row>
    <row r="130" s="1" customFormat="1" spans="1:149">
      <c r="A130" s="13" t="s">
        <v>27</v>
      </c>
      <c r="B130" s="13">
        <v>3.00260663050318</v>
      </c>
      <c r="C130" s="14">
        <v>0.0034</v>
      </c>
      <c r="D130" s="14">
        <v>0.0170595238095238</v>
      </c>
      <c r="E130" s="13">
        <v>100</v>
      </c>
      <c r="F130" s="13">
        <v>0.6</v>
      </c>
      <c r="G130" s="13">
        <v>0.66</v>
      </c>
      <c r="H130" s="13">
        <v>0.68</v>
      </c>
      <c r="I130" s="13">
        <v>3.4</v>
      </c>
      <c r="J130" s="13">
        <v>1.39</v>
      </c>
      <c r="K130" s="17">
        <f t="shared" si="94"/>
        <v>1.09243108893302</v>
      </c>
      <c r="L130" s="17">
        <f t="shared" ref="L130:L193" si="165">J130/K130</f>
        <v>1.27239147080446</v>
      </c>
      <c r="M130" s="17">
        <f t="shared" ref="M130:M193" si="166">1/L130</f>
        <v>0.785921646714402</v>
      </c>
      <c r="N130" s="16">
        <f t="shared" ref="N130:N193" si="167">(K130-J130)^2</f>
        <v>0.0885472568335894</v>
      </c>
      <c r="O130" s="16">
        <f t="shared" ref="O130:O193" si="168">ABS(K130/J130-1)</f>
        <v>0.214078353285599</v>
      </c>
      <c r="P130" s="16">
        <f>(O130-$Q$1)^2</f>
        <v>0.103492979075654</v>
      </c>
      <c r="R130" s="21">
        <f t="shared" si="144"/>
        <v>0.240898177635914</v>
      </c>
      <c r="S130" s="21">
        <f t="shared" si="164"/>
        <v>1</v>
      </c>
      <c r="T130" s="21">
        <f t="shared" si="95"/>
        <v>1.09948078824754</v>
      </c>
      <c r="U130" s="22">
        <f t="shared" si="145"/>
        <v>0.00339423306801562</v>
      </c>
      <c r="V130" s="21">
        <f t="shared" si="146"/>
        <v>0.016915644173269</v>
      </c>
      <c r="W130" s="21">
        <f t="shared" si="147"/>
        <v>4.60517018598809</v>
      </c>
      <c r="X130" s="21">
        <f t="shared" si="148"/>
        <v>-0.510825623765991</v>
      </c>
      <c r="Y130" s="21">
        <f t="shared" si="149"/>
        <v>-0.415515443961666</v>
      </c>
      <c r="Z130" s="25">
        <f t="shared" si="150"/>
        <v>-0.385662480811985</v>
      </c>
      <c r="AA130" s="21">
        <f t="shared" si="151"/>
        <v>1.22377543162212</v>
      </c>
      <c r="AB130" s="26">
        <f t="shared" si="96"/>
        <v>1.03139712901665</v>
      </c>
      <c r="AC130" s="26">
        <f t="shared" ref="AC130:AC193" si="169">J130/AB130</f>
        <v>1.34768651268716</v>
      </c>
      <c r="AD130" s="26">
        <f t="shared" si="152"/>
        <v>0.742012323033561</v>
      </c>
      <c r="AE130" s="16">
        <f t="shared" si="97"/>
        <v>0.128596019077502</v>
      </c>
      <c r="AF130" s="16">
        <f t="shared" si="98"/>
        <v>0.257987676966439</v>
      </c>
      <c r="AG130" s="16">
        <f t="shared" si="99"/>
        <v>5.69777342279196e-5</v>
      </c>
      <c r="AJ130" s="25">
        <v>0.240898177635914</v>
      </c>
      <c r="AK130" s="25">
        <v>1</v>
      </c>
      <c r="AL130" s="25">
        <v>1.09948078824754</v>
      </c>
      <c r="AM130" s="25">
        <v>0.016915644173269</v>
      </c>
      <c r="AN130" s="22">
        <v>4.60517018598809</v>
      </c>
      <c r="AO130" s="25">
        <v>-0.510825623765991</v>
      </c>
      <c r="AP130" s="25">
        <v>-0.415515443961666</v>
      </c>
      <c r="AQ130" s="25">
        <v>-0.385662480811985</v>
      </c>
      <c r="AR130" s="25">
        <v>1.22377543162212</v>
      </c>
      <c r="AS130" s="26">
        <f t="shared" si="100"/>
        <v>1.03145848558266</v>
      </c>
      <c r="AT130" s="26">
        <f t="shared" ref="AT130:AT193" si="170">J130/AS130</f>
        <v>1.34760634521786</v>
      </c>
      <c r="AU130" s="26">
        <f t="shared" si="101"/>
        <v>0.742056464447957</v>
      </c>
      <c r="AV130" s="16">
        <f t="shared" si="102"/>
        <v>0.128552017560679</v>
      </c>
      <c r="AW130" s="16">
        <f t="shared" si="103"/>
        <v>0.257943535552043</v>
      </c>
      <c r="AX130" s="16">
        <f t="shared" si="104"/>
        <v>6.54507243093441e-5</v>
      </c>
      <c r="BA130" s="25">
        <v>0.240898177635914</v>
      </c>
      <c r="BB130" s="25">
        <v>1</v>
      </c>
      <c r="BC130" s="25">
        <v>1.09948078824754</v>
      </c>
      <c r="BD130" s="25">
        <v>0.016915644173269</v>
      </c>
      <c r="BE130" s="22">
        <v>-0.510825623765991</v>
      </c>
      <c r="BF130" s="25">
        <v>-0.415515443961666</v>
      </c>
      <c r="BG130" s="25">
        <v>-0.385662480811985</v>
      </c>
      <c r="BH130" s="25">
        <v>1.22377543162212</v>
      </c>
      <c r="BI130" s="26">
        <f t="shared" si="105"/>
        <v>1.02078348568436</v>
      </c>
      <c r="BJ130" s="26">
        <f t="shared" ref="BJ130:BJ193" si="171">J130/BI130</f>
        <v>1.3616991453071</v>
      </c>
      <c r="BK130" s="26">
        <f t="shared" si="153"/>
        <v>0.734376608406015</v>
      </c>
      <c r="BL130" s="16">
        <f t="shared" si="106"/>
        <v>0.13632083444339</v>
      </c>
      <c r="BM130" s="16">
        <f t="shared" si="107"/>
        <v>0.265623391593985</v>
      </c>
      <c r="BN130" s="16">
        <f t="shared" si="108"/>
        <v>4.3231886399168e-7</v>
      </c>
      <c r="BQ130" s="25">
        <v>0.240898177635914</v>
      </c>
      <c r="BR130" s="25">
        <v>1</v>
      </c>
      <c r="BS130" s="22">
        <v>1.09948078824754</v>
      </c>
      <c r="BT130" s="25">
        <v>0.016915644173269</v>
      </c>
      <c r="BU130" s="25">
        <v>-0.415515443961666</v>
      </c>
      <c r="BV130" s="25">
        <v>-0.385662480811985</v>
      </c>
      <c r="BW130" s="25">
        <v>1.22377543162212</v>
      </c>
      <c r="BX130" s="27">
        <f t="shared" si="109"/>
        <v>1.03025167872369</v>
      </c>
      <c r="BY130" s="27">
        <f t="shared" ref="BY130:BY193" si="172">J130/BX130</f>
        <v>1.34918489210517</v>
      </c>
      <c r="BZ130" s="29">
        <f t="shared" si="154"/>
        <v>0.741188258074599</v>
      </c>
      <c r="CA130" s="27">
        <f t="shared" si="110"/>
        <v>0.129418854661122</v>
      </c>
      <c r="CB130" s="27">
        <f t="shared" si="111"/>
        <v>0.258811741925401</v>
      </c>
      <c r="CC130" s="27">
        <f t="shared" si="112"/>
        <v>5.92218835054333e-5</v>
      </c>
      <c r="CF130" s="31">
        <v>0.240898177635914</v>
      </c>
      <c r="CG130" s="31">
        <v>1</v>
      </c>
      <c r="CH130" s="31">
        <v>0.016915644173269</v>
      </c>
      <c r="CI130" s="31">
        <v>-0.415515443961666</v>
      </c>
      <c r="CJ130" s="31">
        <v>-0.385662480811985</v>
      </c>
      <c r="CK130" s="31">
        <v>1.22377543162212</v>
      </c>
      <c r="CL130" s="34">
        <f t="shared" si="113"/>
        <v>1.01771647827138</v>
      </c>
      <c r="CM130" s="34">
        <f t="shared" si="114"/>
        <v>1.36580278464288</v>
      </c>
      <c r="CN130" s="34">
        <f t="shared" si="115"/>
        <v>0.732170128252791</v>
      </c>
      <c r="CO130" s="32">
        <f t="shared" si="116"/>
        <v>0.138595020550664</v>
      </c>
      <c r="CP130" s="32">
        <f t="shared" si="117"/>
        <v>0.267829871747209</v>
      </c>
      <c r="CQ130" s="32">
        <f t="shared" si="118"/>
        <v>4.1611504931749e-7</v>
      </c>
      <c r="CS130" s="30">
        <f t="shared" si="119"/>
        <v>1.01980050241756</v>
      </c>
      <c r="CT130" s="30">
        <f t="shared" si="120"/>
        <v>1.21734394292254</v>
      </c>
      <c r="CU130" s="30">
        <f t="shared" si="121"/>
        <v>1.1418301360772</v>
      </c>
      <c r="CV130" s="34">
        <f t="shared" si="122"/>
        <v>0.875787009296795</v>
      </c>
      <c r="CW130" s="32">
        <f t="shared" si="123"/>
        <v>0.0298101140455334</v>
      </c>
      <c r="CX130" s="32">
        <f t="shared" si="124"/>
        <v>0.124212990703205</v>
      </c>
      <c r="CY130" s="32">
        <f t="shared" si="125"/>
        <v>0.0388440195092315</v>
      </c>
      <c r="CZ130" s="36"/>
      <c r="DB130" s="25">
        <v>0.240898177635914</v>
      </c>
      <c r="DC130" s="25">
        <v>1</v>
      </c>
      <c r="DD130" s="22">
        <v>0.016915644173269</v>
      </c>
      <c r="DE130" s="25">
        <v>-0.385662480811985</v>
      </c>
      <c r="DF130" s="25">
        <v>1.22377543162212</v>
      </c>
      <c r="DG130" s="26">
        <f t="shared" si="126"/>
        <v>1.00585234355398</v>
      </c>
      <c r="DH130" s="29">
        <f t="shared" si="155"/>
        <v>1.38191257286205</v>
      </c>
      <c r="DI130" s="26">
        <f t="shared" si="156"/>
        <v>0.723634779535237</v>
      </c>
      <c r="DJ130" s="16">
        <f t="shared" si="127"/>
        <v>0.147569421952969</v>
      </c>
      <c r="DK130" s="16">
        <f t="shared" si="128"/>
        <v>0.276365220464762</v>
      </c>
      <c r="DL130" s="16">
        <f t="shared" si="129"/>
        <v>7.62967953645087e-5</v>
      </c>
      <c r="DO130" s="25">
        <v>0.240898177635914</v>
      </c>
      <c r="DP130" s="25">
        <v>1</v>
      </c>
      <c r="DQ130" s="25">
        <v>-0.385662480811985</v>
      </c>
      <c r="DR130" s="22">
        <v>1.22377543162212</v>
      </c>
      <c r="DS130" s="26">
        <f t="shared" si="130"/>
        <v>1.07256029618425</v>
      </c>
      <c r="DT130" s="26">
        <f t="shared" ref="DT130:DT193" si="173">J130/DS130</f>
        <v>1.29596443663361</v>
      </c>
      <c r="DU130" s="26">
        <f t="shared" si="157"/>
        <v>0.771626112362773</v>
      </c>
      <c r="DV130" s="16">
        <f t="shared" si="131"/>
        <v>0.100767965558628</v>
      </c>
      <c r="DW130" s="16">
        <f t="shared" si="132"/>
        <v>0.228373887637227</v>
      </c>
      <c r="DX130" s="16">
        <f t="shared" si="133"/>
        <v>0.00459385658776503</v>
      </c>
      <c r="EA130" s="25">
        <v>0.240898177635914</v>
      </c>
      <c r="EB130" s="22">
        <v>1</v>
      </c>
      <c r="EC130" s="25">
        <v>-0.385662480811985</v>
      </c>
      <c r="ED130" s="26">
        <f t="shared" si="134"/>
        <v>1.20385365095866</v>
      </c>
      <c r="EE130" s="26">
        <f t="shared" ref="EE130:EE193" si="174">J130/ED130</f>
        <v>1.15462539727575</v>
      </c>
      <c r="EF130" s="26">
        <f t="shared" si="158"/>
        <v>0.86608176327961</v>
      </c>
      <c r="EG130" s="16">
        <f t="shared" si="135"/>
        <v>0.0346504632614212</v>
      </c>
      <c r="EH130" s="16">
        <f t="shared" si="136"/>
        <v>0.13391823672039</v>
      </c>
      <c r="EI130" s="16">
        <f t="shared" si="137"/>
        <v>0.0411133458461752</v>
      </c>
      <c r="EL130" s="25">
        <v>0.240898177635914</v>
      </c>
      <c r="EM130" s="25">
        <v>-0.385662480811985</v>
      </c>
      <c r="EN130" s="26">
        <f t="shared" si="138"/>
        <v>1.10548480235413</v>
      </c>
      <c r="EO130" s="26">
        <f t="shared" si="139"/>
        <v>1.25736690096507</v>
      </c>
      <c r="EP130" s="26">
        <f t="shared" si="140"/>
        <v>0.795312807449016</v>
      </c>
      <c r="EQ130" s="16">
        <f t="shared" si="141"/>
        <v>0.0809488976914671</v>
      </c>
      <c r="ER130" s="16">
        <f t="shared" si="142"/>
        <v>0.204687192550984</v>
      </c>
      <c r="ES130" s="16">
        <f t="shared" si="143"/>
        <v>0.109445768400794</v>
      </c>
    </row>
    <row r="131" s="1" customFormat="1" spans="1:149">
      <c r="A131" s="13" t="s">
        <v>27</v>
      </c>
      <c r="B131" s="13">
        <v>3.00260663050318</v>
      </c>
      <c r="C131" s="14">
        <v>0.0034</v>
      </c>
      <c r="D131" s="14">
        <v>0.0325681818181818</v>
      </c>
      <c r="E131" s="13">
        <v>100</v>
      </c>
      <c r="F131" s="13">
        <v>0.6</v>
      </c>
      <c r="G131" s="13">
        <v>0.66</v>
      </c>
      <c r="H131" s="13">
        <v>0.68</v>
      </c>
      <c r="I131" s="13">
        <v>4.4</v>
      </c>
      <c r="J131" s="13">
        <v>1.26</v>
      </c>
      <c r="K131" s="17">
        <f t="shared" ref="K131:K194" si="175">0.9647-0.0258*B131+0.3701*C131+0.6612*F131-0.0567*I131</f>
        <v>1.03573108893302</v>
      </c>
      <c r="L131" s="17">
        <f t="shared" si="165"/>
        <v>1.21653198736944</v>
      </c>
      <c r="M131" s="17">
        <f t="shared" si="166"/>
        <v>0.82200880074049</v>
      </c>
      <c r="N131" s="16">
        <f t="shared" si="167"/>
        <v>0.0502965444711699</v>
      </c>
      <c r="O131" s="16">
        <f t="shared" si="168"/>
        <v>0.17799119925951</v>
      </c>
      <c r="P131" s="16">
        <f>(O131-$Q$1)^2</f>
        <v>0.128013971005586</v>
      </c>
      <c r="R131" s="21">
        <f t="shared" si="144"/>
        <v>0.196004177486324</v>
      </c>
      <c r="S131" s="21">
        <f t="shared" si="164"/>
        <v>1</v>
      </c>
      <c r="T131" s="21">
        <f t="shared" ref="T131:T194" si="176">LN(B131)</f>
        <v>1.09948078824754</v>
      </c>
      <c r="U131" s="22">
        <f t="shared" si="145"/>
        <v>0.00339423306801562</v>
      </c>
      <c r="V131" s="21">
        <f t="shared" si="146"/>
        <v>0.0320490793320486</v>
      </c>
      <c r="W131" s="21">
        <f t="shared" si="147"/>
        <v>4.60517018598809</v>
      </c>
      <c r="X131" s="21">
        <f t="shared" si="148"/>
        <v>-0.510825623765991</v>
      </c>
      <c r="Y131" s="21">
        <f t="shared" si="149"/>
        <v>-0.415515443961666</v>
      </c>
      <c r="Z131" s="25">
        <f t="shared" si="150"/>
        <v>-0.385662480811985</v>
      </c>
      <c r="AA131" s="21">
        <f t="shared" si="151"/>
        <v>1.48160454092422</v>
      </c>
      <c r="AB131" s="26">
        <f t="shared" ref="AB131:AB194" si="177">K131*EXP($S$218)*POWER(EXP(T131),$T$218)*POWER(EXP(U131),$U$218)*POWER(EXP(V131),$V$218)*POWER(EXP(W131),$W$218)*POWER(EXP(X131),$X$218)*POWER(EXP(Y131),$Y$218)*POWER(EXP(Z131),$Z$218)*POWER(EXP(AA131),$AA$218)</f>
        <v>1.14939839151347</v>
      </c>
      <c r="AC131" s="26">
        <f t="shared" si="169"/>
        <v>1.09622565100417</v>
      </c>
      <c r="AD131" s="26">
        <f t="shared" si="152"/>
        <v>0.912220945645613</v>
      </c>
      <c r="AE131" s="16">
        <f t="shared" ref="AE131:AE194" si="178">(AB131-J131)^2</f>
        <v>0.0122327157998072</v>
      </c>
      <c r="AF131" s="16">
        <f t="shared" ref="AF131:AF194" si="179">ABS(AB131/J131-1)</f>
        <v>0.0877790543543872</v>
      </c>
      <c r="AG131" s="16">
        <f t="shared" ref="AG131:AG194" si="180">(AF131-$AH$1)^2</f>
        <v>0.0315975447622729</v>
      </c>
      <c r="AJ131" s="25">
        <v>0.196004177486324</v>
      </c>
      <c r="AK131" s="25">
        <v>1</v>
      </c>
      <c r="AL131" s="25">
        <v>1.09948078824754</v>
      </c>
      <c r="AM131" s="25">
        <v>0.0320490793320486</v>
      </c>
      <c r="AN131" s="22">
        <v>4.60517018598809</v>
      </c>
      <c r="AO131" s="25">
        <v>-0.510825623765991</v>
      </c>
      <c r="AP131" s="25">
        <v>-0.415515443961666</v>
      </c>
      <c r="AQ131" s="25">
        <v>-0.385662480811985</v>
      </c>
      <c r="AR131" s="25">
        <v>1.48160454092422</v>
      </c>
      <c r="AS131" s="26">
        <f t="shared" ref="AS131:AS194" si="181">K131*EXP($AK$218)*POWER(EXP(AL131),$AL$218)*POWER(EXP(AM131),$AM$218)*POWER(EXP(AN131),$AN$218)*POWER(EXP(AO131),$AO$218)*POWER(EXP(AP131),$AP$218)*POWER(EXP(AQ131),$AQ$218)*POWER(EXP(AR131),$AR$218)</f>
        <v>1.14960974110482</v>
      </c>
      <c r="AT131" s="26">
        <f t="shared" si="170"/>
        <v>1.09602411579175</v>
      </c>
      <c r="AU131" s="26">
        <f t="shared" ref="AU131:AU194" si="182">1/AT131</f>
        <v>0.912388683416527</v>
      </c>
      <c r="AV131" s="16">
        <f t="shared" ref="AV131:AV194" si="183">(AS131-J131)^2</f>
        <v>0.0121860092589439</v>
      </c>
      <c r="AW131" s="16">
        <f t="shared" ref="AW131:AW194" si="184">ABS(AS131/J131-1)</f>
        <v>0.0876113165834727</v>
      </c>
      <c r="AX131" s="16">
        <f t="shared" ref="AX131:AX194" si="185">(AW131-$AY$1)^2</f>
        <v>0.0318345460993711</v>
      </c>
      <c r="BA131" s="25">
        <v>0.196004177486324</v>
      </c>
      <c r="BB131" s="25">
        <v>1</v>
      </c>
      <c r="BC131" s="25">
        <v>1.09948078824754</v>
      </c>
      <c r="BD131" s="25">
        <v>0.0320490793320486</v>
      </c>
      <c r="BE131" s="22">
        <v>-0.510825623765991</v>
      </c>
      <c r="BF131" s="25">
        <v>-0.415515443961666</v>
      </c>
      <c r="BG131" s="25">
        <v>-0.385662480811985</v>
      </c>
      <c r="BH131" s="25">
        <v>1.48160454092422</v>
      </c>
      <c r="BI131" s="26">
        <f t="shared" ref="BI131:BI194" si="186">K131*EXP($BB$218)*POWER(EXP(BC131),$BC$218)*POWER(EXP(BD131),$BD$218)*POWER(EXP(BE131),$BE$218)*POWER(EXP(BF131),$BF$218)*POWER(EXP(BG131),$BG$218)*POWER(EXP(BH131),$BH$218)</f>
        <v>1.14174727768265</v>
      </c>
      <c r="BJ131" s="26">
        <f t="shared" si="171"/>
        <v>1.10357171383615</v>
      </c>
      <c r="BK131" s="26">
        <f t="shared" si="153"/>
        <v>0.906148633081466</v>
      </c>
      <c r="BL131" s="16">
        <f t="shared" ref="BL131:BL194" si="187">(BI131-J131)^2</f>
        <v>0.0139837063354651</v>
      </c>
      <c r="BM131" s="16">
        <f t="shared" ref="BM131:BM194" si="188">ABS(BI131/J131-1)</f>
        <v>0.0938513669185346</v>
      </c>
      <c r="BN131" s="16">
        <f t="shared" ref="BN131:BN194" si="189">(BM131-$BO$1)^2</f>
        <v>0.0292801772721351</v>
      </c>
      <c r="BQ131" s="25">
        <v>0.196004177486324</v>
      </c>
      <c r="BR131" s="25">
        <v>1</v>
      </c>
      <c r="BS131" s="22">
        <v>1.09948078824754</v>
      </c>
      <c r="BT131" s="25">
        <v>0.0320490793320486</v>
      </c>
      <c r="BU131" s="25">
        <v>-0.415515443961666</v>
      </c>
      <c r="BV131" s="25">
        <v>-0.385662480811985</v>
      </c>
      <c r="BW131" s="25">
        <v>1.48160454092422</v>
      </c>
      <c r="BX131" s="27">
        <f t="shared" ref="BX131:BX194" si="190">K131*EXP($BR$218)*POWER(EXP(BS131),$BS$218)*POWER(EXP(BT131),$BT$218)*POWER(EXP(BU131),$BU$218)*POWER(EXP(BV131),$BV$218)*POWER(EXP(BW131),$BW$218)</f>
        <v>1.15075845584586</v>
      </c>
      <c r="BY131" s="27">
        <f t="shared" si="172"/>
        <v>1.09493003818411</v>
      </c>
      <c r="BZ131" s="29">
        <f t="shared" si="154"/>
        <v>0.913300361782432</v>
      </c>
      <c r="CA131" s="27">
        <f t="shared" ref="CA131:CA194" si="191">(BX131-J131)^2</f>
        <v>0.0119337149691799</v>
      </c>
      <c r="CB131" s="27">
        <f t="shared" ref="CB131:CB194" si="192">ABS(BX131/J131-1)</f>
        <v>0.0866996382175677</v>
      </c>
      <c r="CC131" s="27">
        <f t="shared" ref="CC131:CC194" si="193">(CB131-$CD$1)^2</f>
        <v>0.0323308015308283</v>
      </c>
      <c r="CF131" s="31">
        <v>0.196004177486324</v>
      </c>
      <c r="CG131" s="31">
        <v>1</v>
      </c>
      <c r="CH131" s="31">
        <v>0.0320490793320486</v>
      </c>
      <c r="CI131" s="31">
        <v>-0.415515443961666</v>
      </c>
      <c r="CJ131" s="31">
        <v>-0.385662480811985</v>
      </c>
      <c r="CK131" s="31">
        <v>1.48160454092422</v>
      </c>
      <c r="CL131" s="34">
        <f t="shared" ref="CL131:CL194" si="194">K131*EXP($CG$218)*POWER(EXP(CH131),$CH$218)*POWER(EXP(CI131),$CI$218)*POWER(EXP(CJ131),$CJ$218)*POWER(EXP(CK131),$CK$218)</f>
        <v>1.1328027024654</v>
      </c>
      <c r="CM131" s="34">
        <f t="shared" ref="CM131:CM194" si="195">J131/CL131</f>
        <v>1.1122854820683</v>
      </c>
      <c r="CN131" s="34">
        <f t="shared" ref="CN131:CN194" si="196">1/CM131</f>
        <v>0.89904976386143</v>
      </c>
      <c r="CO131" s="32">
        <f t="shared" ref="CO131:CO194" si="197">(CL131-J131)^2</f>
        <v>0.0161791525001051</v>
      </c>
      <c r="CP131" s="32">
        <f t="shared" ref="CP131:CP194" si="198">ABS(CL131/J131-1)</f>
        <v>0.10095023613857</v>
      </c>
      <c r="CQ131" s="32">
        <f t="shared" ref="CQ131:CQ194" si="199">(CP131-$CR$1)^2</f>
        <v>0.0280645269228863</v>
      </c>
      <c r="CS131" s="30">
        <f t="shared" ref="CS131:CS194" si="200">(0.308-0.008*B131+0.1182*C131+0.2111*F131-0.0181*I131)*(1+D131)^3.5069*G131^0.3832*H131^-1.7144*I131^0.4164</f>
        <v>1.13525944529564</v>
      </c>
      <c r="CT131" s="30">
        <f t="shared" ref="CT131:CT194" si="201">(0.3655+0.2505*F131-0.0215*I131)*G131^0.3832*H131^-1.7144*I131^0.4164</f>
        <v>1.28949010281242</v>
      </c>
      <c r="CU131" s="30">
        <f t="shared" ref="CU131:CU194" si="202">J131/CT131</f>
        <v>0.977130415543246</v>
      </c>
      <c r="CV131" s="34">
        <f t="shared" ref="CV131:CV194" si="203">1/CU131</f>
        <v>1.02340484350192</v>
      </c>
      <c r="CW131" s="32">
        <f t="shared" ref="CW131:CW194" si="204">(CT131-J131)^2</f>
        <v>0.000869666163886954</v>
      </c>
      <c r="CX131" s="32">
        <f t="shared" ref="CX131:CX194" si="205">ABS(CT131/J131-1)</f>
        <v>0.0234048435019187</v>
      </c>
      <c r="CY131" s="32">
        <f t="shared" ref="CY131:CY194" si="206">(CX131-$CZ$1)^2</f>
        <v>0.0887426280680611</v>
      </c>
      <c r="CZ131" s="36"/>
      <c r="DB131" s="25">
        <v>0.196004177486324</v>
      </c>
      <c r="DC131" s="25">
        <v>1</v>
      </c>
      <c r="DD131" s="22">
        <v>0.0320490793320486</v>
      </c>
      <c r="DE131" s="25">
        <v>-0.385662480811985</v>
      </c>
      <c r="DF131" s="25">
        <v>1.48160454092422</v>
      </c>
      <c r="DG131" s="26">
        <f t="shared" ref="DG131:DG194" si="207">K131*EXP($DC$218)*POWER(EXP(DD131),$DD$218)*POWER(EXP(DE131),$DE$218)*POWER(EXP(DF131),$DF$218)</f>
        <v>1.10460044199365</v>
      </c>
      <c r="DH131" s="29">
        <f t="shared" si="155"/>
        <v>1.14068395421414</v>
      </c>
      <c r="DI131" s="26">
        <f t="shared" si="156"/>
        <v>0.876667017455278</v>
      </c>
      <c r="DJ131" s="16">
        <f t="shared" ref="DJ131:DJ194" si="208">(DG131-J131)^2</f>
        <v>0.0241490226285689</v>
      </c>
      <c r="DK131" s="16">
        <f t="shared" ref="DK131:DK194" si="209">ABS(DG131/J131-1)</f>
        <v>0.123332982544722</v>
      </c>
      <c r="DL131" s="16">
        <f t="shared" ref="DL131:DL194" si="210">(DK131-$DM$1)^2</f>
        <v>0.0261685757487027</v>
      </c>
      <c r="DO131" s="25">
        <v>0.196004177486324</v>
      </c>
      <c r="DP131" s="25">
        <v>1</v>
      </c>
      <c r="DQ131" s="25">
        <v>-0.385662480811985</v>
      </c>
      <c r="DR131" s="22">
        <v>1.48160454092422</v>
      </c>
      <c r="DS131" s="26">
        <f t="shared" ref="DS131:DS194" si="211">K131*EXP($DP$218)*POWER(EXP(DQ131),$DQ$218)*POWER(EXP(DR131),$DR$218)</f>
        <v>1.14762914307193</v>
      </c>
      <c r="DT131" s="26">
        <f t="shared" si="173"/>
        <v>1.09791565298462</v>
      </c>
      <c r="DU131" s="26">
        <f t="shared" si="157"/>
        <v>0.910816780215815</v>
      </c>
      <c r="DV131" s="16">
        <f t="shared" ref="DV131:DV194" si="212">(DS131-J131)^2</f>
        <v>0.0126272094867494</v>
      </c>
      <c r="DW131" s="16">
        <f t="shared" ref="DW131:DW194" si="213">ABS(DS131/J131-1)</f>
        <v>0.0891832197841848</v>
      </c>
      <c r="DX131" s="16">
        <f t="shared" ref="DX131:DX194" si="214">(DW131-$DY$1)^2</f>
        <v>0.0428360273468217</v>
      </c>
      <c r="EA131" s="25">
        <v>0.196004177486324</v>
      </c>
      <c r="EB131" s="22">
        <v>1</v>
      </c>
      <c r="EC131" s="25">
        <v>-0.385662480811985</v>
      </c>
      <c r="ED131" s="26">
        <f t="shared" ref="ED131:ED194" si="215">K131*EXP($EB$218)*POWER(EXP(EC131),$EC$218)</f>
        <v>1.14137053170212</v>
      </c>
      <c r="EE131" s="26">
        <f t="shared" si="174"/>
        <v>1.10393598310355</v>
      </c>
      <c r="EF131" s="26">
        <f t="shared" si="158"/>
        <v>0.905849628335013</v>
      </c>
      <c r="EG131" s="16">
        <f t="shared" ref="EG131:EG194" si="216">(ED131-J131)^2</f>
        <v>0.0140729507486387</v>
      </c>
      <c r="EH131" s="16">
        <f t="shared" ref="EH131:EH194" si="217">ABS(ED131/J131-1)</f>
        <v>0.0941503716649874</v>
      </c>
      <c r="EI131" s="16">
        <f t="shared" ref="EI131:EI194" si="218">(EH131-$EJ$1)^2</f>
        <v>0.0588218325365229</v>
      </c>
      <c r="EL131" s="25">
        <v>0.196004177486324</v>
      </c>
      <c r="EM131" s="25">
        <v>-0.385662480811985</v>
      </c>
      <c r="EN131" s="26">
        <f t="shared" ref="EN131:EN194" si="219">K131*POWER(EXP(EM131),$EM$218)</f>
        <v>1.04810728085326</v>
      </c>
      <c r="EO131" s="26">
        <f t="shared" ref="EO131:EO194" si="220">J131/EN131</f>
        <v>1.20216701383301</v>
      </c>
      <c r="EP131" s="26">
        <f t="shared" ref="EP131:EP194" si="221">1/EO131</f>
        <v>0.831831175280362</v>
      </c>
      <c r="EQ131" s="16">
        <f t="shared" ref="EQ131:EQ194" si="222">(EN131-J131)^2</f>
        <v>0.0448985244274006</v>
      </c>
      <c r="ER131" s="16">
        <f t="shared" ref="ER131:ER194" si="223">ABS(EN131/J131-1)</f>
        <v>0.168168824719637</v>
      </c>
      <c r="ES131" s="16">
        <f t="shared" ref="ES131:ES194" si="224">(ER131-$ET$1)^2</f>
        <v>0.134941802547458</v>
      </c>
    </row>
    <row r="132" s="1" customFormat="1" spans="1:149">
      <c r="A132" s="13" t="s">
        <v>27</v>
      </c>
      <c r="B132" s="13">
        <v>3.00260663050318</v>
      </c>
      <c r="C132" s="14">
        <v>0.0034</v>
      </c>
      <c r="D132" s="14">
        <v>0.0325681818181818</v>
      </c>
      <c r="E132" s="13">
        <v>100</v>
      </c>
      <c r="F132" s="13">
        <v>0.6</v>
      </c>
      <c r="G132" s="13">
        <v>0.66</v>
      </c>
      <c r="H132" s="13">
        <v>0.68</v>
      </c>
      <c r="I132" s="13">
        <v>6.4</v>
      </c>
      <c r="J132" s="13">
        <v>0.93</v>
      </c>
      <c r="K132" s="17">
        <f t="shared" si="175"/>
        <v>0.922331088933018</v>
      </c>
      <c r="L132" s="17">
        <f t="shared" si="165"/>
        <v>1.00831470516282</v>
      </c>
      <c r="M132" s="17">
        <f t="shared" si="166"/>
        <v>0.991753859067761</v>
      </c>
      <c r="N132" s="16">
        <f t="shared" si="167"/>
        <v>5.8812196953282e-5</v>
      </c>
      <c r="O132" s="16">
        <f t="shared" si="168"/>
        <v>0.00824614093223897</v>
      </c>
      <c r="P132" s="16">
        <f>(O132-$Q$1)^2</f>
        <v>0.278293660785481</v>
      </c>
      <c r="R132" s="21">
        <f t="shared" ref="R132:R195" si="225">LN(L132)</f>
        <v>0.00828032842535531</v>
      </c>
      <c r="S132" s="21">
        <f t="shared" si="164"/>
        <v>1</v>
      </c>
      <c r="T132" s="21">
        <f t="shared" si="176"/>
        <v>1.09948078824754</v>
      </c>
      <c r="U132" s="22">
        <f t="shared" ref="U132:U195" si="226">LN(1+C132)</f>
        <v>0.00339423306801562</v>
      </c>
      <c r="V132" s="21">
        <f t="shared" ref="V132:V195" si="227">LN(1+D132)</f>
        <v>0.0320490793320486</v>
      </c>
      <c r="W132" s="21">
        <f t="shared" ref="W132:W195" si="228">LN(E132)</f>
        <v>4.60517018598809</v>
      </c>
      <c r="X132" s="21">
        <f t="shared" ref="X132:X195" si="229">LN(F132)</f>
        <v>-0.510825623765991</v>
      </c>
      <c r="Y132" s="21">
        <f t="shared" ref="Y132:Y195" si="230">LN(G132)</f>
        <v>-0.415515443961666</v>
      </c>
      <c r="Z132" s="25">
        <f t="shared" ref="Z132:Z195" si="231">LN(H132)</f>
        <v>-0.385662480811985</v>
      </c>
      <c r="AA132" s="21">
        <f t="shared" ref="AA132:AA195" si="232">LN(I132)</f>
        <v>1.85629799036563</v>
      </c>
      <c r="AB132" s="26">
        <f t="shared" si="177"/>
        <v>1.19750375848811</v>
      </c>
      <c r="AC132" s="26">
        <f t="shared" si="169"/>
        <v>0.776615516576044</v>
      </c>
      <c r="AD132" s="26">
        <f t="shared" ref="AD132:AD195" si="233">1/AC132</f>
        <v>1.28763844998722</v>
      </c>
      <c r="AE132" s="16">
        <f t="shared" si="178"/>
        <v>0.0715582608052664</v>
      </c>
      <c r="AF132" s="16">
        <f t="shared" si="179"/>
        <v>0.287638449987218</v>
      </c>
      <c r="AG132" s="16">
        <f t="shared" si="180"/>
        <v>0.000488516674405359</v>
      </c>
      <c r="AJ132" s="25">
        <v>0.00828032842535531</v>
      </c>
      <c r="AK132" s="25">
        <v>1</v>
      </c>
      <c r="AL132" s="25">
        <v>1.09948078824754</v>
      </c>
      <c r="AM132" s="25">
        <v>0.0320490793320486</v>
      </c>
      <c r="AN132" s="22">
        <v>4.60517018598809</v>
      </c>
      <c r="AO132" s="25">
        <v>-0.510825623765991</v>
      </c>
      <c r="AP132" s="25">
        <v>-0.415515443961666</v>
      </c>
      <c r="AQ132" s="25">
        <v>-0.385662480811985</v>
      </c>
      <c r="AR132" s="25">
        <v>1.85629799036563</v>
      </c>
      <c r="AS132" s="26">
        <f t="shared" si="181"/>
        <v>1.19794836430012</v>
      </c>
      <c r="AT132" s="26">
        <f t="shared" si="170"/>
        <v>0.776327283975497</v>
      </c>
      <c r="AU132" s="26">
        <f t="shared" si="182"/>
        <v>1.28811652075282</v>
      </c>
      <c r="AV132" s="16">
        <f t="shared" si="183"/>
        <v>0.0717963259311091</v>
      </c>
      <c r="AW132" s="16">
        <f t="shared" si="184"/>
        <v>0.288116520752816</v>
      </c>
      <c r="AX132" s="16">
        <f t="shared" si="185"/>
        <v>0.000487651071991823</v>
      </c>
      <c r="BA132" s="25">
        <v>0.00828032842535531</v>
      </c>
      <c r="BB132" s="25">
        <v>1</v>
      </c>
      <c r="BC132" s="25">
        <v>1.09948078824754</v>
      </c>
      <c r="BD132" s="25">
        <v>0.0320490793320486</v>
      </c>
      <c r="BE132" s="22">
        <v>-0.510825623765991</v>
      </c>
      <c r="BF132" s="25">
        <v>-0.415515443961666</v>
      </c>
      <c r="BG132" s="25">
        <v>-0.385662480811985</v>
      </c>
      <c r="BH132" s="25">
        <v>1.85629799036563</v>
      </c>
      <c r="BI132" s="26">
        <f t="shared" si="186"/>
        <v>1.19529600241233</v>
      </c>
      <c r="BJ132" s="26">
        <f t="shared" si="171"/>
        <v>0.77804995425659</v>
      </c>
      <c r="BK132" s="26">
        <f t="shared" ref="BK132:BK195" si="234">1/BJ132</f>
        <v>1.28526451872294</v>
      </c>
      <c r="BL132" s="16">
        <f t="shared" si="187"/>
        <v>0.0703819688959644</v>
      </c>
      <c r="BM132" s="16">
        <f t="shared" si="188"/>
        <v>0.285264518722938</v>
      </c>
      <c r="BN132" s="16">
        <f t="shared" si="189"/>
        <v>0.000412034652742198</v>
      </c>
      <c r="BQ132" s="25">
        <v>0.00828032842535531</v>
      </c>
      <c r="BR132" s="25">
        <v>1</v>
      </c>
      <c r="BS132" s="22">
        <v>1.09948078824754</v>
      </c>
      <c r="BT132" s="25">
        <v>0.0320490793320486</v>
      </c>
      <c r="BU132" s="25">
        <v>-0.415515443961666</v>
      </c>
      <c r="BV132" s="25">
        <v>-0.385662480811985</v>
      </c>
      <c r="BW132" s="25">
        <v>1.85629799036563</v>
      </c>
      <c r="BX132" s="27">
        <f t="shared" si="190"/>
        <v>1.20342144926719</v>
      </c>
      <c r="BY132" s="27">
        <f t="shared" si="172"/>
        <v>0.772796596376367</v>
      </c>
      <c r="BZ132" s="29">
        <f t="shared" ref="BZ132:BZ195" si="235">1/BY132</f>
        <v>1.29400155835182</v>
      </c>
      <c r="CA132" s="27">
        <f t="shared" si="191"/>
        <v>0.074759288919371</v>
      </c>
      <c r="CB132" s="27">
        <f t="shared" si="192"/>
        <v>0.294001558351818</v>
      </c>
      <c r="CC132" s="27">
        <f t="shared" si="193"/>
        <v>0.000755933279728132</v>
      </c>
      <c r="CF132" s="31">
        <v>0.00828032842535531</v>
      </c>
      <c r="CG132" s="31">
        <v>1</v>
      </c>
      <c r="CH132" s="31">
        <v>0.0320490793320486</v>
      </c>
      <c r="CI132" s="31">
        <v>-0.415515443961666</v>
      </c>
      <c r="CJ132" s="31">
        <v>-0.385662480811985</v>
      </c>
      <c r="CK132" s="31">
        <v>1.85629799036563</v>
      </c>
      <c r="CL132" s="34">
        <f t="shared" si="194"/>
        <v>1.17910846787275</v>
      </c>
      <c r="CM132" s="34">
        <f t="shared" si="195"/>
        <v>0.788731508033206</v>
      </c>
      <c r="CN132" s="34">
        <f t="shared" si="196"/>
        <v>1.26785856760511</v>
      </c>
      <c r="CO132" s="32">
        <f t="shared" si="197"/>
        <v>0.0620550287659106</v>
      </c>
      <c r="CP132" s="32">
        <f t="shared" si="198"/>
        <v>0.267858567605111</v>
      </c>
      <c r="CQ132" s="32">
        <f t="shared" si="199"/>
        <v>3.79916838833279e-7</v>
      </c>
      <c r="CS132" s="30">
        <f t="shared" si="200"/>
        <v>1.18200356028172</v>
      </c>
      <c r="CT132" s="30">
        <f t="shared" si="201"/>
        <v>1.35335216437079</v>
      </c>
      <c r="CU132" s="30">
        <f t="shared" si="202"/>
        <v>0.687182556383897</v>
      </c>
      <c r="CV132" s="34">
        <f t="shared" si="203"/>
        <v>1.45521738104386</v>
      </c>
      <c r="CW132" s="32">
        <f t="shared" si="204"/>
        <v>0.179227055077433</v>
      </c>
      <c r="CX132" s="32">
        <f t="shared" si="205"/>
        <v>0.455217381043862</v>
      </c>
      <c r="CY132" s="32">
        <f t="shared" si="206"/>
        <v>0.0179333687411011</v>
      </c>
      <c r="CZ132" s="36"/>
      <c r="DB132" s="25">
        <v>0.00828032842535531</v>
      </c>
      <c r="DC132" s="25">
        <v>1</v>
      </c>
      <c r="DD132" s="22">
        <v>0.0320490793320486</v>
      </c>
      <c r="DE132" s="25">
        <v>-0.385662480811985</v>
      </c>
      <c r="DF132" s="25">
        <v>1.85629799036563</v>
      </c>
      <c r="DG132" s="26">
        <f t="shared" si="207"/>
        <v>1.15467506057615</v>
      </c>
      <c r="DH132" s="29">
        <f t="shared" ref="DH132:DH195" si="236">J132/DG132</f>
        <v>0.8054213966793</v>
      </c>
      <c r="DI132" s="26">
        <f t="shared" ref="DI132:DI195" si="237">1/DH132</f>
        <v>1.24158608664102</v>
      </c>
      <c r="DJ132" s="16">
        <f t="shared" si="208"/>
        <v>0.0504788828448975</v>
      </c>
      <c r="DK132" s="16">
        <f t="shared" si="209"/>
        <v>0.241586086641024</v>
      </c>
      <c r="DL132" s="16">
        <f t="shared" si="210"/>
        <v>0.00189346275726046</v>
      </c>
      <c r="DO132" s="25">
        <v>0.00828032842535531</v>
      </c>
      <c r="DP132" s="25">
        <v>1</v>
      </c>
      <c r="DQ132" s="25">
        <v>-0.385662480811985</v>
      </c>
      <c r="DR132" s="22">
        <v>1.85629799036563</v>
      </c>
      <c r="DS132" s="26">
        <f t="shared" si="211"/>
        <v>1.21836321632706</v>
      </c>
      <c r="DT132" s="26">
        <f t="shared" si="173"/>
        <v>0.763319170783592</v>
      </c>
      <c r="DU132" s="26">
        <f t="shared" ref="DU132:DU195" si="238">1/DT132</f>
        <v>1.31006797454522</v>
      </c>
      <c r="DV132" s="16">
        <f t="shared" si="212"/>
        <v>0.083153344530486</v>
      </c>
      <c r="DW132" s="16">
        <f t="shared" si="213"/>
        <v>0.310067974545224</v>
      </c>
      <c r="DX132" s="16">
        <f t="shared" si="214"/>
        <v>0.000193657617780977</v>
      </c>
      <c r="EA132" s="25">
        <v>0.00828032842535531</v>
      </c>
      <c r="EB132" s="22">
        <v>1</v>
      </c>
      <c r="EC132" s="25">
        <v>-0.385662480811985</v>
      </c>
      <c r="ED132" s="26">
        <f t="shared" si="215"/>
        <v>1.01640429318903</v>
      </c>
      <c r="EE132" s="26">
        <f t="shared" si="174"/>
        <v>0.914990231969671</v>
      </c>
      <c r="EF132" s="26">
        <f t="shared" ref="EF132:EF195" si="239">1/EE132</f>
        <v>1.09290784213874</v>
      </c>
      <c r="EG132" s="16">
        <f t="shared" si="216"/>
        <v>0.00746570188149581</v>
      </c>
      <c r="EH132" s="16">
        <f t="shared" si="217"/>
        <v>0.0929078421387417</v>
      </c>
      <c r="EI132" s="16">
        <f t="shared" si="218"/>
        <v>0.0594260830734036</v>
      </c>
      <c r="EL132" s="25">
        <v>0.00828032842535531</v>
      </c>
      <c r="EM132" s="25">
        <v>-0.385662480811985</v>
      </c>
      <c r="EN132" s="26">
        <f t="shared" si="219"/>
        <v>0.933352237851503</v>
      </c>
      <c r="EO132" s="26">
        <f t="shared" si="220"/>
        <v>0.996408389335178</v>
      </c>
      <c r="EP132" s="26">
        <f t="shared" si="221"/>
        <v>1.00360455682957</v>
      </c>
      <c r="EQ132" s="16">
        <f t="shared" si="222"/>
        <v>1.12374986130522e-5</v>
      </c>
      <c r="ER132" s="16">
        <f t="shared" si="223"/>
        <v>0.0036045568295735</v>
      </c>
      <c r="ES132" s="16">
        <f t="shared" si="224"/>
        <v>0.282926677976976</v>
      </c>
    </row>
    <row r="133" s="1" customFormat="1" spans="1:149">
      <c r="A133" s="13" t="s">
        <v>27</v>
      </c>
      <c r="B133" s="13">
        <v>3.00260663050318</v>
      </c>
      <c r="C133" s="14">
        <v>0.0018</v>
      </c>
      <c r="D133" s="14">
        <v>0.0325681818181818</v>
      </c>
      <c r="E133" s="13">
        <v>100</v>
      </c>
      <c r="F133" s="13">
        <v>0.6</v>
      </c>
      <c r="G133" s="13">
        <v>0.66</v>
      </c>
      <c r="H133" s="13">
        <v>0.68</v>
      </c>
      <c r="I133" s="13">
        <v>5.4</v>
      </c>
      <c r="J133" s="13">
        <v>1.01</v>
      </c>
      <c r="K133" s="17">
        <f t="shared" si="175"/>
        <v>0.978438928933018</v>
      </c>
      <c r="L133" s="17">
        <f t="shared" si="165"/>
        <v>1.0322565569845</v>
      </c>
      <c r="M133" s="17">
        <f t="shared" si="166"/>
        <v>0.968751414785166</v>
      </c>
      <c r="N133" s="16">
        <f t="shared" si="167"/>
        <v>0.000996101206895097</v>
      </c>
      <c r="O133" s="16">
        <f t="shared" si="168"/>
        <v>0.0312485852148338</v>
      </c>
      <c r="P133" s="16">
        <f>(O133-$Q$1)^2</f>
        <v>0.254553563210628</v>
      </c>
      <c r="R133" s="21">
        <f t="shared" si="225"/>
        <v>0.0317472378922493</v>
      </c>
      <c r="S133" s="21">
        <f t="shared" si="164"/>
        <v>1</v>
      </c>
      <c r="T133" s="21">
        <f t="shared" si="176"/>
        <v>1.09948078824754</v>
      </c>
      <c r="U133" s="22">
        <f t="shared" si="226"/>
        <v>0.0017983819413794</v>
      </c>
      <c r="V133" s="21">
        <f t="shared" si="227"/>
        <v>0.0320490793320486</v>
      </c>
      <c r="W133" s="21">
        <f t="shared" si="228"/>
        <v>4.60517018598809</v>
      </c>
      <c r="X133" s="21">
        <f t="shared" si="229"/>
        <v>-0.510825623765991</v>
      </c>
      <c r="Y133" s="21">
        <f t="shared" si="230"/>
        <v>-0.415515443961666</v>
      </c>
      <c r="Z133" s="25">
        <f t="shared" si="231"/>
        <v>-0.385662480811985</v>
      </c>
      <c r="AA133" s="21">
        <f t="shared" si="232"/>
        <v>1.68639895357023</v>
      </c>
      <c r="AB133" s="26">
        <f t="shared" si="177"/>
        <v>1.18389263812549</v>
      </c>
      <c r="AC133" s="26">
        <f t="shared" si="169"/>
        <v>0.853117898933116</v>
      </c>
      <c r="AD133" s="26">
        <f t="shared" si="233"/>
        <v>1.17217092883712</v>
      </c>
      <c r="AE133" s="16">
        <f t="shared" si="178"/>
        <v>0.0302386495942419</v>
      </c>
      <c r="AF133" s="16">
        <f t="shared" si="179"/>
        <v>0.172170928837117</v>
      </c>
      <c r="AG133" s="16">
        <f t="shared" si="180"/>
        <v>0.00871704336081391</v>
      </c>
      <c r="AJ133" s="25">
        <v>0.0317472378922493</v>
      </c>
      <c r="AK133" s="25">
        <v>1</v>
      </c>
      <c r="AL133" s="25">
        <v>1.09948078824754</v>
      </c>
      <c r="AM133" s="25">
        <v>0.0320490793320486</v>
      </c>
      <c r="AN133" s="22">
        <v>4.60517018598809</v>
      </c>
      <c r="AO133" s="25">
        <v>-0.510825623765991</v>
      </c>
      <c r="AP133" s="25">
        <v>-0.415515443961666</v>
      </c>
      <c r="AQ133" s="25">
        <v>-0.385662480811985</v>
      </c>
      <c r="AR133" s="25">
        <v>1.68639895357023</v>
      </c>
      <c r="AS133" s="26">
        <f t="shared" si="181"/>
        <v>1.18342035951553</v>
      </c>
      <c r="AT133" s="26">
        <f t="shared" si="170"/>
        <v>0.853458360656799</v>
      </c>
      <c r="AU133" s="26">
        <f t="shared" si="182"/>
        <v>1.171703326253</v>
      </c>
      <c r="AV133" s="16">
        <f t="shared" si="183"/>
        <v>0.030074621094494</v>
      </c>
      <c r="AW133" s="16">
        <f t="shared" si="184"/>
        <v>0.171703326252995</v>
      </c>
      <c r="AX133" s="16">
        <f t="shared" si="185"/>
        <v>0.00889821898583118</v>
      </c>
      <c r="BA133" s="25">
        <v>0.0317472378922493</v>
      </c>
      <c r="BB133" s="25">
        <v>1</v>
      </c>
      <c r="BC133" s="25">
        <v>1.09948078824754</v>
      </c>
      <c r="BD133" s="25">
        <v>0.0320490793320486</v>
      </c>
      <c r="BE133" s="22">
        <v>-0.510825623765991</v>
      </c>
      <c r="BF133" s="25">
        <v>-0.415515443961666</v>
      </c>
      <c r="BG133" s="25">
        <v>-0.385662480811985</v>
      </c>
      <c r="BH133" s="25">
        <v>1.68639895357023</v>
      </c>
      <c r="BI133" s="26">
        <f t="shared" si="186"/>
        <v>1.17831513402905</v>
      </c>
      <c r="BJ133" s="26">
        <f t="shared" si="171"/>
        <v>0.857156095879443</v>
      </c>
      <c r="BK133" s="26">
        <f t="shared" si="234"/>
        <v>1.16664864755351</v>
      </c>
      <c r="BL133" s="16">
        <f t="shared" si="187"/>
        <v>0.028329984343216</v>
      </c>
      <c r="BM133" s="16">
        <f t="shared" si="188"/>
        <v>0.166648647553512</v>
      </c>
      <c r="BN133" s="16">
        <f t="shared" si="189"/>
        <v>0.00966627858953326</v>
      </c>
      <c r="BQ133" s="25">
        <v>0.0317472378922493</v>
      </c>
      <c r="BR133" s="25">
        <v>1</v>
      </c>
      <c r="BS133" s="22">
        <v>1.09948078824754</v>
      </c>
      <c r="BT133" s="25">
        <v>0.0320490793320486</v>
      </c>
      <c r="BU133" s="25">
        <v>-0.415515443961666</v>
      </c>
      <c r="BV133" s="25">
        <v>-0.385662480811985</v>
      </c>
      <c r="BW133" s="25">
        <v>1.68639895357023</v>
      </c>
      <c r="BX133" s="27">
        <f t="shared" si="190"/>
        <v>1.18690980240168</v>
      </c>
      <c r="BY133" s="27">
        <f t="shared" si="172"/>
        <v>0.850949244800486</v>
      </c>
      <c r="BZ133" s="29">
        <f t="shared" si="235"/>
        <v>1.17515822019968</v>
      </c>
      <c r="CA133" s="27">
        <f t="shared" si="191"/>
        <v>0.0312970781857998</v>
      </c>
      <c r="CB133" s="27">
        <f t="shared" si="192"/>
        <v>0.175158220199678</v>
      </c>
      <c r="CC133" s="27">
        <f t="shared" si="193"/>
        <v>0.00834465757854598</v>
      </c>
      <c r="CF133" s="31">
        <v>0.0317472378922493</v>
      </c>
      <c r="CG133" s="31">
        <v>1</v>
      </c>
      <c r="CH133" s="31">
        <v>0.0320490793320486</v>
      </c>
      <c r="CI133" s="31">
        <v>-0.415515443961666</v>
      </c>
      <c r="CJ133" s="31">
        <v>-0.385662480811985</v>
      </c>
      <c r="CK133" s="31">
        <v>1.68639895357023</v>
      </c>
      <c r="CL133" s="34">
        <f t="shared" si="194"/>
        <v>1.16540279322037</v>
      </c>
      <c r="CM133" s="34">
        <f t="shared" si="195"/>
        <v>0.866653148487021</v>
      </c>
      <c r="CN133" s="34">
        <f t="shared" si="196"/>
        <v>1.15386415170333</v>
      </c>
      <c r="CO133" s="32">
        <f t="shared" si="197"/>
        <v>0.0241500281406921</v>
      </c>
      <c r="CP133" s="32">
        <f t="shared" si="198"/>
        <v>0.153864151703333</v>
      </c>
      <c r="CQ133" s="32">
        <f t="shared" si="199"/>
        <v>0.0131356331490714</v>
      </c>
      <c r="CS133" s="30">
        <f t="shared" si="200"/>
        <v>1.16808897347393</v>
      </c>
      <c r="CT133" s="30">
        <f t="shared" si="201"/>
        <v>1.33259710670658</v>
      </c>
      <c r="CU133" s="30">
        <f t="shared" si="202"/>
        <v>0.757918499835364</v>
      </c>
      <c r="CV133" s="34">
        <f t="shared" si="203"/>
        <v>1.31940307594711</v>
      </c>
      <c r="CW133" s="32">
        <f t="shared" si="204"/>
        <v>0.104068893255459</v>
      </c>
      <c r="CX133" s="32">
        <f t="shared" si="205"/>
        <v>0.319403075947113</v>
      </c>
      <c r="CY133" s="32">
        <f t="shared" si="206"/>
        <v>3.60535302281107e-6</v>
      </c>
      <c r="CZ133" s="36"/>
      <c r="DB133" s="25">
        <v>0.0317472378922493</v>
      </c>
      <c r="DC133" s="25">
        <v>1</v>
      </c>
      <c r="DD133" s="22">
        <v>0.0320490793320486</v>
      </c>
      <c r="DE133" s="25">
        <v>-0.385662480811985</v>
      </c>
      <c r="DF133" s="25">
        <v>1.68639895357023</v>
      </c>
      <c r="DG133" s="26">
        <f t="shared" si="207"/>
        <v>1.13904509774433</v>
      </c>
      <c r="DH133" s="29">
        <f t="shared" si="236"/>
        <v>0.886707648362753</v>
      </c>
      <c r="DI133" s="26">
        <f t="shared" si="237"/>
        <v>1.12776742350924</v>
      </c>
      <c r="DJ133" s="16">
        <f t="shared" si="208"/>
        <v>0.0166526372518447</v>
      </c>
      <c r="DK133" s="16">
        <f t="shared" si="209"/>
        <v>0.127767423509241</v>
      </c>
      <c r="DL133" s="16">
        <f t="shared" si="210"/>
        <v>0.0247535472233914</v>
      </c>
      <c r="DO133" s="25">
        <v>0.0317472378922493</v>
      </c>
      <c r="DP133" s="25">
        <v>1</v>
      </c>
      <c r="DQ133" s="25">
        <v>-0.385662480811985</v>
      </c>
      <c r="DR133" s="22">
        <v>1.68639895357023</v>
      </c>
      <c r="DS133" s="26">
        <f t="shared" si="211"/>
        <v>1.19346734779226</v>
      </c>
      <c r="DT133" s="26">
        <f t="shared" si="173"/>
        <v>0.846273676333375</v>
      </c>
      <c r="DU133" s="26">
        <f t="shared" si="238"/>
        <v>1.18165083939828</v>
      </c>
      <c r="DV133" s="16">
        <f t="shared" si="212"/>
        <v>0.0336602677059269</v>
      </c>
      <c r="DW133" s="16">
        <f t="shared" si="213"/>
        <v>0.181650839398279</v>
      </c>
      <c r="DX133" s="16">
        <f t="shared" si="214"/>
        <v>0.0131104888716303</v>
      </c>
      <c r="EA133" s="25">
        <v>0.0317472378922493</v>
      </c>
      <c r="EB133" s="22">
        <v>1</v>
      </c>
      <c r="EC133" s="25">
        <v>-0.385662480811985</v>
      </c>
      <c r="ED133" s="26">
        <f t="shared" si="215"/>
        <v>1.07823485505758</v>
      </c>
      <c r="EE133" s="26">
        <f t="shared" si="174"/>
        <v>0.93671614793612</v>
      </c>
      <c r="EF133" s="26">
        <f t="shared" si="239"/>
        <v>1.06755926243325</v>
      </c>
      <c r="EG133" s="16">
        <f t="shared" si="216"/>
        <v>0.00465599544472937</v>
      </c>
      <c r="EH133" s="16">
        <f t="shared" si="217"/>
        <v>0.0675592624332506</v>
      </c>
      <c r="EI133" s="16">
        <f t="shared" si="218"/>
        <v>0.0724273161792863</v>
      </c>
      <c r="EL133" s="25">
        <v>0.0317472378922493</v>
      </c>
      <c r="EM133" s="25">
        <v>-0.385662480811985</v>
      </c>
      <c r="EN133" s="26">
        <f t="shared" si="219"/>
        <v>0.990130523494673</v>
      </c>
      <c r="EO133" s="26">
        <f t="shared" si="220"/>
        <v>1.02006753254631</v>
      </c>
      <c r="EP133" s="26">
        <f t="shared" si="221"/>
        <v>0.980327250984824</v>
      </c>
      <c r="EQ133" s="16">
        <f t="shared" si="222"/>
        <v>0.000394796096595759</v>
      </c>
      <c r="ER133" s="16">
        <f t="shared" si="223"/>
        <v>0.0196727490151757</v>
      </c>
      <c r="ES133" s="16">
        <f t="shared" si="224"/>
        <v>0.266091247997297</v>
      </c>
    </row>
    <row r="134" s="1" customFormat="1" spans="1:149">
      <c r="A134" s="13" t="s">
        <v>27</v>
      </c>
      <c r="B134" s="13">
        <v>3.00260663050318</v>
      </c>
      <c r="C134" s="14">
        <v>0.0026</v>
      </c>
      <c r="D134" s="14">
        <v>0.0325681818181818</v>
      </c>
      <c r="E134" s="13">
        <v>100</v>
      </c>
      <c r="F134" s="13">
        <v>0.6</v>
      </c>
      <c r="G134" s="13">
        <v>0.66</v>
      </c>
      <c r="H134" s="13">
        <v>0.68</v>
      </c>
      <c r="I134" s="13">
        <v>5.4</v>
      </c>
      <c r="J134" s="13">
        <v>0.98</v>
      </c>
      <c r="K134" s="17">
        <f t="shared" si="175"/>
        <v>0.978735008933018</v>
      </c>
      <c r="L134" s="17">
        <f t="shared" si="165"/>
        <v>1.00129247554796</v>
      </c>
      <c r="M134" s="17">
        <f t="shared" si="166"/>
        <v>0.998709192788794</v>
      </c>
      <c r="N134" s="16">
        <f t="shared" si="167"/>
        <v>1.60020239954446e-6</v>
      </c>
      <c r="O134" s="16">
        <f t="shared" si="168"/>
        <v>0.00129080721120622</v>
      </c>
      <c r="P134" s="16">
        <f>(O134-$Q$1)^2</f>
        <v>0.285680407790432</v>
      </c>
      <c r="R134" s="21">
        <f t="shared" si="225"/>
        <v>0.00129164102043626</v>
      </c>
      <c r="S134" s="21">
        <f t="shared" ref="S134:S143" si="240">1</f>
        <v>1</v>
      </c>
      <c r="T134" s="21">
        <f t="shared" si="176"/>
        <v>1.09948078824754</v>
      </c>
      <c r="U134" s="22">
        <f t="shared" si="226"/>
        <v>0.00259662584726591</v>
      </c>
      <c r="V134" s="21">
        <f t="shared" si="227"/>
        <v>0.0320490793320486</v>
      </c>
      <c r="W134" s="21">
        <f t="shared" si="228"/>
        <v>4.60517018598809</v>
      </c>
      <c r="X134" s="21">
        <f t="shared" si="229"/>
        <v>-0.510825623765991</v>
      </c>
      <c r="Y134" s="21">
        <f t="shared" si="230"/>
        <v>-0.415515443961666</v>
      </c>
      <c r="Z134" s="25">
        <f t="shared" si="231"/>
        <v>-0.385662480811985</v>
      </c>
      <c r="AA134" s="21">
        <f t="shared" si="232"/>
        <v>1.68639895357023</v>
      </c>
      <c r="AB134" s="26">
        <f t="shared" si="177"/>
        <v>1.18384503803639</v>
      </c>
      <c r="AC134" s="26">
        <f t="shared" si="169"/>
        <v>0.827811046642978</v>
      </c>
      <c r="AD134" s="26">
        <f t="shared" si="233"/>
        <v>1.20800514085346</v>
      </c>
      <c r="AE134" s="16">
        <f t="shared" si="178"/>
        <v>0.0415527995320573</v>
      </c>
      <c r="AF134" s="16">
        <f t="shared" si="179"/>
        <v>0.208005140853459</v>
      </c>
      <c r="AG134" s="16">
        <f t="shared" si="180"/>
        <v>0.00330980397355716</v>
      </c>
      <c r="AJ134" s="25">
        <v>0.00129164102043626</v>
      </c>
      <c r="AK134" s="25">
        <v>1</v>
      </c>
      <c r="AL134" s="25">
        <v>1.09948078824754</v>
      </c>
      <c r="AM134" s="25">
        <v>0.0320490793320486</v>
      </c>
      <c r="AN134" s="22">
        <v>4.60517018598809</v>
      </c>
      <c r="AO134" s="25">
        <v>-0.510825623765991</v>
      </c>
      <c r="AP134" s="25">
        <v>-0.415515443961666</v>
      </c>
      <c r="AQ134" s="25">
        <v>-0.385662480811985</v>
      </c>
      <c r="AR134" s="25">
        <v>1.68639895357023</v>
      </c>
      <c r="AS134" s="26">
        <f t="shared" si="181"/>
        <v>1.18377846781404</v>
      </c>
      <c r="AT134" s="26">
        <f t="shared" si="170"/>
        <v>0.827857598905021</v>
      </c>
      <c r="AU134" s="26">
        <f t="shared" si="182"/>
        <v>1.20793721205515</v>
      </c>
      <c r="AV134" s="16">
        <f t="shared" si="183"/>
        <v>0.0415256639446396</v>
      </c>
      <c r="AW134" s="16">
        <f t="shared" si="184"/>
        <v>0.207937212055147</v>
      </c>
      <c r="AX134" s="16">
        <f t="shared" si="185"/>
        <v>0.00337520164951833</v>
      </c>
      <c r="BA134" s="25">
        <v>0.00129164102043626</v>
      </c>
      <c r="BB134" s="25">
        <v>1</v>
      </c>
      <c r="BC134" s="25">
        <v>1.09948078824754</v>
      </c>
      <c r="BD134" s="25">
        <v>0.0320490793320486</v>
      </c>
      <c r="BE134" s="22">
        <v>-0.510825623765991</v>
      </c>
      <c r="BF134" s="25">
        <v>-0.415515443961666</v>
      </c>
      <c r="BG134" s="25">
        <v>-0.385662480811985</v>
      </c>
      <c r="BH134" s="25">
        <v>1.68639895357023</v>
      </c>
      <c r="BI134" s="26">
        <f t="shared" si="186"/>
        <v>1.17867169746348</v>
      </c>
      <c r="BJ134" s="26">
        <f t="shared" si="171"/>
        <v>0.831444415021567</v>
      </c>
      <c r="BK134" s="26">
        <f t="shared" si="234"/>
        <v>1.20272622190151</v>
      </c>
      <c r="BL134" s="16">
        <f t="shared" si="187"/>
        <v>0.0394704433730205</v>
      </c>
      <c r="BM134" s="16">
        <f t="shared" si="188"/>
        <v>0.20272622190151</v>
      </c>
      <c r="BN134" s="16">
        <f t="shared" si="189"/>
        <v>0.00387377528938291</v>
      </c>
      <c r="BQ134" s="25">
        <v>0.00129164102043626</v>
      </c>
      <c r="BR134" s="25">
        <v>1</v>
      </c>
      <c r="BS134" s="22">
        <v>1.09948078824754</v>
      </c>
      <c r="BT134" s="25">
        <v>0.0320490793320486</v>
      </c>
      <c r="BU134" s="25">
        <v>-0.415515443961666</v>
      </c>
      <c r="BV134" s="25">
        <v>-0.385662480811985</v>
      </c>
      <c r="BW134" s="25">
        <v>1.68639895357023</v>
      </c>
      <c r="BX134" s="27">
        <f t="shared" si="190"/>
        <v>1.18726896662123</v>
      </c>
      <c r="BY134" s="27">
        <f t="shared" si="172"/>
        <v>0.825423747736719</v>
      </c>
      <c r="BZ134" s="29">
        <f t="shared" si="235"/>
        <v>1.21149894553187</v>
      </c>
      <c r="CA134" s="27">
        <f t="shared" si="191"/>
        <v>0.0429604245242339</v>
      </c>
      <c r="CB134" s="27">
        <f t="shared" si="192"/>
        <v>0.211498945531871</v>
      </c>
      <c r="CC134" s="27">
        <f t="shared" si="193"/>
        <v>0.00302592098716358</v>
      </c>
      <c r="CF134" s="31">
        <v>0.00129164102043626</v>
      </c>
      <c r="CG134" s="31">
        <v>1</v>
      </c>
      <c r="CH134" s="31">
        <v>0.0320490793320486</v>
      </c>
      <c r="CI134" s="31">
        <v>-0.415515443961666</v>
      </c>
      <c r="CJ134" s="31">
        <v>-0.385662480811985</v>
      </c>
      <c r="CK134" s="31">
        <v>1.68639895357023</v>
      </c>
      <c r="CL134" s="34">
        <f t="shared" si="194"/>
        <v>1.16575544932267</v>
      </c>
      <c r="CM134" s="34">
        <f t="shared" si="195"/>
        <v>0.840656589312453</v>
      </c>
      <c r="CN134" s="34">
        <f t="shared" si="196"/>
        <v>1.18954637685986</v>
      </c>
      <c r="CO134" s="32">
        <f t="shared" si="197"/>
        <v>0.034505086953066</v>
      </c>
      <c r="CP134" s="32">
        <f t="shared" si="198"/>
        <v>0.189546376859864</v>
      </c>
      <c r="CQ134" s="32">
        <f t="shared" si="199"/>
        <v>0.0062297183239035</v>
      </c>
      <c r="CS134" s="30">
        <f t="shared" si="200"/>
        <v>1.16844173710533</v>
      </c>
      <c r="CT134" s="30">
        <f t="shared" si="201"/>
        <v>1.33259710670658</v>
      </c>
      <c r="CU134" s="30">
        <f t="shared" si="202"/>
        <v>0.735406069147185</v>
      </c>
      <c r="CV134" s="34">
        <f t="shared" si="203"/>
        <v>1.35979296602713</v>
      </c>
      <c r="CW134" s="32">
        <f t="shared" si="204"/>
        <v>0.124324719657854</v>
      </c>
      <c r="CX134" s="32">
        <f t="shared" si="205"/>
        <v>0.359792966027126</v>
      </c>
      <c r="CY134" s="32">
        <f t="shared" si="206"/>
        <v>0.00148156580788809</v>
      </c>
      <c r="CZ134" s="36"/>
      <c r="DB134" s="25">
        <v>0.00129164102043626</v>
      </c>
      <c r="DC134" s="25">
        <v>1</v>
      </c>
      <c r="DD134" s="22">
        <v>0.0320490793320486</v>
      </c>
      <c r="DE134" s="25">
        <v>-0.385662480811985</v>
      </c>
      <c r="DF134" s="25">
        <v>1.68639895357023</v>
      </c>
      <c r="DG134" s="26">
        <f t="shared" si="207"/>
        <v>1.13938977788999</v>
      </c>
      <c r="DH134" s="29">
        <f t="shared" si="236"/>
        <v>0.860109524428804</v>
      </c>
      <c r="DI134" s="26">
        <f t="shared" si="237"/>
        <v>1.16264263049999</v>
      </c>
      <c r="DJ134" s="16">
        <f t="shared" si="208"/>
        <v>0.0254051012958203</v>
      </c>
      <c r="DK134" s="16">
        <f t="shared" si="209"/>
        <v>0.16264263049999</v>
      </c>
      <c r="DL134" s="16">
        <f t="shared" si="210"/>
        <v>0.0149958132587807</v>
      </c>
      <c r="DO134" s="25">
        <v>0.00129164102043626</v>
      </c>
      <c r="DP134" s="25">
        <v>1</v>
      </c>
      <c r="DQ134" s="25">
        <v>-0.385662480811985</v>
      </c>
      <c r="DR134" s="22">
        <v>1.68639895357023</v>
      </c>
      <c r="DS134" s="26">
        <f t="shared" si="211"/>
        <v>1.19382849635441</v>
      </c>
      <c r="DT134" s="26">
        <f t="shared" si="173"/>
        <v>0.820888429948374</v>
      </c>
      <c r="DU134" s="26">
        <f t="shared" si="238"/>
        <v>1.21819234321879</v>
      </c>
      <c r="DV134" s="16">
        <f t="shared" si="212"/>
        <v>0.0457226258531882</v>
      </c>
      <c r="DW134" s="16">
        <f t="shared" si="213"/>
        <v>0.218192343218786</v>
      </c>
      <c r="DX134" s="16">
        <f t="shared" si="214"/>
        <v>0.00607768976510815</v>
      </c>
      <c r="EA134" s="25">
        <v>0.00129164102043626</v>
      </c>
      <c r="EB134" s="22">
        <v>1</v>
      </c>
      <c r="EC134" s="25">
        <v>-0.385662480811985</v>
      </c>
      <c r="ED134" s="26">
        <f t="shared" si="215"/>
        <v>1.07856113375158</v>
      </c>
      <c r="EE134" s="26">
        <f t="shared" si="174"/>
        <v>0.90861794415978</v>
      </c>
      <c r="EF134" s="26">
        <f t="shared" si="239"/>
        <v>1.10057258546079</v>
      </c>
      <c r="EG134" s="16">
        <f t="shared" si="216"/>
        <v>0.00971429708639635</v>
      </c>
      <c r="EH134" s="16">
        <f t="shared" si="217"/>
        <v>0.100572585460793</v>
      </c>
      <c r="EI134" s="16">
        <f t="shared" si="218"/>
        <v>0.0557478910250705</v>
      </c>
      <c r="EL134" s="25">
        <v>0.00129164102043626</v>
      </c>
      <c r="EM134" s="25">
        <v>-0.385662480811985</v>
      </c>
      <c r="EN134" s="26">
        <f t="shared" si="219"/>
        <v>0.990430141423526</v>
      </c>
      <c r="EO134" s="26">
        <f t="shared" si="220"/>
        <v>0.989469079153291</v>
      </c>
      <c r="EP134" s="26">
        <f t="shared" si="221"/>
        <v>1.01064300145258</v>
      </c>
      <c r="EQ134" s="16">
        <f t="shared" si="222"/>
        <v>0.000108787850114749</v>
      </c>
      <c r="ER134" s="16">
        <f t="shared" si="223"/>
        <v>0.0106430014525773</v>
      </c>
      <c r="ES134" s="16">
        <f t="shared" si="224"/>
        <v>0.275488600297364</v>
      </c>
    </row>
    <row r="135" s="1" customFormat="1" spans="1:149">
      <c r="A135" s="13" t="s">
        <v>27</v>
      </c>
      <c r="B135" s="13">
        <v>3.00260663050318</v>
      </c>
      <c r="C135" s="14">
        <v>0.0042</v>
      </c>
      <c r="D135" s="14">
        <v>0.0325681818181818</v>
      </c>
      <c r="E135" s="13">
        <v>100</v>
      </c>
      <c r="F135" s="13">
        <v>0.6</v>
      </c>
      <c r="G135" s="13">
        <v>0.66</v>
      </c>
      <c r="H135" s="13">
        <v>0.68</v>
      </c>
      <c r="I135" s="13">
        <v>5.4</v>
      </c>
      <c r="J135" s="13">
        <v>1.21</v>
      </c>
      <c r="K135" s="17">
        <f t="shared" si="175"/>
        <v>0.979327168933018</v>
      </c>
      <c r="L135" s="17">
        <f t="shared" si="165"/>
        <v>1.23554215423054</v>
      </c>
      <c r="M135" s="17">
        <f t="shared" si="166"/>
        <v>0.809361296638858</v>
      </c>
      <c r="N135" s="16">
        <f t="shared" si="167"/>
        <v>0.0532099549924564</v>
      </c>
      <c r="O135" s="16">
        <f t="shared" si="168"/>
        <v>0.190638703361142</v>
      </c>
      <c r="P135" s="16">
        <f>(O135-$Q$1)^2</f>
        <v>0.119123619238733</v>
      </c>
      <c r="R135" s="21">
        <f t="shared" si="225"/>
        <v>0.211509865031251</v>
      </c>
      <c r="S135" s="21">
        <f t="shared" si="240"/>
        <v>1</v>
      </c>
      <c r="T135" s="21">
        <f t="shared" si="176"/>
        <v>1.09948078824754</v>
      </c>
      <c r="U135" s="22">
        <f t="shared" si="226"/>
        <v>0.00419120461846805</v>
      </c>
      <c r="V135" s="21">
        <f t="shared" si="227"/>
        <v>0.0320490793320486</v>
      </c>
      <c r="W135" s="21">
        <f t="shared" si="228"/>
        <v>4.60517018598809</v>
      </c>
      <c r="X135" s="21">
        <f t="shared" si="229"/>
        <v>-0.510825623765991</v>
      </c>
      <c r="Y135" s="21">
        <f t="shared" si="230"/>
        <v>-0.415515443961666</v>
      </c>
      <c r="Z135" s="25">
        <f t="shared" si="231"/>
        <v>-0.385662480811985</v>
      </c>
      <c r="AA135" s="21">
        <f t="shared" si="232"/>
        <v>1.68639895357023</v>
      </c>
      <c r="AB135" s="26">
        <f t="shared" si="177"/>
        <v>1.18375048904545</v>
      </c>
      <c r="AC135" s="26">
        <f t="shared" si="169"/>
        <v>1.02217486809718</v>
      </c>
      <c r="AD135" s="26">
        <f t="shared" si="233"/>
        <v>0.978306189293761</v>
      </c>
      <c r="AE135" s="16">
        <f t="shared" si="178"/>
        <v>0.000689036825353016</v>
      </c>
      <c r="AF135" s="16">
        <f t="shared" si="179"/>
        <v>0.0216938107062393</v>
      </c>
      <c r="AG135" s="16">
        <f t="shared" si="180"/>
        <v>0.0594590311634004</v>
      </c>
      <c r="AJ135" s="25">
        <v>0.211509865031251</v>
      </c>
      <c r="AK135" s="25">
        <v>1</v>
      </c>
      <c r="AL135" s="25">
        <v>1.09948078824754</v>
      </c>
      <c r="AM135" s="25">
        <v>0.0320490793320486</v>
      </c>
      <c r="AN135" s="22">
        <v>4.60517018598809</v>
      </c>
      <c r="AO135" s="25">
        <v>-0.510825623765991</v>
      </c>
      <c r="AP135" s="25">
        <v>-0.415515443961666</v>
      </c>
      <c r="AQ135" s="25">
        <v>-0.385662480811985</v>
      </c>
      <c r="AR135" s="25">
        <v>1.68639895357023</v>
      </c>
      <c r="AS135" s="26">
        <f t="shared" si="181"/>
        <v>1.18449468441108</v>
      </c>
      <c r="AT135" s="26">
        <f t="shared" si="170"/>
        <v>1.02153265516898</v>
      </c>
      <c r="AU135" s="26">
        <f t="shared" si="182"/>
        <v>0.97892122678602</v>
      </c>
      <c r="AV135" s="16">
        <f t="shared" si="183"/>
        <v>0.000650521123290224</v>
      </c>
      <c r="AW135" s="16">
        <f t="shared" si="184"/>
        <v>0.0210787732139806</v>
      </c>
      <c r="AX135" s="16">
        <f t="shared" si="185"/>
        <v>0.0600029150520273</v>
      </c>
      <c r="BA135" s="25">
        <v>0.211509865031251</v>
      </c>
      <c r="BB135" s="25">
        <v>1</v>
      </c>
      <c r="BC135" s="25">
        <v>1.09948078824754</v>
      </c>
      <c r="BD135" s="25">
        <v>0.0320490793320486</v>
      </c>
      <c r="BE135" s="22">
        <v>-0.510825623765991</v>
      </c>
      <c r="BF135" s="25">
        <v>-0.415515443961666</v>
      </c>
      <c r="BG135" s="25">
        <v>-0.385662480811985</v>
      </c>
      <c r="BH135" s="25">
        <v>1.68639895357023</v>
      </c>
      <c r="BI135" s="26">
        <f t="shared" si="186"/>
        <v>1.17938482433235</v>
      </c>
      <c r="BJ135" s="26">
        <f t="shared" si="171"/>
        <v>1.02595859725852</v>
      </c>
      <c r="BK135" s="26">
        <f t="shared" si="234"/>
        <v>0.974698201927559</v>
      </c>
      <c r="BL135" s="16">
        <f t="shared" si="187"/>
        <v>0.000937288981161302</v>
      </c>
      <c r="BM135" s="16">
        <f t="shared" si="188"/>
        <v>0.0253017980724412</v>
      </c>
      <c r="BN135" s="16">
        <f t="shared" si="189"/>
        <v>0.0574388731256344</v>
      </c>
      <c r="BQ135" s="25">
        <v>0.211509865031251</v>
      </c>
      <c r="BR135" s="25">
        <v>1</v>
      </c>
      <c r="BS135" s="22">
        <v>1.09948078824754</v>
      </c>
      <c r="BT135" s="25">
        <v>0.0320490793320486</v>
      </c>
      <c r="BU135" s="25">
        <v>-0.415515443961666</v>
      </c>
      <c r="BV135" s="25">
        <v>-0.385662480811985</v>
      </c>
      <c r="BW135" s="25">
        <v>1.68639895357023</v>
      </c>
      <c r="BX135" s="27">
        <f t="shared" si="190"/>
        <v>1.18798729506035</v>
      </c>
      <c r="BY135" s="27">
        <f t="shared" si="172"/>
        <v>1.01852941107298</v>
      </c>
      <c r="BZ135" s="29">
        <f t="shared" si="235"/>
        <v>0.981807681868057</v>
      </c>
      <c r="CA135" s="27">
        <f t="shared" si="191"/>
        <v>0.000484559178760156</v>
      </c>
      <c r="CB135" s="27">
        <f t="shared" si="192"/>
        <v>0.0181923181319433</v>
      </c>
      <c r="CC135" s="27">
        <f t="shared" si="193"/>
        <v>0.061660338913774</v>
      </c>
      <c r="CF135" s="31">
        <v>0.211509865031251</v>
      </c>
      <c r="CG135" s="31">
        <v>1</v>
      </c>
      <c r="CH135" s="31">
        <v>0.0320490793320486</v>
      </c>
      <c r="CI135" s="31">
        <v>-0.415515443961666</v>
      </c>
      <c r="CJ135" s="31">
        <v>-0.385662480811985</v>
      </c>
      <c r="CK135" s="31">
        <v>1.68639895357023</v>
      </c>
      <c r="CL135" s="34">
        <f t="shared" si="194"/>
        <v>1.16646076152727</v>
      </c>
      <c r="CM135" s="34">
        <f t="shared" si="195"/>
        <v>1.03732593492106</v>
      </c>
      <c r="CN135" s="34">
        <f t="shared" si="196"/>
        <v>0.964017158286999</v>
      </c>
      <c r="CO135" s="32">
        <f t="shared" si="197"/>
        <v>0.00189566528678539</v>
      </c>
      <c r="CP135" s="32">
        <f t="shared" si="198"/>
        <v>0.0359828417130013</v>
      </c>
      <c r="CQ135" s="32">
        <f t="shared" si="199"/>
        <v>0.0540525764862004</v>
      </c>
      <c r="CS135" s="30">
        <f t="shared" si="200"/>
        <v>1.16914726436813</v>
      </c>
      <c r="CT135" s="30">
        <f t="shared" si="201"/>
        <v>1.33259710670658</v>
      </c>
      <c r="CU135" s="30">
        <f t="shared" si="202"/>
        <v>0.908001371089891</v>
      </c>
      <c r="CV135" s="34">
        <f t="shared" si="203"/>
        <v>1.101319922898</v>
      </c>
      <c r="CW135" s="32">
        <f t="shared" si="204"/>
        <v>0.0150300505728255</v>
      </c>
      <c r="CX135" s="32">
        <f t="shared" si="205"/>
        <v>0.101319922898003</v>
      </c>
      <c r="CY135" s="32">
        <f t="shared" si="206"/>
        <v>0.0483920494238288</v>
      </c>
      <c r="CZ135" s="36"/>
      <c r="DB135" s="25">
        <v>0.211509865031251</v>
      </c>
      <c r="DC135" s="25">
        <v>1</v>
      </c>
      <c r="DD135" s="22">
        <v>0.0320490793320486</v>
      </c>
      <c r="DE135" s="25">
        <v>-0.385662480811985</v>
      </c>
      <c r="DF135" s="25">
        <v>1.68639895357023</v>
      </c>
      <c r="DG135" s="26">
        <f t="shared" si="207"/>
        <v>1.1400791381813</v>
      </c>
      <c r="DH135" s="29">
        <f t="shared" si="236"/>
        <v>1.06132983183101</v>
      </c>
      <c r="DI135" s="26">
        <f t="shared" si="237"/>
        <v>0.9422141637862</v>
      </c>
      <c r="DJ135" s="16">
        <f t="shared" si="208"/>
        <v>0.00488892691746945</v>
      </c>
      <c r="DK135" s="16">
        <f t="shared" si="209"/>
        <v>0.0577858362138</v>
      </c>
      <c r="DL135" s="16">
        <f t="shared" si="210"/>
        <v>0.0516717400356593</v>
      </c>
      <c r="DO135" s="25">
        <v>0.211509865031251</v>
      </c>
      <c r="DP135" s="25">
        <v>1</v>
      </c>
      <c r="DQ135" s="25">
        <v>-0.385662480811985</v>
      </c>
      <c r="DR135" s="22">
        <v>1.68639895357023</v>
      </c>
      <c r="DS135" s="26">
        <f t="shared" si="211"/>
        <v>1.19455079347871</v>
      </c>
      <c r="DT135" s="26">
        <f t="shared" si="173"/>
        <v>1.01293306789936</v>
      </c>
      <c r="DU135" s="26">
        <f t="shared" si="238"/>
        <v>0.987232060726205</v>
      </c>
      <c r="DV135" s="16">
        <f t="shared" si="212"/>
        <v>0.000238677982137542</v>
      </c>
      <c r="DW135" s="16">
        <f t="shared" si="213"/>
        <v>0.0127679392737953</v>
      </c>
      <c r="DX135" s="16">
        <f t="shared" si="214"/>
        <v>0.0803064592790473</v>
      </c>
      <c r="EA135" s="25">
        <v>0.211509865031251</v>
      </c>
      <c r="EB135" s="22">
        <v>1</v>
      </c>
      <c r="EC135" s="25">
        <v>-0.385662480811985</v>
      </c>
      <c r="ED135" s="26">
        <f t="shared" si="215"/>
        <v>1.07921369113957</v>
      </c>
      <c r="EE135" s="26">
        <f t="shared" si="174"/>
        <v>1.12118666574952</v>
      </c>
      <c r="EF135" s="26">
        <f t="shared" si="239"/>
        <v>0.891912141437658</v>
      </c>
      <c r="EG135" s="16">
        <f t="shared" si="216"/>
        <v>0.0171050585853368</v>
      </c>
      <c r="EH135" s="16">
        <f t="shared" si="217"/>
        <v>0.108087858562342</v>
      </c>
      <c r="EI135" s="16">
        <f t="shared" si="218"/>
        <v>0.0522555093982444</v>
      </c>
      <c r="EL135" s="25">
        <v>0.211509865031251</v>
      </c>
      <c r="EM135" s="25">
        <v>-0.385662480811985</v>
      </c>
      <c r="EN135" s="26">
        <f t="shared" si="219"/>
        <v>0.991029377281232</v>
      </c>
      <c r="EO135" s="26">
        <f t="shared" si="220"/>
        <v>1.22095270608374</v>
      </c>
      <c r="EP135" s="26">
        <f t="shared" si="221"/>
        <v>0.81903254320763</v>
      </c>
      <c r="EQ135" s="16">
        <f t="shared" si="222"/>
        <v>0.0479481336138449</v>
      </c>
      <c r="ER135" s="16">
        <f t="shared" si="223"/>
        <v>0.18096745679237</v>
      </c>
      <c r="ES135" s="16">
        <f t="shared" si="224"/>
        <v>0.125702599572667</v>
      </c>
    </row>
    <row r="136" s="1" customFormat="1" spans="1:149">
      <c r="A136" s="13" t="s">
        <v>28</v>
      </c>
      <c r="B136" s="13">
        <v>2.03844809306011</v>
      </c>
      <c r="C136" s="14">
        <v>0.002</v>
      </c>
      <c r="D136" s="14">
        <v>0.0766203096300184</v>
      </c>
      <c r="E136" s="13">
        <v>112</v>
      </c>
      <c r="F136" s="13">
        <v>0.491071428571429</v>
      </c>
      <c r="G136" s="13">
        <v>0.491071428571429</v>
      </c>
      <c r="H136" s="13">
        <v>0.857142857142857</v>
      </c>
      <c r="I136" s="13">
        <v>6.60714285714286</v>
      </c>
      <c r="J136" s="13">
        <v>0.827</v>
      </c>
      <c r="K136" s="17">
        <f t="shared" si="175"/>
        <v>0.862919667770478</v>
      </c>
      <c r="L136" s="17">
        <f t="shared" si="165"/>
        <v>0.958374262272544</v>
      </c>
      <c r="M136" s="17">
        <f t="shared" si="166"/>
        <v>1.043433697425</v>
      </c>
      <c r="N136" s="16">
        <f t="shared" si="167"/>
        <v>0.0012902225327415</v>
      </c>
      <c r="O136" s="16">
        <f t="shared" si="168"/>
        <v>0.0434336974250034</v>
      </c>
      <c r="P136" s="16">
        <f>(O136-$Q$1)^2</f>
        <v>0.242406457367529</v>
      </c>
      <c r="R136" s="21">
        <f t="shared" si="225"/>
        <v>-0.0425169068724699</v>
      </c>
      <c r="S136" s="21">
        <f t="shared" si="240"/>
        <v>1</v>
      </c>
      <c r="T136" s="21">
        <f t="shared" si="176"/>
        <v>0.712188779651582</v>
      </c>
      <c r="U136" s="22">
        <f t="shared" si="226"/>
        <v>0.00199800266267306</v>
      </c>
      <c r="V136" s="21">
        <f t="shared" si="227"/>
        <v>0.0738267915683259</v>
      </c>
      <c r="W136" s="21">
        <f t="shared" si="228"/>
        <v>4.71849887129509</v>
      </c>
      <c r="X136" s="21">
        <f t="shared" si="229"/>
        <v>-0.711165686062623</v>
      </c>
      <c r="Y136" s="21">
        <f t="shared" si="230"/>
        <v>-0.711165686062623</v>
      </c>
      <c r="Z136" s="25">
        <f t="shared" si="231"/>
        <v>-0.154150679827258</v>
      </c>
      <c r="AA136" s="21">
        <f t="shared" si="232"/>
        <v>1.88815131490312</v>
      </c>
      <c r="AB136" s="26">
        <f t="shared" si="177"/>
        <v>0.747085740078973</v>
      </c>
      <c r="AC136" s="26">
        <f t="shared" si="169"/>
        <v>1.10696798992921</v>
      </c>
      <c r="AD136" s="26">
        <f t="shared" si="233"/>
        <v>0.90336848860819</v>
      </c>
      <c r="AE136" s="16">
        <f t="shared" si="178"/>
        <v>0.00638628893872549</v>
      </c>
      <c r="AF136" s="16">
        <f t="shared" si="179"/>
        <v>0.0966315113918104</v>
      </c>
      <c r="AG136" s="16">
        <f t="shared" si="180"/>
        <v>0.0285287386597545</v>
      </c>
      <c r="AJ136" s="25">
        <v>-0.0425169068724699</v>
      </c>
      <c r="AK136" s="25">
        <v>1</v>
      </c>
      <c r="AL136" s="25">
        <v>0.712188779651582</v>
      </c>
      <c r="AM136" s="25">
        <v>0.0738267915683259</v>
      </c>
      <c r="AN136" s="22">
        <v>4.71849887129509</v>
      </c>
      <c r="AO136" s="25">
        <v>-0.711165686062623</v>
      </c>
      <c r="AP136" s="25">
        <v>-0.711165686062623</v>
      </c>
      <c r="AQ136" s="25">
        <v>-0.154150679827258</v>
      </c>
      <c r="AR136" s="25">
        <v>1.88815131490312</v>
      </c>
      <c r="AS136" s="26">
        <f t="shared" si="181"/>
        <v>0.746030944489128</v>
      </c>
      <c r="AT136" s="26">
        <f t="shared" si="170"/>
        <v>1.10853310591066</v>
      </c>
      <c r="AU136" s="26">
        <f t="shared" si="182"/>
        <v>0.902093040494714</v>
      </c>
      <c r="AV136" s="16">
        <f t="shared" si="183"/>
        <v>0.00655598795032263</v>
      </c>
      <c r="AW136" s="16">
        <f t="shared" si="184"/>
        <v>0.0979069595052863</v>
      </c>
      <c r="AX136" s="16">
        <f t="shared" si="185"/>
        <v>0.0282666001111457</v>
      </c>
      <c r="BA136" s="25">
        <v>-0.0425169068724699</v>
      </c>
      <c r="BB136" s="25">
        <v>1</v>
      </c>
      <c r="BC136" s="25">
        <v>0.712188779651582</v>
      </c>
      <c r="BD136" s="25">
        <v>0.0738267915683259</v>
      </c>
      <c r="BE136" s="22">
        <v>-0.711165686062623</v>
      </c>
      <c r="BF136" s="25">
        <v>-0.711165686062623</v>
      </c>
      <c r="BG136" s="25">
        <v>-0.154150679827258</v>
      </c>
      <c r="BH136" s="25">
        <v>1.88815131490312</v>
      </c>
      <c r="BI136" s="26">
        <f t="shared" si="186"/>
        <v>0.743919797920456</v>
      </c>
      <c r="BJ136" s="26">
        <f t="shared" si="171"/>
        <v>1.1116789771045</v>
      </c>
      <c r="BK136" s="26">
        <f t="shared" si="234"/>
        <v>0.899540263507201</v>
      </c>
      <c r="BL136" s="16">
        <f t="shared" si="187"/>
        <v>0.00690231997757793</v>
      </c>
      <c r="BM136" s="16">
        <f t="shared" si="188"/>
        <v>0.100459736492798</v>
      </c>
      <c r="BN136" s="16">
        <f t="shared" si="189"/>
        <v>0.0270622719101846</v>
      </c>
      <c r="BQ136" s="25">
        <v>-0.0425169068724699</v>
      </c>
      <c r="BR136" s="25">
        <v>1</v>
      </c>
      <c r="BS136" s="22">
        <v>0.712188779651582</v>
      </c>
      <c r="BT136" s="25">
        <v>0.0738267915683259</v>
      </c>
      <c r="BU136" s="25">
        <v>-0.711165686062623</v>
      </c>
      <c r="BV136" s="25">
        <v>-0.154150679827258</v>
      </c>
      <c r="BW136" s="25">
        <v>1.88815131490312</v>
      </c>
      <c r="BX136" s="27">
        <f t="shared" si="190"/>
        <v>0.745807916261198</v>
      </c>
      <c r="BY136" s="27">
        <f t="shared" si="172"/>
        <v>1.10886460436868</v>
      </c>
      <c r="BZ136" s="29">
        <f t="shared" si="235"/>
        <v>0.901823357026842</v>
      </c>
      <c r="CA136" s="27">
        <f t="shared" si="191"/>
        <v>0.00659215446184863</v>
      </c>
      <c r="CB136" s="27">
        <f t="shared" si="192"/>
        <v>0.0981766429731583</v>
      </c>
      <c r="CC136" s="27">
        <f t="shared" si="193"/>
        <v>0.0283352159884349</v>
      </c>
      <c r="CF136" s="31">
        <v>-0.0425169068724699</v>
      </c>
      <c r="CG136" s="31">
        <v>1</v>
      </c>
      <c r="CH136" s="31">
        <v>0.0738267915683259</v>
      </c>
      <c r="CI136" s="31">
        <v>-0.711165686062623</v>
      </c>
      <c r="CJ136" s="31">
        <v>-0.154150679827258</v>
      </c>
      <c r="CK136" s="31">
        <v>1.88815131490312</v>
      </c>
      <c r="CL136" s="34">
        <f t="shared" si="194"/>
        <v>0.77705273600394</v>
      </c>
      <c r="CM136" s="34">
        <f t="shared" si="195"/>
        <v>1.06427783042489</v>
      </c>
      <c r="CN136" s="34">
        <f t="shared" si="196"/>
        <v>0.939604275700048</v>
      </c>
      <c r="CO136" s="32">
        <f t="shared" si="197"/>
        <v>0.00249472918069211</v>
      </c>
      <c r="CP136" s="32">
        <f t="shared" si="198"/>
        <v>0.0603957242999517</v>
      </c>
      <c r="CQ136" s="32">
        <f t="shared" si="199"/>
        <v>0.04329696065102</v>
      </c>
      <c r="CS136" s="30">
        <f t="shared" si="200"/>
        <v>0.778449827408672</v>
      </c>
      <c r="CT136" s="30">
        <f t="shared" si="201"/>
        <v>0.754269927937934</v>
      </c>
      <c r="CU136" s="30">
        <f t="shared" si="202"/>
        <v>1.09642446207673</v>
      </c>
      <c r="CV136" s="34">
        <f t="shared" si="203"/>
        <v>0.912055535596051</v>
      </c>
      <c r="CW136" s="32">
        <f t="shared" si="204"/>
        <v>0.00528966338215332</v>
      </c>
      <c r="CX136" s="32">
        <f t="shared" si="205"/>
        <v>0.0879444644039493</v>
      </c>
      <c r="CY136" s="32">
        <f t="shared" si="206"/>
        <v>0.0544556706558246</v>
      </c>
      <c r="CZ136" s="36"/>
      <c r="DB136" s="25">
        <v>-0.0425169068724699</v>
      </c>
      <c r="DC136" s="25">
        <v>1</v>
      </c>
      <c r="DD136" s="22">
        <v>0.0738267915683259</v>
      </c>
      <c r="DE136" s="25">
        <v>-0.154150679827258</v>
      </c>
      <c r="DF136" s="25">
        <v>1.88815131490312</v>
      </c>
      <c r="DG136" s="26">
        <f t="shared" si="207"/>
        <v>0.789827557194852</v>
      </c>
      <c r="DH136" s="29">
        <f t="shared" si="236"/>
        <v>1.04706399829498</v>
      </c>
      <c r="DI136" s="26">
        <f t="shared" si="237"/>
        <v>0.955051459727753</v>
      </c>
      <c r="DJ136" s="16">
        <f t="shared" si="208"/>
        <v>0.00138179050410203</v>
      </c>
      <c r="DK136" s="16">
        <f t="shared" si="209"/>
        <v>0.0449485402722472</v>
      </c>
      <c r="DL136" s="16">
        <f t="shared" si="210"/>
        <v>0.0576727352071708</v>
      </c>
      <c r="DO136" s="25">
        <v>-0.0425169068724699</v>
      </c>
      <c r="DP136" s="25">
        <v>1</v>
      </c>
      <c r="DQ136" s="25">
        <v>-0.154150679827258</v>
      </c>
      <c r="DR136" s="22">
        <v>1.88815131490312</v>
      </c>
      <c r="DS136" s="26">
        <f t="shared" si="211"/>
        <v>0.744686844978641</v>
      </c>
      <c r="DT136" s="26">
        <f t="shared" si="173"/>
        <v>1.1105339184872</v>
      </c>
      <c r="DU136" s="26">
        <f t="shared" si="238"/>
        <v>0.900467769018914</v>
      </c>
      <c r="DV136" s="16">
        <f t="shared" si="212"/>
        <v>0.0067754554895702</v>
      </c>
      <c r="DW136" s="16">
        <f t="shared" si="213"/>
        <v>0.0995322309810864</v>
      </c>
      <c r="DX136" s="16">
        <f t="shared" si="214"/>
        <v>0.0386592873638453</v>
      </c>
      <c r="EA136" s="25">
        <v>-0.0425169068724699</v>
      </c>
      <c r="EB136" s="22">
        <v>1</v>
      </c>
      <c r="EC136" s="25">
        <v>-0.154150679827258</v>
      </c>
      <c r="ED136" s="26">
        <f t="shared" si="215"/>
        <v>0.663197311587753</v>
      </c>
      <c r="EE136" s="26">
        <f t="shared" si="174"/>
        <v>1.2469893733738</v>
      </c>
      <c r="EF136" s="26">
        <f t="shared" si="239"/>
        <v>0.801931452947706</v>
      </c>
      <c r="EG136" s="16">
        <f t="shared" si="216"/>
        <v>0.0268313207310796</v>
      </c>
      <c r="EH136" s="16">
        <f t="shared" si="217"/>
        <v>0.198068547052294</v>
      </c>
      <c r="EI136" s="16">
        <f t="shared" si="218"/>
        <v>0.0192138275298936</v>
      </c>
      <c r="EL136" s="25">
        <v>-0.0425169068724699</v>
      </c>
      <c r="EM136" s="25">
        <v>-0.154150679827258</v>
      </c>
      <c r="EN136" s="26">
        <f t="shared" si="219"/>
        <v>0.867026414471448</v>
      </c>
      <c r="EO136" s="26">
        <f t="shared" si="220"/>
        <v>0.953834838473925</v>
      </c>
      <c r="EP136" s="26">
        <f t="shared" si="221"/>
        <v>1.04839953382279</v>
      </c>
      <c r="EQ136" s="16">
        <f t="shared" si="222"/>
        <v>0.00160211385544012</v>
      </c>
      <c r="ER136" s="16">
        <f t="shared" si="223"/>
        <v>0.0483995338227905</v>
      </c>
      <c r="ES136" s="16">
        <f t="shared" si="224"/>
        <v>0.237279607744489</v>
      </c>
    </row>
    <row r="137" s="1" customFormat="1" spans="1:149">
      <c r="A137" s="13" t="s">
        <v>28</v>
      </c>
      <c r="B137" s="13">
        <v>2.17372056214717</v>
      </c>
      <c r="C137" s="14">
        <v>0.002</v>
      </c>
      <c r="D137" s="14">
        <v>0.0766203096300184</v>
      </c>
      <c r="E137" s="13">
        <v>112</v>
      </c>
      <c r="F137" s="13">
        <v>0.491071428571429</v>
      </c>
      <c r="G137" s="13">
        <v>0.491071428571429</v>
      </c>
      <c r="H137" s="13">
        <v>0.857142857142857</v>
      </c>
      <c r="I137" s="13">
        <v>4.82142857142857</v>
      </c>
      <c r="J137" s="13">
        <v>0.972</v>
      </c>
      <c r="K137" s="17">
        <f t="shared" si="175"/>
        <v>0.960679638068032</v>
      </c>
      <c r="L137" s="17">
        <f t="shared" si="165"/>
        <v>1.01178370133329</v>
      </c>
      <c r="M137" s="17">
        <f t="shared" si="166"/>
        <v>0.988353537107029</v>
      </c>
      <c r="N137" s="16">
        <f t="shared" si="167"/>
        <v>0.000128150594270754</v>
      </c>
      <c r="O137" s="16">
        <f t="shared" si="168"/>
        <v>0.0116464628929713</v>
      </c>
      <c r="P137" s="16">
        <f>(O137-$Q$1)^2</f>
        <v>0.274717642160487</v>
      </c>
      <c r="R137" s="21">
        <f t="shared" si="225"/>
        <v>0.0117148141605531</v>
      </c>
      <c r="S137" s="21">
        <f t="shared" si="240"/>
        <v>1</v>
      </c>
      <c r="T137" s="21">
        <f t="shared" si="176"/>
        <v>0.776440244166672</v>
      </c>
      <c r="U137" s="22">
        <f t="shared" si="226"/>
        <v>0.00199800266267306</v>
      </c>
      <c r="V137" s="21">
        <f t="shared" si="227"/>
        <v>0.0738267915683259</v>
      </c>
      <c r="W137" s="21">
        <f t="shared" si="228"/>
        <v>4.71849887129509</v>
      </c>
      <c r="X137" s="21">
        <f t="shared" si="229"/>
        <v>-0.711165686062623</v>
      </c>
      <c r="Y137" s="21">
        <f t="shared" si="230"/>
        <v>-0.711165686062623</v>
      </c>
      <c r="Z137" s="25">
        <f t="shared" si="231"/>
        <v>-0.154150679827258</v>
      </c>
      <c r="AA137" s="21">
        <f t="shared" si="232"/>
        <v>1.57307026826323</v>
      </c>
      <c r="AB137" s="26">
        <f t="shared" si="177"/>
        <v>0.739386432415176</v>
      </c>
      <c r="AC137" s="26">
        <f t="shared" si="169"/>
        <v>1.31460351094759</v>
      </c>
      <c r="AD137" s="26">
        <f t="shared" si="233"/>
        <v>0.760685630056765</v>
      </c>
      <c r="AE137" s="16">
        <f t="shared" si="178"/>
        <v>0.0541090718245394</v>
      </c>
      <c r="AF137" s="16">
        <f t="shared" si="179"/>
        <v>0.239314369943234</v>
      </c>
      <c r="AG137" s="16">
        <f t="shared" si="180"/>
        <v>0.000687575805976743</v>
      </c>
      <c r="AJ137" s="25">
        <v>0.0117148141605531</v>
      </c>
      <c r="AK137" s="25">
        <v>1</v>
      </c>
      <c r="AL137" s="25">
        <v>0.776440244166672</v>
      </c>
      <c r="AM137" s="25">
        <v>0.0738267915683259</v>
      </c>
      <c r="AN137" s="22">
        <v>4.71849887129509</v>
      </c>
      <c r="AO137" s="25">
        <v>-0.711165686062623</v>
      </c>
      <c r="AP137" s="25">
        <v>-0.711165686062623</v>
      </c>
      <c r="AQ137" s="25">
        <v>-0.154150679827258</v>
      </c>
      <c r="AR137" s="25">
        <v>1.57307026826323</v>
      </c>
      <c r="AS137" s="26">
        <f t="shared" si="181"/>
        <v>0.738430183891796</v>
      </c>
      <c r="AT137" s="26">
        <f t="shared" si="170"/>
        <v>1.31630588944402</v>
      </c>
      <c r="AU137" s="26">
        <f t="shared" si="182"/>
        <v>0.759701835279626</v>
      </c>
      <c r="AV137" s="16">
        <f t="shared" si="183"/>
        <v>0.0545548589968202</v>
      </c>
      <c r="AW137" s="16">
        <f t="shared" si="184"/>
        <v>0.240298164720374</v>
      </c>
      <c r="AX137" s="16">
        <f t="shared" si="185"/>
        <v>0.000662317660064733</v>
      </c>
      <c r="BA137" s="25">
        <v>0.0117148141605531</v>
      </c>
      <c r="BB137" s="25">
        <v>1</v>
      </c>
      <c r="BC137" s="25">
        <v>0.776440244166672</v>
      </c>
      <c r="BD137" s="25">
        <v>0.0738267915683259</v>
      </c>
      <c r="BE137" s="22">
        <v>-0.711165686062623</v>
      </c>
      <c r="BF137" s="25">
        <v>-0.711165686062623</v>
      </c>
      <c r="BG137" s="25">
        <v>-0.154150679827258</v>
      </c>
      <c r="BH137" s="25">
        <v>1.57307026826323</v>
      </c>
      <c r="BI137" s="26">
        <f t="shared" si="186"/>
        <v>0.734657821876187</v>
      </c>
      <c r="BJ137" s="26">
        <f t="shared" si="171"/>
        <v>1.32306493044297</v>
      </c>
      <c r="BK137" s="26">
        <f t="shared" si="234"/>
        <v>0.75582080439937</v>
      </c>
      <c r="BL137" s="16">
        <f t="shared" si="187"/>
        <v>0.0563313095165556</v>
      </c>
      <c r="BM137" s="16">
        <f t="shared" si="188"/>
        <v>0.24417919560063</v>
      </c>
      <c r="BN137" s="16">
        <f t="shared" si="189"/>
        <v>0.000432086331534991</v>
      </c>
      <c r="BQ137" s="25">
        <v>0.0117148141605531</v>
      </c>
      <c r="BR137" s="25">
        <v>1</v>
      </c>
      <c r="BS137" s="22">
        <v>0.776440244166672</v>
      </c>
      <c r="BT137" s="25">
        <v>0.0738267915683259</v>
      </c>
      <c r="BU137" s="25">
        <v>-0.711165686062623</v>
      </c>
      <c r="BV137" s="25">
        <v>-0.154150679827258</v>
      </c>
      <c r="BW137" s="25">
        <v>1.57307026826323</v>
      </c>
      <c r="BX137" s="27">
        <f t="shared" si="190"/>
        <v>0.73703470012275</v>
      </c>
      <c r="BY137" s="27">
        <f t="shared" si="172"/>
        <v>1.31879815134636</v>
      </c>
      <c r="BZ137" s="29">
        <f t="shared" si="235"/>
        <v>0.75826615238966</v>
      </c>
      <c r="CA137" s="27">
        <f t="shared" si="191"/>
        <v>0.0552086921464061</v>
      </c>
      <c r="CB137" s="27">
        <f t="shared" si="192"/>
        <v>0.24173384761034</v>
      </c>
      <c r="CC137" s="27">
        <f t="shared" si="193"/>
        <v>0.000613724810634888</v>
      </c>
      <c r="CF137" s="31">
        <v>0.0117148141605531</v>
      </c>
      <c r="CG137" s="31">
        <v>1</v>
      </c>
      <c r="CH137" s="31">
        <v>0.0738267915683259</v>
      </c>
      <c r="CI137" s="31">
        <v>-0.711165686062623</v>
      </c>
      <c r="CJ137" s="31">
        <v>-0.154150679827258</v>
      </c>
      <c r="CK137" s="31">
        <v>1.57307026826323</v>
      </c>
      <c r="CL137" s="34">
        <f t="shared" si="194"/>
        <v>0.758716249713418</v>
      </c>
      <c r="CM137" s="34">
        <f t="shared" si="195"/>
        <v>1.28111135140066</v>
      </c>
      <c r="CN137" s="34">
        <f t="shared" si="196"/>
        <v>0.780572273367714</v>
      </c>
      <c r="CO137" s="32">
        <f t="shared" si="197"/>
        <v>0.0454899581363091</v>
      </c>
      <c r="CP137" s="32">
        <f t="shared" si="198"/>
        <v>0.219427726632286</v>
      </c>
      <c r="CQ137" s="32">
        <f t="shared" si="199"/>
        <v>0.00240562929109655</v>
      </c>
      <c r="CS137" s="30">
        <f t="shared" si="200"/>
        <v>0.760007992489835</v>
      </c>
      <c r="CT137" s="30">
        <f t="shared" si="201"/>
        <v>0.73483376406908</v>
      </c>
      <c r="CU137" s="30">
        <f t="shared" si="202"/>
        <v>1.32274814730563</v>
      </c>
      <c r="CV137" s="34">
        <f t="shared" si="203"/>
        <v>0.756001814885884</v>
      </c>
      <c r="CW137" s="32">
        <f t="shared" si="204"/>
        <v>0.056247823465641</v>
      </c>
      <c r="CX137" s="32">
        <f t="shared" si="205"/>
        <v>0.243998185114116</v>
      </c>
      <c r="CY137" s="32">
        <f t="shared" si="206"/>
        <v>0.00597585701675332</v>
      </c>
      <c r="CZ137" s="36"/>
      <c r="DB137" s="25">
        <v>0.0117148141605531</v>
      </c>
      <c r="DC137" s="25">
        <v>1</v>
      </c>
      <c r="DD137" s="22">
        <v>0.0738267915683259</v>
      </c>
      <c r="DE137" s="25">
        <v>-0.154150679827258</v>
      </c>
      <c r="DF137" s="25">
        <v>1.57307026826323</v>
      </c>
      <c r="DG137" s="26">
        <f t="shared" si="207"/>
        <v>0.768424531837464</v>
      </c>
      <c r="DH137" s="29">
        <f t="shared" si="236"/>
        <v>1.26492577960225</v>
      </c>
      <c r="DI137" s="26">
        <f t="shared" si="237"/>
        <v>0.790560217939778</v>
      </c>
      <c r="DJ137" s="16">
        <f t="shared" si="208"/>
        <v>0.0414429712375957</v>
      </c>
      <c r="DK137" s="16">
        <f t="shared" si="209"/>
        <v>0.209439782060222</v>
      </c>
      <c r="DL137" s="16">
        <f t="shared" si="210"/>
        <v>0.00572447223260624</v>
      </c>
      <c r="DO137" s="25">
        <v>0.0117148141605531</v>
      </c>
      <c r="DP137" s="25">
        <v>1</v>
      </c>
      <c r="DQ137" s="25">
        <v>-0.154150679827258</v>
      </c>
      <c r="DR137" s="22">
        <v>1.57307026826323</v>
      </c>
      <c r="DS137" s="26">
        <f t="shared" si="211"/>
        <v>0.715140235569084</v>
      </c>
      <c r="DT137" s="26">
        <f t="shared" si="173"/>
        <v>1.3591739796692</v>
      </c>
      <c r="DU137" s="26">
        <f t="shared" si="238"/>
        <v>0.735740983095766</v>
      </c>
      <c r="DV137" s="16">
        <f t="shared" si="212"/>
        <v>0.0659769385835055</v>
      </c>
      <c r="DW137" s="16">
        <f t="shared" si="213"/>
        <v>0.264259016904234</v>
      </c>
      <c r="DX137" s="16">
        <f t="shared" si="214"/>
        <v>0.00101715487597873</v>
      </c>
      <c r="EA137" s="25">
        <v>0.0117148141605531</v>
      </c>
      <c r="EB137" s="22">
        <v>1</v>
      </c>
      <c r="EC137" s="25">
        <v>-0.154150679827258</v>
      </c>
      <c r="ED137" s="26">
        <f t="shared" si="215"/>
        <v>0.738330782180385</v>
      </c>
      <c r="EE137" s="26">
        <f t="shared" si="174"/>
        <v>1.31648310413059</v>
      </c>
      <c r="EF137" s="26">
        <f t="shared" si="239"/>
        <v>0.759599570144429</v>
      </c>
      <c r="EG137" s="16">
        <f t="shared" si="216"/>
        <v>0.0546013033564309</v>
      </c>
      <c r="EH137" s="16">
        <f t="shared" si="217"/>
        <v>0.240400429855572</v>
      </c>
      <c r="EI137" s="16">
        <f t="shared" si="218"/>
        <v>0.00927023673824566</v>
      </c>
      <c r="EL137" s="25">
        <v>0.0117148141605531</v>
      </c>
      <c r="EM137" s="25">
        <v>-0.154150679827258</v>
      </c>
      <c r="EN137" s="26">
        <f t="shared" si="219"/>
        <v>0.965251637156334</v>
      </c>
      <c r="EO137" s="26">
        <f t="shared" si="220"/>
        <v>1.00699129903944</v>
      </c>
      <c r="EP137" s="26">
        <f t="shared" si="221"/>
        <v>0.993057239872772</v>
      </c>
      <c r="EQ137" s="16">
        <f t="shared" si="222"/>
        <v>4.55404010697686e-5</v>
      </c>
      <c r="ER137" s="16">
        <f t="shared" si="223"/>
        <v>0.00694276012722816</v>
      </c>
      <c r="ES137" s="16">
        <f t="shared" si="224"/>
        <v>0.279386584000039</v>
      </c>
    </row>
    <row r="138" s="1" customFormat="1" spans="1:149">
      <c r="A138" s="13" t="s">
        <v>28</v>
      </c>
      <c r="B138" s="13">
        <v>1.87235906984664</v>
      </c>
      <c r="C138" s="14">
        <v>0.002</v>
      </c>
      <c r="D138" s="14">
        <v>0.103693181818182</v>
      </c>
      <c r="E138" s="13">
        <v>112</v>
      </c>
      <c r="F138" s="13">
        <v>0.357142857142857</v>
      </c>
      <c r="G138" s="13">
        <v>0.357142857142857</v>
      </c>
      <c r="H138" s="13">
        <v>0.857142857142857</v>
      </c>
      <c r="I138" s="13">
        <v>6.60714285714286</v>
      </c>
      <c r="J138" s="13">
        <v>0.702</v>
      </c>
      <c r="K138" s="17">
        <f t="shared" si="175"/>
        <v>0.778651193140814</v>
      </c>
      <c r="L138" s="17">
        <f t="shared" si="165"/>
        <v>0.901559011511138</v>
      </c>
      <c r="M138" s="17">
        <f t="shared" si="166"/>
        <v>1.10918973381882</v>
      </c>
      <c r="N138" s="16">
        <f t="shared" si="167"/>
        <v>0.00587540540991031</v>
      </c>
      <c r="O138" s="16">
        <f t="shared" si="168"/>
        <v>0.109189733818823</v>
      </c>
      <c r="P138" s="16">
        <f>(O138-$Q$1)^2</f>
        <v>0.181980620463088</v>
      </c>
      <c r="R138" s="21">
        <f t="shared" si="225"/>
        <v>-0.103629779234164</v>
      </c>
      <c r="S138" s="21">
        <f t="shared" si="240"/>
        <v>1</v>
      </c>
      <c r="T138" s="21">
        <f t="shared" si="176"/>
        <v>0.627199170477571</v>
      </c>
      <c r="U138" s="22">
        <f t="shared" si="226"/>
        <v>0.00199800266267306</v>
      </c>
      <c r="V138" s="21">
        <f t="shared" si="227"/>
        <v>0.0986619942096053</v>
      </c>
      <c r="W138" s="21">
        <f t="shared" si="228"/>
        <v>4.71849887129509</v>
      </c>
      <c r="X138" s="21">
        <f t="shared" si="229"/>
        <v>-1.02961941718116</v>
      </c>
      <c r="Y138" s="21">
        <f t="shared" si="230"/>
        <v>-1.02961941718116</v>
      </c>
      <c r="Z138" s="25">
        <f t="shared" si="231"/>
        <v>-0.154150679827258</v>
      </c>
      <c r="AA138" s="21">
        <f t="shared" si="232"/>
        <v>1.88815131490312</v>
      </c>
      <c r="AB138" s="26">
        <f t="shared" si="177"/>
        <v>0.642473999630051</v>
      </c>
      <c r="AC138" s="26">
        <f t="shared" si="169"/>
        <v>1.09265122075637</v>
      </c>
      <c r="AD138" s="26">
        <f t="shared" si="233"/>
        <v>0.915205127678135</v>
      </c>
      <c r="AE138" s="16">
        <f t="shared" si="178"/>
        <v>0.00354334472004316</v>
      </c>
      <c r="AF138" s="16">
        <f t="shared" si="179"/>
        <v>0.0847948723218646</v>
      </c>
      <c r="AG138" s="16">
        <f t="shared" si="180"/>
        <v>0.0326673684902449</v>
      </c>
      <c r="AJ138" s="25">
        <v>-0.103629779234164</v>
      </c>
      <c r="AK138" s="25">
        <v>1</v>
      </c>
      <c r="AL138" s="25">
        <v>0.627199170477571</v>
      </c>
      <c r="AM138" s="25">
        <v>0.0986619942096053</v>
      </c>
      <c r="AN138" s="22">
        <v>4.71849887129509</v>
      </c>
      <c r="AO138" s="25">
        <v>-1.02961941718116</v>
      </c>
      <c r="AP138" s="25">
        <v>-1.02961941718116</v>
      </c>
      <c r="AQ138" s="25">
        <v>-0.154150679827258</v>
      </c>
      <c r="AR138" s="25">
        <v>1.88815131490312</v>
      </c>
      <c r="AS138" s="26">
        <f t="shared" si="181"/>
        <v>0.64173630032582</v>
      </c>
      <c r="AT138" s="26">
        <f t="shared" si="170"/>
        <v>1.09390726322258</v>
      </c>
      <c r="AU138" s="26">
        <f t="shared" si="182"/>
        <v>0.914154273968404</v>
      </c>
      <c r="AV138" s="16">
        <f t="shared" si="183"/>
        <v>0.00363171349841978</v>
      </c>
      <c r="AW138" s="16">
        <f t="shared" si="184"/>
        <v>0.0858457260315956</v>
      </c>
      <c r="AX138" s="16">
        <f t="shared" si="185"/>
        <v>0.0324677051502126</v>
      </c>
      <c r="BA138" s="25">
        <v>-0.103629779234164</v>
      </c>
      <c r="BB138" s="25">
        <v>1</v>
      </c>
      <c r="BC138" s="25">
        <v>0.627199170477571</v>
      </c>
      <c r="BD138" s="25">
        <v>0.0986619942096053</v>
      </c>
      <c r="BE138" s="22">
        <v>-1.02961941718116</v>
      </c>
      <c r="BF138" s="25">
        <v>-1.02961941718116</v>
      </c>
      <c r="BG138" s="25">
        <v>-0.154150679827258</v>
      </c>
      <c r="BH138" s="25">
        <v>1.88815131490312</v>
      </c>
      <c r="BI138" s="26">
        <f t="shared" si="186"/>
        <v>0.634268935700641</v>
      </c>
      <c r="BJ138" s="26">
        <f t="shared" si="171"/>
        <v>1.10678603426248</v>
      </c>
      <c r="BK138" s="26">
        <f t="shared" si="234"/>
        <v>0.903517002422566</v>
      </c>
      <c r="BL138" s="16">
        <f t="shared" si="187"/>
        <v>0.00458749707112383</v>
      </c>
      <c r="BM138" s="16">
        <f t="shared" si="188"/>
        <v>0.0964829975774337</v>
      </c>
      <c r="BN138" s="16">
        <f t="shared" si="189"/>
        <v>0.0283864823439091</v>
      </c>
      <c r="BQ138" s="25">
        <v>-0.103629779234164</v>
      </c>
      <c r="BR138" s="25">
        <v>1</v>
      </c>
      <c r="BS138" s="22">
        <v>0.627199170477571</v>
      </c>
      <c r="BT138" s="25">
        <v>0.0986619942096053</v>
      </c>
      <c r="BU138" s="25">
        <v>-1.02961941718116</v>
      </c>
      <c r="BV138" s="25">
        <v>-0.154150679827258</v>
      </c>
      <c r="BW138" s="25">
        <v>1.88815131490312</v>
      </c>
      <c r="BX138" s="27">
        <f t="shared" si="190"/>
        <v>0.635918107694425</v>
      </c>
      <c r="BY138" s="27">
        <f t="shared" si="172"/>
        <v>1.10391572673588</v>
      </c>
      <c r="BZ138" s="29">
        <f t="shared" si="235"/>
        <v>0.905866250276959</v>
      </c>
      <c r="CA138" s="27">
        <f t="shared" si="191"/>
        <v>0.00436681649068554</v>
      </c>
      <c r="CB138" s="27">
        <f t="shared" si="192"/>
        <v>0.0941337497230406</v>
      </c>
      <c r="CC138" s="27">
        <f t="shared" si="193"/>
        <v>0.029712646869974</v>
      </c>
      <c r="CF138" s="31">
        <v>-0.103629779234164</v>
      </c>
      <c r="CG138" s="31">
        <v>1</v>
      </c>
      <c r="CH138" s="31">
        <v>0.0986619942096053</v>
      </c>
      <c r="CI138" s="31">
        <v>-1.02961941718116</v>
      </c>
      <c r="CJ138" s="31">
        <v>-0.154150679827258</v>
      </c>
      <c r="CK138" s="31">
        <v>1.88815131490312</v>
      </c>
      <c r="CL138" s="34">
        <f t="shared" si="194"/>
        <v>0.677095890435091</v>
      </c>
      <c r="CM138" s="34">
        <f t="shared" si="195"/>
        <v>1.03678077199509</v>
      </c>
      <c r="CN138" s="34">
        <f t="shared" si="196"/>
        <v>0.964524060448848</v>
      </c>
      <c r="CO138" s="32">
        <f t="shared" si="197"/>
        <v>0.00062021467322099</v>
      </c>
      <c r="CP138" s="32">
        <f t="shared" si="198"/>
        <v>0.0354759395511524</v>
      </c>
      <c r="CQ138" s="32">
        <f t="shared" si="199"/>
        <v>0.0542885349320415</v>
      </c>
      <c r="CS138" s="30">
        <f t="shared" si="200"/>
        <v>0.678339542821432</v>
      </c>
      <c r="CT138" s="30">
        <f t="shared" si="201"/>
        <v>0.602971459240533</v>
      </c>
      <c r="CU138" s="30">
        <f t="shared" si="202"/>
        <v>1.16423420916837</v>
      </c>
      <c r="CV138" s="34">
        <f t="shared" si="203"/>
        <v>0.858933702621842</v>
      </c>
      <c r="CW138" s="32">
        <f t="shared" si="204"/>
        <v>0.00980665188494935</v>
      </c>
      <c r="CX138" s="32">
        <f t="shared" si="205"/>
        <v>0.141066297378158</v>
      </c>
      <c r="CY138" s="32">
        <f t="shared" si="206"/>
        <v>0.0324848553894064</v>
      </c>
      <c r="CZ138" s="36"/>
      <c r="DB138" s="25">
        <v>-0.103629779234164</v>
      </c>
      <c r="DC138" s="25">
        <v>1</v>
      </c>
      <c r="DD138" s="22">
        <v>0.0986619942096053</v>
      </c>
      <c r="DE138" s="25">
        <v>-0.154150679827258</v>
      </c>
      <c r="DF138" s="25">
        <v>1.88815131490312</v>
      </c>
      <c r="DG138" s="26">
        <f t="shared" si="207"/>
        <v>0.756874268385923</v>
      </c>
      <c r="DH138" s="29">
        <f t="shared" si="236"/>
        <v>0.92749883213371</v>
      </c>
      <c r="DI138" s="26">
        <f t="shared" si="237"/>
        <v>1.07816847348422</v>
      </c>
      <c r="DJ138" s="16">
        <f t="shared" si="208"/>
        <v>0.00301118533089032</v>
      </c>
      <c r="DK138" s="16">
        <f t="shared" si="209"/>
        <v>0.078168473484221</v>
      </c>
      <c r="DL138" s="16">
        <f t="shared" si="210"/>
        <v>0.0428206666596378</v>
      </c>
      <c r="DO138" s="25">
        <v>-0.103629779234164</v>
      </c>
      <c r="DP138" s="25">
        <v>1</v>
      </c>
      <c r="DQ138" s="25">
        <v>-0.154150679827258</v>
      </c>
      <c r="DR138" s="22">
        <v>1.88815131490312</v>
      </c>
      <c r="DS138" s="26">
        <f t="shared" si="211"/>
        <v>0.671964404122399</v>
      </c>
      <c r="DT138" s="26">
        <f t="shared" si="173"/>
        <v>1.04469819486469</v>
      </c>
      <c r="DU138" s="26">
        <f t="shared" si="238"/>
        <v>0.957214250886608</v>
      </c>
      <c r="DV138" s="16">
        <f t="shared" si="212"/>
        <v>0.00090213701972258</v>
      </c>
      <c r="DW138" s="16">
        <f t="shared" si="213"/>
        <v>0.0427857491133922</v>
      </c>
      <c r="DX138" s="16">
        <f t="shared" si="214"/>
        <v>0.0641943975478297</v>
      </c>
      <c r="EA138" s="25">
        <v>-0.103629779234164</v>
      </c>
      <c r="EB138" s="22">
        <v>1</v>
      </c>
      <c r="EC138" s="25">
        <v>-0.154150679827258</v>
      </c>
      <c r="ED138" s="26">
        <f t="shared" si="215"/>
        <v>0.598432736258988</v>
      </c>
      <c r="EE138" s="26">
        <f t="shared" si="174"/>
        <v>1.17306416822791</v>
      </c>
      <c r="EF138" s="26">
        <f t="shared" si="239"/>
        <v>0.852468285269214</v>
      </c>
      <c r="EG138" s="16">
        <f t="shared" si="216"/>
        <v>0.0107261781188003</v>
      </c>
      <c r="EH138" s="16">
        <f t="shared" si="217"/>
        <v>0.147531714730786</v>
      </c>
      <c r="EI138" s="16">
        <f t="shared" si="218"/>
        <v>0.0357780189922475</v>
      </c>
      <c r="EL138" s="25">
        <v>-0.103629779234164</v>
      </c>
      <c r="EM138" s="25">
        <v>-0.154150679827258</v>
      </c>
      <c r="EN138" s="26">
        <f t="shared" si="219"/>
        <v>0.782356895233454</v>
      </c>
      <c r="EO138" s="26">
        <f t="shared" si="220"/>
        <v>0.897288698133765</v>
      </c>
      <c r="EP138" s="26">
        <f t="shared" si="221"/>
        <v>1.11446851172857</v>
      </c>
      <c r="EQ138" s="16">
        <f t="shared" si="222"/>
        <v>0.00645723061156029</v>
      </c>
      <c r="ER138" s="16">
        <f t="shared" si="223"/>
        <v>0.114468511728567</v>
      </c>
      <c r="ES138" s="16">
        <f t="shared" si="224"/>
        <v>0.17727852922733</v>
      </c>
    </row>
    <row r="139" s="1" customFormat="1" spans="1:149">
      <c r="A139" s="13" t="s">
        <v>28</v>
      </c>
      <c r="B139" s="13">
        <v>2.11627697342691</v>
      </c>
      <c r="C139" s="14">
        <v>0.002</v>
      </c>
      <c r="D139" s="14">
        <v>0.0589184826472962</v>
      </c>
      <c r="E139" s="13">
        <v>112</v>
      </c>
      <c r="F139" s="13">
        <v>0.625</v>
      </c>
      <c r="G139" s="13">
        <v>0.625</v>
      </c>
      <c r="H139" s="13">
        <v>0.857142857142857</v>
      </c>
      <c r="I139" s="13">
        <v>6.60714285714286</v>
      </c>
      <c r="J139" s="13">
        <v>0.977</v>
      </c>
      <c r="K139" s="17">
        <f t="shared" si="175"/>
        <v>0.949465254085585</v>
      </c>
      <c r="L139" s="17">
        <f t="shared" si="165"/>
        <v>1.02900026704077</v>
      </c>
      <c r="M139" s="17">
        <f t="shared" si="166"/>
        <v>0.971817046146966</v>
      </c>
      <c r="N139" s="16">
        <f t="shared" si="167"/>
        <v>0.000758162232571367</v>
      </c>
      <c r="O139" s="16">
        <f t="shared" si="168"/>
        <v>0.0281829538530343</v>
      </c>
      <c r="P139" s="16">
        <f>(O139-$Q$1)^2</f>
        <v>0.257656385773882</v>
      </c>
      <c r="R139" s="21">
        <f t="shared" si="225"/>
        <v>0.0285877163667186</v>
      </c>
      <c r="S139" s="21">
        <f t="shared" si="240"/>
        <v>1</v>
      </c>
      <c r="T139" s="21">
        <f t="shared" si="176"/>
        <v>0.749658400244304</v>
      </c>
      <c r="U139" s="22">
        <f t="shared" si="226"/>
        <v>0.00199800266267306</v>
      </c>
      <c r="V139" s="21">
        <f t="shared" si="227"/>
        <v>0.0572480878748919</v>
      </c>
      <c r="W139" s="21">
        <f t="shared" si="228"/>
        <v>4.71849887129509</v>
      </c>
      <c r="X139" s="21">
        <f t="shared" si="229"/>
        <v>-0.470003629245736</v>
      </c>
      <c r="Y139" s="21">
        <f t="shared" si="230"/>
        <v>-0.470003629245736</v>
      </c>
      <c r="Z139" s="25">
        <f t="shared" si="231"/>
        <v>-0.154150679827258</v>
      </c>
      <c r="AA139" s="21">
        <f t="shared" si="232"/>
        <v>1.88815131490312</v>
      </c>
      <c r="AB139" s="26">
        <f t="shared" si="177"/>
        <v>0.854133025798011</v>
      </c>
      <c r="AC139" s="26">
        <f t="shared" si="169"/>
        <v>1.14384992792802</v>
      </c>
      <c r="AD139" s="26">
        <f t="shared" si="233"/>
        <v>0.874240558646889</v>
      </c>
      <c r="AE139" s="16">
        <f t="shared" si="178"/>
        <v>0.0150962933495523</v>
      </c>
      <c r="AF139" s="16">
        <f t="shared" si="179"/>
        <v>0.125759441353111</v>
      </c>
      <c r="AG139" s="16">
        <f t="shared" si="180"/>
        <v>0.0195374965986329</v>
      </c>
      <c r="AJ139" s="25">
        <v>0.0285877163667186</v>
      </c>
      <c r="AK139" s="25">
        <v>1</v>
      </c>
      <c r="AL139" s="25">
        <v>0.749658400244304</v>
      </c>
      <c r="AM139" s="25">
        <v>0.0572480878748919</v>
      </c>
      <c r="AN139" s="22">
        <v>4.71849887129509</v>
      </c>
      <c r="AO139" s="25">
        <v>-0.470003629245736</v>
      </c>
      <c r="AP139" s="25">
        <v>-0.470003629245736</v>
      </c>
      <c r="AQ139" s="25">
        <v>-0.154150679827258</v>
      </c>
      <c r="AR139" s="25">
        <v>1.88815131490312</v>
      </c>
      <c r="AS139" s="26">
        <f t="shared" si="181"/>
        <v>0.852657412802492</v>
      </c>
      <c r="AT139" s="26">
        <f t="shared" si="170"/>
        <v>1.14582948008254</v>
      </c>
      <c r="AU139" s="26">
        <f t="shared" si="182"/>
        <v>0.872730207576757</v>
      </c>
      <c r="AV139" s="16">
        <f t="shared" si="183"/>
        <v>0.01546107899097</v>
      </c>
      <c r="AW139" s="16">
        <f t="shared" si="184"/>
        <v>0.127269792423243</v>
      </c>
      <c r="AX139" s="16">
        <f t="shared" si="185"/>
        <v>0.0192554214201625</v>
      </c>
      <c r="BA139" s="25">
        <v>0.0285877163667186</v>
      </c>
      <c r="BB139" s="25">
        <v>1</v>
      </c>
      <c r="BC139" s="25">
        <v>0.749658400244304</v>
      </c>
      <c r="BD139" s="25">
        <v>0.0572480878748919</v>
      </c>
      <c r="BE139" s="22">
        <v>-0.470003629245736</v>
      </c>
      <c r="BF139" s="25">
        <v>-0.470003629245736</v>
      </c>
      <c r="BG139" s="25">
        <v>-0.154150679827258</v>
      </c>
      <c r="BH139" s="25">
        <v>1.88815131490312</v>
      </c>
      <c r="BI139" s="26">
        <f t="shared" si="186"/>
        <v>0.855438754236661</v>
      </c>
      <c r="BJ139" s="26">
        <f t="shared" si="171"/>
        <v>1.14210397314979</v>
      </c>
      <c r="BK139" s="26">
        <f t="shared" si="234"/>
        <v>0.875577025830768</v>
      </c>
      <c r="BL139" s="16">
        <f t="shared" si="187"/>
        <v>0.014777136471535</v>
      </c>
      <c r="BM139" s="16">
        <f t="shared" si="188"/>
        <v>0.124422974169232</v>
      </c>
      <c r="BN139" s="16">
        <f t="shared" si="189"/>
        <v>0.019752308941996</v>
      </c>
      <c r="BQ139" s="25">
        <v>0.0285877163667186</v>
      </c>
      <c r="BR139" s="25">
        <v>1</v>
      </c>
      <c r="BS139" s="22">
        <v>0.749658400244304</v>
      </c>
      <c r="BT139" s="25">
        <v>0.0572480878748919</v>
      </c>
      <c r="BU139" s="25">
        <v>-0.470003629245736</v>
      </c>
      <c r="BV139" s="25">
        <v>-0.154150679827258</v>
      </c>
      <c r="BW139" s="25">
        <v>1.88815131490312</v>
      </c>
      <c r="BX139" s="27">
        <f t="shared" si="190"/>
        <v>0.857569386115779</v>
      </c>
      <c r="BY139" s="27">
        <f t="shared" si="172"/>
        <v>1.13926641484389</v>
      </c>
      <c r="BZ139" s="29">
        <f t="shared" si="235"/>
        <v>0.877757815881043</v>
      </c>
      <c r="CA139" s="27">
        <f t="shared" si="191"/>
        <v>0.0142636715327619</v>
      </c>
      <c r="CB139" s="27">
        <f t="shared" si="192"/>
        <v>0.122242184118957</v>
      </c>
      <c r="CC139" s="27">
        <f t="shared" si="193"/>
        <v>0.0208124287109699</v>
      </c>
      <c r="CF139" s="31">
        <v>0.0285877163667186</v>
      </c>
      <c r="CG139" s="31">
        <v>1</v>
      </c>
      <c r="CH139" s="31">
        <v>0.0572480878748919</v>
      </c>
      <c r="CI139" s="31">
        <v>-0.470003629245736</v>
      </c>
      <c r="CJ139" s="31">
        <v>-0.154150679827258</v>
      </c>
      <c r="CK139" s="31">
        <v>1.88815131490312</v>
      </c>
      <c r="CL139" s="34">
        <f t="shared" si="194"/>
        <v>0.884797669945085</v>
      </c>
      <c r="CM139" s="34">
        <f t="shared" si="195"/>
        <v>1.1042072478114</v>
      </c>
      <c r="CN139" s="34">
        <f t="shared" si="196"/>
        <v>0.905627093086064</v>
      </c>
      <c r="CO139" s="32">
        <f t="shared" si="197"/>
        <v>0.00850126966755547</v>
      </c>
      <c r="CP139" s="32">
        <f t="shared" si="198"/>
        <v>0.0943729069139355</v>
      </c>
      <c r="CQ139" s="32">
        <f t="shared" si="199"/>
        <v>0.0303115184641054</v>
      </c>
      <c r="CS139" s="30">
        <f t="shared" si="200"/>
        <v>0.886295369607783</v>
      </c>
      <c r="CT139" s="30">
        <f t="shared" si="201"/>
        <v>0.907407371520404</v>
      </c>
      <c r="CU139" s="30">
        <f t="shared" si="202"/>
        <v>1.07669392013313</v>
      </c>
      <c r="CV139" s="34">
        <f t="shared" si="203"/>
        <v>0.92876905989806</v>
      </c>
      <c r="CW139" s="32">
        <f t="shared" si="204"/>
        <v>0.00484313393869903</v>
      </c>
      <c r="CX139" s="32">
        <f t="shared" si="205"/>
        <v>0.0712309401019403</v>
      </c>
      <c r="CY139" s="32">
        <f t="shared" si="206"/>
        <v>0.0625354613099134</v>
      </c>
      <c r="CZ139" s="36"/>
      <c r="DB139" s="25">
        <v>0.0285877163667186</v>
      </c>
      <c r="DC139" s="25">
        <v>1</v>
      </c>
      <c r="DD139" s="22">
        <v>0.0572480878748919</v>
      </c>
      <c r="DE139" s="25">
        <v>-0.154150679827258</v>
      </c>
      <c r="DF139" s="25">
        <v>1.88815131490312</v>
      </c>
      <c r="DG139" s="26">
        <f t="shared" si="207"/>
        <v>0.834844086380304</v>
      </c>
      <c r="DH139" s="29">
        <f t="shared" si="236"/>
        <v>1.17027839801328</v>
      </c>
      <c r="DI139" s="26">
        <f t="shared" si="237"/>
        <v>0.854497529560189</v>
      </c>
      <c r="DJ139" s="16">
        <f t="shared" si="208"/>
        <v>0.0202083037770504</v>
      </c>
      <c r="DK139" s="16">
        <f t="shared" si="209"/>
        <v>0.145502470439811</v>
      </c>
      <c r="DL139" s="16">
        <f t="shared" si="210"/>
        <v>0.0194874770009879</v>
      </c>
      <c r="DO139" s="25">
        <v>0.0285877163667186</v>
      </c>
      <c r="DP139" s="25">
        <v>1</v>
      </c>
      <c r="DQ139" s="25">
        <v>-0.154150679827258</v>
      </c>
      <c r="DR139" s="22">
        <v>1.88815131490312</v>
      </c>
      <c r="DS139" s="26">
        <f t="shared" si="211"/>
        <v>0.8193743993675</v>
      </c>
      <c r="DT139" s="26">
        <f t="shared" si="173"/>
        <v>1.19237310898922</v>
      </c>
      <c r="DU139" s="26">
        <f t="shared" si="238"/>
        <v>0.838663663631014</v>
      </c>
      <c r="DV139" s="16">
        <f t="shared" si="212"/>
        <v>0.0248458299747562</v>
      </c>
      <c r="DW139" s="16">
        <f t="shared" si="213"/>
        <v>0.161336336368986</v>
      </c>
      <c r="DX139" s="16">
        <f t="shared" si="214"/>
        <v>0.0181752314788958</v>
      </c>
      <c r="EA139" s="25">
        <v>0.0285877163667186</v>
      </c>
      <c r="EB139" s="22">
        <v>1</v>
      </c>
      <c r="EC139" s="25">
        <v>-0.154150679827258</v>
      </c>
      <c r="ED139" s="26">
        <f t="shared" si="215"/>
        <v>0.729711962160339</v>
      </c>
      <c r="EE139" s="26">
        <f t="shared" si="174"/>
        <v>1.33888445121217</v>
      </c>
      <c r="EF139" s="26">
        <f t="shared" si="239"/>
        <v>0.746890442334021</v>
      </c>
      <c r="EG139" s="16">
        <f t="shared" si="216"/>
        <v>0.0611513736585898</v>
      </c>
      <c r="EH139" s="16">
        <f t="shared" si="217"/>
        <v>0.253109557665979</v>
      </c>
      <c r="EI139" s="16">
        <f t="shared" si="218"/>
        <v>0.00698443643599703</v>
      </c>
      <c r="EL139" s="25">
        <v>0.0285877163667186</v>
      </c>
      <c r="EM139" s="25">
        <v>-0.154150679827258</v>
      </c>
      <c r="EN139" s="26">
        <f t="shared" si="219"/>
        <v>0.953983882464952</v>
      </c>
      <c r="EO139" s="26">
        <f t="shared" si="220"/>
        <v>1.02412631697254</v>
      </c>
      <c r="EP139" s="26">
        <f t="shared" si="221"/>
        <v>0.976442049605887</v>
      </c>
      <c r="EQ139" s="16">
        <f t="shared" si="222"/>
        <v>0.000529741666387157</v>
      </c>
      <c r="ER139" s="16">
        <f t="shared" si="223"/>
        <v>0.0235579503941129</v>
      </c>
      <c r="ES139" s="16">
        <f t="shared" si="224"/>
        <v>0.262098055649564</v>
      </c>
    </row>
    <row r="140" s="1" customFormat="1" spans="1:149">
      <c r="A140" s="13" t="s">
        <v>28</v>
      </c>
      <c r="B140" s="13">
        <v>2.7725810517108</v>
      </c>
      <c r="C140" s="14">
        <v>0.002</v>
      </c>
      <c r="D140" s="14">
        <v>0.0766203096300184</v>
      </c>
      <c r="E140" s="13">
        <v>112</v>
      </c>
      <c r="F140" s="13">
        <v>0.491071428571429</v>
      </c>
      <c r="G140" s="13">
        <v>0.491071428571429</v>
      </c>
      <c r="H140" s="13">
        <v>0.857142857142857</v>
      </c>
      <c r="I140" s="13">
        <v>6.60714285714286</v>
      </c>
      <c r="J140" s="13">
        <v>1.219</v>
      </c>
      <c r="K140" s="17">
        <f t="shared" si="175"/>
        <v>0.84397903743729</v>
      </c>
      <c r="L140" s="17">
        <f t="shared" si="165"/>
        <v>1.44434866972697</v>
      </c>
      <c r="M140" s="17">
        <f t="shared" si="166"/>
        <v>0.692353599210246</v>
      </c>
      <c r="N140" s="16">
        <f t="shared" si="167"/>
        <v>0.140640722361462</v>
      </c>
      <c r="O140" s="16">
        <f t="shared" si="168"/>
        <v>0.307646400789754</v>
      </c>
      <c r="P140" s="16">
        <f>(O140-$Q$1)^2</f>
        <v>0.0520456692102267</v>
      </c>
      <c r="R140" s="21">
        <f t="shared" si="225"/>
        <v>0.367658472353371</v>
      </c>
      <c r="S140" s="21">
        <f t="shared" si="240"/>
        <v>1</v>
      </c>
      <c r="T140" s="21">
        <f t="shared" si="176"/>
        <v>1.01977867397587</v>
      </c>
      <c r="U140" s="22">
        <f t="shared" si="226"/>
        <v>0.00199800266267306</v>
      </c>
      <c r="V140" s="21">
        <f t="shared" si="227"/>
        <v>0.0738267915683259</v>
      </c>
      <c r="W140" s="21">
        <f t="shared" si="228"/>
        <v>4.71849887129509</v>
      </c>
      <c r="X140" s="21">
        <f t="shared" si="229"/>
        <v>-0.711165686062623</v>
      </c>
      <c r="Y140" s="21">
        <f t="shared" si="230"/>
        <v>-0.711165686062623</v>
      </c>
      <c r="Z140" s="25">
        <f t="shared" si="231"/>
        <v>-0.154150679827258</v>
      </c>
      <c r="AA140" s="21">
        <f t="shared" si="232"/>
        <v>1.88815131490312</v>
      </c>
      <c r="AB140" s="26">
        <f t="shared" si="177"/>
        <v>0.782494021763387</v>
      </c>
      <c r="AC140" s="26">
        <f t="shared" si="169"/>
        <v>1.55783937780499</v>
      </c>
      <c r="AD140" s="26">
        <f t="shared" si="233"/>
        <v>0.641914702020826</v>
      </c>
      <c r="AE140" s="16">
        <f t="shared" si="178"/>
        <v>0.190537469036302</v>
      </c>
      <c r="AF140" s="16">
        <f t="shared" si="179"/>
        <v>0.358085297979174</v>
      </c>
      <c r="AG140" s="16">
        <f t="shared" si="180"/>
        <v>0.0085653657687072</v>
      </c>
      <c r="AJ140" s="25">
        <v>0.367658472353371</v>
      </c>
      <c r="AK140" s="25">
        <v>1</v>
      </c>
      <c r="AL140" s="25">
        <v>1.01977867397587</v>
      </c>
      <c r="AM140" s="25">
        <v>0.0738267915683259</v>
      </c>
      <c r="AN140" s="22">
        <v>4.71849887129509</v>
      </c>
      <c r="AO140" s="25">
        <v>-0.711165686062623</v>
      </c>
      <c r="AP140" s="25">
        <v>-0.711165686062623</v>
      </c>
      <c r="AQ140" s="25">
        <v>-0.154150679827258</v>
      </c>
      <c r="AR140" s="25">
        <v>1.88815131490312</v>
      </c>
      <c r="AS140" s="26">
        <f t="shared" si="181"/>
        <v>0.78242341164748</v>
      </c>
      <c r="AT140" s="26">
        <f t="shared" si="170"/>
        <v>1.55797996564707</v>
      </c>
      <c r="AU140" s="26">
        <f t="shared" si="182"/>
        <v>0.64185677739744</v>
      </c>
      <c r="AV140" s="16">
        <f t="shared" si="183"/>
        <v>0.190599117497526</v>
      </c>
      <c r="AW140" s="16">
        <f t="shared" si="184"/>
        <v>0.35814322260256</v>
      </c>
      <c r="AX140" s="16">
        <f t="shared" si="185"/>
        <v>0.00848416456947419</v>
      </c>
      <c r="BA140" s="25">
        <v>0.367658472353371</v>
      </c>
      <c r="BB140" s="25">
        <v>1</v>
      </c>
      <c r="BC140" s="25">
        <v>1.01977867397587</v>
      </c>
      <c r="BD140" s="25">
        <v>0.0738267915683259</v>
      </c>
      <c r="BE140" s="22">
        <v>-0.711165686062623</v>
      </c>
      <c r="BF140" s="25">
        <v>-0.711165686062623</v>
      </c>
      <c r="BG140" s="25">
        <v>-0.154150679827258</v>
      </c>
      <c r="BH140" s="25">
        <v>1.88815131490312</v>
      </c>
      <c r="BI140" s="26">
        <f t="shared" si="186"/>
        <v>0.786280388437459</v>
      </c>
      <c r="BJ140" s="26">
        <f t="shared" si="171"/>
        <v>1.5503375359806</v>
      </c>
      <c r="BK140" s="26">
        <f t="shared" si="234"/>
        <v>0.645020827266168</v>
      </c>
      <c r="BL140" s="16">
        <f t="shared" si="187"/>
        <v>0.187246262230836</v>
      </c>
      <c r="BM140" s="16">
        <f t="shared" si="188"/>
        <v>0.354979172733832</v>
      </c>
      <c r="BN140" s="16">
        <f t="shared" si="189"/>
        <v>0.00810239250843348</v>
      </c>
      <c r="BQ140" s="25">
        <v>0.367658472353371</v>
      </c>
      <c r="BR140" s="25">
        <v>1</v>
      </c>
      <c r="BS140" s="22">
        <v>1.01977867397587</v>
      </c>
      <c r="BT140" s="25">
        <v>0.0738267915683259</v>
      </c>
      <c r="BU140" s="25">
        <v>-0.711165686062623</v>
      </c>
      <c r="BV140" s="25">
        <v>-0.154150679827258</v>
      </c>
      <c r="BW140" s="25">
        <v>1.88815131490312</v>
      </c>
      <c r="BX140" s="27">
        <f t="shared" si="190"/>
        <v>0.787452068211244</v>
      </c>
      <c r="BY140" s="27">
        <f t="shared" si="172"/>
        <v>1.54803073000881</v>
      </c>
      <c r="BZ140" s="29">
        <f t="shared" si="235"/>
        <v>0.645982008376738</v>
      </c>
      <c r="CA140" s="27">
        <f t="shared" si="191"/>
        <v>0.186233617431153</v>
      </c>
      <c r="CB140" s="27">
        <f t="shared" si="192"/>
        <v>0.354017991623262</v>
      </c>
      <c r="CC140" s="27">
        <f t="shared" si="193"/>
        <v>0.00765811808458576</v>
      </c>
      <c r="CF140" s="31">
        <v>0.367658472353371</v>
      </c>
      <c r="CG140" s="31">
        <v>1</v>
      </c>
      <c r="CH140" s="31">
        <v>0.0738267915683259</v>
      </c>
      <c r="CI140" s="31">
        <v>-0.711165686062623</v>
      </c>
      <c r="CJ140" s="31">
        <v>-0.154150679827258</v>
      </c>
      <c r="CK140" s="31">
        <v>1.88815131490312</v>
      </c>
      <c r="CL140" s="34">
        <f t="shared" si="194"/>
        <v>0.759996839410379</v>
      </c>
      <c r="CM140" s="34">
        <f t="shared" si="195"/>
        <v>1.60395403873748</v>
      </c>
      <c r="CN140" s="34">
        <f t="shared" si="196"/>
        <v>0.623459261206218</v>
      </c>
      <c r="CO140" s="32">
        <f t="shared" si="197"/>
        <v>0.210683901431261</v>
      </c>
      <c r="CP140" s="32">
        <f t="shared" si="198"/>
        <v>0.376540738793782</v>
      </c>
      <c r="CQ140" s="32">
        <f t="shared" si="199"/>
        <v>0.0116782165341279</v>
      </c>
      <c r="CS140" s="30">
        <f t="shared" si="200"/>
        <v>0.761885307799872</v>
      </c>
      <c r="CT140" s="30">
        <f t="shared" si="201"/>
        <v>0.754269927937934</v>
      </c>
      <c r="CU140" s="30">
        <f t="shared" si="202"/>
        <v>1.61613230867174</v>
      </c>
      <c r="CV140" s="34">
        <f t="shared" si="203"/>
        <v>0.618761220621767</v>
      </c>
      <c r="CW140" s="32">
        <f t="shared" si="204"/>
        <v>0.215974039878813</v>
      </c>
      <c r="CX140" s="32">
        <f t="shared" si="205"/>
        <v>0.381238779378233</v>
      </c>
      <c r="CY140" s="32">
        <f t="shared" si="206"/>
        <v>0.00359243518387735</v>
      </c>
      <c r="CZ140" s="36"/>
      <c r="DB140" s="25">
        <v>0.367658472353371</v>
      </c>
      <c r="DC140" s="25">
        <v>1</v>
      </c>
      <c r="DD140" s="22">
        <v>0.0738267915683259</v>
      </c>
      <c r="DE140" s="25">
        <v>-0.154150679827258</v>
      </c>
      <c r="DF140" s="25">
        <v>1.88815131490312</v>
      </c>
      <c r="DG140" s="26">
        <f t="shared" si="207"/>
        <v>0.7724912600324</v>
      </c>
      <c r="DH140" s="29">
        <f t="shared" si="236"/>
        <v>1.57801138092989</v>
      </c>
      <c r="DI140" s="26">
        <f t="shared" si="237"/>
        <v>0.633708991002789</v>
      </c>
      <c r="DJ140" s="16">
        <f t="shared" si="208"/>
        <v>0.199370054867454</v>
      </c>
      <c r="DK140" s="16">
        <f t="shared" si="209"/>
        <v>0.366291008997211</v>
      </c>
      <c r="DL140" s="16">
        <f t="shared" si="210"/>
        <v>0.00659197602097243</v>
      </c>
      <c r="DO140" s="25">
        <v>0.367658472353371</v>
      </c>
      <c r="DP140" s="25">
        <v>1</v>
      </c>
      <c r="DQ140" s="25">
        <v>-0.154150679827258</v>
      </c>
      <c r="DR140" s="22">
        <v>1.88815131490312</v>
      </c>
      <c r="DS140" s="26">
        <f t="shared" si="211"/>
        <v>0.72834136257566</v>
      </c>
      <c r="DT140" s="26">
        <f t="shared" si="173"/>
        <v>1.67366575981516</v>
      </c>
      <c r="DU140" s="26">
        <f t="shared" si="238"/>
        <v>0.597490863474701</v>
      </c>
      <c r="DV140" s="16">
        <f t="shared" si="212"/>
        <v>0.24074589847911</v>
      </c>
      <c r="DW140" s="16">
        <f t="shared" si="213"/>
        <v>0.402509136525299</v>
      </c>
      <c r="DX140" s="16">
        <f t="shared" si="214"/>
        <v>0.0113118654835714</v>
      </c>
      <c r="EA140" s="25">
        <v>0.367658472353371</v>
      </c>
      <c r="EB140" s="22">
        <v>1</v>
      </c>
      <c r="EC140" s="25">
        <v>-0.154150679827258</v>
      </c>
      <c r="ED140" s="26">
        <f t="shared" si="215"/>
        <v>0.648640481345139</v>
      </c>
      <c r="EE140" s="26">
        <f t="shared" si="174"/>
        <v>1.87931532961381</v>
      </c>
      <c r="EF140" s="26">
        <f t="shared" si="239"/>
        <v>0.53210868034876</v>
      </c>
      <c r="EG140" s="16">
        <f t="shared" si="216"/>
        <v>0.325309980520205</v>
      </c>
      <c r="EH140" s="16">
        <f t="shared" si="217"/>
        <v>0.46789131965124</v>
      </c>
      <c r="EI140" s="16">
        <f t="shared" si="218"/>
        <v>0.017215754753628</v>
      </c>
      <c r="EL140" s="25">
        <v>0.367658472353371</v>
      </c>
      <c r="EM140" s="25">
        <v>-0.154150679827258</v>
      </c>
      <c r="EN140" s="26">
        <f t="shared" si="219"/>
        <v>0.847995643220118</v>
      </c>
      <c r="EO140" s="26">
        <f t="shared" si="220"/>
        <v>1.43750738549912</v>
      </c>
      <c r="EP140" s="26">
        <f t="shared" si="221"/>
        <v>0.695648599852435</v>
      </c>
      <c r="EQ140" s="16">
        <f t="shared" si="222"/>
        <v>0.137644232749654</v>
      </c>
      <c r="ER140" s="16">
        <f t="shared" si="223"/>
        <v>0.304351400147565</v>
      </c>
      <c r="ES140" s="16">
        <f t="shared" si="224"/>
        <v>0.0534357226475068</v>
      </c>
    </row>
    <row r="141" s="1" customFormat="1" spans="1:149">
      <c r="A141" s="13" t="s">
        <v>28</v>
      </c>
      <c r="B141" s="13">
        <v>1.32480890563222</v>
      </c>
      <c r="C141" s="14">
        <v>0.002</v>
      </c>
      <c r="D141" s="14">
        <v>0.0766203096300184</v>
      </c>
      <c r="E141" s="13">
        <v>112</v>
      </c>
      <c r="F141" s="13">
        <v>0.491071428571429</v>
      </c>
      <c r="G141" s="13">
        <v>0.491071428571429</v>
      </c>
      <c r="H141" s="13">
        <v>0.857142857142857</v>
      </c>
      <c r="I141" s="13">
        <v>6.60714285714286</v>
      </c>
      <c r="J141" s="13">
        <v>0.732</v>
      </c>
      <c r="K141" s="17">
        <f t="shared" si="175"/>
        <v>0.881331558806117</v>
      </c>
      <c r="L141" s="17">
        <f t="shared" si="165"/>
        <v>0.830561430242658</v>
      </c>
      <c r="M141" s="17">
        <f t="shared" si="166"/>
        <v>1.20400486175699</v>
      </c>
      <c r="N141" s="16">
        <f t="shared" si="167"/>
        <v>0.0222999144554649</v>
      </c>
      <c r="O141" s="16">
        <f t="shared" si="168"/>
        <v>0.204004861756991</v>
      </c>
      <c r="P141" s="16">
        <f>(O141-$Q$1)^2</f>
        <v>0.110075804172279</v>
      </c>
      <c r="R141" s="21">
        <f t="shared" si="225"/>
        <v>-0.185653384882622</v>
      </c>
      <c r="S141" s="21">
        <f t="shared" si="240"/>
        <v>1</v>
      </c>
      <c r="T141" s="21">
        <f t="shared" si="176"/>
        <v>0.281268226872807</v>
      </c>
      <c r="U141" s="22">
        <f t="shared" si="226"/>
        <v>0.00199800266267306</v>
      </c>
      <c r="V141" s="21">
        <f t="shared" si="227"/>
        <v>0.0738267915683259</v>
      </c>
      <c r="W141" s="21">
        <f t="shared" si="228"/>
        <v>4.71849887129509</v>
      </c>
      <c r="X141" s="21">
        <f t="shared" si="229"/>
        <v>-0.711165686062623</v>
      </c>
      <c r="Y141" s="21">
        <f t="shared" si="230"/>
        <v>-0.711165686062623</v>
      </c>
      <c r="Z141" s="25">
        <f t="shared" si="231"/>
        <v>-0.154150679827258</v>
      </c>
      <c r="AA141" s="21">
        <f t="shared" si="232"/>
        <v>1.88815131490312</v>
      </c>
      <c r="AB141" s="26">
        <f t="shared" si="177"/>
        <v>0.693205330569655</v>
      </c>
      <c r="AC141" s="26">
        <f t="shared" si="169"/>
        <v>1.05596418221202</v>
      </c>
      <c r="AD141" s="26">
        <f t="shared" si="233"/>
        <v>0.947001817718108</v>
      </c>
      <c r="AE141" s="16">
        <f t="shared" si="178"/>
        <v>0.00150502637620972</v>
      </c>
      <c r="AF141" s="16">
        <f t="shared" si="179"/>
        <v>0.0529981822818917</v>
      </c>
      <c r="AG141" s="16">
        <f t="shared" si="180"/>
        <v>0.0451723395482831</v>
      </c>
      <c r="AJ141" s="25">
        <v>-0.185653384882622</v>
      </c>
      <c r="AK141" s="25">
        <v>1</v>
      </c>
      <c r="AL141" s="25">
        <v>0.281268226872807</v>
      </c>
      <c r="AM141" s="25">
        <v>0.0738267915683259</v>
      </c>
      <c r="AN141" s="22">
        <v>4.71849887129509</v>
      </c>
      <c r="AO141" s="25">
        <v>-0.711165686062623</v>
      </c>
      <c r="AP141" s="25">
        <v>-0.711165686062623</v>
      </c>
      <c r="AQ141" s="25">
        <v>-0.154150679827258</v>
      </c>
      <c r="AR141" s="25">
        <v>1.88815131490312</v>
      </c>
      <c r="AS141" s="26">
        <f t="shared" si="181"/>
        <v>0.69094512820431</v>
      </c>
      <c r="AT141" s="26">
        <f t="shared" si="170"/>
        <v>1.05941842574733</v>
      </c>
      <c r="AU141" s="26">
        <f t="shared" si="182"/>
        <v>0.943914109568729</v>
      </c>
      <c r="AV141" s="16">
        <f t="shared" si="183"/>
        <v>0.00168550249816058</v>
      </c>
      <c r="AW141" s="16">
        <f t="shared" si="184"/>
        <v>0.0560858904312711</v>
      </c>
      <c r="AX141" s="16">
        <f t="shared" si="185"/>
        <v>0.0440780817958683</v>
      </c>
      <c r="BA141" s="25">
        <v>-0.185653384882622</v>
      </c>
      <c r="BB141" s="25">
        <v>1</v>
      </c>
      <c r="BC141" s="25">
        <v>0.281268226872807</v>
      </c>
      <c r="BD141" s="25">
        <v>0.0738267915683259</v>
      </c>
      <c r="BE141" s="22">
        <v>-0.711165686062623</v>
      </c>
      <c r="BF141" s="25">
        <v>-0.711165686062623</v>
      </c>
      <c r="BG141" s="25">
        <v>-0.154150679827258</v>
      </c>
      <c r="BH141" s="25">
        <v>1.88815131490312</v>
      </c>
      <c r="BI141" s="26">
        <f t="shared" si="186"/>
        <v>0.681548465184195</v>
      </c>
      <c r="BJ141" s="26">
        <f t="shared" si="171"/>
        <v>1.07402486747904</v>
      </c>
      <c r="BK141" s="26">
        <f t="shared" si="234"/>
        <v>0.931077138229775</v>
      </c>
      <c r="BL141" s="16">
        <f t="shared" si="187"/>
        <v>0.00254535736527034</v>
      </c>
      <c r="BM141" s="16">
        <f t="shared" si="188"/>
        <v>0.0689228617702248</v>
      </c>
      <c r="BN141" s="16">
        <f t="shared" si="189"/>
        <v>0.0384328657814652</v>
      </c>
      <c r="BQ141" s="25">
        <v>-0.185653384882622</v>
      </c>
      <c r="BR141" s="25">
        <v>1</v>
      </c>
      <c r="BS141" s="22">
        <v>0.281268226872807</v>
      </c>
      <c r="BT141" s="25">
        <v>0.0738267915683259</v>
      </c>
      <c r="BU141" s="25">
        <v>-0.711165686062623</v>
      </c>
      <c r="BV141" s="25">
        <v>-0.154150679827258</v>
      </c>
      <c r="BW141" s="25">
        <v>1.88815131490312</v>
      </c>
      <c r="BX141" s="27">
        <f t="shared" si="190"/>
        <v>0.684280106047391</v>
      </c>
      <c r="BY141" s="27">
        <f t="shared" si="172"/>
        <v>1.0697373685584</v>
      </c>
      <c r="BZ141" s="29">
        <f t="shared" si="235"/>
        <v>0.934808888042884</v>
      </c>
      <c r="CA141" s="27">
        <f t="shared" si="191"/>
        <v>0.00227718827884826</v>
      </c>
      <c r="CB141" s="27">
        <f t="shared" si="192"/>
        <v>0.0651911119571162</v>
      </c>
      <c r="CC141" s="27">
        <f t="shared" si="193"/>
        <v>0.0405282146163055</v>
      </c>
      <c r="CF141" s="31">
        <v>-0.185653384882622</v>
      </c>
      <c r="CG141" s="31">
        <v>1</v>
      </c>
      <c r="CH141" s="31">
        <v>0.0738267915683259</v>
      </c>
      <c r="CI141" s="31">
        <v>-0.711165686062623</v>
      </c>
      <c r="CJ141" s="31">
        <v>-0.154150679827258</v>
      </c>
      <c r="CK141" s="31">
        <v>1.88815131490312</v>
      </c>
      <c r="CL141" s="34">
        <f t="shared" si="194"/>
        <v>0.793632506796759</v>
      </c>
      <c r="CM141" s="34">
        <f t="shared" si="195"/>
        <v>0.922341252067007</v>
      </c>
      <c r="CN141" s="34">
        <f t="shared" si="196"/>
        <v>1.08419741365677</v>
      </c>
      <c r="CO141" s="32">
        <f t="shared" si="197"/>
        <v>0.00379856589405252</v>
      </c>
      <c r="CP141" s="32">
        <f t="shared" si="198"/>
        <v>0.0841974136567742</v>
      </c>
      <c r="CQ141" s="32">
        <f t="shared" si="199"/>
        <v>0.0339582072861084</v>
      </c>
      <c r="CS141" s="30">
        <f t="shared" si="200"/>
        <v>0.794551938306245</v>
      </c>
      <c r="CT141" s="30">
        <f t="shared" si="201"/>
        <v>0.754269927937934</v>
      </c>
      <c r="CU141" s="30">
        <f t="shared" si="202"/>
        <v>0.970474856396812</v>
      </c>
      <c r="CV141" s="34">
        <f t="shared" si="203"/>
        <v>1.03042339882231</v>
      </c>
      <c r="CW141" s="32">
        <f t="shared" si="204"/>
        <v>0.00049594969036077</v>
      </c>
      <c r="CX141" s="32">
        <f t="shared" si="205"/>
        <v>0.0304233988223142</v>
      </c>
      <c r="CY141" s="32">
        <f t="shared" si="206"/>
        <v>0.0846102749096695</v>
      </c>
      <c r="CZ141" s="36"/>
      <c r="DB141" s="25">
        <v>-0.185653384882622</v>
      </c>
      <c r="DC141" s="25">
        <v>1</v>
      </c>
      <c r="DD141" s="22">
        <v>0.0738267915683259</v>
      </c>
      <c r="DE141" s="25">
        <v>-0.154150679827258</v>
      </c>
      <c r="DF141" s="25">
        <v>1.88815131490312</v>
      </c>
      <c r="DG141" s="26">
        <f t="shared" si="207"/>
        <v>0.806679901002925</v>
      </c>
      <c r="DH141" s="29">
        <f t="shared" si="236"/>
        <v>0.907423129161794</v>
      </c>
      <c r="DI141" s="26">
        <f t="shared" si="237"/>
        <v>1.10202172268159</v>
      </c>
      <c r="DJ141" s="16">
        <f t="shared" si="208"/>
        <v>0.00557708761380666</v>
      </c>
      <c r="DK141" s="16">
        <f t="shared" si="209"/>
        <v>0.102021722681591</v>
      </c>
      <c r="DL141" s="16">
        <f t="shared" si="210"/>
        <v>0.033517664467402</v>
      </c>
      <c r="DO141" s="25">
        <v>-0.185653384882622</v>
      </c>
      <c r="DP141" s="25">
        <v>1</v>
      </c>
      <c r="DQ141" s="25">
        <v>-0.154150679827258</v>
      </c>
      <c r="DR141" s="22">
        <v>1.88815131490312</v>
      </c>
      <c r="DS141" s="26">
        <f t="shared" si="211"/>
        <v>0.760576033228164</v>
      </c>
      <c r="DT141" s="26">
        <f t="shared" si="173"/>
        <v>0.96242843321413</v>
      </c>
      <c r="DU141" s="26">
        <f t="shared" si="238"/>
        <v>1.03903829675979</v>
      </c>
      <c r="DV141" s="16">
        <f t="shared" si="212"/>
        <v>0.000816589675057129</v>
      </c>
      <c r="DW141" s="16">
        <f t="shared" si="213"/>
        <v>0.0390382967597869</v>
      </c>
      <c r="DX141" s="16">
        <f t="shared" si="214"/>
        <v>0.0661073959727474</v>
      </c>
      <c r="EA141" s="25">
        <v>-0.185653384882622</v>
      </c>
      <c r="EB141" s="22">
        <v>1</v>
      </c>
      <c r="EC141" s="25">
        <v>-0.154150679827258</v>
      </c>
      <c r="ED141" s="26">
        <f t="shared" si="215"/>
        <v>0.677347778997577</v>
      </c>
      <c r="EE141" s="26">
        <f t="shared" si="174"/>
        <v>1.08068561335405</v>
      </c>
      <c r="EF141" s="26">
        <f t="shared" si="239"/>
        <v>0.92533849589833</v>
      </c>
      <c r="EG141" s="16">
        <f t="shared" si="216"/>
        <v>0.00298686526049764</v>
      </c>
      <c r="EH141" s="16">
        <f t="shared" si="217"/>
        <v>0.0746615041016703</v>
      </c>
      <c r="EI141" s="16">
        <f t="shared" si="218"/>
        <v>0.0686550014940467</v>
      </c>
      <c r="EL141" s="25">
        <v>-0.185653384882622</v>
      </c>
      <c r="EM141" s="25">
        <v>-0.154150679827258</v>
      </c>
      <c r="EN141" s="26">
        <f t="shared" si="219"/>
        <v>0.885525930086284</v>
      </c>
      <c r="EO141" s="26">
        <f t="shared" si="220"/>
        <v>0.826627403139596</v>
      </c>
      <c r="EP141" s="26">
        <f t="shared" si="221"/>
        <v>1.20973487716705</v>
      </c>
      <c r="EQ141" s="16">
        <f t="shared" si="222"/>
        <v>0.0235702112088585</v>
      </c>
      <c r="ER141" s="16">
        <f t="shared" si="223"/>
        <v>0.209734877167054</v>
      </c>
      <c r="ES141" s="16">
        <f t="shared" si="224"/>
        <v>0.10613143802636</v>
      </c>
    </row>
    <row r="142" s="1" customFormat="1" spans="1:149">
      <c r="A142" s="13" t="s">
        <v>28</v>
      </c>
      <c r="B142" s="13">
        <v>1.79730958069461</v>
      </c>
      <c r="C142" s="14">
        <v>0.0025</v>
      </c>
      <c r="D142" s="14">
        <v>0.0766203096300184</v>
      </c>
      <c r="E142" s="13">
        <v>112</v>
      </c>
      <c r="F142" s="13">
        <v>0.491071428571429</v>
      </c>
      <c r="G142" s="13">
        <v>0.491071428571429</v>
      </c>
      <c r="H142" s="13">
        <v>0.857142857142857</v>
      </c>
      <c r="I142" s="13">
        <v>6.60714285714286</v>
      </c>
      <c r="J142" s="13">
        <v>0.847</v>
      </c>
      <c r="K142" s="17">
        <f t="shared" si="175"/>
        <v>0.869326091389508</v>
      </c>
      <c r="L142" s="17">
        <f t="shared" si="165"/>
        <v>0.974317932464419</v>
      </c>
      <c r="M142" s="17">
        <f t="shared" si="166"/>
        <v>1.02635902171134</v>
      </c>
      <c r="N142" s="16">
        <f t="shared" si="167"/>
        <v>0.000498454356732645</v>
      </c>
      <c r="O142" s="16">
        <f t="shared" si="168"/>
        <v>0.026359021711343</v>
      </c>
      <c r="P142" s="16">
        <f>(O142-$Q$1)^2</f>
        <v>0.259511363474644</v>
      </c>
      <c r="R142" s="21">
        <f t="shared" si="225"/>
        <v>-0.0260176092348263</v>
      </c>
      <c r="S142" s="21">
        <f t="shared" si="240"/>
        <v>1</v>
      </c>
      <c r="T142" s="21">
        <f t="shared" si="176"/>
        <v>0.586290869365667</v>
      </c>
      <c r="U142" s="22">
        <f t="shared" si="226"/>
        <v>0.00249688019858715</v>
      </c>
      <c r="V142" s="21">
        <f t="shared" si="227"/>
        <v>0.0738267915683259</v>
      </c>
      <c r="W142" s="21">
        <f t="shared" si="228"/>
        <v>4.71849887129509</v>
      </c>
      <c r="X142" s="21">
        <f t="shared" si="229"/>
        <v>-0.711165686062623</v>
      </c>
      <c r="Y142" s="21">
        <f t="shared" si="230"/>
        <v>-0.711165686062623</v>
      </c>
      <c r="Z142" s="25">
        <f t="shared" si="231"/>
        <v>-0.154150679827258</v>
      </c>
      <c r="AA142" s="21">
        <f t="shared" si="232"/>
        <v>1.88815131490312</v>
      </c>
      <c r="AB142" s="26">
        <f t="shared" si="177"/>
        <v>0.731666622973975</v>
      </c>
      <c r="AC142" s="26">
        <f t="shared" si="169"/>
        <v>1.15763104862872</v>
      </c>
      <c r="AD142" s="26">
        <f t="shared" si="233"/>
        <v>0.863833084975177</v>
      </c>
      <c r="AE142" s="16">
        <f t="shared" si="178"/>
        <v>0.0133017878562273</v>
      </c>
      <c r="AF142" s="16">
        <f t="shared" si="179"/>
        <v>0.136166915024823</v>
      </c>
      <c r="AG142" s="16">
        <f t="shared" si="180"/>
        <v>0.0167363696354773</v>
      </c>
      <c r="AJ142" s="25">
        <v>-0.0260176092348263</v>
      </c>
      <c r="AK142" s="25">
        <v>1</v>
      </c>
      <c r="AL142" s="25">
        <v>0.586290869365667</v>
      </c>
      <c r="AM142" s="25">
        <v>0.0738267915683259</v>
      </c>
      <c r="AN142" s="22">
        <v>4.71849887129509</v>
      </c>
      <c r="AO142" s="25">
        <v>-0.711165686062623</v>
      </c>
      <c r="AP142" s="25">
        <v>-0.711165686062623</v>
      </c>
      <c r="AQ142" s="25">
        <v>-0.154150679827258</v>
      </c>
      <c r="AR142" s="25">
        <v>1.88815131490312</v>
      </c>
      <c r="AS142" s="26">
        <f t="shared" si="181"/>
        <v>0.730394614756516</v>
      </c>
      <c r="AT142" s="26">
        <f t="shared" si="170"/>
        <v>1.15964710430177</v>
      </c>
      <c r="AU142" s="26">
        <f t="shared" si="182"/>
        <v>0.86233130431702</v>
      </c>
      <c r="AV142" s="16">
        <f t="shared" si="183"/>
        <v>0.0135968158677813</v>
      </c>
      <c r="AW142" s="16">
        <f t="shared" si="184"/>
        <v>0.13766869568298</v>
      </c>
      <c r="AX142" s="16">
        <f t="shared" si="185"/>
        <v>0.0164775737543981</v>
      </c>
      <c r="BA142" s="25">
        <v>-0.0260176092348263</v>
      </c>
      <c r="BB142" s="25">
        <v>1</v>
      </c>
      <c r="BC142" s="25">
        <v>0.586290869365667</v>
      </c>
      <c r="BD142" s="25">
        <v>0.0738267915683259</v>
      </c>
      <c r="BE142" s="22">
        <v>-0.711165686062623</v>
      </c>
      <c r="BF142" s="25">
        <v>-0.711165686062623</v>
      </c>
      <c r="BG142" s="25">
        <v>-0.154150679827258</v>
      </c>
      <c r="BH142" s="25">
        <v>1.88815131490312</v>
      </c>
      <c r="BI142" s="26">
        <f t="shared" si="186"/>
        <v>0.726020665681001</v>
      </c>
      <c r="BJ142" s="26">
        <f t="shared" si="171"/>
        <v>1.16663345829904</v>
      </c>
      <c r="BK142" s="26">
        <f t="shared" si="234"/>
        <v>0.857167255821724</v>
      </c>
      <c r="BL142" s="16">
        <f t="shared" si="187"/>
        <v>0.0146359993322682</v>
      </c>
      <c r="BM142" s="16">
        <f t="shared" si="188"/>
        <v>0.142832744178276</v>
      </c>
      <c r="BN142" s="16">
        <f t="shared" si="189"/>
        <v>0.0149165033545872</v>
      </c>
      <c r="BQ142" s="25">
        <v>-0.0260176092348263</v>
      </c>
      <c r="BR142" s="25">
        <v>1</v>
      </c>
      <c r="BS142" s="22">
        <v>0.586290869365667</v>
      </c>
      <c r="BT142" s="25">
        <v>0.0738267915683259</v>
      </c>
      <c r="BU142" s="25">
        <v>-0.711165686062623</v>
      </c>
      <c r="BV142" s="25">
        <v>-0.154150679827258</v>
      </c>
      <c r="BW142" s="25">
        <v>1.88815131490312</v>
      </c>
      <c r="BX142" s="27">
        <f t="shared" si="190"/>
        <v>0.728174985532282</v>
      </c>
      <c r="BY142" s="27">
        <f t="shared" si="172"/>
        <v>1.16318195053193</v>
      </c>
      <c r="BZ142" s="29">
        <f t="shared" si="235"/>
        <v>0.859710726720522</v>
      </c>
      <c r="CA142" s="27">
        <f t="shared" si="191"/>
        <v>0.0141193840632534</v>
      </c>
      <c r="CB142" s="27">
        <f t="shared" si="192"/>
        <v>0.140289273279478</v>
      </c>
      <c r="CC142" s="27">
        <f t="shared" si="193"/>
        <v>0.0159309946881833</v>
      </c>
      <c r="CF142" s="31">
        <v>-0.0260176092348263</v>
      </c>
      <c r="CG142" s="31">
        <v>1</v>
      </c>
      <c r="CH142" s="31">
        <v>0.0738267915683259</v>
      </c>
      <c r="CI142" s="31">
        <v>-0.711165686062623</v>
      </c>
      <c r="CJ142" s="31">
        <v>-0.154150679827258</v>
      </c>
      <c r="CK142" s="31">
        <v>1.88815131490312</v>
      </c>
      <c r="CL142" s="34">
        <f t="shared" si="194"/>
        <v>0.782821672774184</v>
      </c>
      <c r="CM142" s="34">
        <f t="shared" si="195"/>
        <v>1.08198332961117</v>
      </c>
      <c r="CN142" s="34">
        <f t="shared" si="196"/>
        <v>0.924228657348505</v>
      </c>
      <c r="CO142" s="32">
        <f t="shared" si="197"/>
        <v>0.00411885768550395</v>
      </c>
      <c r="CP142" s="32">
        <f t="shared" si="198"/>
        <v>0.075771342651495</v>
      </c>
      <c r="CQ142" s="32">
        <f t="shared" si="199"/>
        <v>0.0371346770280906</v>
      </c>
      <c r="CS142" s="30">
        <f t="shared" si="200"/>
        <v>0.784057413822843</v>
      </c>
      <c r="CT142" s="30">
        <f t="shared" si="201"/>
        <v>0.754269927937934</v>
      </c>
      <c r="CU142" s="30">
        <f t="shared" si="202"/>
        <v>1.12294016853566</v>
      </c>
      <c r="CV142" s="34">
        <f t="shared" si="203"/>
        <v>0.8905193954403</v>
      </c>
      <c r="CW142" s="32">
        <f t="shared" si="204"/>
        <v>0.00859886626463597</v>
      </c>
      <c r="CX142" s="32">
        <f t="shared" si="205"/>
        <v>0.1094806045597</v>
      </c>
      <c r="CY142" s="32">
        <f t="shared" si="206"/>
        <v>0.0448682411487107</v>
      </c>
      <c r="CZ142" s="36"/>
      <c r="DB142" s="25">
        <v>-0.0260176092348263</v>
      </c>
      <c r="DC142" s="25">
        <v>1</v>
      </c>
      <c r="DD142" s="22">
        <v>0.0738267915683259</v>
      </c>
      <c r="DE142" s="25">
        <v>-0.154150679827258</v>
      </c>
      <c r="DF142" s="25">
        <v>1.88815131490312</v>
      </c>
      <c r="DG142" s="26">
        <f t="shared" si="207"/>
        <v>0.79569133583655</v>
      </c>
      <c r="DH142" s="29">
        <f t="shared" si="236"/>
        <v>1.06448312536859</v>
      </c>
      <c r="DI142" s="26">
        <f t="shared" si="237"/>
        <v>0.939423064742089</v>
      </c>
      <c r="DJ142" s="16">
        <f t="shared" si="208"/>
        <v>0.00263257901823774</v>
      </c>
      <c r="DK142" s="16">
        <f t="shared" si="209"/>
        <v>0.0605769352579107</v>
      </c>
      <c r="DL142" s="16">
        <f t="shared" si="210"/>
        <v>0.0504106174442279</v>
      </c>
      <c r="DO142" s="25">
        <v>-0.0260176092348263</v>
      </c>
      <c r="DP142" s="25">
        <v>1</v>
      </c>
      <c r="DQ142" s="25">
        <v>-0.154150679827258</v>
      </c>
      <c r="DR142" s="22">
        <v>1.88815131490312</v>
      </c>
      <c r="DS142" s="26">
        <f t="shared" si="211"/>
        <v>0.750215493322905</v>
      </c>
      <c r="DT142" s="26">
        <f t="shared" si="173"/>
        <v>1.12900894148215</v>
      </c>
      <c r="DU142" s="26">
        <f t="shared" si="238"/>
        <v>0.885732577712994</v>
      </c>
      <c r="DV142" s="16">
        <f t="shared" si="212"/>
        <v>0.00936724073272855</v>
      </c>
      <c r="DW142" s="16">
        <f t="shared" si="213"/>
        <v>0.114267422287006</v>
      </c>
      <c r="DX142" s="16">
        <f t="shared" si="214"/>
        <v>0.0330819568673664</v>
      </c>
      <c r="EA142" s="25">
        <v>-0.0260176092348263</v>
      </c>
      <c r="EB142" s="22">
        <v>1</v>
      </c>
      <c r="EC142" s="25">
        <v>-0.154150679827258</v>
      </c>
      <c r="ED142" s="26">
        <f t="shared" si="215"/>
        <v>0.668120971436659</v>
      </c>
      <c r="EE142" s="26">
        <f t="shared" si="174"/>
        <v>1.26773449152284</v>
      </c>
      <c r="EF142" s="26">
        <f t="shared" si="239"/>
        <v>0.788808702994875</v>
      </c>
      <c r="EG142" s="16">
        <f t="shared" si="216"/>
        <v>0.0319977068597644</v>
      </c>
      <c r="EH142" s="16">
        <f t="shared" si="217"/>
        <v>0.211191297005125</v>
      </c>
      <c r="EI142" s="16">
        <f t="shared" si="218"/>
        <v>0.015748041647147</v>
      </c>
      <c r="EL142" s="25">
        <v>-0.0260176092348263</v>
      </c>
      <c r="EM142" s="25">
        <v>-0.154150679827258</v>
      </c>
      <c r="EN142" s="26">
        <f t="shared" si="219"/>
        <v>0.873463327091998</v>
      </c>
      <c r="EO142" s="26">
        <f t="shared" si="220"/>
        <v>0.969702990072747</v>
      </c>
      <c r="EP142" s="26">
        <f t="shared" si="221"/>
        <v>1.03124359751121</v>
      </c>
      <c r="EQ142" s="16">
        <f t="shared" si="222"/>
        <v>0.000700307680778072</v>
      </c>
      <c r="ER142" s="16">
        <f t="shared" si="223"/>
        <v>0.0312435975112135</v>
      </c>
      <c r="ES142" s="16">
        <f t="shared" si="224"/>
        <v>0.254287711875484</v>
      </c>
    </row>
    <row r="143" s="1" customFormat="1" spans="1:149">
      <c r="A143" s="13" t="s">
        <v>28</v>
      </c>
      <c r="B143" s="13">
        <v>1.79730958069461</v>
      </c>
      <c r="C143" s="14">
        <v>0.003</v>
      </c>
      <c r="D143" s="14">
        <v>0.0766203096300184</v>
      </c>
      <c r="E143" s="13">
        <v>112</v>
      </c>
      <c r="F143" s="13">
        <v>0.491071428571429</v>
      </c>
      <c r="G143" s="13">
        <v>0.491071428571429</v>
      </c>
      <c r="H143" s="13">
        <v>0.857142857142857</v>
      </c>
      <c r="I143" s="13">
        <v>6.60714285714286</v>
      </c>
      <c r="J143" s="13">
        <v>1.097</v>
      </c>
      <c r="K143" s="17">
        <f t="shared" si="175"/>
        <v>0.869511141389508</v>
      </c>
      <c r="L143" s="17">
        <f t="shared" si="165"/>
        <v>1.26162845739614</v>
      </c>
      <c r="M143" s="17">
        <f t="shared" si="166"/>
        <v>0.792626382305841</v>
      </c>
      <c r="N143" s="16">
        <f t="shared" si="167"/>
        <v>0.0517511807919046</v>
      </c>
      <c r="O143" s="16">
        <f t="shared" si="168"/>
        <v>0.207373617694159</v>
      </c>
      <c r="P143" s="16">
        <f>(O143-$Q$1)^2</f>
        <v>0.107851802973951</v>
      </c>
      <c r="R143" s="21">
        <f t="shared" si="225"/>
        <v>0.232403313004035</v>
      </c>
      <c r="S143" s="21">
        <f t="shared" si="240"/>
        <v>1</v>
      </c>
      <c r="T143" s="21">
        <f t="shared" si="176"/>
        <v>0.586290869365667</v>
      </c>
      <c r="U143" s="22">
        <f t="shared" si="226"/>
        <v>0.00299550897979837</v>
      </c>
      <c r="V143" s="21">
        <f t="shared" si="227"/>
        <v>0.0738267915683259</v>
      </c>
      <c r="W143" s="21">
        <f t="shared" si="228"/>
        <v>4.71849887129509</v>
      </c>
      <c r="X143" s="21">
        <f t="shared" si="229"/>
        <v>-0.711165686062623</v>
      </c>
      <c r="Y143" s="21">
        <f t="shared" si="230"/>
        <v>-0.711165686062623</v>
      </c>
      <c r="Z143" s="25">
        <f t="shared" si="231"/>
        <v>-0.154150679827258</v>
      </c>
      <c r="AA143" s="21">
        <f t="shared" si="232"/>
        <v>1.88815131490312</v>
      </c>
      <c r="AB143" s="26">
        <f t="shared" si="177"/>
        <v>0.731665695357128</v>
      </c>
      <c r="AC143" s="26">
        <f t="shared" si="169"/>
        <v>1.49931861909222</v>
      </c>
      <c r="AD143" s="26">
        <f t="shared" si="233"/>
        <v>0.666969640252624</v>
      </c>
      <c r="AE143" s="16">
        <f t="shared" si="178"/>
        <v>0.133469154148891</v>
      </c>
      <c r="AF143" s="16">
        <f t="shared" si="179"/>
        <v>0.333030359747376</v>
      </c>
      <c r="AG143" s="16">
        <f t="shared" si="180"/>
        <v>0.00455548364755183</v>
      </c>
      <c r="AJ143" s="25">
        <v>0.232403313004035</v>
      </c>
      <c r="AK143" s="25">
        <v>1</v>
      </c>
      <c r="AL143" s="25">
        <v>0.586290869365667</v>
      </c>
      <c r="AM143" s="25">
        <v>0.0738267915683259</v>
      </c>
      <c r="AN143" s="22">
        <v>4.71849887129509</v>
      </c>
      <c r="AO143" s="25">
        <v>-0.711165686062623</v>
      </c>
      <c r="AP143" s="25">
        <v>-0.711165686062623</v>
      </c>
      <c r="AQ143" s="25">
        <v>-0.154150679827258</v>
      </c>
      <c r="AR143" s="25">
        <v>1.88815131490312</v>
      </c>
      <c r="AS143" s="26">
        <f t="shared" si="181"/>
        <v>0.73055009096366</v>
      </c>
      <c r="AT143" s="26">
        <f t="shared" si="170"/>
        <v>1.50160819027886</v>
      </c>
      <c r="AU143" s="26">
        <f t="shared" si="182"/>
        <v>0.665952680914914</v>
      </c>
      <c r="AV143" s="16">
        <f t="shared" si="183"/>
        <v>0.134285535832742</v>
      </c>
      <c r="AW143" s="16">
        <f t="shared" si="184"/>
        <v>0.334047319085086</v>
      </c>
      <c r="AX143" s="16">
        <f t="shared" si="185"/>
        <v>0.00462585268778435</v>
      </c>
      <c r="BA143" s="25">
        <v>0.232403313004035</v>
      </c>
      <c r="BB143" s="25">
        <v>1</v>
      </c>
      <c r="BC143" s="25">
        <v>0.586290869365667</v>
      </c>
      <c r="BD143" s="25">
        <v>0.0738267915683259</v>
      </c>
      <c r="BE143" s="22">
        <v>-0.711165686062623</v>
      </c>
      <c r="BF143" s="25">
        <v>-0.711165686062623</v>
      </c>
      <c r="BG143" s="25">
        <v>-0.154150679827258</v>
      </c>
      <c r="BH143" s="25">
        <v>1.88815131490312</v>
      </c>
      <c r="BI143" s="26">
        <f t="shared" si="186"/>
        <v>0.726175210822938</v>
      </c>
      <c r="BJ143" s="26">
        <f t="shared" si="171"/>
        <v>1.51065470653677</v>
      </c>
      <c r="BK143" s="26">
        <f t="shared" si="234"/>
        <v>0.661964640677246</v>
      </c>
      <c r="BL143" s="16">
        <f t="shared" si="187"/>
        <v>0.137511024268212</v>
      </c>
      <c r="BM143" s="16">
        <f t="shared" si="188"/>
        <v>0.338035359322754</v>
      </c>
      <c r="BN143" s="16">
        <f t="shared" si="189"/>
        <v>0.00533914851597708</v>
      </c>
      <c r="BQ143" s="25">
        <v>0.232403313004035</v>
      </c>
      <c r="BR143" s="25">
        <v>1</v>
      </c>
      <c r="BS143" s="22">
        <v>0.586290869365667</v>
      </c>
      <c r="BT143" s="25">
        <v>0.0738267915683259</v>
      </c>
      <c r="BU143" s="25">
        <v>-0.711165686062623</v>
      </c>
      <c r="BV143" s="25">
        <v>-0.154150679827258</v>
      </c>
      <c r="BW143" s="25">
        <v>1.88815131490312</v>
      </c>
      <c r="BX143" s="27">
        <f t="shared" si="190"/>
        <v>0.72832998925575</v>
      </c>
      <c r="BY143" s="27">
        <f t="shared" si="172"/>
        <v>1.50618540521856</v>
      </c>
      <c r="BZ143" s="29">
        <f t="shared" si="235"/>
        <v>0.663928887197584</v>
      </c>
      <c r="CA143" s="27">
        <f t="shared" si="191"/>
        <v>0.135917576822166</v>
      </c>
      <c r="CB143" s="27">
        <f t="shared" si="192"/>
        <v>0.336071112802416</v>
      </c>
      <c r="CC143" s="27">
        <f t="shared" si="193"/>
        <v>0.0048391216161436</v>
      </c>
      <c r="CF143" s="31">
        <v>0.232403313004035</v>
      </c>
      <c r="CG143" s="31">
        <v>1</v>
      </c>
      <c r="CH143" s="31">
        <v>0.0738267915683259</v>
      </c>
      <c r="CI143" s="31">
        <v>-0.711165686062623</v>
      </c>
      <c r="CJ143" s="31">
        <v>-0.154150679827258</v>
      </c>
      <c r="CK143" s="31">
        <v>1.88815131490312</v>
      </c>
      <c r="CL143" s="34">
        <f t="shared" si="194"/>
        <v>0.782988308921404</v>
      </c>
      <c r="CM143" s="34">
        <f t="shared" si="195"/>
        <v>1.401042630523</v>
      </c>
      <c r="CN143" s="34">
        <f t="shared" si="196"/>
        <v>0.713754155808025</v>
      </c>
      <c r="CO143" s="32">
        <f t="shared" si="197"/>
        <v>0.0986033421340398</v>
      </c>
      <c r="CP143" s="32">
        <f t="shared" si="198"/>
        <v>0.286245844191975</v>
      </c>
      <c r="CQ143" s="32">
        <f t="shared" si="199"/>
        <v>0.00031580498074239</v>
      </c>
      <c r="CS143" s="30">
        <f t="shared" si="200"/>
        <v>0.784224100779433</v>
      </c>
      <c r="CT143" s="30">
        <f t="shared" si="201"/>
        <v>0.754269927937934</v>
      </c>
      <c r="CU143" s="30">
        <f t="shared" si="202"/>
        <v>1.45438649927227</v>
      </c>
      <c r="CV143" s="34">
        <f t="shared" si="203"/>
        <v>0.687575139414707</v>
      </c>
      <c r="CW143" s="32">
        <f t="shared" si="204"/>
        <v>0.117463902295669</v>
      </c>
      <c r="CX143" s="32">
        <f t="shared" si="205"/>
        <v>0.312424860585293</v>
      </c>
      <c r="CY143" s="32">
        <f t="shared" si="206"/>
        <v>7.88009883757999e-5</v>
      </c>
      <c r="CZ143" s="36"/>
      <c r="DB143" s="25">
        <v>0.232403313004035</v>
      </c>
      <c r="DC143" s="25">
        <v>1</v>
      </c>
      <c r="DD143" s="22">
        <v>0.0738267915683259</v>
      </c>
      <c r="DE143" s="25">
        <v>-0.154150679827258</v>
      </c>
      <c r="DF143" s="25">
        <v>1.88815131490312</v>
      </c>
      <c r="DG143" s="26">
        <f t="shared" si="207"/>
        <v>0.795860711497944</v>
      </c>
      <c r="DH143" s="29">
        <f t="shared" si="236"/>
        <v>1.37838190043992</v>
      </c>
      <c r="DI143" s="26">
        <f t="shared" si="237"/>
        <v>0.7254883422953</v>
      </c>
      <c r="DJ143" s="16">
        <f t="shared" si="208"/>
        <v>0.0906848710795244</v>
      </c>
      <c r="DK143" s="16">
        <f t="shared" si="209"/>
        <v>0.2745116577047</v>
      </c>
      <c r="DL143" s="16">
        <f t="shared" si="210"/>
        <v>0.000112113503913125</v>
      </c>
      <c r="DO143" s="25">
        <v>0.232403313004035</v>
      </c>
      <c r="DP143" s="25">
        <v>1</v>
      </c>
      <c r="DQ143" s="25">
        <v>-0.154150679827258</v>
      </c>
      <c r="DR143" s="22">
        <v>1.88815131490312</v>
      </c>
      <c r="DS143" s="26">
        <f t="shared" si="211"/>
        <v>0.750375188721921</v>
      </c>
      <c r="DT143" s="26">
        <f t="shared" si="173"/>
        <v>1.46193533113544</v>
      </c>
      <c r="DU143" s="26">
        <f t="shared" si="238"/>
        <v>0.684024784614331</v>
      </c>
      <c r="DV143" s="16">
        <f t="shared" si="212"/>
        <v>0.120148759793564</v>
      </c>
      <c r="DW143" s="16">
        <f t="shared" si="213"/>
        <v>0.315975215385669</v>
      </c>
      <c r="DX143" s="16">
        <f t="shared" si="214"/>
        <v>0.000392964526653049</v>
      </c>
      <c r="EA143" s="25">
        <v>0.232403313004035</v>
      </c>
      <c r="EB143" s="22">
        <v>1</v>
      </c>
      <c r="EC143" s="25">
        <v>-0.154150679827258</v>
      </c>
      <c r="ED143" s="26">
        <f t="shared" si="215"/>
        <v>0.668263191700136</v>
      </c>
      <c r="EE143" s="26">
        <f t="shared" si="174"/>
        <v>1.64156879149532</v>
      </c>
      <c r="EF143" s="26">
        <f t="shared" si="239"/>
        <v>0.609173374384809</v>
      </c>
      <c r="EG143" s="16">
        <f t="shared" si="216"/>
        <v>0.183815250791154</v>
      </c>
      <c r="EH143" s="16">
        <f t="shared" si="217"/>
        <v>0.390826625615191</v>
      </c>
      <c r="EI143" s="16">
        <f t="shared" si="218"/>
        <v>0.00293158650343048</v>
      </c>
      <c r="EL143" s="25">
        <v>0.232403313004035</v>
      </c>
      <c r="EM143" s="25">
        <v>-0.154150679827258</v>
      </c>
      <c r="EN143" s="26">
        <f t="shared" si="219"/>
        <v>0.873649257768966</v>
      </c>
      <c r="EO143" s="26">
        <f t="shared" si="220"/>
        <v>1.25565264348922</v>
      </c>
      <c r="EP143" s="26">
        <f t="shared" si="221"/>
        <v>0.796398594137617</v>
      </c>
      <c r="EQ143" s="16">
        <f t="shared" si="222"/>
        <v>0.0498855540551537</v>
      </c>
      <c r="ER143" s="16">
        <f t="shared" si="223"/>
        <v>0.203601405862383</v>
      </c>
      <c r="ES143" s="16">
        <f t="shared" si="224"/>
        <v>0.110165360025151</v>
      </c>
    </row>
    <row r="144" s="1" customFormat="1" spans="1:149">
      <c r="A144" s="13" t="s">
        <v>28</v>
      </c>
      <c r="B144" s="13">
        <v>1.85567009470186</v>
      </c>
      <c r="C144" s="14">
        <v>0.002</v>
      </c>
      <c r="D144" s="14">
        <v>0.0766203096300184</v>
      </c>
      <c r="E144" s="13">
        <v>112</v>
      </c>
      <c r="F144" s="13">
        <v>0.491071428571429</v>
      </c>
      <c r="G144" s="13">
        <v>0.491071428571429</v>
      </c>
      <c r="H144" s="13">
        <v>0.857142857142857</v>
      </c>
      <c r="I144" s="13">
        <v>8.39285714285714</v>
      </c>
      <c r="J144" s="13">
        <v>0.755</v>
      </c>
      <c r="K144" s="17">
        <f t="shared" si="175"/>
        <v>0.766385340128121</v>
      </c>
      <c r="L144" s="17">
        <f t="shared" si="165"/>
        <v>0.98514410501874</v>
      </c>
      <c r="M144" s="17">
        <f t="shared" si="166"/>
        <v>1.0150799206995</v>
      </c>
      <c r="N144" s="16">
        <f t="shared" si="167"/>
        <v>0.000129625969832999</v>
      </c>
      <c r="O144" s="16">
        <f t="shared" si="168"/>
        <v>0.0150799206994978</v>
      </c>
      <c r="P144" s="16">
        <f>(O144-$Q$1)^2</f>
        <v>0.271130239035269</v>
      </c>
      <c r="R144" s="21">
        <f t="shared" si="225"/>
        <v>-0.0149673489993673</v>
      </c>
      <c r="S144" s="21">
        <f t="shared" ref="S144:S153" si="241">1</f>
        <v>1</v>
      </c>
      <c r="T144" s="21">
        <f t="shared" si="176"/>
        <v>0.618245867865052</v>
      </c>
      <c r="U144" s="22">
        <f t="shared" si="226"/>
        <v>0.00199800266267306</v>
      </c>
      <c r="V144" s="21">
        <f t="shared" si="227"/>
        <v>0.0738267915683259</v>
      </c>
      <c r="W144" s="21">
        <f t="shared" si="228"/>
        <v>4.71849887129509</v>
      </c>
      <c r="X144" s="21">
        <f t="shared" si="229"/>
        <v>-0.711165686062623</v>
      </c>
      <c r="Y144" s="21">
        <f t="shared" si="230"/>
        <v>-0.711165686062623</v>
      </c>
      <c r="Z144" s="25">
        <f t="shared" si="231"/>
        <v>-0.154150679827258</v>
      </c>
      <c r="AA144" s="21">
        <f t="shared" si="232"/>
        <v>2.12738100396895</v>
      </c>
      <c r="AB144" s="26">
        <f t="shared" si="177"/>
        <v>0.718262918960045</v>
      </c>
      <c r="AC144" s="26">
        <f t="shared" si="169"/>
        <v>1.05114712185497</v>
      </c>
      <c r="AD144" s="26">
        <f t="shared" si="233"/>
        <v>0.951341614516615</v>
      </c>
      <c r="AE144" s="16">
        <f t="shared" si="178"/>
        <v>0.00134961312333625</v>
      </c>
      <c r="AF144" s="16">
        <f t="shared" si="179"/>
        <v>0.0486583854833846</v>
      </c>
      <c r="AG144" s="16">
        <f t="shared" si="180"/>
        <v>0.0470359155846134</v>
      </c>
      <c r="AJ144" s="25">
        <v>-0.0149673489993673</v>
      </c>
      <c r="AK144" s="25">
        <v>1</v>
      </c>
      <c r="AL144" s="25">
        <v>0.618245867865052</v>
      </c>
      <c r="AM144" s="25">
        <v>0.0738267915683259</v>
      </c>
      <c r="AN144" s="22">
        <v>4.71849887129509</v>
      </c>
      <c r="AO144" s="25">
        <v>-0.711165686062623</v>
      </c>
      <c r="AP144" s="25">
        <v>-0.711165686062623</v>
      </c>
      <c r="AQ144" s="25">
        <v>-0.154150679827258</v>
      </c>
      <c r="AR144" s="25">
        <v>2.12738100396895</v>
      </c>
      <c r="AS144" s="26">
        <f t="shared" si="181"/>
        <v>0.717044904436779</v>
      </c>
      <c r="AT144" s="26">
        <f t="shared" si="170"/>
        <v>1.052932661997</v>
      </c>
      <c r="AU144" s="26">
        <f t="shared" si="182"/>
        <v>0.949728350247389</v>
      </c>
      <c r="AV144" s="16">
        <f t="shared" si="183"/>
        <v>0.00144058927921324</v>
      </c>
      <c r="AW144" s="16">
        <f t="shared" si="184"/>
        <v>0.0502716497526107</v>
      </c>
      <c r="AX144" s="16">
        <f t="shared" si="185"/>
        <v>0.0465532613538965</v>
      </c>
      <c r="BA144" s="25">
        <v>-0.0149673489993673</v>
      </c>
      <c r="BB144" s="25">
        <v>1</v>
      </c>
      <c r="BC144" s="25">
        <v>0.618245867865052</v>
      </c>
      <c r="BD144" s="25">
        <v>0.0738267915683259</v>
      </c>
      <c r="BE144" s="22">
        <v>-0.711165686062623</v>
      </c>
      <c r="BF144" s="25">
        <v>-0.711165686062623</v>
      </c>
      <c r="BG144" s="25">
        <v>-0.154150679827258</v>
      </c>
      <c r="BH144" s="25">
        <v>2.12738100396895</v>
      </c>
      <c r="BI144" s="26">
        <f t="shared" si="186"/>
        <v>0.715444268491446</v>
      </c>
      <c r="BJ144" s="26">
        <f t="shared" si="171"/>
        <v>1.05528834774504</v>
      </c>
      <c r="BK144" s="26">
        <f t="shared" si="234"/>
        <v>0.947608302637677</v>
      </c>
      <c r="BL144" s="16">
        <f t="shared" si="187"/>
        <v>0.00156465589517677</v>
      </c>
      <c r="BM144" s="16">
        <f t="shared" si="188"/>
        <v>0.0523916973623225</v>
      </c>
      <c r="BN144" s="16">
        <f t="shared" si="189"/>
        <v>0.0451877839750816</v>
      </c>
      <c r="BQ144" s="25">
        <v>-0.0149673489993673</v>
      </c>
      <c r="BR144" s="25">
        <v>1</v>
      </c>
      <c r="BS144" s="22">
        <v>0.618245867865052</v>
      </c>
      <c r="BT144" s="25">
        <v>0.0738267915683259</v>
      </c>
      <c r="BU144" s="25">
        <v>-0.711165686062623</v>
      </c>
      <c r="BV144" s="25">
        <v>-0.154150679827258</v>
      </c>
      <c r="BW144" s="25">
        <v>2.12738100396895</v>
      </c>
      <c r="BX144" s="27">
        <f t="shared" si="190"/>
        <v>0.716991650644363</v>
      </c>
      <c r="BY144" s="27">
        <f t="shared" si="172"/>
        <v>1.0530108674508</v>
      </c>
      <c r="BZ144" s="29">
        <f t="shared" si="235"/>
        <v>0.949657815422998</v>
      </c>
      <c r="CA144" s="27">
        <f t="shared" si="191"/>
        <v>0.00144463462074013</v>
      </c>
      <c r="CB144" s="27">
        <f t="shared" si="192"/>
        <v>0.0503421845770022</v>
      </c>
      <c r="CC144" s="27">
        <f t="shared" si="193"/>
        <v>0.0467273646938946</v>
      </c>
      <c r="CF144" s="31">
        <v>-0.0149673489993673</v>
      </c>
      <c r="CG144" s="31">
        <v>1</v>
      </c>
      <c r="CH144" s="31">
        <v>0.0738267915683259</v>
      </c>
      <c r="CI144" s="31">
        <v>-0.711165686062623</v>
      </c>
      <c r="CJ144" s="31">
        <v>-0.154150679827258</v>
      </c>
      <c r="CK144" s="31">
        <v>2.12738100396895</v>
      </c>
      <c r="CL144" s="34">
        <f t="shared" si="194"/>
        <v>0.762411898037622</v>
      </c>
      <c r="CM144" s="34">
        <f t="shared" si="195"/>
        <v>0.990278354709968</v>
      </c>
      <c r="CN144" s="34">
        <f t="shared" si="196"/>
        <v>1.00981708349354</v>
      </c>
      <c r="CO144" s="32">
        <f t="shared" si="197"/>
        <v>5.4936232520108e-5</v>
      </c>
      <c r="CP144" s="32">
        <f t="shared" si="198"/>
        <v>0.00981708349353938</v>
      </c>
      <c r="CQ144" s="32">
        <f t="shared" si="199"/>
        <v>0.0669038875338927</v>
      </c>
      <c r="CS144" s="30">
        <f t="shared" si="200"/>
        <v>0.763836519236367</v>
      </c>
      <c r="CT144" s="30">
        <f t="shared" si="201"/>
        <v>0.740937191950625</v>
      </c>
      <c r="CU144" s="30">
        <f t="shared" si="202"/>
        <v>1.01897975726168</v>
      </c>
      <c r="CV144" s="34">
        <f t="shared" si="203"/>
        <v>0.981373764173013</v>
      </c>
      <c r="CW144" s="32">
        <f t="shared" si="204"/>
        <v>0.000197762570233566</v>
      </c>
      <c r="CX144" s="32">
        <f t="shared" si="205"/>
        <v>0.0186262358269867</v>
      </c>
      <c r="CY144" s="32">
        <f t="shared" si="206"/>
        <v>0.09161252902802</v>
      </c>
      <c r="CZ144" s="36"/>
      <c r="DB144" s="25">
        <v>-0.0149673489993673</v>
      </c>
      <c r="DC144" s="25">
        <v>1</v>
      </c>
      <c r="DD144" s="22">
        <v>0.0738267915683259</v>
      </c>
      <c r="DE144" s="25">
        <v>-0.154150679827258</v>
      </c>
      <c r="DF144" s="25">
        <v>2.12738100396895</v>
      </c>
      <c r="DG144" s="26">
        <f t="shared" si="207"/>
        <v>0.777062354086077</v>
      </c>
      <c r="DH144" s="29">
        <f t="shared" si="236"/>
        <v>0.971608000348923</v>
      </c>
      <c r="DI144" s="26">
        <f t="shared" si="237"/>
        <v>1.02922166104116</v>
      </c>
      <c r="DJ144" s="16">
        <f t="shared" si="208"/>
        <v>0.000486747467819435</v>
      </c>
      <c r="DK144" s="16">
        <f t="shared" si="209"/>
        <v>0.0292216610411615</v>
      </c>
      <c r="DL144" s="16">
        <f t="shared" si="210"/>
        <v>0.0654737367056436</v>
      </c>
      <c r="DO144" s="25">
        <v>-0.0149673489993673</v>
      </c>
      <c r="DP144" s="25">
        <v>1</v>
      </c>
      <c r="DQ144" s="25">
        <v>-0.154150679827258</v>
      </c>
      <c r="DR144" s="22">
        <v>2.12738100396895</v>
      </c>
      <c r="DS144" s="26">
        <f t="shared" si="211"/>
        <v>0.739925815015228</v>
      </c>
      <c r="DT144" s="26">
        <f t="shared" si="173"/>
        <v>1.02037256259867</v>
      </c>
      <c r="DU144" s="26">
        <f t="shared" si="238"/>
        <v>0.98003419207315</v>
      </c>
      <c r="DV144" s="16">
        <f t="shared" si="212"/>
        <v>0.000227231052955112</v>
      </c>
      <c r="DW144" s="16">
        <f t="shared" si="213"/>
        <v>0.0199658079268498</v>
      </c>
      <c r="DX144" s="16">
        <f t="shared" si="214"/>
        <v>0.0762787477887246</v>
      </c>
      <c r="EA144" s="25">
        <v>-0.0149673489993673</v>
      </c>
      <c r="EB144" s="22">
        <v>1</v>
      </c>
      <c r="EC144" s="25">
        <v>-0.154150679827258</v>
      </c>
      <c r="ED144" s="26">
        <f t="shared" si="215"/>
        <v>0.589005809227222</v>
      </c>
      <c r="EE144" s="26">
        <f t="shared" si="174"/>
        <v>1.28182097387217</v>
      </c>
      <c r="EF144" s="26">
        <f t="shared" si="239"/>
        <v>0.780140144671817</v>
      </c>
      <c r="EG144" s="16">
        <f t="shared" si="216"/>
        <v>0.0275540713703096</v>
      </c>
      <c r="EH144" s="16">
        <f t="shared" si="217"/>
        <v>0.219859855328183</v>
      </c>
      <c r="EI144" s="16">
        <f t="shared" si="218"/>
        <v>0.0136475299525478</v>
      </c>
      <c r="EL144" s="25">
        <v>-0.0149673489993673</v>
      </c>
      <c r="EM144" s="25">
        <v>-0.154150679827258</v>
      </c>
      <c r="EN144" s="26">
        <f t="shared" si="219"/>
        <v>0.770032667434236</v>
      </c>
      <c r="EO144" s="26">
        <f t="shared" si="220"/>
        <v>0.980477883510676</v>
      </c>
      <c r="EP144" s="26">
        <f t="shared" si="221"/>
        <v>1.01991081779369</v>
      </c>
      <c r="EQ144" s="16">
        <f t="shared" si="222"/>
        <v>0.000225981090188331</v>
      </c>
      <c r="ER144" s="16">
        <f t="shared" si="223"/>
        <v>0.0199108177936898</v>
      </c>
      <c r="ES144" s="16">
        <f t="shared" si="224"/>
        <v>0.265845693718601</v>
      </c>
    </row>
    <row r="145" s="1" customFormat="1" spans="1:149">
      <c r="A145" s="13" t="s">
        <v>83</v>
      </c>
      <c r="B145" s="13">
        <v>1.87939742269675</v>
      </c>
      <c r="C145" s="14">
        <v>0.00264492666666667</v>
      </c>
      <c r="D145" s="14">
        <v>0.0421728395061728</v>
      </c>
      <c r="E145" s="13">
        <v>256.54</v>
      </c>
      <c r="F145" s="13">
        <v>0.377056209557964</v>
      </c>
      <c r="G145" s="13">
        <v>0.480022608560069</v>
      </c>
      <c r="H145" s="13">
        <v>0.79406720199579</v>
      </c>
      <c r="I145" s="13">
        <v>2.33881655882124</v>
      </c>
      <c r="J145" s="13">
        <v>0.699</v>
      </c>
      <c r="K145" s="17">
        <f t="shared" si="175"/>
        <v>1.03388910072832</v>
      </c>
      <c r="L145" s="17">
        <f t="shared" si="165"/>
        <v>0.67608798613661</v>
      </c>
      <c r="M145" s="17">
        <f t="shared" si="166"/>
        <v>1.47909742593465</v>
      </c>
      <c r="N145" s="16">
        <f t="shared" si="167"/>
        <v>0.112150709786622</v>
      </c>
      <c r="O145" s="16">
        <f t="shared" si="168"/>
        <v>0.479097425934648</v>
      </c>
      <c r="P145" s="16">
        <f>(O145-$Q$1)^2</f>
        <v>0.00321309561221287</v>
      </c>
      <c r="R145" s="21">
        <f t="shared" si="225"/>
        <v>-0.391432054402042</v>
      </c>
      <c r="S145" s="21">
        <f t="shared" si="241"/>
        <v>1</v>
      </c>
      <c r="T145" s="21">
        <f t="shared" si="176"/>
        <v>0.63095120562224</v>
      </c>
      <c r="U145" s="22">
        <f t="shared" si="226"/>
        <v>0.00264143500357069</v>
      </c>
      <c r="V145" s="21">
        <f t="shared" si="227"/>
        <v>0.0413078024224107</v>
      </c>
      <c r="W145" s="21">
        <f t="shared" si="228"/>
        <v>5.54728459787171</v>
      </c>
      <c r="X145" s="21">
        <f t="shared" si="229"/>
        <v>-0.975361005677248</v>
      </c>
      <c r="Y145" s="21">
        <f t="shared" si="230"/>
        <v>-0.733922075022615</v>
      </c>
      <c r="Z145" s="25">
        <f t="shared" si="231"/>
        <v>-0.230587184042239</v>
      </c>
      <c r="AA145" s="21">
        <f t="shared" si="232"/>
        <v>0.849645057344443</v>
      </c>
      <c r="AB145" s="26">
        <f t="shared" si="177"/>
        <v>0.552869222582569</v>
      </c>
      <c r="AC145" s="26">
        <f t="shared" si="169"/>
        <v>1.26431346048677</v>
      </c>
      <c r="AD145" s="26">
        <f t="shared" si="233"/>
        <v>0.790943093823418</v>
      </c>
      <c r="AE145" s="16">
        <f t="shared" si="178"/>
        <v>0.0213542041086227</v>
      </c>
      <c r="AF145" s="16">
        <f t="shared" si="179"/>
        <v>0.209056906176582</v>
      </c>
      <c r="AG145" s="16">
        <f t="shared" si="180"/>
        <v>0.00318989218139418</v>
      </c>
      <c r="AJ145" s="25">
        <v>-0.391432054402042</v>
      </c>
      <c r="AK145" s="25">
        <v>1</v>
      </c>
      <c r="AL145" s="25">
        <v>0.63095120562224</v>
      </c>
      <c r="AM145" s="25">
        <v>0.0413078024224107</v>
      </c>
      <c r="AN145" s="22">
        <v>5.54728459787171</v>
      </c>
      <c r="AO145" s="25">
        <v>-0.975361005677248</v>
      </c>
      <c r="AP145" s="25">
        <v>-0.733922075022615</v>
      </c>
      <c r="AQ145" s="25">
        <v>-0.230587184042239</v>
      </c>
      <c r="AR145" s="25">
        <v>0.849645057344443</v>
      </c>
      <c r="AS145" s="26">
        <f t="shared" si="181"/>
        <v>0.552692900108058</v>
      </c>
      <c r="AT145" s="26">
        <f t="shared" si="170"/>
        <v>1.26471680722393</v>
      </c>
      <c r="AU145" s="26">
        <f t="shared" si="182"/>
        <v>0.790690844217536</v>
      </c>
      <c r="AV145" s="16">
        <f t="shared" si="183"/>
        <v>0.0214057674787907</v>
      </c>
      <c r="AW145" s="16">
        <f t="shared" si="184"/>
        <v>0.209309155782464</v>
      </c>
      <c r="AX145" s="16">
        <f t="shared" si="185"/>
        <v>0.00321767366086647</v>
      </c>
      <c r="BA145" s="25">
        <v>-0.391432054402042</v>
      </c>
      <c r="BB145" s="25">
        <v>1</v>
      </c>
      <c r="BC145" s="25">
        <v>0.63095120562224</v>
      </c>
      <c r="BD145" s="25">
        <v>0.0413078024224107</v>
      </c>
      <c r="BE145" s="22">
        <v>-0.975361005677248</v>
      </c>
      <c r="BF145" s="25">
        <v>-0.733922075022615</v>
      </c>
      <c r="BG145" s="25">
        <v>-0.230587184042239</v>
      </c>
      <c r="BH145" s="25">
        <v>0.849645057344443</v>
      </c>
      <c r="BI145" s="26">
        <f t="shared" si="186"/>
        <v>0.566023997449703</v>
      </c>
      <c r="BJ145" s="26">
        <f t="shared" si="171"/>
        <v>1.23492997319802</v>
      </c>
      <c r="BK145" s="26">
        <f t="shared" si="234"/>
        <v>0.809762514234196</v>
      </c>
      <c r="BL145" s="16">
        <f t="shared" si="187"/>
        <v>0.0176826172542566</v>
      </c>
      <c r="BM145" s="16">
        <f t="shared" si="188"/>
        <v>0.190237485765804</v>
      </c>
      <c r="BN145" s="16">
        <f t="shared" si="189"/>
        <v>0.00558433320398392</v>
      </c>
      <c r="BQ145" s="25">
        <v>-0.391432054402042</v>
      </c>
      <c r="BR145" s="25">
        <v>1</v>
      </c>
      <c r="BS145" s="22">
        <v>0.63095120562224</v>
      </c>
      <c r="BT145" s="25">
        <v>0.0413078024224107</v>
      </c>
      <c r="BU145" s="25">
        <v>-0.733922075022615</v>
      </c>
      <c r="BV145" s="25">
        <v>-0.230587184042239</v>
      </c>
      <c r="BW145" s="25">
        <v>0.849645057344443</v>
      </c>
      <c r="BX145" s="27">
        <f t="shared" si="190"/>
        <v>0.558800616611999</v>
      </c>
      <c r="BY145" s="27">
        <f t="shared" si="172"/>
        <v>1.25089339420924</v>
      </c>
      <c r="BZ145" s="29">
        <f t="shared" si="235"/>
        <v>0.799428636068668</v>
      </c>
      <c r="CA145" s="27">
        <f t="shared" si="191"/>
        <v>0.0196558671023757</v>
      </c>
      <c r="CB145" s="27">
        <f t="shared" si="192"/>
        <v>0.200571363931332</v>
      </c>
      <c r="CC145" s="27">
        <f t="shared" si="193"/>
        <v>0.00434754997370414</v>
      </c>
      <c r="CF145" s="31">
        <v>-0.391432054402042</v>
      </c>
      <c r="CG145" s="31">
        <v>1</v>
      </c>
      <c r="CH145" s="31">
        <v>0.0413078024224107</v>
      </c>
      <c r="CI145" s="31">
        <v>-0.733922075022615</v>
      </c>
      <c r="CJ145" s="31">
        <v>-0.230587184042239</v>
      </c>
      <c r="CK145" s="31">
        <v>0.849645057344443</v>
      </c>
      <c r="CL145" s="34">
        <f t="shared" si="194"/>
        <v>0.609181991693747</v>
      </c>
      <c r="CM145" s="34">
        <f t="shared" si="195"/>
        <v>1.14744035367251</v>
      </c>
      <c r="CN145" s="34">
        <f t="shared" si="196"/>
        <v>0.871504995270025</v>
      </c>
      <c r="CO145" s="32">
        <f t="shared" si="197"/>
        <v>0.00806727461610205</v>
      </c>
      <c r="CP145" s="32">
        <f t="shared" si="198"/>
        <v>0.128495004729975</v>
      </c>
      <c r="CQ145" s="32">
        <f t="shared" si="199"/>
        <v>0.0195943827118874</v>
      </c>
      <c r="CS145" s="30">
        <f t="shared" si="200"/>
        <v>0.610004474095738</v>
      </c>
      <c r="CT145" s="30">
        <f t="shared" si="201"/>
        <v>0.654073065639103</v>
      </c>
      <c r="CU145" s="30">
        <f t="shared" si="202"/>
        <v>1.06868794439196</v>
      </c>
      <c r="CV145" s="34">
        <f t="shared" si="203"/>
        <v>0.935726846407872</v>
      </c>
      <c r="CW145" s="32">
        <f t="shared" si="204"/>
        <v>0.00201842943106837</v>
      </c>
      <c r="CX145" s="32">
        <f t="shared" si="205"/>
        <v>0.0642731535921277</v>
      </c>
      <c r="CY145" s="32">
        <f t="shared" si="206"/>
        <v>0.0660637521468793</v>
      </c>
      <c r="CZ145" s="36"/>
      <c r="DB145" s="25">
        <v>-0.391432054402042</v>
      </c>
      <c r="DC145" s="25">
        <v>1</v>
      </c>
      <c r="DD145" s="22">
        <v>0.0413078024224107</v>
      </c>
      <c r="DE145" s="25">
        <v>-0.230587184042239</v>
      </c>
      <c r="DF145" s="25">
        <v>0.849645057344443</v>
      </c>
      <c r="DG145" s="26">
        <f t="shared" si="207"/>
        <v>0.646036106693073</v>
      </c>
      <c r="DH145" s="29">
        <f t="shared" si="236"/>
        <v>1.0819828686945</v>
      </c>
      <c r="DI145" s="26">
        <f t="shared" si="237"/>
        <v>0.924229051063052</v>
      </c>
      <c r="DJ145" s="16">
        <f t="shared" si="208"/>
        <v>0.0028051739942275</v>
      </c>
      <c r="DK145" s="16">
        <f t="shared" si="209"/>
        <v>0.0757709489369478</v>
      </c>
      <c r="DL145" s="16">
        <f t="shared" si="210"/>
        <v>0.0438186617282304</v>
      </c>
      <c r="DO145" s="25">
        <v>-0.391432054402042</v>
      </c>
      <c r="DP145" s="25">
        <v>1</v>
      </c>
      <c r="DQ145" s="25">
        <v>-0.230587184042239</v>
      </c>
      <c r="DR145" s="22">
        <v>0.849645057344443</v>
      </c>
      <c r="DS145" s="26">
        <f t="shared" si="211"/>
        <v>0.634001258304157</v>
      </c>
      <c r="DT145" s="26">
        <f t="shared" si="173"/>
        <v>1.10252147112405</v>
      </c>
      <c r="DU145" s="26">
        <f t="shared" si="238"/>
        <v>0.90701181445516</v>
      </c>
      <c r="DV145" s="16">
        <f t="shared" si="212"/>
        <v>0.00422483642204291</v>
      </c>
      <c r="DW145" s="16">
        <f t="shared" si="213"/>
        <v>0.0929881855448397</v>
      </c>
      <c r="DX145" s="16">
        <f t="shared" si="214"/>
        <v>0.0412754877609287</v>
      </c>
      <c r="EA145" s="25">
        <v>-0.391432054402042</v>
      </c>
      <c r="EB145" s="22">
        <v>1</v>
      </c>
      <c r="EC145" s="25">
        <v>-0.230587184042239</v>
      </c>
      <c r="ED145" s="26">
        <f t="shared" si="215"/>
        <v>0.89499202472736</v>
      </c>
      <c r="EE145" s="26">
        <f t="shared" si="174"/>
        <v>0.781012546131833</v>
      </c>
      <c r="EF145" s="26">
        <f t="shared" si="239"/>
        <v>1.28038916270009</v>
      </c>
      <c r="EG145" s="16">
        <f t="shared" si="216"/>
        <v>0.0384128737567301</v>
      </c>
      <c r="EH145" s="16">
        <f t="shared" si="217"/>
        <v>0.280389162700086</v>
      </c>
      <c r="EI145" s="16">
        <f t="shared" si="218"/>
        <v>0.00316893965302349</v>
      </c>
      <c r="EL145" s="25">
        <v>-0.391432054402042</v>
      </c>
      <c r="EM145" s="25">
        <v>-0.230587184042239</v>
      </c>
      <c r="EN145" s="26">
        <f t="shared" si="219"/>
        <v>1.04125800560154</v>
      </c>
      <c r="EO145" s="26">
        <f t="shared" si="220"/>
        <v>0.671303362125111</v>
      </c>
      <c r="EP145" s="26">
        <f t="shared" si="221"/>
        <v>1.48963949299219</v>
      </c>
      <c r="EQ145" s="16">
        <f t="shared" si="222"/>
        <v>0.117140542398342</v>
      </c>
      <c r="ER145" s="16">
        <f t="shared" si="223"/>
        <v>0.489639492992185</v>
      </c>
      <c r="ES145" s="16">
        <f t="shared" si="224"/>
        <v>0.00210438606738046</v>
      </c>
    </row>
    <row r="146" s="1" customFormat="1" spans="1:149">
      <c r="A146" s="13" t="s">
        <v>83</v>
      </c>
      <c r="B146" s="13">
        <v>1.87939742269675</v>
      </c>
      <c r="C146" s="14">
        <v>0.00264492666666667</v>
      </c>
      <c r="D146" s="14">
        <v>0.0421728395061728</v>
      </c>
      <c r="E146" s="13">
        <v>256.54</v>
      </c>
      <c r="F146" s="13">
        <v>0.377056209557964</v>
      </c>
      <c r="G146" s="13">
        <v>0.480022608560069</v>
      </c>
      <c r="H146" s="13">
        <v>0.79406720199579</v>
      </c>
      <c r="I146" s="13">
        <v>2.33881655882124</v>
      </c>
      <c r="J146" s="13">
        <v>0.735</v>
      </c>
      <c r="K146" s="17">
        <f t="shared" si="175"/>
        <v>1.03388910072832</v>
      </c>
      <c r="L146" s="17">
        <f t="shared" si="165"/>
        <v>0.710907968255234</v>
      </c>
      <c r="M146" s="17">
        <f t="shared" si="166"/>
        <v>1.4066518377256</v>
      </c>
      <c r="N146" s="16">
        <f t="shared" si="167"/>
        <v>0.0893346945341831</v>
      </c>
      <c r="O146" s="16">
        <f t="shared" si="168"/>
        <v>0.406651837725604</v>
      </c>
      <c r="P146" s="16">
        <f>(O146-$Q$1)^2</f>
        <v>0.016674495556849</v>
      </c>
      <c r="R146" s="21">
        <f t="shared" si="225"/>
        <v>-0.341212297423015</v>
      </c>
      <c r="S146" s="21">
        <f t="shared" si="241"/>
        <v>1</v>
      </c>
      <c r="T146" s="21">
        <f t="shared" si="176"/>
        <v>0.63095120562224</v>
      </c>
      <c r="U146" s="22">
        <f t="shared" si="226"/>
        <v>0.00264143500357069</v>
      </c>
      <c r="V146" s="21">
        <f t="shared" si="227"/>
        <v>0.0413078024224107</v>
      </c>
      <c r="W146" s="21">
        <f t="shared" si="228"/>
        <v>5.54728459787171</v>
      </c>
      <c r="X146" s="21">
        <f t="shared" si="229"/>
        <v>-0.975361005677248</v>
      </c>
      <c r="Y146" s="21">
        <f t="shared" si="230"/>
        <v>-0.733922075022615</v>
      </c>
      <c r="Z146" s="25">
        <f t="shared" si="231"/>
        <v>-0.230587184042239</v>
      </c>
      <c r="AA146" s="21">
        <f t="shared" si="232"/>
        <v>0.849645057344443</v>
      </c>
      <c r="AB146" s="26">
        <f t="shared" si="177"/>
        <v>0.552869222582569</v>
      </c>
      <c r="AC146" s="26">
        <f t="shared" si="169"/>
        <v>1.32942831682086</v>
      </c>
      <c r="AD146" s="26">
        <f t="shared" si="233"/>
        <v>0.752203023921863</v>
      </c>
      <c r="AE146" s="16">
        <f t="shared" si="178"/>
        <v>0.0331716200826777</v>
      </c>
      <c r="AF146" s="16">
        <f t="shared" si="179"/>
        <v>0.247796976078137</v>
      </c>
      <c r="AG146" s="16">
        <f t="shared" si="180"/>
        <v>0.000314674270713703</v>
      </c>
      <c r="AJ146" s="25">
        <v>-0.341212297423015</v>
      </c>
      <c r="AK146" s="25">
        <v>1</v>
      </c>
      <c r="AL146" s="25">
        <v>0.63095120562224</v>
      </c>
      <c r="AM146" s="25">
        <v>0.0413078024224107</v>
      </c>
      <c r="AN146" s="22">
        <v>5.54728459787171</v>
      </c>
      <c r="AO146" s="25">
        <v>-0.975361005677248</v>
      </c>
      <c r="AP146" s="25">
        <v>-0.733922075022615</v>
      </c>
      <c r="AQ146" s="25">
        <v>-0.230587184042239</v>
      </c>
      <c r="AR146" s="25">
        <v>0.849645057344443</v>
      </c>
      <c r="AS146" s="26">
        <f t="shared" si="181"/>
        <v>0.552692900108058</v>
      </c>
      <c r="AT146" s="26">
        <f t="shared" si="170"/>
        <v>1.32985243678053</v>
      </c>
      <c r="AU146" s="26">
        <f t="shared" si="182"/>
        <v>0.751963129398718</v>
      </c>
      <c r="AV146" s="16">
        <f t="shared" si="183"/>
        <v>0.0332358786710106</v>
      </c>
      <c r="AW146" s="16">
        <f t="shared" si="184"/>
        <v>0.248036870601282</v>
      </c>
      <c r="AX146" s="16">
        <f t="shared" si="185"/>
        <v>0.000323885787243066</v>
      </c>
      <c r="BA146" s="25">
        <v>-0.341212297423015</v>
      </c>
      <c r="BB146" s="25">
        <v>1</v>
      </c>
      <c r="BC146" s="25">
        <v>0.63095120562224</v>
      </c>
      <c r="BD146" s="25">
        <v>0.0413078024224107</v>
      </c>
      <c r="BE146" s="22">
        <v>-0.975361005677248</v>
      </c>
      <c r="BF146" s="25">
        <v>-0.733922075022615</v>
      </c>
      <c r="BG146" s="25">
        <v>-0.230587184042239</v>
      </c>
      <c r="BH146" s="25">
        <v>0.849645057344443</v>
      </c>
      <c r="BI146" s="26">
        <f t="shared" si="186"/>
        <v>0.566023997449703</v>
      </c>
      <c r="BJ146" s="26">
        <f t="shared" si="171"/>
        <v>1.29853151688204</v>
      </c>
      <c r="BK146" s="26">
        <f t="shared" si="234"/>
        <v>0.770100676802317</v>
      </c>
      <c r="BL146" s="16">
        <f t="shared" si="187"/>
        <v>0.028552889437878</v>
      </c>
      <c r="BM146" s="16">
        <f t="shared" si="188"/>
        <v>0.229899323197683</v>
      </c>
      <c r="BN146" s="16">
        <f t="shared" si="189"/>
        <v>0.00122966354635316</v>
      </c>
      <c r="BQ146" s="25">
        <v>-0.341212297423015</v>
      </c>
      <c r="BR146" s="25">
        <v>1</v>
      </c>
      <c r="BS146" s="22">
        <v>0.63095120562224</v>
      </c>
      <c r="BT146" s="25">
        <v>0.0413078024224107</v>
      </c>
      <c r="BU146" s="25">
        <v>-0.733922075022615</v>
      </c>
      <c r="BV146" s="25">
        <v>-0.230587184042239</v>
      </c>
      <c r="BW146" s="25">
        <v>0.849645057344443</v>
      </c>
      <c r="BX146" s="27">
        <f t="shared" si="190"/>
        <v>0.558800616611999</v>
      </c>
      <c r="BY146" s="27">
        <f t="shared" si="172"/>
        <v>1.31531708833161</v>
      </c>
      <c r="BZ146" s="29">
        <f t="shared" si="235"/>
        <v>0.760272947771427</v>
      </c>
      <c r="CA146" s="27">
        <f t="shared" si="191"/>
        <v>0.0310462227063118</v>
      </c>
      <c r="CB146" s="27">
        <f t="shared" si="192"/>
        <v>0.239727052228573</v>
      </c>
      <c r="CC146" s="27">
        <f t="shared" si="193"/>
        <v>0.000717182608290119</v>
      </c>
      <c r="CF146" s="31">
        <v>-0.341212297423015</v>
      </c>
      <c r="CG146" s="31">
        <v>1</v>
      </c>
      <c r="CH146" s="31">
        <v>0.0413078024224107</v>
      </c>
      <c r="CI146" s="31">
        <v>-0.733922075022615</v>
      </c>
      <c r="CJ146" s="31">
        <v>-0.230587184042239</v>
      </c>
      <c r="CK146" s="31">
        <v>0.849645057344443</v>
      </c>
      <c r="CL146" s="34">
        <f t="shared" si="194"/>
        <v>0.609181991693747</v>
      </c>
      <c r="CM146" s="34">
        <f t="shared" si="195"/>
        <v>1.206535994205</v>
      </c>
      <c r="CN146" s="34">
        <f t="shared" si="196"/>
        <v>0.828819036318024</v>
      </c>
      <c r="CO146" s="32">
        <f t="shared" si="197"/>
        <v>0.0158301712141522</v>
      </c>
      <c r="CP146" s="32">
        <f t="shared" si="198"/>
        <v>0.171180963681976</v>
      </c>
      <c r="CQ146" s="32">
        <f t="shared" si="199"/>
        <v>0.00946611812920915</v>
      </c>
      <c r="CS146" s="30">
        <f t="shared" si="200"/>
        <v>0.610004474095738</v>
      </c>
      <c r="CT146" s="30">
        <f t="shared" si="201"/>
        <v>0.654073065639103</v>
      </c>
      <c r="CU146" s="30">
        <f t="shared" si="202"/>
        <v>1.12372766684991</v>
      </c>
      <c r="CV146" s="34">
        <f t="shared" si="203"/>
        <v>0.88989532740014</v>
      </c>
      <c r="CW146" s="32">
        <f t="shared" si="204"/>
        <v>0.00654916870505297</v>
      </c>
      <c r="CX146" s="32">
        <f t="shared" si="205"/>
        <v>0.11010467259986</v>
      </c>
      <c r="CY146" s="32">
        <f t="shared" si="206"/>
        <v>0.0446042488672914</v>
      </c>
      <c r="CZ146" s="36"/>
      <c r="DB146" s="25">
        <v>-0.341212297423015</v>
      </c>
      <c r="DC146" s="25">
        <v>1</v>
      </c>
      <c r="DD146" s="22">
        <v>0.0413078024224107</v>
      </c>
      <c r="DE146" s="25">
        <v>-0.230587184042239</v>
      </c>
      <c r="DF146" s="25">
        <v>0.849645057344443</v>
      </c>
      <c r="DG146" s="26">
        <f t="shared" si="207"/>
        <v>0.646036106693073</v>
      </c>
      <c r="DH146" s="29">
        <f t="shared" si="236"/>
        <v>1.13770730828392</v>
      </c>
      <c r="DI146" s="26">
        <f t="shared" si="237"/>
        <v>0.878960689378331</v>
      </c>
      <c r="DJ146" s="16">
        <f t="shared" si="208"/>
        <v>0.00791457431232621</v>
      </c>
      <c r="DK146" s="16">
        <f t="shared" si="209"/>
        <v>0.121039310621669</v>
      </c>
      <c r="DL146" s="16">
        <f t="shared" si="210"/>
        <v>0.0269159177223896</v>
      </c>
      <c r="DO146" s="25">
        <v>-0.341212297423015</v>
      </c>
      <c r="DP146" s="25">
        <v>1</v>
      </c>
      <c r="DQ146" s="25">
        <v>-0.230587184042239</v>
      </c>
      <c r="DR146" s="22">
        <v>0.849645057344443</v>
      </c>
      <c r="DS146" s="26">
        <f t="shared" si="211"/>
        <v>0.634001258304157</v>
      </c>
      <c r="DT146" s="26">
        <f t="shared" si="173"/>
        <v>1.15930369281285</v>
      </c>
      <c r="DU146" s="26">
        <f t="shared" si="238"/>
        <v>0.86258674599205</v>
      </c>
      <c r="DV146" s="16">
        <f t="shared" si="212"/>
        <v>0.0102007458241436</v>
      </c>
      <c r="DW146" s="16">
        <f t="shared" si="213"/>
        <v>0.13741325400795</v>
      </c>
      <c r="DX146" s="16">
        <f t="shared" si="214"/>
        <v>0.0251979521758814</v>
      </c>
      <c r="EA146" s="25">
        <v>-0.341212297423015</v>
      </c>
      <c r="EB146" s="22">
        <v>1</v>
      </c>
      <c r="EC146" s="25">
        <v>-0.230587184042239</v>
      </c>
      <c r="ED146" s="26">
        <f t="shared" si="215"/>
        <v>0.89499202472736</v>
      </c>
      <c r="EE146" s="26">
        <f t="shared" si="174"/>
        <v>0.821236368250211</v>
      </c>
      <c r="EF146" s="26">
        <f t="shared" si="239"/>
        <v>1.21767622411886</v>
      </c>
      <c r="EG146" s="16">
        <f t="shared" si="216"/>
        <v>0.0255974479763602</v>
      </c>
      <c r="EH146" s="16">
        <f t="shared" si="217"/>
        <v>0.217676224118857</v>
      </c>
      <c r="EI146" s="16">
        <f t="shared" si="218"/>
        <v>0.0141624933368827</v>
      </c>
      <c r="EL146" s="25">
        <v>-0.341212297423015</v>
      </c>
      <c r="EM146" s="25">
        <v>-0.230587184042239</v>
      </c>
      <c r="EN146" s="26">
        <f t="shared" si="219"/>
        <v>1.04125800560154</v>
      </c>
      <c r="EO146" s="26">
        <f t="shared" si="220"/>
        <v>0.705876925839709</v>
      </c>
      <c r="EP146" s="26">
        <f t="shared" si="221"/>
        <v>1.41667755864155</v>
      </c>
      <c r="EQ146" s="16">
        <f t="shared" si="222"/>
        <v>0.0937939659950314</v>
      </c>
      <c r="ER146" s="16">
        <f t="shared" si="223"/>
        <v>0.416677558641548</v>
      </c>
      <c r="ES146" s="16">
        <f t="shared" si="224"/>
        <v>0.0141218813500362</v>
      </c>
    </row>
    <row r="147" s="1" customFormat="1" spans="1:149">
      <c r="A147" s="13" t="s">
        <v>83</v>
      </c>
      <c r="B147" s="13">
        <v>2.29797427181143</v>
      </c>
      <c r="C147" s="14">
        <v>0.00264492666666667</v>
      </c>
      <c r="D147" s="14">
        <v>0.0421728395061728</v>
      </c>
      <c r="E147" s="13">
        <v>256.54</v>
      </c>
      <c r="F147" s="13">
        <v>0.377056209557964</v>
      </c>
      <c r="G147" s="13">
        <v>0.480022608560069</v>
      </c>
      <c r="H147" s="13">
        <v>0.79406720199579</v>
      </c>
      <c r="I147" s="13">
        <v>4.13190925391752</v>
      </c>
      <c r="J147" s="13">
        <v>0.747</v>
      </c>
      <c r="K147" s="17">
        <f t="shared" si="175"/>
        <v>0.921421462209201</v>
      </c>
      <c r="L147" s="17">
        <f t="shared" si="165"/>
        <v>0.810703929349542</v>
      </c>
      <c r="M147" s="17">
        <f t="shared" si="166"/>
        <v>1.23349593334565</v>
      </c>
      <c r="N147" s="16">
        <f t="shared" si="167"/>
        <v>0.0304228464791957</v>
      </c>
      <c r="O147" s="16">
        <f t="shared" si="168"/>
        <v>0.23349593334565</v>
      </c>
      <c r="P147" s="16">
        <f>(O147-$Q$1)^2</f>
        <v>0.0913766243859421</v>
      </c>
      <c r="R147" s="21">
        <f t="shared" si="225"/>
        <v>-0.209852360140048</v>
      </c>
      <c r="S147" s="21">
        <f t="shared" si="241"/>
        <v>1</v>
      </c>
      <c r="T147" s="21">
        <f t="shared" si="176"/>
        <v>0.832027983459377</v>
      </c>
      <c r="U147" s="22">
        <f t="shared" si="226"/>
        <v>0.00264143500357069</v>
      </c>
      <c r="V147" s="21">
        <f t="shared" si="227"/>
        <v>0.0413078024224107</v>
      </c>
      <c r="W147" s="21">
        <f t="shared" si="228"/>
        <v>5.54728459787171</v>
      </c>
      <c r="X147" s="21">
        <f t="shared" si="229"/>
        <v>-0.975361005677248</v>
      </c>
      <c r="Y147" s="21">
        <f t="shared" si="230"/>
        <v>-0.733922075022615</v>
      </c>
      <c r="Z147" s="25">
        <f t="shared" si="231"/>
        <v>-0.230587184042239</v>
      </c>
      <c r="AA147" s="21">
        <f t="shared" si="232"/>
        <v>1.41873958923441</v>
      </c>
      <c r="AB147" s="26">
        <f t="shared" si="177"/>
        <v>0.654014637583198</v>
      </c>
      <c r="AC147" s="26">
        <f t="shared" si="169"/>
        <v>1.14217627110062</v>
      </c>
      <c r="AD147" s="26">
        <f t="shared" si="233"/>
        <v>0.875521603190359</v>
      </c>
      <c r="AE147" s="16">
        <f t="shared" si="178"/>
        <v>0.00864627762378397</v>
      </c>
      <c r="AF147" s="16">
        <f t="shared" si="179"/>
        <v>0.124478396809641</v>
      </c>
      <c r="AG147" s="16">
        <f t="shared" si="180"/>
        <v>0.0198972577632286</v>
      </c>
      <c r="AJ147" s="25">
        <v>-0.209852360140048</v>
      </c>
      <c r="AK147" s="25">
        <v>1</v>
      </c>
      <c r="AL147" s="25">
        <v>0.832027983459377</v>
      </c>
      <c r="AM147" s="25">
        <v>0.0413078024224107</v>
      </c>
      <c r="AN147" s="22">
        <v>5.54728459787171</v>
      </c>
      <c r="AO147" s="25">
        <v>-0.975361005677248</v>
      </c>
      <c r="AP147" s="25">
        <v>-0.733922075022615</v>
      </c>
      <c r="AQ147" s="25">
        <v>-0.230587184042239</v>
      </c>
      <c r="AR147" s="25">
        <v>1.41873958923441</v>
      </c>
      <c r="AS147" s="26">
        <f t="shared" si="181"/>
        <v>0.654557828581468</v>
      </c>
      <c r="AT147" s="26">
        <f t="shared" si="170"/>
        <v>1.14122842533084</v>
      </c>
      <c r="AU147" s="26">
        <f t="shared" si="182"/>
        <v>0.876248766507989</v>
      </c>
      <c r="AV147" s="16">
        <f t="shared" si="183"/>
        <v>0.00854555505657326</v>
      </c>
      <c r="AW147" s="16">
        <f t="shared" si="184"/>
        <v>0.123751233492011</v>
      </c>
      <c r="AX147" s="16">
        <f t="shared" si="185"/>
        <v>0.0202442996339205</v>
      </c>
      <c r="BA147" s="25">
        <v>-0.209852360140048</v>
      </c>
      <c r="BB147" s="25">
        <v>1</v>
      </c>
      <c r="BC147" s="25">
        <v>0.832027983459377</v>
      </c>
      <c r="BD147" s="25">
        <v>0.0413078024224107</v>
      </c>
      <c r="BE147" s="22">
        <v>-0.975361005677248</v>
      </c>
      <c r="BF147" s="25">
        <v>-0.733922075022615</v>
      </c>
      <c r="BG147" s="25">
        <v>-0.230587184042239</v>
      </c>
      <c r="BH147" s="25">
        <v>1.41873958923441</v>
      </c>
      <c r="BI147" s="26">
        <f t="shared" si="186"/>
        <v>0.678522612901098</v>
      </c>
      <c r="BJ147" s="26">
        <f t="shared" si="171"/>
        <v>1.10092130431161</v>
      </c>
      <c r="BK147" s="26">
        <f t="shared" si="234"/>
        <v>0.908330137752474</v>
      </c>
      <c r="BL147" s="16">
        <f t="shared" si="187"/>
        <v>0.00468915254389288</v>
      </c>
      <c r="BM147" s="16">
        <f t="shared" si="188"/>
        <v>0.0916698622475262</v>
      </c>
      <c r="BN147" s="16">
        <f t="shared" si="189"/>
        <v>0.0300315104626271</v>
      </c>
      <c r="BQ147" s="25">
        <v>-0.209852360140048</v>
      </c>
      <c r="BR147" s="25">
        <v>1</v>
      </c>
      <c r="BS147" s="22">
        <v>0.832027983459377</v>
      </c>
      <c r="BT147" s="25">
        <v>0.0413078024224107</v>
      </c>
      <c r="BU147" s="25">
        <v>-0.733922075022615</v>
      </c>
      <c r="BV147" s="25">
        <v>-0.230587184042239</v>
      </c>
      <c r="BW147" s="25">
        <v>1.41873958923441</v>
      </c>
      <c r="BX147" s="27">
        <f t="shared" si="190"/>
        <v>0.668301906003059</v>
      </c>
      <c r="BY147" s="27">
        <f t="shared" si="172"/>
        <v>1.11775829649748</v>
      </c>
      <c r="BZ147" s="29">
        <f t="shared" si="235"/>
        <v>0.894647799200882</v>
      </c>
      <c r="CA147" s="27">
        <f t="shared" si="191"/>
        <v>0.0061933899987514</v>
      </c>
      <c r="CB147" s="27">
        <f t="shared" si="192"/>
        <v>0.105352200799118</v>
      </c>
      <c r="CC147" s="27">
        <f t="shared" si="193"/>
        <v>0.0259709716405726</v>
      </c>
      <c r="CF147" s="31">
        <v>-0.209852360140048</v>
      </c>
      <c r="CG147" s="31">
        <v>1</v>
      </c>
      <c r="CH147" s="31">
        <v>0.0413078024224107</v>
      </c>
      <c r="CI147" s="31">
        <v>-0.733922075022615</v>
      </c>
      <c r="CJ147" s="31">
        <v>-0.230587184042239</v>
      </c>
      <c r="CK147" s="31">
        <v>1.41873958923441</v>
      </c>
      <c r="CL147" s="34">
        <f t="shared" si="194"/>
        <v>0.688092152615275</v>
      </c>
      <c r="CM147" s="34">
        <f t="shared" si="195"/>
        <v>1.08561040430534</v>
      </c>
      <c r="CN147" s="34">
        <f t="shared" si="196"/>
        <v>0.921140766553247</v>
      </c>
      <c r="CO147" s="32">
        <f t="shared" si="197"/>
        <v>0.00347013448350201</v>
      </c>
      <c r="CP147" s="32">
        <f t="shared" si="198"/>
        <v>0.0788592334467533</v>
      </c>
      <c r="CQ147" s="32">
        <f t="shared" si="199"/>
        <v>0.0359541167591559</v>
      </c>
      <c r="CS147" s="30">
        <f t="shared" si="200"/>
        <v>0.68937922930701</v>
      </c>
      <c r="CT147" s="30">
        <f t="shared" si="201"/>
        <v>0.750964971794022</v>
      </c>
      <c r="CU147" s="30">
        <f t="shared" si="202"/>
        <v>0.994720164131558</v>
      </c>
      <c r="CV147" s="34">
        <f t="shared" si="203"/>
        <v>1.0053078605007</v>
      </c>
      <c r="CW147" s="32">
        <f t="shared" si="204"/>
        <v>1.57210013273891e-5</v>
      </c>
      <c r="CX147" s="32">
        <f t="shared" si="205"/>
        <v>0.00530786050069865</v>
      </c>
      <c r="CY147" s="32">
        <f t="shared" si="206"/>
        <v>0.0998522030836696</v>
      </c>
      <c r="CZ147" s="36"/>
      <c r="DB147" s="25">
        <v>-0.209852360140048</v>
      </c>
      <c r="DC147" s="25">
        <v>1</v>
      </c>
      <c r="DD147" s="22">
        <v>0.0413078024224107</v>
      </c>
      <c r="DE147" s="25">
        <v>-0.230587184042239</v>
      </c>
      <c r="DF147" s="25">
        <v>1.41873958923441</v>
      </c>
      <c r="DG147" s="26">
        <f t="shared" si="207"/>
        <v>0.734469730923873</v>
      </c>
      <c r="DH147" s="29">
        <f t="shared" si="236"/>
        <v>1.01706029336344</v>
      </c>
      <c r="DI147" s="26">
        <f t="shared" si="237"/>
        <v>0.983225878077475</v>
      </c>
      <c r="DJ147" s="16">
        <f t="shared" si="208"/>
        <v>0.000157007643120133</v>
      </c>
      <c r="DK147" s="16">
        <f t="shared" si="209"/>
        <v>0.0167741219225255</v>
      </c>
      <c r="DL147" s="16">
        <f t="shared" si="210"/>
        <v>0.0719987898044946</v>
      </c>
      <c r="DO147" s="25">
        <v>-0.209852360140048</v>
      </c>
      <c r="DP147" s="25">
        <v>1</v>
      </c>
      <c r="DQ147" s="25">
        <v>-0.230587184042239</v>
      </c>
      <c r="DR147" s="22">
        <v>1.41873958923441</v>
      </c>
      <c r="DS147" s="26">
        <f t="shared" si="211"/>
        <v>0.737929235162073</v>
      </c>
      <c r="DT147" s="26">
        <f t="shared" si="173"/>
        <v>1.01229218793037</v>
      </c>
      <c r="DU147" s="26">
        <f t="shared" si="238"/>
        <v>0.987857075183497</v>
      </c>
      <c r="DV147" s="16">
        <f t="shared" si="212"/>
        <v>8.22787747449812e-5</v>
      </c>
      <c r="DW147" s="16">
        <f t="shared" si="213"/>
        <v>0.0121429248165026</v>
      </c>
      <c r="DX147" s="16">
        <f t="shared" si="214"/>
        <v>0.0806610880450824</v>
      </c>
      <c r="EA147" s="25">
        <v>-0.209852360140048</v>
      </c>
      <c r="EB147" s="22">
        <v>1</v>
      </c>
      <c r="EC147" s="25">
        <v>-0.230587184042239</v>
      </c>
      <c r="ED147" s="26">
        <f t="shared" si="215"/>
        <v>0.797633768949614</v>
      </c>
      <c r="EE147" s="26">
        <f t="shared" si="174"/>
        <v>0.936520028463322</v>
      </c>
      <c r="EF147" s="26">
        <f t="shared" si="239"/>
        <v>1.06778282322572</v>
      </c>
      <c r="EG147" s="16">
        <f t="shared" si="216"/>
        <v>0.00256377855804294</v>
      </c>
      <c r="EH147" s="16">
        <f t="shared" si="217"/>
        <v>0.0677828232257223</v>
      </c>
      <c r="EI147" s="16">
        <f t="shared" si="218"/>
        <v>0.0723070353508688</v>
      </c>
      <c r="EL147" s="25">
        <v>-0.209852360140048</v>
      </c>
      <c r="EM147" s="25">
        <v>-0.230587184042239</v>
      </c>
      <c r="EN147" s="26">
        <f t="shared" si="219"/>
        <v>0.927988769184753</v>
      </c>
      <c r="EO147" s="26">
        <f t="shared" si="220"/>
        <v>0.804966638396116</v>
      </c>
      <c r="EP147" s="26">
        <f t="shared" si="221"/>
        <v>1.2422875089488</v>
      </c>
      <c r="EQ147" s="16">
        <f t="shared" si="222"/>
        <v>0.0327569345710119</v>
      </c>
      <c r="ER147" s="16">
        <f t="shared" si="223"/>
        <v>0.2422875089488</v>
      </c>
      <c r="ES147" s="16">
        <f t="shared" si="224"/>
        <v>0.0859812360451143</v>
      </c>
    </row>
    <row r="148" s="1" customFormat="1" spans="1:149">
      <c r="A148" s="13" t="s">
        <v>83</v>
      </c>
      <c r="B148" s="13">
        <v>2.29797427181143</v>
      </c>
      <c r="C148" s="14">
        <v>0.00264492666666667</v>
      </c>
      <c r="D148" s="14">
        <v>0.0421728395061728</v>
      </c>
      <c r="E148" s="13">
        <v>256.54</v>
      </c>
      <c r="F148" s="13">
        <v>0.377056209557964</v>
      </c>
      <c r="G148" s="13">
        <v>0.480022608560069</v>
      </c>
      <c r="H148" s="13">
        <v>0.79406720199579</v>
      </c>
      <c r="I148" s="13">
        <v>4.13190925391752</v>
      </c>
      <c r="J148" s="13">
        <v>0.788</v>
      </c>
      <c r="K148" s="17">
        <f t="shared" si="175"/>
        <v>0.921421462209201</v>
      </c>
      <c r="L148" s="17">
        <f t="shared" si="165"/>
        <v>0.855200396690013</v>
      </c>
      <c r="M148" s="17">
        <f t="shared" si="166"/>
        <v>1.16931657640762</v>
      </c>
      <c r="N148" s="16">
        <f t="shared" si="167"/>
        <v>0.0178012865780412</v>
      </c>
      <c r="O148" s="16">
        <f t="shared" si="168"/>
        <v>0.169316576407615</v>
      </c>
      <c r="P148" s="16">
        <f>(O148-$Q$1)^2</f>
        <v>0.134296613663593</v>
      </c>
      <c r="R148" s="21">
        <f t="shared" si="225"/>
        <v>-0.156419455414987</v>
      </c>
      <c r="S148" s="21">
        <f t="shared" si="241"/>
        <v>1</v>
      </c>
      <c r="T148" s="21">
        <f t="shared" si="176"/>
        <v>0.832027983459377</v>
      </c>
      <c r="U148" s="22">
        <f t="shared" si="226"/>
        <v>0.00264143500357069</v>
      </c>
      <c r="V148" s="21">
        <f t="shared" si="227"/>
        <v>0.0413078024224107</v>
      </c>
      <c r="W148" s="21">
        <f t="shared" si="228"/>
        <v>5.54728459787171</v>
      </c>
      <c r="X148" s="21">
        <f t="shared" si="229"/>
        <v>-0.975361005677248</v>
      </c>
      <c r="Y148" s="21">
        <f t="shared" si="230"/>
        <v>-0.733922075022615</v>
      </c>
      <c r="Z148" s="25">
        <f t="shared" si="231"/>
        <v>-0.230587184042239</v>
      </c>
      <c r="AA148" s="21">
        <f t="shared" si="232"/>
        <v>1.41873958923441</v>
      </c>
      <c r="AB148" s="26">
        <f t="shared" si="177"/>
        <v>0.654014637583198</v>
      </c>
      <c r="AC148" s="26">
        <f t="shared" si="169"/>
        <v>1.20486599950105</v>
      </c>
      <c r="AD148" s="26">
        <f t="shared" si="233"/>
        <v>0.829967814191876</v>
      </c>
      <c r="AE148" s="16">
        <f t="shared" si="178"/>
        <v>0.0179520773419617</v>
      </c>
      <c r="AF148" s="16">
        <f t="shared" si="179"/>
        <v>0.170032185808124</v>
      </c>
      <c r="AG148" s="16">
        <f t="shared" si="180"/>
        <v>0.00912098552961927</v>
      </c>
      <c r="AJ148" s="25">
        <v>-0.156419455414987</v>
      </c>
      <c r="AK148" s="25">
        <v>1</v>
      </c>
      <c r="AL148" s="25">
        <v>0.832027983459377</v>
      </c>
      <c r="AM148" s="25">
        <v>0.0413078024224107</v>
      </c>
      <c r="AN148" s="22">
        <v>5.54728459787171</v>
      </c>
      <c r="AO148" s="25">
        <v>-0.975361005677248</v>
      </c>
      <c r="AP148" s="25">
        <v>-0.733922075022615</v>
      </c>
      <c r="AQ148" s="25">
        <v>-0.230587184042239</v>
      </c>
      <c r="AR148" s="25">
        <v>1.41873958923441</v>
      </c>
      <c r="AS148" s="26">
        <f t="shared" si="181"/>
        <v>0.654557828581468</v>
      </c>
      <c r="AT148" s="26">
        <f t="shared" si="170"/>
        <v>1.20386613006787</v>
      </c>
      <c r="AU148" s="26">
        <f t="shared" si="182"/>
        <v>0.830657142869883</v>
      </c>
      <c r="AV148" s="16">
        <f t="shared" si="183"/>
        <v>0.0178068131128929</v>
      </c>
      <c r="AW148" s="16">
        <f t="shared" si="184"/>
        <v>0.169342857130117</v>
      </c>
      <c r="AX148" s="16">
        <f t="shared" si="185"/>
        <v>0.00934911865882453</v>
      </c>
      <c r="BA148" s="25">
        <v>-0.156419455414987</v>
      </c>
      <c r="BB148" s="25">
        <v>1</v>
      </c>
      <c r="BC148" s="25">
        <v>0.832027983459377</v>
      </c>
      <c r="BD148" s="25">
        <v>0.0413078024224107</v>
      </c>
      <c r="BE148" s="22">
        <v>-0.975361005677248</v>
      </c>
      <c r="BF148" s="25">
        <v>-0.733922075022615</v>
      </c>
      <c r="BG148" s="25">
        <v>-0.230587184042239</v>
      </c>
      <c r="BH148" s="25">
        <v>1.41873958923441</v>
      </c>
      <c r="BI148" s="26">
        <f t="shared" si="186"/>
        <v>0.678522612901098</v>
      </c>
      <c r="BJ148" s="26">
        <f t="shared" si="171"/>
        <v>1.16134670387892</v>
      </c>
      <c r="BK148" s="26">
        <f t="shared" si="234"/>
        <v>0.861069305712053</v>
      </c>
      <c r="BL148" s="16">
        <f t="shared" si="187"/>
        <v>0.0119852982860029</v>
      </c>
      <c r="BM148" s="16">
        <f t="shared" si="188"/>
        <v>0.138930694287947</v>
      </c>
      <c r="BN148" s="16">
        <f t="shared" si="189"/>
        <v>0.0158848685420324</v>
      </c>
      <c r="BQ148" s="25">
        <v>-0.156419455414987</v>
      </c>
      <c r="BR148" s="25">
        <v>1</v>
      </c>
      <c r="BS148" s="22">
        <v>0.832027983459377</v>
      </c>
      <c r="BT148" s="25">
        <v>0.0413078024224107</v>
      </c>
      <c r="BU148" s="25">
        <v>-0.733922075022615</v>
      </c>
      <c r="BV148" s="25">
        <v>-0.230587184042239</v>
      </c>
      <c r="BW148" s="25">
        <v>1.41873958923441</v>
      </c>
      <c r="BX148" s="27">
        <f t="shared" si="190"/>
        <v>0.668301906003059</v>
      </c>
      <c r="BY148" s="27">
        <f t="shared" si="172"/>
        <v>1.17910781477914</v>
      </c>
      <c r="BZ148" s="29">
        <f t="shared" si="235"/>
        <v>0.848098865486115</v>
      </c>
      <c r="CA148" s="27">
        <f t="shared" si="191"/>
        <v>0.0143276337065006</v>
      </c>
      <c r="CB148" s="27">
        <f t="shared" si="192"/>
        <v>0.151901134513885</v>
      </c>
      <c r="CC148" s="27">
        <f t="shared" si="193"/>
        <v>0.0131345771798543</v>
      </c>
      <c r="CF148" s="31">
        <v>-0.156419455414987</v>
      </c>
      <c r="CG148" s="31">
        <v>1</v>
      </c>
      <c r="CH148" s="31">
        <v>0.0413078024224107</v>
      </c>
      <c r="CI148" s="31">
        <v>-0.733922075022615</v>
      </c>
      <c r="CJ148" s="31">
        <v>-0.230587184042239</v>
      </c>
      <c r="CK148" s="31">
        <v>1.41873958923441</v>
      </c>
      <c r="CL148" s="34">
        <f t="shared" si="194"/>
        <v>0.688092152615275</v>
      </c>
      <c r="CM148" s="34">
        <f t="shared" si="195"/>
        <v>1.14519544657645</v>
      </c>
      <c r="CN148" s="34">
        <f t="shared" si="196"/>
        <v>0.87321339164375</v>
      </c>
      <c r="CO148" s="32">
        <f t="shared" si="197"/>
        <v>0.00998157796904944</v>
      </c>
      <c r="CP148" s="32">
        <f t="shared" si="198"/>
        <v>0.12678660835625</v>
      </c>
      <c r="CQ148" s="32">
        <f t="shared" si="199"/>
        <v>0.0200755837629694</v>
      </c>
      <c r="CS148" s="30">
        <f t="shared" si="200"/>
        <v>0.68937922930701</v>
      </c>
      <c r="CT148" s="30">
        <f t="shared" si="201"/>
        <v>0.750964971794022</v>
      </c>
      <c r="CU148" s="30">
        <f t="shared" si="202"/>
        <v>1.04931658545605</v>
      </c>
      <c r="CV148" s="34">
        <f t="shared" si="203"/>
        <v>0.953001233241144</v>
      </c>
      <c r="CW148" s="32">
        <f t="shared" si="204"/>
        <v>0.0013715933142176</v>
      </c>
      <c r="CX148" s="32">
        <f t="shared" si="205"/>
        <v>0.0469987667588555</v>
      </c>
      <c r="CY148" s="32">
        <f t="shared" si="206"/>
        <v>0.0752421829374055</v>
      </c>
      <c r="CZ148" s="36"/>
      <c r="DB148" s="25">
        <v>-0.156419455414987</v>
      </c>
      <c r="DC148" s="25">
        <v>1</v>
      </c>
      <c r="DD148" s="22">
        <v>0.0413078024224107</v>
      </c>
      <c r="DE148" s="25">
        <v>-0.230587184042239</v>
      </c>
      <c r="DF148" s="25">
        <v>1.41873958923441</v>
      </c>
      <c r="DG148" s="26">
        <f t="shared" si="207"/>
        <v>0.734469730923873</v>
      </c>
      <c r="DH148" s="29">
        <f t="shared" si="236"/>
        <v>1.07288287974617</v>
      </c>
      <c r="DI148" s="26">
        <f t="shared" si="237"/>
        <v>0.932068186451616</v>
      </c>
      <c r="DJ148" s="16">
        <f t="shared" si="208"/>
        <v>0.00286548970736251</v>
      </c>
      <c r="DK148" s="16">
        <f t="shared" si="209"/>
        <v>0.067931813548384</v>
      </c>
      <c r="DL148" s="16">
        <f t="shared" si="210"/>
        <v>0.0471620316945372</v>
      </c>
      <c r="DO148" s="25">
        <v>-0.156419455414987</v>
      </c>
      <c r="DP148" s="25">
        <v>1</v>
      </c>
      <c r="DQ148" s="25">
        <v>-0.230587184042239</v>
      </c>
      <c r="DR148" s="22">
        <v>1.41873958923441</v>
      </c>
      <c r="DS148" s="26">
        <f t="shared" si="211"/>
        <v>0.737929235162073</v>
      </c>
      <c r="DT148" s="26">
        <f t="shared" si="173"/>
        <v>1.06785307106979</v>
      </c>
      <c r="DU148" s="26">
        <f t="shared" si="238"/>
        <v>0.936458420256437</v>
      </c>
      <c r="DV148" s="16">
        <f t="shared" si="212"/>
        <v>0.00250708149145504</v>
      </c>
      <c r="DW148" s="16">
        <f t="shared" si="213"/>
        <v>0.0635415797435628</v>
      </c>
      <c r="DX148" s="16">
        <f t="shared" si="214"/>
        <v>0.0541075529489458</v>
      </c>
      <c r="EA148" s="25">
        <v>-0.156419455414987</v>
      </c>
      <c r="EB148" s="22">
        <v>1</v>
      </c>
      <c r="EC148" s="25">
        <v>-0.230587184042239</v>
      </c>
      <c r="ED148" s="26">
        <f t="shared" si="215"/>
        <v>0.797633768949614</v>
      </c>
      <c r="EE148" s="26">
        <f t="shared" si="174"/>
        <v>0.987922064831457</v>
      </c>
      <c r="EF148" s="26">
        <f t="shared" si="239"/>
        <v>1.01222559511372</v>
      </c>
      <c r="EG148" s="16">
        <f t="shared" si="216"/>
        <v>9.28095041745551e-5</v>
      </c>
      <c r="EH148" s="16">
        <f t="shared" si="217"/>
        <v>0.0122255951137238</v>
      </c>
      <c r="EI148" s="16">
        <f t="shared" si="218"/>
        <v>0.105272282140842</v>
      </c>
      <c r="EL148" s="25">
        <v>-0.156419455414987</v>
      </c>
      <c r="EM148" s="25">
        <v>-0.230587184042239</v>
      </c>
      <c r="EN148" s="26">
        <f t="shared" si="219"/>
        <v>0.927988769184753</v>
      </c>
      <c r="EO148" s="26">
        <f t="shared" si="220"/>
        <v>0.849148207571806</v>
      </c>
      <c r="EP148" s="26">
        <f t="shared" si="221"/>
        <v>1.17765072231568</v>
      </c>
      <c r="EQ148" s="16">
        <f t="shared" si="222"/>
        <v>0.0195968554978621</v>
      </c>
      <c r="ER148" s="16">
        <f t="shared" si="223"/>
        <v>0.177650722315677</v>
      </c>
      <c r="ES148" s="16">
        <f t="shared" si="224"/>
        <v>0.128065467690321</v>
      </c>
    </row>
    <row r="149" s="1" customFormat="1" spans="1:149">
      <c r="A149" s="13" t="s">
        <v>83</v>
      </c>
      <c r="B149" s="13">
        <v>1.87939742269675</v>
      </c>
      <c r="C149" s="14">
        <v>0.00264492666666667</v>
      </c>
      <c r="D149" s="14">
        <v>0.0421728395061728</v>
      </c>
      <c r="E149" s="13">
        <v>256.54</v>
      </c>
      <c r="F149" s="13">
        <v>0.377056209557964</v>
      </c>
      <c r="G149" s="13">
        <v>0.480022608560069</v>
      </c>
      <c r="H149" s="13">
        <v>0.79406720199579</v>
      </c>
      <c r="I149" s="13">
        <v>5.94059405940594</v>
      </c>
      <c r="J149" s="13">
        <v>0.696</v>
      </c>
      <c r="K149" s="17">
        <f t="shared" si="175"/>
        <v>0.829668316445166</v>
      </c>
      <c r="L149" s="17">
        <f t="shared" si="165"/>
        <v>0.838889452814243</v>
      </c>
      <c r="M149" s="17">
        <f t="shared" si="166"/>
        <v>1.19205217880053</v>
      </c>
      <c r="N149" s="16">
        <f t="shared" si="167"/>
        <v>0.0178672188212851</v>
      </c>
      <c r="O149" s="16">
        <f t="shared" si="168"/>
        <v>0.192052178800526</v>
      </c>
      <c r="P149" s="16">
        <f>(O149-$Q$1)^2</f>
        <v>0.11814991513603</v>
      </c>
      <c r="R149" s="21">
        <f t="shared" si="225"/>
        <v>-0.175676341846613</v>
      </c>
      <c r="S149" s="21">
        <f t="shared" si="241"/>
        <v>1</v>
      </c>
      <c r="T149" s="21">
        <f t="shared" si="176"/>
        <v>0.63095120562224</v>
      </c>
      <c r="U149" s="22">
        <f t="shared" si="226"/>
        <v>0.00264143500357069</v>
      </c>
      <c r="V149" s="21">
        <f t="shared" si="227"/>
        <v>0.0413078024224107</v>
      </c>
      <c r="W149" s="21">
        <f t="shared" si="228"/>
        <v>5.54728459787171</v>
      </c>
      <c r="X149" s="21">
        <f t="shared" si="229"/>
        <v>-0.975361005677248</v>
      </c>
      <c r="Y149" s="21">
        <f t="shared" si="230"/>
        <v>-0.733922075022615</v>
      </c>
      <c r="Z149" s="25">
        <f t="shared" si="231"/>
        <v>-0.230587184042239</v>
      </c>
      <c r="AA149" s="21">
        <f t="shared" si="232"/>
        <v>1.78180913837489</v>
      </c>
      <c r="AB149" s="26">
        <f t="shared" si="177"/>
        <v>0.655598281400302</v>
      </c>
      <c r="AC149" s="26">
        <f t="shared" si="169"/>
        <v>1.06162572377921</v>
      </c>
      <c r="AD149" s="26">
        <f t="shared" si="233"/>
        <v>0.941951553736066</v>
      </c>
      <c r="AE149" s="16">
        <f t="shared" si="178"/>
        <v>0.00163229886580919</v>
      </c>
      <c r="AF149" s="16">
        <f t="shared" si="179"/>
        <v>0.058048446263934</v>
      </c>
      <c r="AG149" s="16">
        <f t="shared" si="180"/>
        <v>0.0430511001728887</v>
      </c>
      <c r="AJ149" s="25">
        <v>-0.175676341846613</v>
      </c>
      <c r="AK149" s="25">
        <v>1</v>
      </c>
      <c r="AL149" s="25">
        <v>0.63095120562224</v>
      </c>
      <c r="AM149" s="25">
        <v>0.0413078024224107</v>
      </c>
      <c r="AN149" s="22">
        <v>5.54728459787171</v>
      </c>
      <c r="AO149" s="25">
        <v>-0.975361005677248</v>
      </c>
      <c r="AP149" s="25">
        <v>-0.733922075022615</v>
      </c>
      <c r="AQ149" s="25">
        <v>-0.230587184042239</v>
      </c>
      <c r="AR149" s="25">
        <v>1.78180913837489</v>
      </c>
      <c r="AS149" s="26">
        <f t="shared" si="181"/>
        <v>0.655694732641036</v>
      </c>
      <c r="AT149" s="26">
        <f t="shared" si="170"/>
        <v>1.0614695609901</v>
      </c>
      <c r="AU149" s="26">
        <f t="shared" si="182"/>
        <v>0.942090133104937</v>
      </c>
      <c r="AV149" s="16">
        <f t="shared" si="183"/>
        <v>0.00162451457687757</v>
      </c>
      <c r="AW149" s="16">
        <f t="shared" si="184"/>
        <v>0.0579098668950633</v>
      </c>
      <c r="AX149" s="16">
        <f t="shared" si="185"/>
        <v>0.0433155289676785</v>
      </c>
      <c r="BA149" s="25">
        <v>-0.175676341846613</v>
      </c>
      <c r="BB149" s="25">
        <v>1</v>
      </c>
      <c r="BC149" s="25">
        <v>0.63095120562224</v>
      </c>
      <c r="BD149" s="25">
        <v>0.0413078024224107</v>
      </c>
      <c r="BE149" s="22">
        <v>-0.975361005677248</v>
      </c>
      <c r="BF149" s="25">
        <v>-0.733922075022615</v>
      </c>
      <c r="BG149" s="25">
        <v>-0.230587184042239</v>
      </c>
      <c r="BH149" s="25">
        <v>1.78180913837489</v>
      </c>
      <c r="BI149" s="26">
        <f t="shared" si="186"/>
        <v>0.679317169634732</v>
      </c>
      <c r="BJ149" s="26">
        <f t="shared" si="171"/>
        <v>1.02455823451988</v>
      </c>
      <c r="BK149" s="26">
        <f t="shared" si="234"/>
        <v>0.976030416141856</v>
      </c>
      <c r="BL149" s="16">
        <f t="shared" si="187"/>
        <v>0.000278316828996322</v>
      </c>
      <c r="BM149" s="16">
        <f t="shared" si="188"/>
        <v>0.0239695838581443</v>
      </c>
      <c r="BN149" s="16">
        <f t="shared" si="189"/>
        <v>0.0580792157188811</v>
      </c>
      <c r="BQ149" s="25">
        <v>-0.175676341846613</v>
      </c>
      <c r="BR149" s="25">
        <v>1</v>
      </c>
      <c r="BS149" s="22">
        <v>0.63095120562224</v>
      </c>
      <c r="BT149" s="25">
        <v>0.0413078024224107</v>
      </c>
      <c r="BU149" s="25">
        <v>-0.733922075022615</v>
      </c>
      <c r="BV149" s="25">
        <v>-0.230587184042239</v>
      </c>
      <c r="BW149" s="25">
        <v>1.78180913837489</v>
      </c>
      <c r="BX149" s="27">
        <f t="shared" si="190"/>
        <v>0.668837486600499</v>
      </c>
      <c r="BY149" s="27">
        <f t="shared" si="172"/>
        <v>1.04061152962218</v>
      </c>
      <c r="BZ149" s="29">
        <f t="shared" si="235"/>
        <v>0.960973400288073</v>
      </c>
      <c r="CA149" s="27">
        <f t="shared" si="191"/>
        <v>0.00073780213417808</v>
      </c>
      <c r="CB149" s="27">
        <f t="shared" si="192"/>
        <v>0.0390265997119269</v>
      </c>
      <c r="CC149" s="27">
        <f t="shared" si="193"/>
        <v>0.0517474769677734</v>
      </c>
      <c r="CF149" s="31">
        <v>-0.175676341846613</v>
      </c>
      <c r="CG149" s="31">
        <v>1</v>
      </c>
      <c r="CH149" s="31">
        <v>0.0413078024224107</v>
      </c>
      <c r="CI149" s="31">
        <v>-0.733922075022615</v>
      </c>
      <c r="CJ149" s="31">
        <v>-0.230587184042239</v>
      </c>
      <c r="CK149" s="31">
        <v>1.78180913837489</v>
      </c>
      <c r="CL149" s="34">
        <f t="shared" si="194"/>
        <v>0.720693100741972</v>
      </c>
      <c r="CM149" s="34">
        <f t="shared" si="195"/>
        <v>0.965737009669511</v>
      </c>
      <c r="CN149" s="34">
        <f t="shared" si="196"/>
        <v>1.03547859302008</v>
      </c>
      <c r="CO149" s="32">
        <f t="shared" si="197"/>
        <v>0.000609749224253192</v>
      </c>
      <c r="CP149" s="32">
        <f t="shared" si="198"/>
        <v>0.0354785930200752</v>
      </c>
      <c r="CQ149" s="32">
        <f t="shared" si="199"/>
        <v>0.0542872984278607</v>
      </c>
      <c r="CS149" s="30">
        <f t="shared" si="200"/>
        <v>0.721934434236042</v>
      </c>
      <c r="CT149" s="30">
        <f t="shared" si="201"/>
        <v>0.78199783912841</v>
      </c>
      <c r="CU149" s="30">
        <f t="shared" si="202"/>
        <v>0.890028034829022</v>
      </c>
      <c r="CV149" s="34">
        <f t="shared" si="203"/>
        <v>1.12356011369024</v>
      </c>
      <c r="CW149" s="32">
        <f t="shared" si="204"/>
        <v>0.00739562833475584</v>
      </c>
      <c r="CX149" s="32">
        <f t="shared" si="205"/>
        <v>0.123560113690244</v>
      </c>
      <c r="CY149" s="32">
        <f t="shared" si="206"/>
        <v>0.039101795332596</v>
      </c>
      <c r="CZ149" s="36"/>
      <c r="DB149" s="25">
        <v>-0.175676341846613</v>
      </c>
      <c r="DC149" s="25">
        <v>1</v>
      </c>
      <c r="DD149" s="22">
        <v>0.0413078024224107</v>
      </c>
      <c r="DE149" s="25">
        <v>-0.230587184042239</v>
      </c>
      <c r="DF149" s="25">
        <v>1.78180913837489</v>
      </c>
      <c r="DG149" s="26">
        <f t="shared" si="207"/>
        <v>0.772458583965016</v>
      </c>
      <c r="DH149" s="29">
        <f t="shared" si="236"/>
        <v>0.901019180118945</v>
      </c>
      <c r="DI149" s="26">
        <f t="shared" si="237"/>
        <v>1.10985428730606</v>
      </c>
      <c r="DJ149" s="16">
        <f t="shared" si="208"/>
        <v>0.00584591506193546</v>
      </c>
      <c r="DK149" s="16">
        <f t="shared" si="209"/>
        <v>0.109854287306058</v>
      </c>
      <c r="DL149" s="16">
        <f t="shared" si="210"/>
        <v>0.0307110682808701</v>
      </c>
      <c r="DO149" s="25">
        <v>-0.175676341846613</v>
      </c>
      <c r="DP149" s="25">
        <v>1</v>
      </c>
      <c r="DQ149" s="25">
        <v>-0.230587184042239</v>
      </c>
      <c r="DR149" s="22">
        <v>1.78180913837489</v>
      </c>
      <c r="DS149" s="26">
        <f t="shared" si="211"/>
        <v>0.787822109572099</v>
      </c>
      <c r="DT149" s="26">
        <f t="shared" si="173"/>
        <v>0.883448168747165</v>
      </c>
      <c r="DU149" s="26">
        <f t="shared" si="238"/>
        <v>1.13192831835072</v>
      </c>
      <c r="DV149" s="16">
        <f t="shared" si="212"/>
        <v>0.00843129980627064</v>
      </c>
      <c r="DW149" s="16">
        <f t="shared" si="213"/>
        <v>0.131928318350718</v>
      </c>
      <c r="DX149" s="16">
        <f t="shared" si="214"/>
        <v>0.0269693790222496</v>
      </c>
      <c r="EA149" s="25">
        <v>-0.175676341846613</v>
      </c>
      <c r="EB149" s="22">
        <v>1</v>
      </c>
      <c r="EC149" s="25">
        <v>-0.230587184042239</v>
      </c>
      <c r="ED149" s="26">
        <f t="shared" si="215"/>
        <v>0.718207132529315</v>
      </c>
      <c r="EE149" s="26">
        <f t="shared" si="174"/>
        <v>0.969079766096017</v>
      </c>
      <c r="EF149" s="26">
        <f t="shared" si="239"/>
        <v>1.03190679961109</v>
      </c>
      <c r="EG149" s="16">
        <f t="shared" si="216"/>
        <v>0.000493156735174578</v>
      </c>
      <c r="EH149" s="16">
        <f t="shared" si="217"/>
        <v>0.0319067996110853</v>
      </c>
      <c r="EI149" s="16">
        <f t="shared" si="218"/>
        <v>0.0928882266199164</v>
      </c>
      <c r="EL149" s="25">
        <v>-0.175676341846613</v>
      </c>
      <c r="EM149" s="25">
        <v>-0.230587184042239</v>
      </c>
      <c r="EN149" s="26">
        <f t="shared" si="219"/>
        <v>0.83558166527136</v>
      </c>
      <c r="EO149" s="26">
        <f t="shared" si="220"/>
        <v>0.832952695023495</v>
      </c>
      <c r="EP149" s="26">
        <f t="shared" si="221"/>
        <v>1.20054836964276</v>
      </c>
      <c r="EQ149" s="16">
        <f t="shared" si="222"/>
        <v>0.0194830412799261</v>
      </c>
      <c r="ER149" s="16">
        <f t="shared" si="223"/>
        <v>0.200548369642759</v>
      </c>
      <c r="ES149" s="16">
        <f t="shared" si="224"/>
        <v>0.112201357786511</v>
      </c>
    </row>
    <row r="150" s="1" customFormat="1" spans="1:149">
      <c r="A150" s="13" t="s">
        <v>83</v>
      </c>
      <c r="B150" s="13">
        <v>1.87939742269675</v>
      </c>
      <c r="C150" s="14">
        <v>0.00264492666666667</v>
      </c>
      <c r="D150" s="14">
        <v>0.0421728395061728</v>
      </c>
      <c r="E150" s="13">
        <v>256.54</v>
      </c>
      <c r="F150" s="13">
        <v>0.377056209557964</v>
      </c>
      <c r="G150" s="13">
        <v>0.480022608560069</v>
      </c>
      <c r="H150" s="13">
        <v>0.79406720199579</v>
      </c>
      <c r="I150" s="13">
        <v>5.94449208700398</v>
      </c>
      <c r="J150" s="13">
        <v>0.688</v>
      </c>
      <c r="K150" s="17">
        <f t="shared" si="175"/>
        <v>0.829447298280357</v>
      </c>
      <c r="L150" s="17">
        <f t="shared" si="165"/>
        <v>0.829468010115156</v>
      </c>
      <c r="M150" s="17">
        <f t="shared" si="166"/>
        <v>1.20559200331447</v>
      </c>
      <c r="N150" s="16">
        <f t="shared" si="167"/>
        <v>0.0200073381908124</v>
      </c>
      <c r="O150" s="16">
        <f t="shared" si="168"/>
        <v>0.205592003314473</v>
      </c>
      <c r="P150" s="16">
        <f>(O150-$Q$1)^2</f>
        <v>0.109025169891823</v>
      </c>
      <c r="R150" s="21">
        <f t="shared" si="225"/>
        <v>-0.186970735357315</v>
      </c>
      <c r="S150" s="21">
        <f t="shared" si="241"/>
        <v>1</v>
      </c>
      <c r="T150" s="21">
        <f t="shared" si="176"/>
        <v>0.63095120562224</v>
      </c>
      <c r="U150" s="22">
        <f t="shared" si="226"/>
        <v>0.00264143500357069</v>
      </c>
      <c r="V150" s="21">
        <f t="shared" si="227"/>
        <v>0.0413078024224107</v>
      </c>
      <c r="W150" s="21">
        <f t="shared" si="228"/>
        <v>5.54728459787171</v>
      </c>
      <c r="X150" s="21">
        <f t="shared" si="229"/>
        <v>-0.975361005677248</v>
      </c>
      <c r="Y150" s="21">
        <f t="shared" si="230"/>
        <v>-0.733922075022615</v>
      </c>
      <c r="Z150" s="25">
        <f t="shared" si="231"/>
        <v>-0.230587184042239</v>
      </c>
      <c r="AA150" s="21">
        <f t="shared" si="232"/>
        <v>1.78246509116981</v>
      </c>
      <c r="AB150" s="26">
        <f t="shared" si="177"/>
        <v>0.655603755495346</v>
      </c>
      <c r="AC150" s="26">
        <f t="shared" si="169"/>
        <v>1.04941436688412</v>
      </c>
      <c r="AD150" s="26">
        <f t="shared" si="233"/>
        <v>0.952912435313003</v>
      </c>
      <c r="AE150" s="16">
        <f t="shared" si="178"/>
        <v>0.00104951665800531</v>
      </c>
      <c r="AF150" s="16">
        <f t="shared" si="179"/>
        <v>0.0470875646869968</v>
      </c>
      <c r="AG150" s="16">
        <f t="shared" si="180"/>
        <v>0.047719734912102</v>
      </c>
      <c r="AJ150" s="25">
        <v>-0.186970735357315</v>
      </c>
      <c r="AK150" s="25">
        <v>1</v>
      </c>
      <c r="AL150" s="25">
        <v>0.63095120562224</v>
      </c>
      <c r="AM150" s="25">
        <v>0.0413078024224107</v>
      </c>
      <c r="AN150" s="22">
        <v>5.54728459787171</v>
      </c>
      <c r="AO150" s="25">
        <v>-0.975361005677248</v>
      </c>
      <c r="AP150" s="25">
        <v>-0.733922075022615</v>
      </c>
      <c r="AQ150" s="25">
        <v>-0.230587184042239</v>
      </c>
      <c r="AR150" s="25">
        <v>1.78246509116981</v>
      </c>
      <c r="AS150" s="26">
        <f t="shared" si="181"/>
        <v>0.655700422595653</v>
      </c>
      <c r="AT150" s="26">
        <f t="shared" si="170"/>
        <v>1.04925965622606</v>
      </c>
      <c r="AU150" s="26">
        <f t="shared" si="182"/>
        <v>0.953052939819263</v>
      </c>
      <c r="AV150" s="16">
        <f t="shared" si="183"/>
        <v>0.00104326270049941</v>
      </c>
      <c r="AW150" s="16">
        <f t="shared" si="184"/>
        <v>0.046947060180737</v>
      </c>
      <c r="AX150" s="16">
        <f t="shared" si="185"/>
        <v>0.0479989547592415</v>
      </c>
      <c r="BA150" s="25">
        <v>-0.186970735357315</v>
      </c>
      <c r="BB150" s="25">
        <v>1</v>
      </c>
      <c r="BC150" s="25">
        <v>0.63095120562224</v>
      </c>
      <c r="BD150" s="25">
        <v>0.0413078024224107</v>
      </c>
      <c r="BE150" s="22">
        <v>-0.975361005677248</v>
      </c>
      <c r="BF150" s="25">
        <v>-0.733922075022615</v>
      </c>
      <c r="BG150" s="25">
        <v>-0.230587184042239</v>
      </c>
      <c r="BH150" s="25">
        <v>1.78246509116981</v>
      </c>
      <c r="BI150" s="26">
        <f t="shared" si="186"/>
        <v>0.67932859008931</v>
      </c>
      <c r="BJ150" s="26">
        <f t="shared" si="171"/>
        <v>1.01276467682532</v>
      </c>
      <c r="BK150" s="26">
        <f t="shared" si="234"/>
        <v>0.98739620652516</v>
      </c>
      <c r="BL150" s="16">
        <f t="shared" si="187"/>
        <v>7.51933498392154e-5</v>
      </c>
      <c r="BM150" s="16">
        <f t="shared" si="188"/>
        <v>0.0126037934748403</v>
      </c>
      <c r="BN150" s="16">
        <f t="shared" si="189"/>
        <v>0.0636866237256213</v>
      </c>
      <c r="BQ150" s="25">
        <v>-0.186970735357315</v>
      </c>
      <c r="BR150" s="25">
        <v>1</v>
      </c>
      <c r="BS150" s="22">
        <v>0.63095120562224</v>
      </c>
      <c r="BT150" s="25">
        <v>0.0413078024224107</v>
      </c>
      <c r="BU150" s="25">
        <v>-0.733922075022615</v>
      </c>
      <c r="BV150" s="25">
        <v>-0.230587184042239</v>
      </c>
      <c r="BW150" s="25">
        <v>1.78246509116981</v>
      </c>
      <c r="BX150" s="27">
        <f t="shared" si="190"/>
        <v>0.668847458549073</v>
      </c>
      <c r="BY150" s="27">
        <f t="shared" si="172"/>
        <v>1.028635141251</v>
      </c>
      <c r="BZ150" s="29">
        <f t="shared" si="235"/>
        <v>0.972162003705049</v>
      </c>
      <c r="CA150" s="27">
        <f t="shared" si="191"/>
        <v>0.000366819844029457</v>
      </c>
      <c r="CB150" s="27">
        <f t="shared" si="192"/>
        <v>0.0278379962949513</v>
      </c>
      <c r="CC150" s="27">
        <f t="shared" si="193"/>
        <v>0.0569630448869931</v>
      </c>
      <c r="CF150" s="31">
        <v>-0.186970735357315</v>
      </c>
      <c r="CG150" s="31">
        <v>1</v>
      </c>
      <c r="CH150" s="31">
        <v>0.0413078024224107</v>
      </c>
      <c r="CI150" s="31">
        <v>-0.733922075022615</v>
      </c>
      <c r="CJ150" s="31">
        <v>-0.230587184042239</v>
      </c>
      <c r="CK150" s="31">
        <v>1.78246509116981</v>
      </c>
      <c r="CL150" s="34">
        <f t="shared" si="194"/>
        <v>0.720697936503271</v>
      </c>
      <c r="CM150" s="34">
        <f t="shared" si="195"/>
        <v>0.95463017882094</v>
      </c>
      <c r="CN150" s="34">
        <f t="shared" si="196"/>
        <v>1.04752607049894</v>
      </c>
      <c r="CO150" s="32">
        <f t="shared" si="197"/>
        <v>0.00106915505157192</v>
      </c>
      <c r="CP150" s="32">
        <f t="shared" si="198"/>
        <v>0.04752607049894</v>
      </c>
      <c r="CQ150" s="32">
        <f t="shared" si="199"/>
        <v>0.0488184036183421</v>
      </c>
      <c r="CS150" s="30">
        <f t="shared" si="200"/>
        <v>0.72193964026025</v>
      </c>
      <c r="CT150" s="30">
        <f t="shared" si="201"/>
        <v>0.782014143188972</v>
      </c>
      <c r="CU150" s="30">
        <f t="shared" si="202"/>
        <v>0.879779484798584</v>
      </c>
      <c r="CV150" s="34">
        <f t="shared" si="203"/>
        <v>1.13664846393746</v>
      </c>
      <c r="CW150" s="32">
        <f t="shared" si="204"/>
        <v>0.00883865911955656</v>
      </c>
      <c r="CX150" s="32">
        <f t="shared" si="205"/>
        <v>0.13664846393746</v>
      </c>
      <c r="CY150" s="32">
        <f t="shared" si="206"/>
        <v>0.0340968739684105</v>
      </c>
      <c r="CZ150" s="36"/>
      <c r="DB150" s="25">
        <v>-0.186970735357315</v>
      </c>
      <c r="DC150" s="25">
        <v>1</v>
      </c>
      <c r="DD150" s="22">
        <v>0.0413078024224107</v>
      </c>
      <c r="DE150" s="25">
        <v>-0.230587184042239</v>
      </c>
      <c r="DF150" s="25">
        <v>1.78246509116981</v>
      </c>
      <c r="DG150" s="26">
        <f t="shared" si="207"/>
        <v>0.772469543465226</v>
      </c>
      <c r="DH150" s="29">
        <f t="shared" si="236"/>
        <v>0.89065000144044</v>
      </c>
      <c r="DI150" s="26">
        <f t="shared" si="237"/>
        <v>1.12277549922271</v>
      </c>
      <c r="DJ150" s="16">
        <f t="shared" si="208"/>
        <v>0.00713510377322379</v>
      </c>
      <c r="DK150" s="16">
        <f t="shared" si="209"/>
        <v>0.122775499222713</v>
      </c>
      <c r="DL150" s="16">
        <f t="shared" si="210"/>
        <v>0.0263492513918449</v>
      </c>
      <c r="DO150" s="25">
        <v>-0.186970735357315</v>
      </c>
      <c r="DP150" s="25">
        <v>1</v>
      </c>
      <c r="DQ150" s="25">
        <v>-0.230587184042239</v>
      </c>
      <c r="DR150" s="22">
        <v>1.78246509116981</v>
      </c>
      <c r="DS150" s="26">
        <f t="shared" si="211"/>
        <v>0.78785463041003</v>
      </c>
      <c r="DT150" s="26">
        <f t="shared" si="173"/>
        <v>0.873257544531963</v>
      </c>
      <c r="DU150" s="26">
        <f t="shared" si="238"/>
        <v>1.14513754420062</v>
      </c>
      <c r="DV150" s="16">
        <f t="shared" si="212"/>
        <v>0.00997094721432366</v>
      </c>
      <c r="DW150" s="16">
        <f t="shared" si="213"/>
        <v>0.145137544200625</v>
      </c>
      <c r="DX150" s="16">
        <f t="shared" si="214"/>
        <v>0.0228053303723256</v>
      </c>
      <c r="EA150" s="25">
        <v>-0.186970735357315</v>
      </c>
      <c r="EB150" s="22">
        <v>1</v>
      </c>
      <c r="EC150" s="25">
        <v>-0.230587184042239</v>
      </c>
      <c r="ED150" s="26">
        <f t="shared" si="215"/>
        <v>0.718015806888408</v>
      </c>
      <c r="EE150" s="26">
        <f t="shared" si="174"/>
        <v>0.958196175348166</v>
      </c>
      <c r="EF150" s="26">
        <f t="shared" si="239"/>
        <v>1.04362762629129</v>
      </c>
      <c r="EG150" s="16">
        <f t="shared" si="216"/>
        <v>0.000900948663162201</v>
      </c>
      <c r="EH150" s="16">
        <f t="shared" si="217"/>
        <v>0.0436276262912907</v>
      </c>
      <c r="EI150" s="16">
        <f t="shared" si="218"/>
        <v>0.0858811581124648</v>
      </c>
      <c r="EL150" s="25">
        <v>-0.186970735357315</v>
      </c>
      <c r="EM150" s="25">
        <v>-0.230587184042239</v>
      </c>
      <c r="EN150" s="26">
        <f t="shared" si="219"/>
        <v>0.835359071829444</v>
      </c>
      <c r="EO150" s="26">
        <f t="shared" si="220"/>
        <v>0.823597927168341</v>
      </c>
      <c r="EP150" s="26">
        <f t="shared" si="221"/>
        <v>1.21418469742652</v>
      </c>
      <c r="EQ150" s="16">
        <f t="shared" si="222"/>
        <v>0.0217146960504353</v>
      </c>
      <c r="ER150" s="16">
        <f t="shared" si="223"/>
        <v>0.214184697426518</v>
      </c>
      <c r="ES150" s="16">
        <f t="shared" si="224"/>
        <v>0.103251930024592</v>
      </c>
    </row>
    <row r="151" s="1" customFormat="1" spans="1:149">
      <c r="A151" s="13" t="s">
        <v>83</v>
      </c>
      <c r="B151" s="13">
        <v>1.87939742269675</v>
      </c>
      <c r="C151" s="14">
        <v>0.00412811670781893</v>
      </c>
      <c r="D151" s="14">
        <v>0.0421728395061728</v>
      </c>
      <c r="E151" s="13">
        <v>258.32</v>
      </c>
      <c r="F151" s="13">
        <v>0.374458036543822</v>
      </c>
      <c r="G151" s="13">
        <v>0.587449674821926</v>
      </c>
      <c r="H151" s="13">
        <v>0.567126045215237</v>
      </c>
      <c r="I151" s="13">
        <v>4.10343759677919</v>
      </c>
      <c r="J151" s="13">
        <v>0.552</v>
      </c>
      <c r="K151" s="17">
        <f t="shared" si="175"/>
        <v>0.932666104513383</v>
      </c>
      <c r="L151" s="17">
        <f t="shared" si="165"/>
        <v>0.591851679104394</v>
      </c>
      <c r="M151" s="17">
        <f t="shared" si="166"/>
        <v>1.68961250817642</v>
      </c>
      <c r="N151" s="16">
        <f t="shared" si="167"/>
        <v>0.144906683125394</v>
      </c>
      <c r="O151" s="16">
        <f t="shared" si="168"/>
        <v>0.689612508176418</v>
      </c>
      <c r="P151" s="16">
        <f>(O151-$Q$1)^2</f>
        <v>0.0236639482486644</v>
      </c>
      <c r="R151" s="21">
        <f t="shared" si="225"/>
        <v>-0.524499217542423</v>
      </c>
      <c r="S151" s="21">
        <f t="shared" si="241"/>
        <v>1</v>
      </c>
      <c r="T151" s="21">
        <f t="shared" si="176"/>
        <v>0.63095120562224</v>
      </c>
      <c r="U151" s="22">
        <f t="shared" si="226"/>
        <v>0.00411961941123644</v>
      </c>
      <c r="V151" s="21">
        <f t="shared" si="227"/>
        <v>0.0413078024224107</v>
      </c>
      <c r="W151" s="21">
        <f t="shared" si="228"/>
        <v>5.55419912645002</v>
      </c>
      <c r="X151" s="21">
        <f t="shared" si="229"/>
        <v>-0.982275534255563</v>
      </c>
      <c r="Y151" s="21">
        <f t="shared" si="230"/>
        <v>-0.531964696510413</v>
      </c>
      <c r="Z151" s="25">
        <f t="shared" si="231"/>
        <v>-0.567173697992898</v>
      </c>
      <c r="AA151" s="21">
        <f t="shared" si="232"/>
        <v>1.41182506065609</v>
      </c>
      <c r="AB151" s="26">
        <f t="shared" si="177"/>
        <v>1.16414926831739</v>
      </c>
      <c r="AC151" s="26">
        <f t="shared" si="169"/>
        <v>0.474165998315522</v>
      </c>
      <c r="AD151" s="26">
        <f t="shared" si="233"/>
        <v>2.10896606579237</v>
      </c>
      <c r="AE151" s="16">
        <f t="shared" si="178"/>
        <v>0.374726726701517</v>
      </c>
      <c r="AF151" s="16">
        <f t="shared" si="179"/>
        <v>1.10896606579237</v>
      </c>
      <c r="AG151" s="16">
        <f t="shared" si="180"/>
        <v>0.711374214023852</v>
      </c>
      <c r="AJ151" s="25">
        <v>-0.524499217542423</v>
      </c>
      <c r="AK151" s="25">
        <v>1</v>
      </c>
      <c r="AL151" s="25">
        <v>0.63095120562224</v>
      </c>
      <c r="AM151" s="25">
        <v>0.0413078024224107</v>
      </c>
      <c r="AN151" s="22">
        <v>5.55419912645002</v>
      </c>
      <c r="AO151" s="25">
        <v>-0.982275534255563</v>
      </c>
      <c r="AP151" s="25">
        <v>-0.531964696510413</v>
      </c>
      <c r="AQ151" s="25">
        <v>-0.567173697992898</v>
      </c>
      <c r="AR151" s="25">
        <v>1.41182506065609</v>
      </c>
      <c r="AS151" s="26">
        <f t="shared" si="181"/>
        <v>1.1648710184247</v>
      </c>
      <c r="AT151" s="26">
        <f t="shared" si="170"/>
        <v>0.473872206681297</v>
      </c>
      <c r="AU151" s="26">
        <f t="shared" si="182"/>
        <v>2.11027358410271</v>
      </c>
      <c r="AV151" s="16">
        <f t="shared" si="183"/>
        <v>0.375610885224923</v>
      </c>
      <c r="AW151" s="16">
        <f t="shared" si="184"/>
        <v>1.11027358410271</v>
      </c>
      <c r="AX151" s="16">
        <f t="shared" si="185"/>
        <v>0.712740985717175</v>
      </c>
      <c r="BA151" s="25">
        <v>-0.524499217542423</v>
      </c>
      <c r="BB151" s="25">
        <v>1</v>
      </c>
      <c r="BC151" s="25">
        <v>0.63095120562224</v>
      </c>
      <c r="BD151" s="25">
        <v>0.0413078024224107</v>
      </c>
      <c r="BE151" s="22">
        <v>-0.982275534255563</v>
      </c>
      <c r="BF151" s="25">
        <v>-0.531964696510413</v>
      </c>
      <c r="BG151" s="25">
        <v>-0.567173697992898</v>
      </c>
      <c r="BH151" s="25">
        <v>1.41182506065609</v>
      </c>
      <c r="BI151" s="26">
        <f t="shared" si="186"/>
        <v>1.19291769107752</v>
      </c>
      <c r="BJ151" s="26">
        <f t="shared" si="171"/>
        <v>0.462731003260917</v>
      </c>
      <c r="BK151" s="26">
        <f t="shared" si="234"/>
        <v>2.16108277369117</v>
      </c>
      <c r="BL151" s="16">
        <f t="shared" si="187"/>
        <v>0.410775486736146</v>
      </c>
      <c r="BM151" s="16">
        <f t="shared" si="188"/>
        <v>1.16108277369117</v>
      </c>
      <c r="BN151" s="16">
        <f t="shared" si="189"/>
        <v>0.803025483571256</v>
      </c>
      <c r="BQ151" s="25">
        <v>-0.524499217542423</v>
      </c>
      <c r="BR151" s="25">
        <v>1</v>
      </c>
      <c r="BS151" s="22">
        <v>0.63095120562224</v>
      </c>
      <c r="BT151" s="25">
        <v>0.0413078024224107</v>
      </c>
      <c r="BU151" s="25">
        <v>-0.531964696510413</v>
      </c>
      <c r="BV151" s="25">
        <v>-0.567173697992898</v>
      </c>
      <c r="BW151" s="25">
        <v>1.41182506065609</v>
      </c>
      <c r="BX151" s="27">
        <f t="shared" si="190"/>
        <v>1.17436392296084</v>
      </c>
      <c r="BY151" s="27">
        <f t="shared" si="172"/>
        <v>0.470041687425377</v>
      </c>
      <c r="BZ151" s="29">
        <f t="shared" si="235"/>
        <v>2.12747087492906</v>
      </c>
      <c r="CA151" s="27">
        <f t="shared" si="191"/>
        <v>0.38733685260321</v>
      </c>
      <c r="CB151" s="27">
        <f t="shared" si="192"/>
        <v>1.12747087492906</v>
      </c>
      <c r="CC151" s="27">
        <f t="shared" si="193"/>
        <v>0.741258247211838</v>
      </c>
      <c r="CF151" s="31">
        <v>-0.524499217542423</v>
      </c>
      <c r="CG151" s="31">
        <v>1</v>
      </c>
      <c r="CH151" s="31">
        <v>0.0413078024224107</v>
      </c>
      <c r="CI151" s="31">
        <v>-0.531964696510413</v>
      </c>
      <c r="CJ151" s="31">
        <v>-0.567173697992898</v>
      </c>
      <c r="CK151" s="31">
        <v>1.41182506065609</v>
      </c>
      <c r="CL151" s="34">
        <f t="shared" si="194"/>
        <v>1.33622969608785</v>
      </c>
      <c r="CM151" s="34">
        <f t="shared" si="195"/>
        <v>0.413102628699331</v>
      </c>
      <c r="CN151" s="34">
        <f t="shared" si="196"/>
        <v>2.42070597117365</v>
      </c>
      <c r="CO151" s="32">
        <f t="shared" si="197"/>
        <v>0.615016216226045</v>
      </c>
      <c r="CP151" s="32">
        <f t="shared" si="198"/>
        <v>1.42070597117365</v>
      </c>
      <c r="CQ151" s="32">
        <f t="shared" si="199"/>
        <v>1.32763634562963</v>
      </c>
      <c r="CS151" s="30">
        <f t="shared" si="200"/>
        <v>1.33825315613198</v>
      </c>
      <c r="CT151" s="30">
        <f t="shared" si="201"/>
        <v>1.44059211048179</v>
      </c>
      <c r="CU151" s="30">
        <f t="shared" si="202"/>
        <v>0.383175776115691</v>
      </c>
      <c r="CV151" s="34">
        <f t="shared" si="203"/>
        <v>2.60976831609019</v>
      </c>
      <c r="CW151" s="32">
        <f t="shared" si="204"/>
        <v>0.789595938810477</v>
      </c>
      <c r="CX151" s="32">
        <f t="shared" si="205"/>
        <v>1.60976831609019</v>
      </c>
      <c r="CY151" s="32">
        <f t="shared" si="206"/>
        <v>1.6601458273725</v>
      </c>
      <c r="CZ151" s="36"/>
      <c r="DB151" s="25">
        <v>-0.524499217542423</v>
      </c>
      <c r="DC151" s="25">
        <v>1</v>
      </c>
      <c r="DD151" s="22">
        <v>0.0413078024224107</v>
      </c>
      <c r="DE151" s="25">
        <v>-0.567173697992898</v>
      </c>
      <c r="DF151" s="25">
        <v>1.41182506065609</v>
      </c>
      <c r="DG151" s="26">
        <f t="shared" si="207"/>
        <v>1.38096015018304</v>
      </c>
      <c r="DH151" s="29">
        <f t="shared" si="236"/>
        <v>0.39972188909784</v>
      </c>
      <c r="DI151" s="26">
        <f t="shared" si="237"/>
        <v>2.5017394025055</v>
      </c>
      <c r="DJ151" s="16">
        <f t="shared" si="208"/>
        <v>0.687174930591483</v>
      </c>
      <c r="DK151" s="16">
        <f t="shared" si="209"/>
        <v>1.5017394025055</v>
      </c>
      <c r="DL151" s="16">
        <f t="shared" si="210"/>
        <v>1.48021137697294</v>
      </c>
      <c r="DO151" s="25">
        <v>-0.524499217542423</v>
      </c>
      <c r="DP151" s="25">
        <v>1</v>
      </c>
      <c r="DQ151" s="25">
        <v>-0.567173697992898</v>
      </c>
      <c r="DR151" s="22">
        <v>1.41182506065609</v>
      </c>
      <c r="DS151" s="26">
        <f t="shared" si="211"/>
        <v>1.41289040327841</v>
      </c>
      <c r="DT151" s="26">
        <f t="shared" si="173"/>
        <v>0.390688477124032</v>
      </c>
      <c r="DU151" s="26">
        <f t="shared" si="238"/>
        <v>2.55958406391016</v>
      </c>
      <c r="DV151" s="16">
        <f t="shared" si="212"/>
        <v>0.741132286456856</v>
      </c>
      <c r="DW151" s="16">
        <f t="shared" si="213"/>
        <v>1.55958406391016</v>
      </c>
      <c r="DX151" s="16">
        <f t="shared" si="214"/>
        <v>1.59626087702008</v>
      </c>
      <c r="EA151" s="25">
        <v>-0.524499217542423</v>
      </c>
      <c r="EB151" s="22">
        <v>1</v>
      </c>
      <c r="EC151" s="25">
        <v>-0.567173697992898</v>
      </c>
      <c r="ED151" s="26">
        <f t="shared" si="215"/>
        <v>1.36336316577416</v>
      </c>
      <c r="EE151" s="26">
        <f t="shared" si="174"/>
        <v>0.404881115947239</v>
      </c>
      <c r="EF151" s="26">
        <f t="shared" si="239"/>
        <v>2.46986080756188</v>
      </c>
      <c r="EG151" s="16">
        <f t="shared" si="216"/>
        <v>0.65831018677506</v>
      </c>
      <c r="EH151" s="16">
        <f t="shared" si="217"/>
        <v>1.46986080756188</v>
      </c>
      <c r="EI151" s="16">
        <f t="shared" si="218"/>
        <v>1.28409308017782</v>
      </c>
      <c r="EL151" s="25">
        <v>-0.524499217542423</v>
      </c>
      <c r="EM151" s="25">
        <v>-0.567173697992898</v>
      </c>
      <c r="EN151" s="26">
        <f t="shared" si="219"/>
        <v>0.949101942412255</v>
      </c>
      <c r="EO151" s="26">
        <f t="shared" si="220"/>
        <v>0.581602434188499</v>
      </c>
      <c r="EP151" s="26">
        <f t="shared" si="221"/>
        <v>1.7193875768338</v>
      </c>
      <c r="EQ151" s="16">
        <f t="shared" si="222"/>
        <v>0.157689952667586</v>
      </c>
      <c r="ER151" s="16">
        <f t="shared" si="223"/>
        <v>0.719387576833796</v>
      </c>
      <c r="ES151" s="16">
        <f t="shared" si="224"/>
        <v>0.0338098302555309</v>
      </c>
    </row>
    <row r="152" s="1" customFormat="1" spans="1:149">
      <c r="A152" s="13" t="s">
        <v>83</v>
      </c>
      <c r="B152" s="13">
        <v>1.87939742269675</v>
      </c>
      <c r="C152" s="14">
        <v>0.00412811670781893</v>
      </c>
      <c r="D152" s="14">
        <v>0.0421728395061728</v>
      </c>
      <c r="E152" s="13">
        <v>258.32</v>
      </c>
      <c r="F152" s="13">
        <v>0.374458036543822</v>
      </c>
      <c r="G152" s="13">
        <v>0.587449674821926</v>
      </c>
      <c r="H152" s="13">
        <v>0.567126045215237</v>
      </c>
      <c r="I152" s="13">
        <v>4.10343759677919</v>
      </c>
      <c r="J152" s="13">
        <v>0.552</v>
      </c>
      <c r="K152" s="17">
        <f t="shared" si="175"/>
        <v>0.932666104513383</v>
      </c>
      <c r="L152" s="17">
        <f t="shared" si="165"/>
        <v>0.591851679104394</v>
      </c>
      <c r="M152" s="17">
        <f t="shared" si="166"/>
        <v>1.68961250817642</v>
      </c>
      <c r="N152" s="16">
        <f t="shared" si="167"/>
        <v>0.144906683125394</v>
      </c>
      <c r="O152" s="16">
        <f t="shared" si="168"/>
        <v>0.689612508176418</v>
      </c>
      <c r="P152" s="16">
        <f>(O152-$Q$1)^2</f>
        <v>0.0236639482486644</v>
      </c>
      <c r="R152" s="21">
        <f t="shared" si="225"/>
        <v>-0.524499217542423</v>
      </c>
      <c r="S152" s="21">
        <f t="shared" si="241"/>
        <v>1</v>
      </c>
      <c r="T152" s="21">
        <f t="shared" si="176"/>
        <v>0.63095120562224</v>
      </c>
      <c r="U152" s="22">
        <f t="shared" si="226"/>
        <v>0.00411961941123644</v>
      </c>
      <c r="V152" s="21">
        <f t="shared" si="227"/>
        <v>0.0413078024224107</v>
      </c>
      <c r="W152" s="21">
        <f t="shared" si="228"/>
        <v>5.55419912645002</v>
      </c>
      <c r="X152" s="21">
        <f t="shared" si="229"/>
        <v>-0.982275534255563</v>
      </c>
      <c r="Y152" s="21">
        <f t="shared" si="230"/>
        <v>-0.531964696510413</v>
      </c>
      <c r="Z152" s="25">
        <f t="shared" si="231"/>
        <v>-0.567173697992898</v>
      </c>
      <c r="AA152" s="21">
        <f t="shared" si="232"/>
        <v>1.41182506065609</v>
      </c>
      <c r="AB152" s="26">
        <f t="shared" si="177"/>
        <v>1.16414926831739</v>
      </c>
      <c r="AC152" s="26">
        <f t="shared" si="169"/>
        <v>0.474165998315522</v>
      </c>
      <c r="AD152" s="26">
        <f t="shared" si="233"/>
        <v>2.10896606579237</v>
      </c>
      <c r="AE152" s="16">
        <f t="shared" si="178"/>
        <v>0.374726726701517</v>
      </c>
      <c r="AF152" s="16">
        <f t="shared" si="179"/>
        <v>1.10896606579237</v>
      </c>
      <c r="AG152" s="16">
        <f t="shared" si="180"/>
        <v>0.711374214023852</v>
      </c>
      <c r="AJ152" s="25">
        <v>-0.524499217542423</v>
      </c>
      <c r="AK152" s="25">
        <v>1</v>
      </c>
      <c r="AL152" s="25">
        <v>0.63095120562224</v>
      </c>
      <c r="AM152" s="25">
        <v>0.0413078024224107</v>
      </c>
      <c r="AN152" s="22">
        <v>5.55419912645002</v>
      </c>
      <c r="AO152" s="25">
        <v>-0.982275534255563</v>
      </c>
      <c r="AP152" s="25">
        <v>-0.531964696510413</v>
      </c>
      <c r="AQ152" s="25">
        <v>-0.567173697992898</v>
      </c>
      <c r="AR152" s="25">
        <v>1.41182506065609</v>
      </c>
      <c r="AS152" s="26">
        <f t="shared" si="181"/>
        <v>1.1648710184247</v>
      </c>
      <c r="AT152" s="26">
        <f t="shared" si="170"/>
        <v>0.473872206681297</v>
      </c>
      <c r="AU152" s="26">
        <f t="shared" si="182"/>
        <v>2.11027358410271</v>
      </c>
      <c r="AV152" s="16">
        <f t="shared" si="183"/>
        <v>0.375610885224923</v>
      </c>
      <c r="AW152" s="16">
        <f t="shared" si="184"/>
        <v>1.11027358410271</v>
      </c>
      <c r="AX152" s="16">
        <f t="shared" si="185"/>
        <v>0.712740985717175</v>
      </c>
      <c r="BA152" s="25">
        <v>-0.524499217542423</v>
      </c>
      <c r="BB152" s="25">
        <v>1</v>
      </c>
      <c r="BC152" s="25">
        <v>0.63095120562224</v>
      </c>
      <c r="BD152" s="25">
        <v>0.0413078024224107</v>
      </c>
      <c r="BE152" s="22">
        <v>-0.982275534255563</v>
      </c>
      <c r="BF152" s="25">
        <v>-0.531964696510413</v>
      </c>
      <c r="BG152" s="25">
        <v>-0.567173697992898</v>
      </c>
      <c r="BH152" s="25">
        <v>1.41182506065609</v>
      </c>
      <c r="BI152" s="26">
        <f t="shared" si="186"/>
        <v>1.19291769107752</v>
      </c>
      <c r="BJ152" s="26">
        <f t="shared" si="171"/>
        <v>0.462731003260917</v>
      </c>
      <c r="BK152" s="26">
        <f t="shared" si="234"/>
        <v>2.16108277369117</v>
      </c>
      <c r="BL152" s="16">
        <f t="shared" si="187"/>
        <v>0.410775486736146</v>
      </c>
      <c r="BM152" s="16">
        <f t="shared" si="188"/>
        <v>1.16108277369117</v>
      </c>
      <c r="BN152" s="16">
        <f t="shared" si="189"/>
        <v>0.803025483571256</v>
      </c>
      <c r="BQ152" s="25">
        <v>-0.524499217542423</v>
      </c>
      <c r="BR152" s="25">
        <v>1</v>
      </c>
      <c r="BS152" s="22">
        <v>0.63095120562224</v>
      </c>
      <c r="BT152" s="25">
        <v>0.0413078024224107</v>
      </c>
      <c r="BU152" s="25">
        <v>-0.531964696510413</v>
      </c>
      <c r="BV152" s="25">
        <v>-0.567173697992898</v>
      </c>
      <c r="BW152" s="25">
        <v>1.41182506065609</v>
      </c>
      <c r="BX152" s="27">
        <f t="shared" si="190"/>
        <v>1.17436392296084</v>
      </c>
      <c r="BY152" s="27">
        <f t="shared" si="172"/>
        <v>0.470041687425377</v>
      </c>
      <c r="BZ152" s="29">
        <f t="shared" si="235"/>
        <v>2.12747087492906</v>
      </c>
      <c r="CA152" s="27">
        <f t="shared" si="191"/>
        <v>0.38733685260321</v>
      </c>
      <c r="CB152" s="27">
        <f t="shared" si="192"/>
        <v>1.12747087492906</v>
      </c>
      <c r="CC152" s="27">
        <f t="shared" si="193"/>
        <v>0.741258247211838</v>
      </c>
      <c r="CF152" s="31">
        <v>-0.524499217542423</v>
      </c>
      <c r="CG152" s="31">
        <v>1</v>
      </c>
      <c r="CH152" s="31">
        <v>0.0413078024224107</v>
      </c>
      <c r="CI152" s="31">
        <v>-0.531964696510413</v>
      </c>
      <c r="CJ152" s="31">
        <v>-0.567173697992898</v>
      </c>
      <c r="CK152" s="31">
        <v>1.41182506065609</v>
      </c>
      <c r="CL152" s="34">
        <f t="shared" si="194"/>
        <v>1.33622969608785</v>
      </c>
      <c r="CM152" s="34">
        <f t="shared" si="195"/>
        <v>0.413102628699331</v>
      </c>
      <c r="CN152" s="34">
        <f t="shared" si="196"/>
        <v>2.42070597117365</v>
      </c>
      <c r="CO152" s="32">
        <f t="shared" si="197"/>
        <v>0.615016216226045</v>
      </c>
      <c r="CP152" s="32">
        <f t="shared" si="198"/>
        <v>1.42070597117365</v>
      </c>
      <c r="CQ152" s="32">
        <f t="shared" si="199"/>
        <v>1.32763634562963</v>
      </c>
      <c r="CS152" s="30">
        <f t="shared" si="200"/>
        <v>1.33825315613198</v>
      </c>
      <c r="CT152" s="30">
        <f t="shared" si="201"/>
        <v>1.44059211048179</v>
      </c>
      <c r="CU152" s="30">
        <f t="shared" si="202"/>
        <v>0.383175776115691</v>
      </c>
      <c r="CV152" s="34">
        <f t="shared" si="203"/>
        <v>2.60976831609019</v>
      </c>
      <c r="CW152" s="32">
        <f t="shared" si="204"/>
        <v>0.789595938810477</v>
      </c>
      <c r="CX152" s="32">
        <f t="shared" si="205"/>
        <v>1.60976831609019</v>
      </c>
      <c r="CY152" s="32">
        <f t="shared" si="206"/>
        <v>1.6601458273725</v>
      </c>
      <c r="CZ152" s="36"/>
      <c r="DB152" s="25">
        <v>-0.524499217542423</v>
      </c>
      <c r="DC152" s="25">
        <v>1</v>
      </c>
      <c r="DD152" s="22">
        <v>0.0413078024224107</v>
      </c>
      <c r="DE152" s="25">
        <v>-0.567173697992898</v>
      </c>
      <c r="DF152" s="25">
        <v>1.41182506065609</v>
      </c>
      <c r="DG152" s="26">
        <f t="shared" si="207"/>
        <v>1.38096015018304</v>
      </c>
      <c r="DH152" s="29">
        <f t="shared" si="236"/>
        <v>0.39972188909784</v>
      </c>
      <c r="DI152" s="26">
        <f t="shared" si="237"/>
        <v>2.5017394025055</v>
      </c>
      <c r="DJ152" s="16">
        <f t="shared" si="208"/>
        <v>0.687174930591483</v>
      </c>
      <c r="DK152" s="16">
        <f t="shared" si="209"/>
        <v>1.5017394025055</v>
      </c>
      <c r="DL152" s="16">
        <f t="shared" si="210"/>
        <v>1.48021137697294</v>
      </c>
      <c r="DO152" s="25">
        <v>-0.524499217542423</v>
      </c>
      <c r="DP152" s="25">
        <v>1</v>
      </c>
      <c r="DQ152" s="25">
        <v>-0.567173697992898</v>
      </c>
      <c r="DR152" s="22">
        <v>1.41182506065609</v>
      </c>
      <c r="DS152" s="26">
        <f t="shared" si="211"/>
        <v>1.41289040327841</v>
      </c>
      <c r="DT152" s="26">
        <f t="shared" si="173"/>
        <v>0.390688477124032</v>
      </c>
      <c r="DU152" s="26">
        <f t="shared" si="238"/>
        <v>2.55958406391016</v>
      </c>
      <c r="DV152" s="16">
        <f t="shared" si="212"/>
        <v>0.741132286456856</v>
      </c>
      <c r="DW152" s="16">
        <f t="shared" si="213"/>
        <v>1.55958406391016</v>
      </c>
      <c r="DX152" s="16">
        <f t="shared" si="214"/>
        <v>1.59626087702008</v>
      </c>
      <c r="EA152" s="25">
        <v>-0.524499217542423</v>
      </c>
      <c r="EB152" s="22">
        <v>1</v>
      </c>
      <c r="EC152" s="25">
        <v>-0.567173697992898</v>
      </c>
      <c r="ED152" s="26">
        <f t="shared" si="215"/>
        <v>1.36336316577416</v>
      </c>
      <c r="EE152" s="26">
        <f t="shared" si="174"/>
        <v>0.404881115947239</v>
      </c>
      <c r="EF152" s="26">
        <f t="shared" si="239"/>
        <v>2.46986080756188</v>
      </c>
      <c r="EG152" s="16">
        <f t="shared" si="216"/>
        <v>0.65831018677506</v>
      </c>
      <c r="EH152" s="16">
        <f t="shared" si="217"/>
        <v>1.46986080756188</v>
      </c>
      <c r="EI152" s="16">
        <f t="shared" si="218"/>
        <v>1.28409308017782</v>
      </c>
      <c r="EL152" s="25">
        <v>-0.524499217542423</v>
      </c>
      <c r="EM152" s="25">
        <v>-0.567173697992898</v>
      </c>
      <c r="EN152" s="26">
        <f t="shared" si="219"/>
        <v>0.949101942412255</v>
      </c>
      <c r="EO152" s="26">
        <f t="shared" si="220"/>
        <v>0.581602434188499</v>
      </c>
      <c r="EP152" s="26">
        <f t="shared" si="221"/>
        <v>1.7193875768338</v>
      </c>
      <c r="EQ152" s="16">
        <f t="shared" si="222"/>
        <v>0.157689952667586</v>
      </c>
      <c r="ER152" s="16">
        <f t="shared" si="223"/>
        <v>0.719387576833796</v>
      </c>
      <c r="ES152" s="16">
        <f t="shared" si="224"/>
        <v>0.0338098302555309</v>
      </c>
    </row>
    <row r="153" s="1" customFormat="1" spans="1:149">
      <c r="A153" s="13" t="s">
        <v>83</v>
      </c>
      <c r="B153" s="13">
        <v>1.87939742269675</v>
      </c>
      <c r="C153" s="14">
        <v>0.00412811670781893</v>
      </c>
      <c r="D153" s="14">
        <v>0.0421728395061728</v>
      </c>
      <c r="E153" s="13">
        <v>256.54</v>
      </c>
      <c r="F153" s="13">
        <v>0.377056209557964</v>
      </c>
      <c r="G153" s="13">
        <v>0.480022608560069</v>
      </c>
      <c r="H153" s="13">
        <v>0.79406720199579</v>
      </c>
      <c r="I153" s="13">
        <v>4.13190925391752</v>
      </c>
      <c r="J153" s="13">
        <v>0.683</v>
      </c>
      <c r="K153" s="17">
        <f t="shared" si="175"/>
        <v>0.93276967355059</v>
      </c>
      <c r="L153" s="17">
        <f t="shared" si="165"/>
        <v>0.732227922248114</v>
      </c>
      <c r="M153" s="17">
        <f t="shared" si="166"/>
        <v>1.36569498323659</v>
      </c>
      <c r="N153" s="16">
        <f t="shared" si="167"/>
        <v>0.0623848898255683</v>
      </c>
      <c r="O153" s="16">
        <f t="shared" si="168"/>
        <v>0.365694983236589</v>
      </c>
      <c r="P153" s="16">
        <f>(O153-$Q$1)^2</f>
        <v>0.0289294572702624</v>
      </c>
      <c r="R153" s="21">
        <f t="shared" si="225"/>
        <v>-0.31166344429474</v>
      </c>
      <c r="S153" s="21">
        <f t="shared" si="241"/>
        <v>1</v>
      </c>
      <c r="T153" s="21">
        <f t="shared" si="176"/>
        <v>0.63095120562224</v>
      </c>
      <c r="U153" s="22">
        <f t="shared" si="226"/>
        <v>0.00411961941123644</v>
      </c>
      <c r="V153" s="21">
        <f t="shared" si="227"/>
        <v>0.0413078024224107</v>
      </c>
      <c r="W153" s="21">
        <f t="shared" si="228"/>
        <v>5.54728459787171</v>
      </c>
      <c r="X153" s="21">
        <f t="shared" si="229"/>
        <v>-0.975361005677248</v>
      </c>
      <c r="Y153" s="21">
        <f t="shared" si="230"/>
        <v>-0.733922075022615</v>
      </c>
      <c r="Z153" s="25">
        <f t="shared" si="231"/>
        <v>-0.230587184042239</v>
      </c>
      <c r="AA153" s="21">
        <f t="shared" si="232"/>
        <v>1.41873958923441</v>
      </c>
      <c r="AB153" s="26">
        <f t="shared" si="177"/>
        <v>0.63267442960663</v>
      </c>
      <c r="AC153" s="26">
        <f t="shared" si="169"/>
        <v>1.07954418266068</v>
      </c>
      <c r="AD153" s="26">
        <f t="shared" si="233"/>
        <v>0.92631688082962</v>
      </c>
      <c r="AE153" s="16">
        <f t="shared" si="178"/>
        <v>0.00253266303541802</v>
      </c>
      <c r="AF153" s="16">
        <f t="shared" si="179"/>
        <v>0.0736831191703804</v>
      </c>
      <c r="AG153" s="16">
        <f t="shared" si="180"/>
        <v>0.036807541953461</v>
      </c>
      <c r="AJ153" s="25">
        <v>-0.31166344429474</v>
      </c>
      <c r="AK153" s="25">
        <v>1</v>
      </c>
      <c r="AL153" s="25">
        <v>0.63095120562224</v>
      </c>
      <c r="AM153" s="25">
        <v>0.0413078024224107</v>
      </c>
      <c r="AN153" s="22">
        <v>5.54728459787171</v>
      </c>
      <c r="AO153" s="25">
        <v>-0.975361005677248</v>
      </c>
      <c r="AP153" s="25">
        <v>-0.733922075022615</v>
      </c>
      <c r="AQ153" s="25">
        <v>-0.230587184042239</v>
      </c>
      <c r="AR153" s="25">
        <v>1.41873958923441</v>
      </c>
      <c r="AS153" s="26">
        <f t="shared" si="181"/>
        <v>0.633054342017288</v>
      </c>
      <c r="AT153" s="26">
        <f t="shared" si="170"/>
        <v>1.07889632005928</v>
      </c>
      <c r="AU153" s="26">
        <f t="shared" si="182"/>
        <v>0.926873121548006</v>
      </c>
      <c r="AV153" s="16">
        <f t="shared" si="183"/>
        <v>0.00249456875132604</v>
      </c>
      <c r="AW153" s="16">
        <f t="shared" si="184"/>
        <v>0.0731268784519942</v>
      </c>
      <c r="AX153" s="16">
        <f t="shared" si="185"/>
        <v>0.037213040929768</v>
      </c>
      <c r="BA153" s="25">
        <v>-0.31166344429474</v>
      </c>
      <c r="BB153" s="25">
        <v>1</v>
      </c>
      <c r="BC153" s="25">
        <v>0.63095120562224</v>
      </c>
      <c r="BD153" s="25">
        <v>0.0413078024224107</v>
      </c>
      <c r="BE153" s="22">
        <v>-0.975361005677248</v>
      </c>
      <c r="BF153" s="25">
        <v>-0.733922075022615</v>
      </c>
      <c r="BG153" s="25">
        <v>-0.230587184042239</v>
      </c>
      <c r="BH153" s="25">
        <v>1.41873958923441</v>
      </c>
      <c r="BI153" s="26">
        <f t="shared" si="186"/>
        <v>0.652915032237485</v>
      </c>
      <c r="BJ153" s="26">
        <f t="shared" si="171"/>
        <v>1.04607792174644</v>
      </c>
      <c r="BK153" s="26">
        <f t="shared" si="234"/>
        <v>0.955951730948002</v>
      </c>
      <c r="BL153" s="16">
        <f t="shared" si="187"/>
        <v>0.000905105285271541</v>
      </c>
      <c r="BM153" s="16">
        <f t="shared" si="188"/>
        <v>0.0440482690519979</v>
      </c>
      <c r="BN153" s="16">
        <f t="shared" si="189"/>
        <v>0.0488045917113792</v>
      </c>
      <c r="BQ153" s="25">
        <v>-0.31166344429474</v>
      </c>
      <c r="BR153" s="25">
        <v>1</v>
      </c>
      <c r="BS153" s="22">
        <v>0.63095120562224</v>
      </c>
      <c r="BT153" s="25">
        <v>0.0413078024224107</v>
      </c>
      <c r="BU153" s="25">
        <v>-0.733922075022615</v>
      </c>
      <c r="BV153" s="25">
        <v>-0.230587184042239</v>
      </c>
      <c r="BW153" s="25">
        <v>1.41873958923441</v>
      </c>
      <c r="BX153" s="27">
        <f t="shared" si="190"/>
        <v>0.643519855988349</v>
      </c>
      <c r="BY153" s="27">
        <f t="shared" si="172"/>
        <v>1.06135031210656</v>
      </c>
      <c r="BZ153" s="29">
        <f t="shared" si="235"/>
        <v>0.942195982413395</v>
      </c>
      <c r="CA153" s="27">
        <f t="shared" si="191"/>
        <v>0.0015586817711807</v>
      </c>
      <c r="CB153" s="27">
        <f t="shared" si="192"/>
        <v>0.0578040175866047</v>
      </c>
      <c r="CC153" s="27">
        <f t="shared" si="193"/>
        <v>0.0435570673969393</v>
      </c>
      <c r="CF153" s="31">
        <v>-0.31166344429474</v>
      </c>
      <c r="CG153" s="31">
        <v>1</v>
      </c>
      <c r="CH153" s="31">
        <v>0.0413078024224107</v>
      </c>
      <c r="CI153" s="31">
        <v>-0.733922075022615</v>
      </c>
      <c r="CJ153" s="31">
        <v>-0.230587184042239</v>
      </c>
      <c r="CK153" s="31">
        <v>1.41873958923441</v>
      </c>
      <c r="CL153" s="34">
        <f t="shared" si="194"/>
        <v>0.696566684076164</v>
      </c>
      <c r="CM153" s="34">
        <f t="shared" si="195"/>
        <v>0.980523495615992</v>
      </c>
      <c r="CN153" s="34">
        <f t="shared" si="196"/>
        <v>1.01986337346437</v>
      </c>
      <c r="CO153" s="32">
        <f t="shared" si="197"/>
        <v>0.000184054916822433</v>
      </c>
      <c r="CP153" s="32">
        <f t="shared" si="198"/>
        <v>0.0198633734643685</v>
      </c>
      <c r="CQ153" s="32">
        <f t="shared" si="199"/>
        <v>0.0618077117855511</v>
      </c>
      <c r="CS153" s="30">
        <f t="shared" si="200"/>
        <v>0.697621546046074</v>
      </c>
      <c r="CT153" s="30">
        <f t="shared" si="201"/>
        <v>0.750964971794022</v>
      </c>
      <c r="CU153" s="30">
        <f t="shared" si="202"/>
        <v>0.909496482064061</v>
      </c>
      <c r="CV153" s="34">
        <f t="shared" si="203"/>
        <v>1.0995094755403</v>
      </c>
      <c r="CW153" s="32">
        <f t="shared" si="204"/>
        <v>0.00461923739096218</v>
      </c>
      <c r="CX153" s="32">
        <f t="shared" si="205"/>
        <v>0.0995094755402954</v>
      </c>
      <c r="CY153" s="32">
        <f t="shared" si="206"/>
        <v>0.0491918585504426</v>
      </c>
      <c r="CZ153" s="36"/>
      <c r="DB153" s="25">
        <v>-0.31166344429474</v>
      </c>
      <c r="DC153" s="25">
        <v>1</v>
      </c>
      <c r="DD153" s="22">
        <v>0.0413078024224107</v>
      </c>
      <c r="DE153" s="25">
        <v>-0.230587184042239</v>
      </c>
      <c r="DF153" s="25">
        <v>1.41873958923441</v>
      </c>
      <c r="DG153" s="26">
        <f t="shared" si="207"/>
        <v>0.743515447864733</v>
      </c>
      <c r="DH153" s="29">
        <f t="shared" si="236"/>
        <v>0.918609024145329</v>
      </c>
      <c r="DI153" s="26">
        <f t="shared" si="237"/>
        <v>1.08860241268629</v>
      </c>
      <c r="DJ153" s="16">
        <f t="shared" si="208"/>
        <v>0.00366211943026923</v>
      </c>
      <c r="DK153" s="16">
        <f t="shared" si="209"/>
        <v>0.0886024126862857</v>
      </c>
      <c r="DL153" s="16">
        <f t="shared" si="210"/>
        <v>0.0386113113097046</v>
      </c>
      <c r="DO153" s="25">
        <v>-0.31166344429474</v>
      </c>
      <c r="DP153" s="25">
        <v>1</v>
      </c>
      <c r="DQ153" s="25">
        <v>-0.230587184042239</v>
      </c>
      <c r="DR153" s="22">
        <v>1.41873958923441</v>
      </c>
      <c r="DS153" s="26">
        <f t="shared" si="211"/>
        <v>0.747017559299358</v>
      </c>
      <c r="DT153" s="26">
        <f t="shared" si="173"/>
        <v>0.914302470534426</v>
      </c>
      <c r="DU153" s="26">
        <f t="shared" si="238"/>
        <v>1.0937299550503</v>
      </c>
      <c r="DV153" s="16">
        <f t="shared" si="212"/>
        <v>0.00409824789864682</v>
      </c>
      <c r="DW153" s="16">
        <f t="shared" si="213"/>
        <v>0.0937299550503046</v>
      </c>
      <c r="DX153" s="16">
        <f t="shared" si="214"/>
        <v>0.0409746367128887</v>
      </c>
      <c r="EA153" s="25">
        <v>-0.31166344429474</v>
      </c>
      <c r="EB153" s="22">
        <v>1</v>
      </c>
      <c r="EC153" s="25">
        <v>-0.230587184042239</v>
      </c>
      <c r="ED153" s="26">
        <f t="shared" si="215"/>
        <v>0.807457413127998</v>
      </c>
      <c r="EE153" s="26">
        <f t="shared" si="174"/>
        <v>0.845865043648725</v>
      </c>
      <c r="EF153" s="26">
        <f t="shared" si="239"/>
        <v>1.18222168832796</v>
      </c>
      <c r="EG153" s="16">
        <f t="shared" si="216"/>
        <v>0.0154896476825131</v>
      </c>
      <c r="EH153" s="16">
        <f t="shared" si="217"/>
        <v>0.182221688327961</v>
      </c>
      <c r="EI153" s="16">
        <f t="shared" si="218"/>
        <v>0.023858141872257</v>
      </c>
      <c r="EL153" s="25">
        <v>-0.31166344429474</v>
      </c>
      <c r="EM153" s="25">
        <v>-0.230587184042239</v>
      </c>
      <c r="EN153" s="26">
        <f t="shared" si="219"/>
        <v>0.939417863369183</v>
      </c>
      <c r="EO153" s="26">
        <f t="shared" si="220"/>
        <v>0.727046000115911</v>
      </c>
      <c r="EP153" s="26">
        <f t="shared" si="221"/>
        <v>1.37542878970598</v>
      </c>
      <c r="EQ153" s="16">
        <f t="shared" si="222"/>
        <v>0.0657501206548171</v>
      </c>
      <c r="ER153" s="16">
        <f t="shared" si="223"/>
        <v>0.375428789705978</v>
      </c>
      <c r="ES153" s="16">
        <f t="shared" si="224"/>
        <v>0.0256269802865495</v>
      </c>
    </row>
    <row r="154" s="1" customFormat="1" spans="1:149">
      <c r="A154" s="13" t="s">
        <v>83</v>
      </c>
      <c r="B154" s="13">
        <v>1.87939742269675</v>
      </c>
      <c r="C154" s="14">
        <v>0.00412811670781893</v>
      </c>
      <c r="D154" s="14">
        <v>0.0421728395061728</v>
      </c>
      <c r="E154" s="13">
        <v>256.54</v>
      </c>
      <c r="F154" s="13">
        <v>0.377056209557964</v>
      </c>
      <c r="G154" s="13">
        <v>0.480022608560069</v>
      </c>
      <c r="H154" s="13">
        <v>0.79406720199579</v>
      </c>
      <c r="I154" s="13">
        <v>4.13190925391752</v>
      </c>
      <c r="J154" s="13">
        <v>0.556</v>
      </c>
      <c r="K154" s="17">
        <f t="shared" si="175"/>
        <v>0.93276967355059</v>
      </c>
      <c r="L154" s="17">
        <f t="shared" si="165"/>
        <v>0.596074267598757</v>
      </c>
      <c r="M154" s="17">
        <f t="shared" si="166"/>
        <v>1.67764329775286</v>
      </c>
      <c r="N154" s="16">
        <f t="shared" si="167"/>
        <v>0.141955386907418</v>
      </c>
      <c r="O154" s="16">
        <f t="shared" si="168"/>
        <v>0.67764329775286</v>
      </c>
      <c r="P154" s="16">
        <f>(O154-$Q$1)^2</f>
        <v>0.0201247412324088</v>
      </c>
      <c r="R154" s="21">
        <f t="shared" si="225"/>
        <v>-0.517390009614947</v>
      </c>
      <c r="S154" s="21">
        <f t="shared" ref="S154:S163" si="242">1</f>
        <v>1</v>
      </c>
      <c r="T154" s="21">
        <f t="shared" si="176"/>
        <v>0.63095120562224</v>
      </c>
      <c r="U154" s="22">
        <f t="shared" si="226"/>
        <v>0.00411961941123644</v>
      </c>
      <c r="V154" s="21">
        <f t="shared" si="227"/>
        <v>0.0413078024224107</v>
      </c>
      <c r="W154" s="21">
        <f t="shared" si="228"/>
        <v>5.54728459787171</v>
      </c>
      <c r="X154" s="21">
        <f t="shared" si="229"/>
        <v>-0.975361005677248</v>
      </c>
      <c r="Y154" s="21">
        <f t="shared" si="230"/>
        <v>-0.733922075022615</v>
      </c>
      <c r="Z154" s="25">
        <f t="shared" si="231"/>
        <v>-0.230587184042239</v>
      </c>
      <c r="AA154" s="21">
        <f t="shared" si="232"/>
        <v>1.41873958923441</v>
      </c>
      <c r="AB154" s="26">
        <f t="shared" si="177"/>
        <v>0.63267442960663</v>
      </c>
      <c r="AC154" s="26">
        <f t="shared" si="169"/>
        <v>0.87880902717326</v>
      </c>
      <c r="AD154" s="26">
        <f t="shared" si="233"/>
        <v>1.13790365037164</v>
      </c>
      <c r="AE154" s="16">
        <f t="shared" si="178"/>
        <v>0.00587896815550209</v>
      </c>
      <c r="AF154" s="16">
        <f t="shared" si="179"/>
        <v>0.137903650371637</v>
      </c>
      <c r="AG154" s="16">
        <f t="shared" si="180"/>
        <v>0.0162900260324442</v>
      </c>
      <c r="AJ154" s="25">
        <v>-0.517390009614947</v>
      </c>
      <c r="AK154" s="25">
        <v>1</v>
      </c>
      <c r="AL154" s="25">
        <v>0.63095120562224</v>
      </c>
      <c r="AM154" s="25">
        <v>0.0413078024224107</v>
      </c>
      <c r="AN154" s="22">
        <v>5.54728459787171</v>
      </c>
      <c r="AO154" s="25">
        <v>-0.975361005677248</v>
      </c>
      <c r="AP154" s="25">
        <v>-0.733922075022615</v>
      </c>
      <c r="AQ154" s="25">
        <v>-0.230587184042239</v>
      </c>
      <c r="AR154" s="25">
        <v>1.41873958923441</v>
      </c>
      <c r="AS154" s="26">
        <f t="shared" si="181"/>
        <v>0.633054342017288</v>
      </c>
      <c r="AT154" s="26">
        <f t="shared" si="170"/>
        <v>0.878281630970657</v>
      </c>
      <c r="AU154" s="26">
        <f t="shared" si="182"/>
        <v>1.13858694607426</v>
      </c>
      <c r="AV154" s="16">
        <f t="shared" si="183"/>
        <v>0.0059373716237172</v>
      </c>
      <c r="AW154" s="16">
        <f t="shared" si="184"/>
        <v>0.138586946074259</v>
      </c>
      <c r="AX154" s="16">
        <f t="shared" si="185"/>
        <v>0.0162426745114391</v>
      </c>
      <c r="BA154" s="25">
        <v>-0.517390009614947</v>
      </c>
      <c r="BB154" s="25">
        <v>1</v>
      </c>
      <c r="BC154" s="25">
        <v>0.63095120562224</v>
      </c>
      <c r="BD154" s="25">
        <v>0.0413078024224107</v>
      </c>
      <c r="BE154" s="22">
        <v>-0.975361005677248</v>
      </c>
      <c r="BF154" s="25">
        <v>-0.733922075022615</v>
      </c>
      <c r="BG154" s="25">
        <v>-0.230587184042239</v>
      </c>
      <c r="BH154" s="25">
        <v>1.41873958923441</v>
      </c>
      <c r="BI154" s="26">
        <f t="shared" si="186"/>
        <v>0.652915032237485</v>
      </c>
      <c r="BJ154" s="26">
        <f t="shared" si="171"/>
        <v>0.851565628830193</v>
      </c>
      <c r="BK154" s="26">
        <f t="shared" si="234"/>
        <v>1.17430761193792</v>
      </c>
      <c r="BL154" s="16">
        <f t="shared" si="187"/>
        <v>0.00939252347359284</v>
      </c>
      <c r="BM154" s="16">
        <f t="shared" si="188"/>
        <v>0.174307611937923</v>
      </c>
      <c r="BN154" s="16">
        <f t="shared" si="189"/>
        <v>0.00821892193095043</v>
      </c>
      <c r="BQ154" s="25">
        <v>-0.517390009614947</v>
      </c>
      <c r="BR154" s="25">
        <v>1</v>
      </c>
      <c r="BS154" s="22">
        <v>0.63095120562224</v>
      </c>
      <c r="BT154" s="25">
        <v>0.0413078024224107</v>
      </c>
      <c r="BU154" s="25">
        <v>-0.733922075022615</v>
      </c>
      <c r="BV154" s="25">
        <v>-0.230587184042239</v>
      </c>
      <c r="BW154" s="25">
        <v>1.41873958923441</v>
      </c>
      <c r="BX154" s="27">
        <f t="shared" si="190"/>
        <v>0.643519855988349</v>
      </c>
      <c r="BY154" s="27">
        <f t="shared" si="172"/>
        <v>0.86399820429172</v>
      </c>
      <c r="BZ154" s="29">
        <f t="shared" si="235"/>
        <v>1.15740981292869</v>
      </c>
      <c r="CA154" s="27">
        <f t="shared" si="191"/>
        <v>0.00765972519222135</v>
      </c>
      <c r="CB154" s="27">
        <f t="shared" si="192"/>
        <v>0.157409812928685</v>
      </c>
      <c r="CC154" s="27">
        <f t="shared" si="193"/>
        <v>0.0119022655048374</v>
      </c>
      <c r="CF154" s="31">
        <v>-0.517390009614947</v>
      </c>
      <c r="CG154" s="31">
        <v>1</v>
      </c>
      <c r="CH154" s="31">
        <v>0.0413078024224107</v>
      </c>
      <c r="CI154" s="31">
        <v>-0.733922075022615</v>
      </c>
      <c r="CJ154" s="31">
        <v>-0.230587184042239</v>
      </c>
      <c r="CK154" s="31">
        <v>1.41873958923441</v>
      </c>
      <c r="CL154" s="34">
        <f t="shared" si="194"/>
        <v>0.696566684076164</v>
      </c>
      <c r="CM154" s="34">
        <f t="shared" si="195"/>
        <v>0.798200678715214</v>
      </c>
      <c r="CN154" s="34">
        <f t="shared" si="196"/>
        <v>1.2528177771154</v>
      </c>
      <c r="CO154" s="32">
        <f t="shared" si="197"/>
        <v>0.019758992672168</v>
      </c>
      <c r="CP154" s="32">
        <f t="shared" si="198"/>
        <v>0.252817777115402</v>
      </c>
      <c r="CQ154" s="32">
        <f t="shared" si="199"/>
        <v>0.000245146798103977</v>
      </c>
      <c r="CS154" s="30">
        <f t="shared" si="200"/>
        <v>0.697621546046074</v>
      </c>
      <c r="CT154" s="30">
        <f t="shared" si="201"/>
        <v>0.750964971794022</v>
      </c>
      <c r="CU154" s="30">
        <f t="shared" si="202"/>
        <v>0.740380737961374</v>
      </c>
      <c r="CV154" s="34">
        <f t="shared" si="203"/>
        <v>1.35065642408997</v>
      </c>
      <c r="CW154" s="32">
        <f t="shared" si="204"/>
        <v>0.0380113402266437</v>
      </c>
      <c r="CX154" s="32">
        <f t="shared" si="205"/>
        <v>0.350656424089967</v>
      </c>
      <c r="CY154" s="32">
        <f t="shared" si="206"/>
        <v>0.000861690863567925</v>
      </c>
      <c r="CZ154" s="36"/>
      <c r="DB154" s="25">
        <v>-0.517390009614947</v>
      </c>
      <c r="DC154" s="25">
        <v>1</v>
      </c>
      <c r="DD154" s="22">
        <v>0.0413078024224107</v>
      </c>
      <c r="DE154" s="25">
        <v>-0.230587184042239</v>
      </c>
      <c r="DF154" s="25">
        <v>1.41873958923441</v>
      </c>
      <c r="DG154" s="26">
        <f t="shared" si="207"/>
        <v>0.743515447864733</v>
      </c>
      <c r="DH154" s="29">
        <f t="shared" si="236"/>
        <v>0.747798854209082</v>
      </c>
      <c r="DI154" s="26">
        <f t="shared" si="237"/>
        <v>1.33725799975671</v>
      </c>
      <c r="DJ154" s="16">
        <f t="shared" si="208"/>
        <v>0.0351620431879114</v>
      </c>
      <c r="DK154" s="16">
        <f t="shared" si="209"/>
        <v>0.337257999756714</v>
      </c>
      <c r="DL154" s="16">
        <f t="shared" si="210"/>
        <v>0.0027204544197198</v>
      </c>
      <c r="DO154" s="25">
        <v>-0.517390009614947</v>
      </c>
      <c r="DP154" s="25">
        <v>1</v>
      </c>
      <c r="DQ154" s="25">
        <v>-0.230587184042239</v>
      </c>
      <c r="DR154" s="22">
        <v>1.41873958923441</v>
      </c>
      <c r="DS154" s="26">
        <f t="shared" si="211"/>
        <v>0.747017559299358</v>
      </c>
      <c r="DT154" s="26">
        <f t="shared" si="173"/>
        <v>0.744293079966531</v>
      </c>
      <c r="DU154" s="26">
        <f t="shared" si="238"/>
        <v>1.34355676132978</v>
      </c>
      <c r="DV154" s="16">
        <f t="shared" si="212"/>
        <v>0.0364877079606838</v>
      </c>
      <c r="DW154" s="16">
        <f t="shared" si="213"/>
        <v>0.343556761329781</v>
      </c>
      <c r="DX154" s="16">
        <f t="shared" si="214"/>
        <v>0.00224722253676339</v>
      </c>
      <c r="EA154" s="25">
        <v>-0.517390009614947</v>
      </c>
      <c r="EB154" s="22">
        <v>1</v>
      </c>
      <c r="EC154" s="25">
        <v>-0.230587184042239</v>
      </c>
      <c r="ED154" s="26">
        <f t="shared" si="215"/>
        <v>0.807457413127998</v>
      </c>
      <c r="EE154" s="26">
        <f t="shared" si="174"/>
        <v>0.688581206835565</v>
      </c>
      <c r="EF154" s="26">
        <f t="shared" si="239"/>
        <v>1.45226153440287</v>
      </c>
      <c r="EG154" s="16">
        <f t="shared" si="216"/>
        <v>0.0632308306170245</v>
      </c>
      <c r="EH154" s="16">
        <f t="shared" si="217"/>
        <v>0.452261534402874</v>
      </c>
      <c r="EI154" s="16">
        <f t="shared" si="218"/>
        <v>0.0133585135452852</v>
      </c>
      <c r="EL154" s="25">
        <v>-0.517390009614947</v>
      </c>
      <c r="EM154" s="25">
        <v>-0.230587184042239</v>
      </c>
      <c r="EN154" s="26">
        <f t="shared" si="219"/>
        <v>0.939417863369183</v>
      </c>
      <c r="EO154" s="26">
        <f t="shared" si="220"/>
        <v>0.591855894677081</v>
      </c>
      <c r="EP154" s="26">
        <f t="shared" si="221"/>
        <v>1.68960047368558</v>
      </c>
      <c r="EQ154" s="16">
        <f t="shared" si="222"/>
        <v>0.14700925795059</v>
      </c>
      <c r="ER154" s="16">
        <f t="shared" si="223"/>
        <v>0.689600473685581</v>
      </c>
      <c r="ES154" s="16">
        <f t="shared" si="224"/>
        <v>0.0237429246159805</v>
      </c>
    </row>
    <row r="155" s="1" customFormat="1" spans="1:149">
      <c r="A155" s="13" t="s">
        <v>83</v>
      </c>
      <c r="B155" s="13">
        <v>2.29797427181143</v>
      </c>
      <c r="C155" s="14">
        <v>0.00412811670781893</v>
      </c>
      <c r="D155" s="14">
        <v>0.0421728395061728</v>
      </c>
      <c r="E155" s="13">
        <v>269.24</v>
      </c>
      <c r="F155" s="13">
        <v>0.359270539295796</v>
      </c>
      <c r="G155" s="13">
        <v>0.355017827960184</v>
      </c>
      <c r="H155" s="13">
        <v>0.961335611350468</v>
      </c>
      <c r="I155" s="13">
        <v>3.93700787401575</v>
      </c>
      <c r="J155" s="13">
        <v>0.571</v>
      </c>
      <c r="K155" s="17">
        <f t="shared" si="175"/>
        <v>0.921261413906516</v>
      </c>
      <c r="L155" s="17">
        <f t="shared" si="165"/>
        <v>0.619802361610623</v>
      </c>
      <c r="M155" s="17">
        <f t="shared" si="166"/>
        <v>1.61341753748952</v>
      </c>
      <c r="N155" s="16">
        <f t="shared" si="167"/>
        <v>0.122683058071792</v>
      </c>
      <c r="O155" s="16">
        <f t="shared" si="168"/>
        <v>0.613417537489521</v>
      </c>
      <c r="P155" s="16">
        <f>(O155-$Q$1)^2</f>
        <v>0.00602733875872919</v>
      </c>
      <c r="R155" s="21">
        <f t="shared" si="225"/>
        <v>-0.478354623357235</v>
      </c>
      <c r="S155" s="21">
        <f t="shared" si="242"/>
        <v>1</v>
      </c>
      <c r="T155" s="21">
        <f t="shared" si="176"/>
        <v>0.832027983459377</v>
      </c>
      <c r="U155" s="22">
        <f t="shared" si="226"/>
        <v>0.00411961941123644</v>
      </c>
      <c r="V155" s="21">
        <f t="shared" si="227"/>
        <v>0.0413078024224107</v>
      </c>
      <c r="W155" s="21">
        <f t="shared" si="228"/>
        <v>5.59560317514251</v>
      </c>
      <c r="X155" s="21">
        <f t="shared" si="229"/>
        <v>-1.02367958294806</v>
      </c>
      <c r="Y155" s="21">
        <f t="shared" si="230"/>
        <v>-1.03558727116153</v>
      </c>
      <c r="Z155" s="25">
        <f t="shared" si="231"/>
        <v>-0.0394316996048707</v>
      </c>
      <c r="AA155" s="21">
        <f t="shared" si="232"/>
        <v>1.3704210119636</v>
      </c>
      <c r="AB155" s="26">
        <f t="shared" si="177"/>
        <v>0.415175028200228</v>
      </c>
      <c r="AC155" s="26">
        <f t="shared" si="169"/>
        <v>1.37532356528105</v>
      </c>
      <c r="AD155" s="26">
        <f t="shared" si="233"/>
        <v>0.727101625569576</v>
      </c>
      <c r="AE155" s="16">
        <f t="shared" si="178"/>
        <v>0.0242814218363997</v>
      </c>
      <c r="AF155" s="16">
        <f t="shared" si="179"/>
        <v>0.272898374430424</v>
      </c>
      <c r="AG155" s="16">
        <f t="shared" si="180"/>
        <v>5.4204017285312e-5</v>
      </c>
      <c r="AJ155" s="25">
        <v>-0.478354623357235</v>
      </c>
      <c r="AK155" s="25">
        <v>1</v>
      </c>
      <c r="AL155" s="25">
        <v>0.832027983459377</v>
      </c>
      <c r="AM155" s="25">
        <v>0.0413078024224107</v>
      </c>
      <c r="AN155" s="22">
        <v>5.59560317514251</v>
      </c>
      <c r="AO155" s="25">
        <v>-1.02367958294806</v>
      </c>
      <c r="AP155" s="25">
        <v>-1.03558727116153</v>
      </c>
      <c r="AQ155" s="25">
        <v>-0.0394316996048707</v>
      </c>
      <c r="AR155" s="25">
        <v>1.3704210119636</v>
      </c>
      <c r="AS155" s="26">
        <f t="shared" si="181"/>
        <v>0.416080192292596</v>
      </c>
      <c r="AT155" s="26">
        <f t="shared" si="170"/>
        <v>1.37233160957218</v>
      </c>
      <c r="AU155" s="26">
        <f t="shared" si="182"/>
        <v>0.728686851650781</v>
      </c>
      <c r="AV155" s="16">
        <f t="shared" si="183"/>
        <v>0.024000146820099</v>
      </c>
      <c r="AW155" s="16">
        <f t="shared" si="184"/>
        <v>0.271313148349219</v>
      </c>
      <c r="AX155" s="16">
        <f t="shared" si="185"/>
        <v>2.78725986817433e-5</v>
      </c>
      <c r="BA155" s="25">
        <v>-0.478354623357235</v>
      </c>
      <c r="BB155" s="25">
        <v>1</v>
      </c>
      <c r="BC155" s="25">
        <v>0.832027983459377</v>
      </c>
      <c r="BD155" s="25">
        <v>0.0413078024224107</v>
      </c>
      <c r="BE155" s="22">
        <v>-1.02367958294806</v>
      </c>
      <c r="BF155" s="25">
        <v>-1.03558727116153</v>
      </c>
      <c r="BG155" s="25">
        <v>-0.0394316996048707</v>
      </c>
      <c r="BH155" s="25">
        <v>1.3704210119636</v>
      </c>
      <c r="BI155" s="26">
        <f t="shared" si="186"/>
        <v>0.431950830579056</v>
      </c>
      <c r="BJ155" s="26">
        <f t="shared" si="171"/>
        <v>1.3219097165169</v>
      </c>
      <c r="BK155" s="26">
        <f t="shared" si="234"/>
        <v>0.756481314499222</v>
      </c>
      <c r="BL155" s="16">
        <f t="shared" si="187"/>
        <v>0.0193346715166545</v>
      </c>
      <c r="BM155" s="16">
        <f t="shared" si="188"/>
        <v>0.243518685500778</v>
      </c>
      <c r="BN155" s="16">
        <f t="shared" si="189"/>
        <v>0.000459982237747688</v>
      </c>
      <c r="BQ155" s="25">
        <v>-0.478354623357235</v>
      </c>
      <c r="BR155" s="25">
        <v>1</v>
      </c>
      <c r="BS155" s="22">
        <v>0.832027983459377</v>
      </c>
      <c r="BT155" s="25">
        <v>0.0413078024224107</v>
      </c>
      <c r="BU155" s="25">
        <v>-1.03558727116153</v>
      </c>
      <c r="BV155" s="25">
        <v>-0.0394316996048707</v>
      </c>
      <c r="BW155" s="25">
        <v>1.3704210119636</v>
      </c>
      <c r="BX155" s="27">
        <f t="shared" si="190"/>
        <v>0.43192262171842</v>
      </c>
      <c r="BY155" s="27">
        <f t="shared" si="172"/>
        <v>1.32199605042277</v>
      </c>
      <c r="BZ155" s="29">
        <f t="shared" si="235"/>
        <v>0.756431911941191</v>
      </c>
      <c r="CA155" s="27">
        <f t="shared" si="191"/>
        <v>0.0193425171496777</v>
      </c>
      <c r="CB155" s="27">
        <f t="shared" si="192"/>
        <v>0.243568088058809</v>
      </c>
      <c r="CC155" s="27">
        <f t="shared" si="193"/>
        <v>0.000526208247597255</v>
      </c>
      <c r="CF155" s="31">
        <v>-0.478354623357235</v>
      </c>
      <c r="CG155" s="31">
        <v>1</v>
      </c>
      <c r="CH155" s="31">
        <v>0.0413078024224107</v>
      </c>
      <c r="CI155" s="31">
        <v>-1.03558727116153</v>
      </c>
      <c r="CJ155" s="31">
        <v>-0.0394316996048707</v>
      </c>
      <c r="CK155" s="31">
        <v>1.3704210119636</v>
      </c>
      <c r="CL155" s="34">
        <f t="shared" si="194"/>
        <v>0.432816624457798</v>
      </c>
      <c r="CM155" s="34">
        <f t="shared" si="195"/>
        <v>1.31926540648781</v>
      </c>
      <c r="CN155" s="34">
        <f t="shared" si="196"/>
        <v>0.757997590994392</v>
      </c>
      <c r="CO155" s="32">
        <f t="shared" si="197"/>
        <v>0.0190946452762373</v>
      </c>
      <c r="CP155" s="32">
        <f t="shared" si="198"/>
        <v>0.242002409005608</v>
      </c>
      <c r="CQ155" s="32">
        <f t="shared" si="199"/>
        <v>0.000700794979266456</v>
      </c>
      <c r="CS155" s="30">
        <f t="shared" si="200"/>
        <v>0.433625719883555</v>
      </c>
      <c r="CT155" s="30">
        <f t="shared" si="201"/>
        <v>0.472109031393507</v>
      </c>
      <c r="CU155" s="30">
        <f t="shared" si="202"/>
        <v>1.20946637753275</v>
      </c>
      <c r="CV155" s="34">
        <f t="shared" si="203"/>
        <v>0.82681091312348</v>
      </c>
      <c r="CW155" s="32">
        <f t="shared" si="204"/>
        <v>0.0097794236719304</v>
      </c>
      <c r="CX155" s="32">
        <f t="shared" si="205"/>
        <v>0.17318908687652</v>
      </c>
      <c r="CY155" s="32">
        <f t="shared" si="206"/>
        <v>0.0219373913893898</v>
      </c>
      <c r="CZ155" s="36"/>
      <c r="DB155" s="25">
        <v>-0.478354623357235</v>
      </c>
      <c r="DC155" s="25">
        <v>1</v>
      </c>
      <c r="DD155" s="22">
        <v>0.0413078024224107</v>
      </c>
      <c r="DE155" s="25">
        <v>-0.0394316996048707</v>
      </c>
      <c r="DF155" s="25">
        <v>1.3704210119636</v>
      </c>
      <c r="DG155" s="26">
        <f t="shared" si="207"/>
        <v>0.505189878768283</v>
      </c>
      <c r="DH155" s="29">
        <f t="shared" si="236"/>
        <v>1.13026809126139</v>
      </c>
      <c r="DI155" s="26">
        <f t="shared" si="237"/>
        <v>0.884745847229917</v>
      </c>
      <c r="DJ155" s="16">
        <f t="shared" si="208"/>
        <v>0.00433097205653332</v>
      </c>
      <c r="DK155" s="16">
        <f t="shared" si="209"/>
        <v>0.115254152770083</v>
      </c>
      <c r="DL155" s="16">
        <f t="shared" si="210"/>
        <v>0.0288476200237314</v>
      </c>
      <c r="DO155" s="25">
        <v>-0.478354623357235</v>
      </c>
      <c r="DP155" s="25">
        <v>1</v>
      </c>
      <c r="DQ155" s="25">
        <v>-0.0394316996048707</v>
      </c>
      <c r="DR155" s="22">
        <v>1.3704210119636</v>
      </c>
      <c r="DS155" s="26">
        <f t="shared" si="211"/>
        <v>0.501278896959336</v>
      </c>
      <c r="DT155" s="26">
        <f t="shared" si="173"/>
        <v>1.13908645160125</v>
      </c>
      <c r="DU155" s="26">
        <f t="shared" si="238"/>
        <v>0.877896492047875</v>
      </c>
      <c r="DV155" s="16">
        <f t="shared" si="212"/>
        <v>0.00486103220920683</v>
      </c>
      <c r="DW155" s="16">
        <f t="shared" si="213"/>
        <v>0.122103507952125</v>
      </c>
      <c r="DX155" s="16">
        <f t="shared" si="214"/>
        <v>0.0302928366831346</v>
      </c>
      <c r="EA155" s="25">
        <v>-0.478354623357235</v>
      </c>
      <c r="EB155" s="22">
        <v>1</v>
      </c>
      <c r="EC155" s="25">
        <v>-0.0394316996048707</v>
      </c>
      <c r="ED155" s="26">
        <f t="shared" si="215"/>
        <v>0.59224666776171</v>
      </c>
      <c r="EE155" s="26">
        <f t="shared" si="174"/>
        <v>0.964125306365998</v>
      </c>
      <c r="EF155" s="26">
        <f t="shared" si="239"/>
        <v>1.03720957576482</v>
      </c>
      <c r="EG155" s="16">
        <f t="shared" si="216"/>
        <v>0.000451420890976483</v>
      </c>
      <c r="EH155" s="16">
        <f t="shared" si="217"/>
        <v>0.0372095757648159</v>
      </c>
      <c r="EI155" s="16">
        <f t="shared" si="218"/>
        <v>0.0896840314384752</v>
      </c>
      <c r="EL155" s="25">
        <v>-0.478354623357235</v>
      </c>
      <c r="EM155" s="25">
        <v>-0.0394316996048707</v>
      </c>
      <c r="EN155" s="26">
        <f t="shared" si="219"/>
        <v>0.922380962235169</v>
      </c>
      <c r="EO155" s="26">
        <f t="shared" si="220"/>
        <v>0.619050070825745</v>
      </c>
      <c r="EP155" s="26">
        <f t="shared" si="221"/>
        <v>1.61537821757473</v>
      </c>
      <c r="EQ155" s="16">
        <f t="shared" si="222"/>
        <v>0.123468580621313</v>
      </c>
      <c r="ER155" s="16">
        <f t="shared" si="223"/>
        <v>0.615378217574727</v>
      </c>
      <c r="ES155" s="16">
        <f t="shared" si="224"/>
        <v>0.00637844005634361</v>
      </c>
    </row>
    <row r="156" s="1" customFormat="1" spans="1:149">
      <c r="A156" s="13" t="s">
        <v>83</v>
      </c>
      <c r="B156" s="13">
        <v>2.29797427181143</v>
      </c>
      <c r="C156" s="14">
        <v>0.00412811670781893</v>
      </c>
      <c r="D156" s="14">
        <v>0.0421728395061728</v>
      </c>
      <c r="E156" s="13">
        <v>269.24</v>
      </c>
      <c r="F156" s="13">
        <v>0.359270539295796</v>
      </c>
      <c r="G156" s="13">
        <v>0.355017827960184</v>
      </c>
      <c r="H156" s="13">
        <v>0.961335611350468</v>
      </c>
      <c r="I156" s="13">
        <v>3.93700787401575</v>
      </c>
      <c r="J156" s="13">
        <v>0.604</v>
      </c>
      <c r="K156" s="17">
        <f t="shared" si="175"/>
        <v>0.921261413906516</v>
      </c>
      <c r="L156" s="17">
        <f t="shared" si="165"/>
        <v>0.655622813332427</v>
      </c>
      <c r="M156" s="17">
        <f t="shared" si="166"/>
        <v>1.52526724156708</v>
      </c>
      <c r="N156" s="16">
        <f t="shared" si="167"/>
        <v>0.100654804753962</v>
      </c>
      <c r="O156" s="16">
        <f t="shared" si="168"/>
        <v>0.52526724156708</v>
      </c>
      <c r="P156" s="16">
        <f>(O156-$Q$1)^2</f>
        <v>0.000110551737474286</v>
      </c>
      <c r="R156" s="21">
        <f t="shared" si="225"/>
        <v>-0.42216963507843</v>
      </c>
      <c r="S156" s="21">
        <f t="shared" si="242"/>
        <v>1</v>
      </c>
      <c r="T156" s="21">
        <f t="shared" si="176"/>
        <v>0.832027983459377</v>
      </c>
      <c r="U156" s="22">
        <f t="shared" si="226"/>
        <v>0.00411961941123644</v>
      </c>
      <c r="V156" s="21">
        <f t="shared" si="227"/>
        <v>0.0413078024224107</v>
      </c>
      <c r="W156" s="21">
        <f t="shared" si="228"/>
        <v>5.59560317514251</v>
      </c>
      <c r="X156" s="21">
        <f t="shared" si="229"/>
        <v>-1.02367958294806</v>
      </c>
      <c r="Y156" s="21">
        <f t="shared" si="230"/>
        <v>-1.03558727116153</v>
      </c>
      <c r="Z156" s="25">
        <f t="shared" si="231"/>
        <v>-0.0394316996048707</v>
      </c>
      <c r="AA156" s="21">
        <f t="shared" si="232"/>
        <v>1.3704210119636</v>
      </c>
      <c r="AB156" s="26">
        <f t="shared" si="177"/>
        <v>0.415175028200228</v>
      </c>
      <c r="AC156" s="26">
        <f t="shared" si="169"/>
        <v>1.45480811458802</v>
      </c>
      <c r="AD156" s="26">
        <f t="shared" si="233"/>
        <v>0.687375874503689</v>
      </c>
      <c r="AE156" s="16">
        <f t="shared" si="178"/>
        <v>0.0356548699751846</v>
      </c>
      <c r="AF156" s="16">
        <f t="shared" si="179"/>
        <v>0.312624125496311</v>
      </c>
      <c r="AG156" s="16">
        <f t="shared" si="180"/>
        <v>0.00221728810922984</v>
      </c>
      <c r="AJ156" s="25">
        <v>-0.42216963507843</v>
      </c>
      <c r="AK156" s="25">
        <v>1</v>
      </c>
      <c r="AL156" s="25">
        <v>0.832027983459377</v>
      </c>
      <c r="AM156" s="25">
        <v>0.0413078024224107</v>
      </c>
      <c r="AN156" s="22">
        <v>5.59560317514251</v>
      </c>
      <c r="AO156" s="25">
        <v>-1.02367958294806</v>
      </c>
      <c r="AP156" s="25">
        <v>-1.03558727116153</v>
      </c>
      <c r="AQ156" s="25">
        <v>-0.0394316996048707</v>
      </c>
      <c r="AR156" s="25">
        <v>1.3704210119636</v>
      </c>
      <c r="AS156" s="26">
        <f t="shared" si="181"/>
        <v>0.416080192292596</v>
      </c>
      <c r="AT156" s="26">
        <f t="shared" si="170"/>
        <v>1.45164324375061</v>
      </c>
      <c r="AU156" s="26">
        <f t="shared" si="182"/>
        <v>0.688874490550656</v>
      </c>
      <c r="AV156" s="16">
        <f t="shared" si="183"/>
        <v>0.0353138541287877</v>
      </c>
      <c r="AW156" s="16">
        <f t="shared" si="184"/>
        <v>0.311125509449344</v>
      </c>
      <c r="AX156" s="16">
        <f t="shared" si="185"/>
        <v>0.00203327148277454</v>
      </c>
      <c r="BA156" s="25">
        <v>-0.42216963507843</v>
      </c>
      <c r="BB156" s="25">
        <v>1</v>
      </c>
      <c r="BC156" s="25">
        <v>0.832027983459377</v>
      </c>
      <c r="BD156" s="25">
        <v>0.0413078024224107</v>
      </c>
      <c r="BE156" s="22">
        <v>-1.02367958294806</v>
      </c>
      <c r="BF156" s="25">
        <v>-1.03558727116153</v>
      </c>
      <c r="BG156" s="25">
        <v>-0.0394316996048707</v>
      </c>
      <c r="BH156" s="25">
        <v>1.3704210119636</v>
      </c>
      <c r="BI156" s="26">
        <f t="shared" si="186"/>
        <v>0.431950830579056</v>
      </c>
      <c r="BJ156" s="26">
        <f t="shared" si="171"/>
        <v>1.39830730083399</v>
      </c>
      <c r="BK156" s="26">
        <f t="shared" si="234"/>
        <v>0.715150381753403</v>
      </c>
      <c r="BL156" s="16">
        <f t="shared" si="187"/>
        <v>0.0296009166984368</v>
      </c>
      <c r="BM156" s="16">
        <f t="shared" si="188"/>
        <v>0.284849618246596</v>
      </c>
      <c r="BN156" s="16">
        <f t="shared" si="189"/>
        <v>0.000395362967057974</v>
      </c>
      <c r="BQ156" s="25">
        <v>-0.42216963507843</v>
      </c>
      <c r="BR156" s="25">
        <v>1</v>
      </c>
      <c r="BS156" s="22">
        <v>0.832027983459377</v>
      </c>
      <c r="BT156" s="25">
        <v>0.0413078024224107</v>
      </c>
      <c r="BU156" s="25">
        <v>-1.03558727116153</v>
      </c>
      <c r="BV156" s="25">
        <v>-0.0394316996048707</v>
      </c>
      <c r="BW156" s="25">
        <v>1.3704210119636</v>
      </c>
      <c r="BX156" s="27">
        <f t="shared" si="190"/>
        <v>0.43192262171842</v>
      </c>
      <c r="BY156" s="27">
        <f t="shared" si="172"/>
        <v>1.39839862426507</v>
      </c>
      <c r="BZ156" s="29">
        <f t="shared" si="235"/>
        <v>0.715103678341755</v>
      </c>
      <c r="CA156" s="27">
        <f t="shared" si="191"/>
        <v>0.029610624116262</v>
      </c>
      <c r="CB156" s="27">
        <f t="shared" si="192"/>
        <v>0.284896321658245</v>
      </c>
      <c r="CC156" s="27">
        <f t="shared" si="193"/>
        <v>0.000338155473738232</v>
      </c>
      <c r="CF156" s="31">
        <v>-0.42216963507843</v>
      </c>
      <c r="CG156" s="31">
        <v>1</v>
      </c>
      <c r="CH156" s="31">
        <v>0.0413078024224107</v>
      </c>
      <c r="CI156" s="31">
        <v>-1.03558727116153</v>
      </c>
      <c r="CJ156" s="31">
        <v>-0.0394316996048707</v>
      </c>
      <c r="CK156" s="31">
        <v>1.3704210119636</v>
      </c>
      <c r="CL156" s="34">
        <f t="shared" si="194"/>
        <v>0.432816624457798</v>
      </c>
      <c r="CM156" s="34">
        <f t="shared" si="195"/>
        <v>1.39551016728308</v>
      </c>
      <c r="CN156" s="34">
        <f t="shared" si="196"/>
        <v>0.71658381532748</v>
      </c>
      <c r="CO156" s="32">
        <f t="shared" si="197"/>
        <v>0.0293037480620226</v>
      </c>
      <c r="CP156" s="32">
        <f t="shared" si="198"/>
        <v>0.28341618467252</v>
      </c>
      <c r="CQ156" s="32">
        <f t="shared" si="199"/>
        <v>0.000223240746073031</v>
      </c>
      <c r="CS156" s="30">
        <f t="shared" si="200"/>
        <v>0.433625719883555</v>
      </c>
      <c r="CT156" s="30">
        <f t="shared" si="201"/>
        <v>0.472109031393507</v>
      </c>
      <c r="CU156" s="30">
        <f t="shared" si="202"/>
        <v>1.27936548516599</v>
      </c>
      <c r="CV156" s="34">
        <f t="shared" si="203"/>
        <v>0.781637469194548</v>
      </c>
      <c r="CW156" s="32">
        <f t="shared" si="204"/>
        <v>0.017395227599959</v>
      </c>
      <c r="CX156" s="32">
        <f t="shared" si="205"/>
        <v>0.218362530805452</v>
      </c>
      <c r="CY156" s="32">
        <f t="shared" si="206"/>
        <v>0.0105965039848179</v>
      </c>
      <c r="CZ156" s="36"/>
      <c r="DB156" s="25">
        <v>-0.42216963507843</v>
      </c>
      <c r="DC156" s="25">
        <v>1</v>
      </c>
      <c r="DD156" s="22">
        <v>0.0413078024224107</v>
      </c>
      <c r="DE156" s="25">
        <v>-0.0394316996048707</v>
      </c>
      <c r="DF156" s="25">
        <v>1.3704210119636</v>
      </c>
      <c r="DG156" s="26">
        <f t="shared" si="207"/>
        <v>0.505189878768283</v>
      </c>
      <c r="DH156" s="29">
        <f t="shared" si="236"/>
        <v>1.19559006501205</v>
      </c>
      <c r="DI156" s="26">
        <f t="shared" si="237"/>
        <v>0.836407084053448</v>
      </c>
      <c r="DJ156" s="16">
        <f t="shared" si="208"/>
        <v>0.00976344005782667</v>
      </c>
      <c r="DK156" s="16">
        <f t="shared" si="209"/>
        <v>0.163592915946552</v>
      </c>
      <c r="DL156" s="16">
        <f t="shared" si="210"/>
        <v>0.0147639773431976</v>
      </c>
      <c r="DO156" s="25">
        <v>-0.42216963507843</v>
      </c>
      <c r="DP156" s="25">
        <v>1</v>
      </c>
      <c r="DQ156" s="25">
        <v>-0.0394316996048707</v>
      </c>
      <c r="DR156" s="22">
        <v>1.3704210119636</v>
      </c>
      <c r="DS156" s="26">
        <f t="shared" si="211"/>
        <v>0.501278896959336</v>
      </c>
      <c r="DT156" s="26">
        <f t="shared" si="173"/>
        <v>1.20491806789344</v>
      </c>
      <c r="DU156" s="26">
        <f t="shared" si="238"/>
        <v>0.829931948608173</v>
      </c>
      <c r="DV156" s="16">
        <f t="shared" si="212"/>
        <v>0.0105516250098906</v>
      </c>
      <c r="DW156" s="16">
        <f t="shared" si="213"/>
        <v>0.170068051391827</v>
      </c>
      <c r="DX156" s="16">
        <f t="shared" si="214"/>
        <v>0.0158971324671876</v>
      </c>
      <c r="EA156" s="25">
        <v>-0.42216963507843</v>
      </c>
      <c r="EB156" s="22">
        <v>1</v>
      </c>
      <c r="EC156" s="25">
        <v>-0.0394316996048707</v>
      </c>
      <c r="ED156" s="26">
        <f t="shared" si="215"/>
        <v>0.59224666776171</v>
      </c>
      <c r="EE156" s="26">
        <f t="shared" si="174"/>
        <v>1.01984533282848</v>
      </c>
      <c r="EF156" s="26">
        <f t="shared" si="239"/>
        <v>0.980540840665083</v>
      </c>
      <c r="EG156" s="16">
        <f t="shared" si="216"/>
        <v>0.00013814081870363</v>
      </c>
      <c r="EH156" s="16">
        <f t="shared" si="217"/>
        <v>0.0194591593349174</v>
      </c>
      <c r="EI156" s="16">
        <f t="shared" si="218"/>
        <v>0.100630646897191</v>
      </c>
      <c r="EL156" s="25">
        <v>-0.42216963507843</v>
      </c>
      <c r="EM156" s="25">
        <v>-0.0394316996048707</v>
      </c>
      <c r="EN156" s="26">
        <f t="shared" si="219"/>
        <v>0.922380962235169</v>
      </c>
      <c r="EO156" s="26">
        <f t="shared" si="220"/>
        <v>0.654827045146672</v>
      </c>
      <c r="EP156" s="26">
        <f t="shared" si="221"/>
        <v>1.5271207984026</v>
      </c>
      <c r="EQ156" s="16">
        <f t="shared" si="222"/>
        <v>0.101366437113792</v>
      </c>
      <c r="ER156" s="16">
        <f t="shared" si="223"/>
        <v>0.527120798402598</v>
      </c>
      <c r="ES156" s="16">
        <f t="shared" si="224"/>
        <v>7.04304054877502e-5</v>
      </c>
    </row>
    <row r="157" s="1" customFormat="1" spans="1:149">
      <c r="A157" s="13" t="s">
        <v>29</v>
      </c>
      <c r="B157" s="13">
        <v>2.58952885195094</v>
      </c>
      <c r="C157" s="14">
        <v>0.008</v>
      </c>
      <c r="D157" s="14">
        <v>0.0454545454545455</v>
      </c>
      <c r="E157" s="13">
        <v>100</v>
      </c>
      <c r="F157" s="13">
        <v>0.6</v>
      </c>
      <c r="G157" s="13">
        <v>0.6</v>
      </c>
      <c r="H157" s="13">
        <v>1</v>
      </c>
      <c r="I157" s="13">
        <v>3.8</v>
      </c>
      <c r="J157" s="13">
        <v>0.703945613134941</v>
      </c>
      <c r="K157" s="17">
        <f t="shared" si="175"/>
        <v>1.08211095561967</v>
      </c>
      <c r="L157" s="17">
        <f t="shared" si="165"/>
        <v>0.650529975211119</v>
      </c>
      <c r="M157" s="17">
        <f t="shared" si="166"/>
        <v>1.53720818118407</v>
      </c>
      <c r="N157" s="16">
        <f t="shared" si="167"/>
        <v>0.143009026256589</v>
      </c>
      <c r="O157" s="16">
        <f t="shared" si="168"/>
        <v>0.537208181184067</v>
      </c>
      <c r="P157" s="16">
        <f>(O157-$Q$1)^2</f>
        <v>2.03513330238821e-6</v>
      </c>
      <c r="R157" s="21">
        <f t="shared" si="225"/>
        <v>-0.429967901828183</v>
      </c>
      <c r="S157" s="21">
        <f t="shared" si="242"/>
        <v>1</v>
      </c>
      <c r="T157" s="21">
        <f t="shared" si="176"/>
        <v>0.951475948720082</v>
      </c>
      <c r="U157" s="22">
        <f t="shared" si="226"/>
        <v>0.00796816964917688</v>
      </c>
      <c r="V157" s="21">
        <f t="shared" si="227"/>
        <v>0.0444517625708338</v>
      </c>
      <c r="W157" s="21">
        <f t="shared" si="228"/>
        <v>4.60517018598809</v>
      </c>
      <c r="X157" s="21">
        <f t="shared" si="229"/>
        <v>-0.510825623765991</v>
      </c>
      <c r="Y157" s="21">
        <f t="shared" si="230"/>
        <v>-0.510825623765991</v>
      </c>
      <c r="Z157" s="25">
        <f t="shared" si="231"/>
        <v>0</v>
      </c>
      <c r="AA157" s="21">
        <f t="shared" si="232"/>
        <v>1.33500106673234</v>
      </c>
      <c r="AB157" s="26">
        <f t="shared" si="177"/>
        <v>0.602110414821682</v>
      </c>
      <c r="AC157" s="26">
        <f t="shared" si="169"/>
        <v>1.16913043821608</v>
      </c>
      <c r="AD157" s="26">
        <f t="shared" si="233"/>
        <v>0.855336553828714</v>
      </c>
      <c r="AE157" s="16">
        <f t="shared" si="178"/>
        <v>0.0103704076155009</v>
      </c>
      <c r="AF157" s="16">
        <f t="shared" si="179"/>
        <v>0.144663446171286</v>
      </c>
      <c r="AG157" s="16">
        <f t="shared" si="180"/>
        <v>0.0146101831340873</v>
      </c>
      <c r="AJ157" s="25">
        <v>-0.429967901828183</v>
      </c>
      <c r="AK157" s="25">
        <v>1</v>
      </c>
      <c r="AL157" s="25">
        <v>0.951475948720082</v>
      </c>
      <c r="AM157" s="25">
        <v>0.0444517625708338</v>
      </c>
      <c r="AN157" s="22">
        <v>4.60517018598809</v>
      </c>
      <c r="AO157" s="25">
        <v>-0.510825623765991</v>
      </c>
      <c r="AP157" s="25">
        <v>-0.510825623765991</v>
      </c>
      <c r="AQ157" s="25">
        <v>0</v>
      </c>
      <c r="AR157" s="25">
        <v>1.33500106673234</v>
      </c>
      <c r="AS157" s="26">
        <f t="shared" si="181"/>
        <v>0.60264085852458</v>
      </c>
      <c r="AT157" s="26">
        <f t="shared" si="170"/>
        <v>1.16810137111908</v>
      </c>
      <c r="AU157" s="26">
        <f t="shared" si="182"/>
        <v>0.856090083210815</v>
      </c>
      <c r="AV157" s="16">
        <f t="shared" si="183"/>
        <v>0.0102626533066654</v>
      </c>
      <c r="AW157" s="16">
        <f t="shared" si="184"/>
        <v>0.143909916789185</v>
      </c>
      <c r="AX157" s="16">
        <f t="shared" si="185"/>
        <v>0.0149142178749589</v>
      </c>
      <c r="BA157" s="25">
        <v>-0.429967901828183</v>
      </c>
      <c r="BB157" s="25">
        <v>1</v>
      </c>
      <c r="BC157" s="25">
        <v>0.951475948720082</v>
      </c>
      <c r="BD157" s="25">
        <v>0.0444517625708338</v>
      </c>
      <c r="BE157" s="22">
        <v>-0.510825623765991</v>
      </c>
      <c r="BF157" s="25">
        <v>-0.510825623765991</v>
      </c>
      <c r="BG157" s="25">
        <v>0</v>
      </c>
      <c r="BH157" s="25">
        <v>1.33500106673234</v>
      </c>
      <c r="BI157" s="26">
        <f t="shared" si="186"/>
        <v>0.602606255543619</v>
      </c>
      <c r="BJ157" s="26">
        <f t="shared" si="171"/>
        <v>1.16816844607745</v>
      </c>
      <c r="BK157" s="26">
        <f t="shared" si="234"/>
        <v>0.856040927451741</v>
      </c>
      <c r="BL157" s="16">
        <f t="shared" si="187"/>
        <v>0.0102696653970217</v>
      </c>
      <c r="BM157" s="16">
        <f t="shared" si="188"/>
        <v>0.143959072548259</v>
      </c>
      <c r="BN157" s="16">
        <f t="shared" si="189"/>
        <v>0.0146426479340931</v>
      </c>
      <c r="BQ157" s="25">
        <v>-0.429967901828183</v>
      </c>
      <c r="BR157" s="25">
        <v>1</v>
      </c>
      <c r="BS157" s="22">
        <v>0.951475948720082</v>
      </c>
      <c r="BT157" s="25">
        <v>0.0444517625708338</v>
      </c>
      <c r="BU157" s="25">
        <v>-0.510825623765991</v>
      </c>
      <c r="BV157" s="25">
        <v>0</v>
      </c>
      <c r="BW157" s="25">
        <v>1.33500106673234</v>
      </c>
      <c r="BX157" s="27">
        <f t="shared" si="190"/>
        <v>0.599324470051924</v>
      </c>
      <c r="BY157" s="27">
        <f t="shared" si="172"/>
        <v>1.17456511173981</v>
      </c>
      <c r="BZ157" s="29">
        <f t="shared" si="235"/>
        <v>0.851378940175366</v>
      </c>
      <c r="CA157" s="27">
        <f t="shared" si="191"/>
        <v>0.010945583579997</v>
      </c>
      <c r="CB157" s="27">
        <f t="shared" si="192"/>
        <v>0.148621059824634</v>
      </c>
      <c r="CC157" s="27">
        <f t="shared" si="193"/>
        <v>0.0138971697499448</v>
      </c>
      <c r="CF157" s="31">
        <v>-0.429967901828183</v>
      </c>
      <c r="CG157" s="31">
        <v>1</v>
      </c>
      <c r="CH157" s="31">
        <v>0.0444517625708338</v>
      </c>
      <c r="CI157" s="31">
        <v>-0.510825623765991</v>
      </c>
      <c r="CJ157" s="31">
        <v>0</v>
      </c>
      <c r="CK157" s="31">
        <v>1.33500106673234</v>
      </c>
      <c r="CL157" s="34">
        <f t="shared" si="194"/>
        <v>0.578826600809262</v>
      </c>
      <c r="CM157" s="34">
        <f t="shared" si="195"/>
        <v>1.21615974827478</v>
      </c>
      <c r="CN157" s="34">
        <f t="shared" si="196"/>
        <v>0.822260399111693</v>
      </c>
      <c r="CO157" s="32">
        <f t="shared" si="197"/>
        <v>0.0156547672453533</v>
      </c>
      <c r="CP157" s="32">
        <f t="shared" si="198"/>
        <v>0.177739600888307</v>
      </c>
      <c r="CQ157" s="32">
        <f t="shared" si="199"/>
        <v>0.00823290204483099</v>
      </c>
      <c r="CS157" s="30">
        <f t="shared" si="200"/>
        <v>0.579861204512546</v>
      </c>
      <c r="CT157" s="30">
        <f t="shared" si="201"/>
        <v>0.622299188453246</v>
      </c>
      <c r="CU157" s="30">
        <f t="shared" si="202"/>
        <v>1.13120123920558</v>
      </c>
      <c r="CV157" s="34">
        <f t="shared" si="203"/>
        <v>0.884016004705119</v>
      </c>
      <c r="CW157" s="32">
        <f t="shared" si="204"/>
        <v>0.00666613866330366</v>
      </c>
      <c r="CX157" s="32">
        <f t="shared" si="205"/>
        <v>0.115983995294881</v>
      </c>
      <c r="CY157" s="32">
        <f t="shared" si="206"/>
        <v>0.0421554225548859</v>
      </c>
      <c r="CZ157" s="36"/>
      <c r="DB157" s="25">
        <v>-0.429967901828183</v>
      </c>
      <c r="DC157" s="25">
        <v>1</v>
      </c>
      <c r="DD157" s="22">
        <v>0.0444517625708338</v>
      </c>
      <c r="DE157" s="25">
        <v>0</v>
      </c>
      <c r="DF157" s="25">
        <v>1.33500106673234</v>
      </c>
      <c r="DG157" s="26">
        <f t="shared" si="207"/>
        <v>0.547535251282411</v>
      </c>
      <c r="DH157" s="29">
        <f t="shared" si="236"/>
        <v>1.28566263356778</v>
      </c>
      <c r="DI157" s="26">
        <f t="shared" si="237"/>
        <v>0.777809025393348</v>
      </c>
      <c r="DJ157" s="16">
        <f t="shared" si="208"/>
        <v>0.0244642012948393</v>
      </c>
      <c r="DK157" s="16">
        <f t="shared" si="209"/>
        <v>0.222190974606652</v>
      </c>
      <c r="DL157" s="16">
        <f t="shared" si="210"/>
        <v>0.00395754851405034</v>
      </c>
      <c r="DO157" s="25">
        <v>-0.429967901828183</v>
      </c>
      <c r="DP157" s="25">
        <v>1</v>
      </c>
      <c r="DQ157" s="25">
        <v>0</v>
      </c>
      <c r="DR157" s="22">
        <v>1.33500106673234</v>
      </c>
      <c r="DS157" s="26">
        <f t="shared" si="211"/>
        <v>0.53722553731542</v>
      </c>
      <c r="DT157" s="26">
        <f t="shared" si="173"/>
        <v>1.31033535124306</v>
      </c>
      <c r="DU157" s="26">
        <f t="shared" si="238"/>
        <v>0.763163413893508</v>
      </c>
      <c r="DV157" s="16">
        <f t="shared" si="212"/>
        <v>0.0277955836812667</v>
      </c>
      <c r="DW157" s="16">
        <f t="shared" si="213"/>
        <v>0.236836586106492</v>
      </c>
      <c r="DX157" s="16">
        <f t="shared" si="214"/>
        <v>0.00351830438637834</v>
      </c>
      <c r="EA157" s="25">
        <v>-0.429967901828183</v>
      </c>
      <c r="EB157" s="22">
        <v>1</v>
      </c>
      <c r="EC157" s="25">
        <v>0</v>
      </c>
      <c r="ED157" s="26">
        <f t="shared" si="215"/>
        <v>0.65423656153031</v>
      </c>
      <c r="EE157" s="26">
        <f t="shared" si="174"/>
        <v>1.07598024098249</v>
      </c>
      <c r="EF157" s="26">
        <f t="shared" si="239"/>
        <v>0.929385096409285</v>
      </c>
      <c r="EG157" s="16">
        <f t="shared" si="216"/>
        <v>0.00247098981143183</v>
      </c>
      <c r="EH157" s="16">
        <f t="shared" si="217"/>
        <v>0.070614903590715</v>
      </c>
      <c r="EI157" s="16">
        <f t="shared" si="218"/>
        <v>0.0707919650491918</v>
      </c>
      <c r="EL157" s="25">
        <v>-0.429967901828183</v>
      </c>
      <c r="EM157" s="25">
        <v>0</v>
      </c>
      <c r="EN157" s="26">
        <f t="shared" si="219"/>
        <v>1.08211095561967</v>
      </c>
      <c r="EO157" s="26">
        <f t="shared" si="220"/>
        <v>0.650529975211116</v>
      </c>
      <c r="EP157" s="26">
        <f t="shared" si="221"/>
        <v>1.53720818118407</v>
      </c>
      <c r="EQ157" s="16">
        <f t="shared" si="222"/>
        <v>0.143009026256592</v>
      </c>
      <c r="ER157" s="16">
        <f t="shared" si="223"/>
        <v>0.537208181184073</v>
      </c>
      <c r="ES157" s="16">
        <f t="shared" si="224"/>
        <v>2.87336497881348e-6</v>
      </c>
    </row>
    <row r="158" s="1" customFormat="1" spans="1:149">
      <c r="A158" s="13" t="s">
        <v>29</v>
      </c>
      <c r="B158" s="13">
        <v>2.58952885195094</v>
      </c>
      <c r="C158" s="14">
        <v>0.008</v>
      </c>
      <c r="D158" s="14">
        <v>0.0280612244897959</v>
      </c>
      <c r="E158" s="13">
        <v>100</v>
      </c>
      <c r="F158" s="13">
        <v>0.9</v>
      </c>
      <c r="G158" s="13">
        <v>0.9</v>
      </c>
      <c r="H158" s="13">
        <v>1</v>
      </c>
      <c r="I158" s="13">
        <v>3.8</v>
      </c>
      <c r="J158" s="13">
        <v>0.774597495527728</v>
      </c>
      <c r="K158" s="17">
        <f t="shared" si="175"/>
        <v>1.28047095561967</v>
      </c>
      <c r="L158" s="17">
        <f t="shared" si="165"/>
        <v>0.604931718387062</v>
      </c>
      <c r="M158" s="17">
        <f t="shared" si="166"/>
        <v>1.65307913208174</v>
      </c>
      <c r="N158" s="16">
        <f t="shared" si="167"/>
        <v>0.255907957625389</v>
      </c>
      <c r="O158" s="16">
        <f t="shared" si="168"/>
        <v>0.65307913208174</v>
      </c>
      <c r="P158" s="16">
        <f>(O158-$Q$1)^2</f>
        <v>0.0137587109854069</v>
      </c>
      <c r="R158" s="21">
        <f t="shared" si="225"/>
        <v>-0.502639689490855</v>
      </c>
      <c r="S158" s="21">
        <f t="shared" si="242"/>
        <v>1</v>
      </c>
      <c r="T158" s="21">
        <f t="shared" si="176"/>
        <v>0.951475948720082</v>
      </c>
      <c r="U158" s="22">
        <f t="shared" si="226"/>
        <v>0.00796816964917688</v>
      </c>
      <c r="V158" s="21">
        <f t="shared" si="227"/>
        <v>0.0276747221562205</v>
      </c>
      <c r="W158" s="21">
        <f t="shared" si="228"/>
        <v>4.60517018598809</v>
      </c>
      <c r="X158" s="21">
        <f t="shared" si="229"/>
        <v>-0.105360515657826</v>
      </c>
      <c r="Y158" s="21">
        <f t="shared" si="230"/>
        <v>-0.105360515657826</v>
      </c>
      <c r="Z158" s="25">
        <f t="shared" si="231"/>
        <v>0</v>
      </c>
      <c r="AA158" s="21">
        <f t="shared" si="232"/>
        <v>1.33500106673234</v>
      </c>
      <c r="AB158" s="26">
        <f t="shared" si="177"/>
        <v>0.779369004177023</v>
      </c>
      <c r="AC158" s="26">
        <f t="shared" si="169"/>
        <v>0.993877728490969</v>
      </c>
      <c r="AD158" s="26">
        <f t="shared" si="233"/>
        <v>1.00615998460729</v>
      </c>
      <c r="AE158" s="16">
        <f t="shared" si="178"/>
        <v>2.27672947902937e-5</v>
      </c>
      <c r="AF158" s="16">
        <f t="shared" si="179"/>
        <v>0.00615998460728795</v>
      </c>
      <c r="AG158" s="16">
        <f t="shared" si="180"/>
        <v>0.0672759363841054</v>
      </c>
      <c r="AJ158" s="25">
        <v>-0.502639689490855</v>
      </c>
      <c r="AK158" s="25">
        <v>1</v>
      </c>
      <c r="AL158" s="25">
        <v>0.951475948720082</v>
      </c>
      <c r="AM158" s="25">
        <v>0.0276747221562205</v>
      </c>
      <c r="AN158" s="22">
        <v>4.60517018598809</v>
      </c>
      <c r="AO158" s="25">
        <v>-0.105360515657826</v>
      </c>
      <c r="AP158" s="25">
        <v>-0.105360515657826</v>
      </c>
      <c r="AQ158" s="25">
        <v>0</v>
      </c>
      <c r="AR158" s="25">
        <v>1.33500106673234</v>
      </c>
      <c r="AS158" s="26">
        <f t="shared" si="181"/>
        <v>0.779427216800422</v>
      </c>
      <c r="AT158" s="26">
        <f t="shared" si="170"/>
        <v>0.99380349932798</v>
      </c>
      <c r="AU158" s="26">
        <f t="shared" si="182"/>
        <v>1.00623513670078</v>
      </c>
      <c r="AV158" s="16">
        <f t="shared" si="183"/>
        <v>2.33262075719171e-5</v>
      </c>
      <c r="AW158" s="16">
        <f t="shared" si="184"/>
        <v>0.00623513670077647</v>
      </c>
      <c r="AX158" s="16">
        <f t="shared" si="185"/>
        <v>0.0674952923206809</v>
      </c>
      <c r="BA158" s="25">
        <v>-0.502639689490855</v>
      </c>
      <c r="BB158" s="25">
        <v>1</v>
      </c>
      <c r="BC158" s="25">
        <v>0.951475948720082</v>
      </c>
      <c r="BD158" s="25">
        <v>0.0276747221562205</v>
      </c>
      <c r="BE158" s="22">
        <v>-0.105360515657826</v>
      </c>
      <c r="BF158" s="25">
        <v>-0.105360515657826</v>
      </c>
      <c r="BG158" s="25">
        <v>0</v>
      </c>
      <c r="BH158" s="25">
        <v>1.33500106673234</v>
      </c>
      <c r="BI158" s="26">
        <f t="shared" si="186"/>
        <v>0.78635331695232</v>
      </c>
      <c r="BJ158" s="26">
        <f t="shared" si="171"/>
        <v>0.985050204315086</v>
      </c>
      <c r="BK158" s="26">
        <f t="shared" si="234"/>
        <v>1.01517668401004</v>
      </c>
      <c r="BL158" s="16">
        <f t="shared" si="187"/>
        <v>0.000138199337366893</v>
      </c>
      <c r="BM158" s="16">
        <f t="shared" si="188"/>
        <v>0.0151766840100389</v>
      </c>
      <c r="BN158" s="16">
        <f t="shared" si="189"/>
        <v>0.0623946434333001</v>
      </c>
      <c r="BQ158" s="25">
        <v>-0.502639689490855</v>
      </c>
      <c r="BR158" s="25">
        <v>1</v>
      </c>
      <c r="BS158" s="22">
        <v>0.951475948720082</v>
      </c>
      <c r="BT158" s="25">
        <v>0.0276747221562205</v>
      </c>
      <c r="BU158" s="25">
        <v>-0.105360515657826</v>
      </c>
      <c r="BV158" s="25">
        <v>0</v>
      </c>
      <c r="BW158" s="25">
        <v>1.33500106673234</v>
      </c>
      <c r="BX158" s="27">
        <f t="shared" si="190"/>
        <v>0.781818710377916</v>
      </c>
      <c r="BY158" s="27">
        <f t="shared" si="172"/>
        <v>0.990763568645348</v>
      </c>
      <c r="BZ158" s="29">
        <f t="shared" si="235"/>
        <v>1.00932253834008</v>
      </c>
      <c r="CA158" s="27">
        <f t="shared" si="191"/>
        <v>5.21459439125806e-5</v>
      </c>
      <c r="CB158" s="27">
        <f t="shared" si="192"/>
        <v>0.00932253834008145</v>
      </c>
      <c r="CC158" s="27">
        <f t="shared" si="193"/>
        <v>0.0661440106342455</v>
      </c>
      <c r="CF158" s="31">
        <v>-0.502639689490855</v>
      </c>
      <c r="CG158" s="31">
        <v>1</v>
      </c>
      <c r="CH158" s="31">
        <v>0.0276747221562205</v>
      </c>
      <c r="CI158" s="31">
        <v>-0.105360515657826</v>
      </c>
      <c r="CJ158" s="31">
        <v>0</v>
      </c>
      <c r="CK158" s="31">
        <v>1.33500106673234</v>
      </c>
      <c r="CL158" s="34">
        <f t="shared" si="194"/>
        <v>0.754349660354909</v>
      </c>
      <c r="CM158" s="34">
        <f t="shared" si="195"/>
        <v>1.02684144533623</v>
      </c>
      <c r="CN158" s="34">
        <f t="shared" si="196"/>
        <v>0.973860185077122</v>
      </c>
      <c r="CO158" s="32">
        <f t="shared" si="197"/>
        <v>0.000409974829185656</v>
      </c>
      <c r="CP158" s="32">
        <f t="shared" si="198"/>
        <v>0.0261398149228775</v>
      </c>
      <c r="CQ158" s="32">
        <f t="shared" si="199"/>
        <v>0.0587263135969493</v>
      </c>
      <c r="CS158" s="30">
        <f t="shared" si="200"/>
        <v>0.755486270978854</v>
      </c>
      <c r="CT158" s="30">
        <f t="shared" si="201"/>
        <v>0.852743969710523</v>
      </c>
      <c r="CU158" s="30">
        <f t="shared" si="202"/>
        <v>0.908358807615699</v>
      </c>
      <c r="CV158" s="34">
        <f t="shared" si="203"/>
        <v>1.10088655673945</v>
      </c>
      <c r="CW158" s="32">
        <f t="shared" si="204"/>
        <v>0.00610687142720217</v>
      </c>
      <c r="CX158" s="32">
        <f t="shared" si="205"/>
        <v>0.100886556739451</v>
      </c>
      <c r="CY158" s="32">
        <f t="shared" si="206"/>
        <v>0.0485829026777641</v>
      </c>
      <c r="CZ158" s="36"/>
      <c r="DB158" s="25">
        <v>-0.502639689490855</v>
      </c>
      <c r="DC158" s="25">
        <v>1</v>
      </c>
      <c r="DD158" s="22">
        <v>0.0276747221562205</v>
      </c>
      <c r="DE158" s="25">
        <v>0</v>
      </c>
      <c r="DF158" s="25">
        <v>1.33500106673234</v>
      </c>
      <c r="DG158" s="26">
        <f t="shared" si="207"/>
        <v>0.622108047115246</v>
      </c>
      <c r="DH158" s="29">
        <f t="shared" si="236"/>
        <v>1.24511730577925</v>
      </c>
      <c r="DI158" s="26">
        <f t="shared" si="237"/>
        <v>0.803137178608367</v>
      </c>
      <c r="DJ158" s="16">
        <f t="shared" si="208"/>
        <v>0.0232530318771429</v>
      </c>
      <c r="DK158" s="16">
        <f t="shared" si="209"/>
        <v>0.196862821391633</v>
      </c>
      <c r="DL158" s="16">
        <f t="shared" si="210"/>
        <v>0.0077858039500642</v>
      </c>
      <c r="DO158" s="25">
        <v>-0.502639689490855</v>
      </c>
      <c r="DP158" s="25">
        <v>1</v>
      </c>
      <c r="DQ158" s="25">
        <v>0</v>
      </c>
      <c r="DR158" s="22">
        <v>1.33500106673234</v>
      </c>
      <c r="DS158" s="26">
        <f t="shared" si="211"/>
        <v>0.635703477150031</v>
      </c>
      <c r="DT158" s="26">
        <f t="shared" si="173"/>
        <v>1.21848868752517</v>
      </c>
      <c r="DU158" s="26">
        <f t="shared" si="238"/>
        <v>0.820688784588608</v>
      </c>
      <c r="DV158" s="16">
        <f t="shared" si="212"/>
        <v>0.0192915483411041</v>
      </c>
      <c r="DW158" s="16">
        <f t="shared" si="213"/>
        <v>0.179311215411392</v>
      </c>
      <c r="DX158" s="16">
        <f t="shared" si="214"/>
        <v>0.0136517414859643</v>
      </c>
      <c r="EA158" s="25">
        <v>-0.502639689490855</v>
      </c>
      <c r="EB158" s="22">
        <v>1</v>
      </c>
      <c r="EC158" s="25">
        <v>0</v>
      </c>
      <c r="ED158" s="26">
        <f t="shared" si="215"/>
        <v>0.774163601979538</v>
      </c>
      <c r="EE158" s="26">
        <f t="shared" si="174"/>
        <v>1.0005604675124</v>
      </c>
      <c r="EF158" s="26">
        <f t="shared" si="239"/>
        <v>0.999439846435478</v>
      </c>
      <c r="EG158" s="16">
        <f t="shared" si="216"/>
        <v>1.88263611161015e-7</v>
      </c>
      <c r="EH158" s="16">
        <f t="shared" si="217"/>
        <v>0.000560153564522547</v>
      </c>
      <c r="EI158" s="16">
        <f t="shared" si="218"/>
        <v>0.112978230750245</v>
      </c>
      <c r="EL158" s="25">
        <v>-0.502639689490855</v>
      </c>
      <c r="EM158" s="25">
        <v>0</v>
      </c>
      <c r="EN158" s="26">
        <f t="shared" si="219"/>
        <v>1.28047095561967</v>
      </c>
      <c r="EO158" s="26">
        <f t="shared" si="220"/>
        <v>0.60493171838706</v>
      </c>
      <c r="EP158" s="26">
        <f t="shared" si="221"/>
        <v>1.65307913208175</v>
      </c>
      <c r="EQ158" s="16">
        <f t="shared" si="222"/>
        <v>0.255907957625394</v>
      </c>
      <c r="ER158" s="16">
        <f t="shared" si="223"/>
        <v>0.653079132081745</v>
      </c>
      <c r="ES158" s="16">
        <f t="shared" si="224"/>
        <v>0.0138217763908673</v>
      </c>
    </row>
    <row r="159" s="1" customFormat="1" spans="1:149">
      <c r="A159" s="13" t="s">
        <v>29</v>
      </c>
      <c r="B159" s="13">
        <v>2.58952885195094</v>
      </c>
      <c r="C159" s="14">
        <v>0.008</v>
      </c>
      <c r="D159" s="14">
        <v>0.0190311418685121</v>
      </c>
      <c r="E159" s="13">
        <v>100</v>
      </c>
      <c r="F159" s="13">
        <v>1.2</v>
      </c>
      <c r="G159" s="13">
        <v>1.2</v>
      </c>
      <c r="H159" s="13">
        <v>1</v>
      </c>
      <c r="I159" s="13">
        <v>3.8</v>
      </c>
      <c r="J159" s="13">
        <v>0.82784561049445</v>
      </c>
      <c r="K159" s="17">
        <f t="shared" si="175"/>
        <v>1.47883095561967</v>
      </c>
      <c r="L159" s="17">
        <f t="shared" si="165"/>
        <v>0.559797323249541</v>
      </c>
      <c r="M159" s="17">
        <f t="shared" si="166"/>
        <v>1.78636081036463</v>
      </c>
      <c r="N159" s="16">
        <f t="shared" si="167"/>
        <v>0.423781919567796</v>
      </c>
      <c r="O159" s="16">
        <f t="shared" si="168"/>
        <v>0.786360810364628</v>
      </c>
      <c r="P159" s="16">
        <f>(O159-$Q$1)^2</f>
        <v>0.0627899405664279</v>
      </c>
      <c r="R159" s="21">
        <f t="shared" si="225"/>
        <v>-0.580180483531471</v>
      </c>
      <c r="S159" s="21">
        <f t="shared" si="242"/>
        <v>1</v>
      </c>
      <c r="T159" s="21">
        <f t="shared" si="176"/>
        <v>0.951475948720082</v>
      </c>
      <c r="U159" s="22">
        <f t="shared" si="226"/>
        <v>0.00796816964917688</v>
      </c>
      <c r="V159" s="21">
        <f t="shared" si="227"/>
        <v>0.0188523149792092</v>
      </c>
      <c r="W159" s="21">
        <f t="shared" si="228"/>
        <v>4.60517018598809</v>
      </c>
      <c r="X159" s="21">
        <f t="shared" si="229"/>
        <v>0.182321556793955</v>
      </c>
      <c r="Y159" s="21">
        <f t="shared" si="230"/>
        <v>0.182321556793955</v>
      </c>
      <c r="Z159" s="25">
        <f t="shared" si="231"/>
        <v>0</v>
      </c>
      <c r="AA159" s="21">
        <f t="shared" si="232"/>
        <v>1.33500106673234</v>
      </c>
      <c r="AB159" s="26">
        <f t="shared" si="177"/>
        <v>0.969799166843537</v>
      </c>
      <c r="AC159" s="26">
        <f t="shared" si="169"/>
        <v>0.853625821507857</v>
      </c>
      <c r="AD159" s="26">
        <f t="shared" si="233"/>
        <v>1.17147346624729</v>
      </c>
      <c r="AE159" s="16">
        <f t="shared" si="178"/>
        <v>0.0201508121601535</v>
      </c>
      <c r="AF159" s="16">
        <f t="shared" si="179"/>
        <v>0.17147346624729</v>
      </c>
      <c r="AG159" s="16">
        <f t="shared" si="180"/>
        <v>0.00884776715469654</v>
      </c>
      <c r="AJ159" s="25">
        <v>-0.580180483531471</v>
      </c>
      <c r="AK159" s="25">
        <v>1</v>
      </c>
      <c r="AL159" s="25">
        <v>0.951475948720082</v>
      </c>
      <c r="AM159" s="25">
        <v>0.0188523149792092</v>
      </c>
      <c r="AN159" s="22">
        <v>4.60517018598809</v>
      </c>
      <c r="AO159" s="25">
        <v>0.182321556793955</v>
      </c>
      <c r="AP159" s="25">
        <v>0.182321556793955</v>
      </c>
      <c r="AQ159" s="25">
        <v>0</v>
      </c>
      <c r="AR159" s="25">
        <v>1.33500106673234</v>
      </c>
      <c r="AS159" s="26">
        <f t="shared" si="181"/>
        <v>0.969316299741332</v>
      </c>
      <c r="AT159" s="26">
        <f t="shared" si="170"/>
        <v>0.854051057137248</v>
      </c>
      <c r="AU159" s="26">
        <f t="shared" si="182"/>
        <v>1.17089018465941</v>
      </c>
      <c r="AV159" s="16">
        <f t="shared" si="183"/>
        <v>0.0200139559159877</v>
      </c>
      <c r="AW159" s="16">
        <f t="shared" si="184"/>
        <v>0.170890184659414</v>
      </c>
      <c r="AX159" s="16">
        <f t="shared" si="185"/>
        <v>0.00905228808227878</v>
      </c>
      <c r="BA159" s="25">
        <v>-0.580180483531471</v>
      </c>
      <c r="BB159" s="25">
        <v>1</v>
      </c>
      <c r="BC159" s="25">
        <v>0.951475948720082</v>
      </c>
      <c r="BD159" s="25">
        <v>0.0188523149792092</v>
      </c>
      <c r="BE159" s="22">
        <v>0.182321556793955</v>
      </c>
      <c r="BF159" s="25">
        <v>0.182321556793955</v>
      </c>
      <c r="BG159" s="25">
        <v>0</v>
      </c>
      <c r="BH159" s="25">
        <v>1.33500106673234</v>
      </c>
      <c r="BI159" s="26">
        <f t="shared" si="186"/>
        <v>0.984196448357315</v>
      </c>
      <c r="BJ159" s="26">
        <f t="shared" si="171"/>
        <v>0.841138587602278</v>
      </c>
      <c r="BK159" s="26">
        <f t="shared" si="234"/>
        <v>1.18886473018741</v>
      </c>
      <c r="BL159" s="16">
        <f t="shared" si="187"/>
        <v>0.0244455845004199</v>
      </c>
      <c r="BM159" s="16">
        <f t="shared" si="188"/>
        <v>0.188864730187409</v>
      </c>
      <c r="BN159" s="16">
        <f t="shared" si="189"/>
        <v>0.00579138530745656</v>
      </c>
      <c r="BQ159" s="25">
        <v>-0.580180483531471</v>
      </c>
      <c r="BR159" s="25">
        <v>1</v>
      </c>
      <c r="BS159" s="22">
        <v>0.951475948720082</v>
      </c>
      <c r="BT159" s="25">
        <v>0.0188523149792092</v>
      </c>
      <c r="BU159" s="25">
        <v>0.182321556793955</v>
      </c>
      <c r="BV159" s="25">
        <v>0</v>
      </c>
      <c r="BW159" s="25">
        <v>1.33500106673234</v>
      </c>
      <c r="BX159" s="27">
        <f t="shared" si="190"/>
        <v>0.978172934629364</v>
      </c>
      <c r="BY159" s="27">
        <f t="shared" si="172"/>
        <v>0.846318254356655</v>
      </c>
      <c r="BZ159" s="29">
        <f t="shared" si="235"/>
        <v>1.18158859844063</v>
      </c>
      <c r="CA159" s="27">
        <f t="shared" si="191"/>
        <v>0.0225983043815636</v>
      </c>
      <c r="CB159" s="27">
        <f t="shared" si="192"/>
        <v>0.18158859844063</v>
      </c>
      <c r="CC159" s="27">
        <f t="shared" si="193"/>
        <v>0.00721118884757889</v>
      </c>
      <c r="CF159" s="31">
        <v>-0.580180483531471</v>
      </c>
      <c r="CG159" s="31">
        <v>1</v>
      </c>
      <c r="CH159" s="31">
        <v>0.0188523149792092</v>
      </c>
      <c r="CI159" s="31">
        <v>0.182321556793955</v>
      </c>
      <c r="CJ159" s="31">
        <v>0</v>
      </c>
      <c r="CK159" s="31">
        <v>1.33500106673234</v>
      </c>
      <c r="CL159" s="34">
        <f t="shared" si="194"/>
        <v>0.943107626292804</v>
      </c>
      <c r="CM159" s="34">
        <f t="shared" si="195"/>
        <v>0.87778487567593</v>
      </c>
      <c r="CN159" s="34">
        <f t="shared" si="196"/>
        <v>1.13923129426212</v>
      </c>
      <c r="CO159" s="32">
        <f t="shared" si="197"/>
        <v>0.0132853322858999</v>
      </c>
      <c r="CP159" s="32">
        <f t="shared" si="198"/>
        <v>0.139231294262116</v>
      </c>
      <c r="CQ159" s="32">
        <f t="shared" si="199"/>
        <v>0.0167039203640435</v>
      </c>
      <c r="CS159" s="30">
        <f t="shared" si="200"/>
        <v>0.94433495285991</v>
      </c>
      <c r="CT159" s="30">
        <f t="shared" si="201"/>
        <v>1.09263309389734</v>
      </c>
      <c r="CU159" s="30">
        <f t="shared" si="202"/>
        <v>0.757661117092457</v>
      </c>
      <c r="CV159" s="34">
        <f t="shared" si="203"/>
        <v>1.31985128633435</v>
      </c>
      <c r="CW159" s="32">
        <f t="shared" si="204"/>
        <v>0.0701124113668382</v>
      </c>
      <c r="CX159" s="32">
        <f t="shared" si="205"/>
        <v>0.319851286334349</v>
      </c>
      <c r="CY159" s="32">
        <f t="shared" si="206"/>
        <v>2.10414267841012e-6</v>
      </c>
      <c r="CZ159" s="36"/>
      <c r="DB159" s="25">
        <v>-0.580180483531471</v>
      </c>
      <c r="DC159" s="25">
        <v>1</v>
      </c>
      <c r="DD159" s="22">
        <v>0.0188523149792092</v>
      </c>
      <c r="DE159" s="25">
        <v>0</v>
      </c>
      <c r="DF159" s="25">
        <v>1.33500106673234</v>
      </c>
      <c r="DG159" s="26">
        <f t="shared" si="207"/>
        <v>0.703292853638358</v>
      </c>
      <c r="DH159" s="29">
        <f t="shared" si="236"/>
        <v>1.17709942054969</v>
      </c>
      <c r="DI159" s="26">
        <f t="shared" si="237"/>
        <v>0.849545911366613</v>
      </c>
      <c r="DJ159" s="16">
        <f t="shared" si="208"/>
        <v>0.0155133892404528</v>
      </c>
      <c r="DK159" s="16">
        <f t="shared" si="209"/>
        <v>0.150454088633387</v>
      </c>
      <c r="DL159" s="16">
        <f t="shared" si="210"/>
        <v>0.0181295279502941</v>
      </c>
      <c r="DO159" s="25">
        <v>-0.580180483531471</v>
      </c>
      <c r="DP159" s="25">
        <v>1</v>
      </c>
      <c r="DQ159" s="25">
        <v>0</v>
      </c>
      <c r="DR159" s="22">
        <v>1.33500106673234</v>
      </c>
      <c r="DS159" s="26">
        <f t="shared" si="211"/>
        <v>0.734181416984641</v>
      </c>
      <c r="DT159" s="26">
        <f t="shared" si="173"/>
        <v>1.12757636102327</v>
      </c>
      <c r="DU159" s="26">
        <f t="shared" si="238"/>
        <v>0.886857896783598</v>
      </c>
      <c r="DV159" s="16">
        <f t="shared" si="212"/>
        <v>0.00877298114584289</v>
      </c>
      <c r="DW159" s="16">
        <f t="shared" si="213"/>
        <v>0.113142103216402</v>
      </c>
      <c r="DX159" s="16">
        <f t="shared" si="214"/>
        <v>0.0334925793138279</v>
      </c>
      <c r="EA159" s="25">
        <v>-0.580180483531471</v>
      </c>
      <c r="EB159" s="22">
        <v>1</v>
      </c>
      <c r="EC159" s="25">
        <v>0</v>
      </c>
      <c r="ED159" s="26">
        <f t="shared" si="215"/>
        <v>0.894090642428765</v>
      </c>
      <c r="EE159" s="26">
        <f t="shared" si="174"/>
        <v>0.925907923883016</v>
      </c>
      <c r="EF159" s="26">
        <f t="shared" si="239"/>
        <v>1.0800209979911</v>
      </c>
      <c r="EG159" s="16">
        <f t="shared" si="216"/>
        <v>0.00438840425597845</v>
      </c>
      <c r="EH159" s="16">
        <f t="shared" si="217"/>
        <v>0.0800209979910975</v>
      </c>
      <c r="EI159" s="16">
        <f t="shared" si="218"/>
        <v>0.0658751258322726</v>
      </c>
      <c r="EL159" s="25">
        <v>-0.580180483531471</v>
      </c>
      <c r="EM159" s="25">
        <v>0</v>
      </c>
      <c r="EN159" s="26">
        <f t="shared" si="219"/>
        <v>1.47883095561967</v>
      </c>
      <c r="EO159" s="26">
        <f t="shared" si="220"/>
        <v>0.55979732324954</v>
      </c>
      <c r="EP159" s="26">
        <f t="shared" si="221"/>
        <v>1.78636081036463</v>
      </c>
      <c r="EQ159" s="16">
        <f t="shared" si="222"/>
        <v>0.423781919567802</v>
      </c>
      <c r="ER159" s="16">
        <f t="shared" si="223"/>
        <v>0.786360810364633</v>
      </c>
      <c r="ES159" s="16">
        <f t="shared" si="224"/>
        <v>0.0629245833784121</v>
      </c>
    </row>
    <row r="160" s="1" customFormat="1" spans="1:149">
      <c r="A160" s="13" t="s">
        <v>29</v>
      </c>
      <c r="B160" s="13">
        <v>2.58952885195094</v>
      </c>
      <c r="C160" s="14">
        <v>0.016</v>
      </c>
      <c r="D160" s="14">
        <v>0.0454545454545455</v>
      </c>
      <c r="E160" s="13">
        <v>100</v>
      </c>
      <c r="F160" s="13">
        <v>0.6</v>
      </c>
      <c r="G160" s="13">
        <v>0.6</v>
      </c>
      <c r="H160" s="13">
        <v>1</v>
      </c>
      <c r="I160" s="13">
        <v>5.6</v>
      </c>
      <c r="J160" s="13">
        <v>0.792379161181117</v>
      </c>
      <c r="K160" s="17">
        <f t="shared" si="175"/>
        <v>0.983011755619666</v>
      </c>
      <c r="L160" s="17">
        <f t="shared" si="165"/>
        <v>0.806072925019723</v>
      </c>
      <c r="M160" s="17">
        <f t="shared" si="166"/>
        <v>1.24058254403661</v>
      </c>
      <c r="N160" s="16">
        <f t="shared" si="167"/>
        <v>0.0363407860623722</v>
      </c>
      <c r="O160" s="16">
        <f t="shared" si="168"/>
        <v>0.240582544036611</v>
      </c>
      <c r="P160" s="16">
        <f>(O160-$Q$1)^2</f>
        <v>0.0871424827601102</v>
      </c>
      <c r="R160" s="21">
        <f t="shared" si="225"/>
        <v>-0.215581062876404</v>
      </c>
      <c r="S160" s="21">
        <f t="shared" si="242"/>
        <v>1</v>
      </c>
      <c r="T160" s="21">
        <f t="shared" si="176"/>
        <v>0.951475948720082</v>
      </c>
      <c r="U160" s="22">
        <f t="shared" si="226"/>
        <v>0.0158733491562902</v>
      </c>
      <c r="V160" s="21">
        <f t="shared" si="227"/>
        <v>0.0444517625708338</v>
      </c>
      <c r="W160" s="21">
        <f t="shared" si="228"/>
        <v>4.60517018598809</v>
      </c>
      <c r="X160" s="21">
        <f t="shared" si="229"/>
        <v>-0.510825623765991</v>
      </c>
      <c r="Y160" s="21">
        <f t="shared" si="230"/>
        <v>-0.510825623765991</v>
      </c>
      <c r="Z160" s="25">
        <f t="shared" si="231"/>
        <v>0</v>
      </c>
      <c r="AA160" s="21">
        <f t="shared" si="232"/>
        <v>1.7227665977411</v>
      </c>
      <c r="AB160" s="26">
        <f t="shared" si="177"/>
        <v>0.64125899055131</v>
      </c>
      <c r="AC160" s="26">
        <f t="shared" si="169"/>
        <v>1.23566167937838</v>
      </c>
      <c r="AD160" s="26">
        <f t="shared" si="233"/>
        <v>0.809283007386832</v>
      </c>
      <c r="AE160" s="16">
        <f t="shared" si="178"/>
        <v>0.022837305971182</v>
      </c>
      <c r="AF160" s="16">
        <f t="shared" si="179"/>
        <v>0.190716992613168</v>
      </c>
      <c r="AG160" s="16">
        <f t="shared" si="180"/>
        <v>0.00559788935371283</v>
      </c>
      <c r="AJ160" s="25">
        <v>-0.215581062876404</v>
      </c>
      <c r="AK160" s="25">
        <v>1</v>
      </c>
      <c r="AL160" s="25">
        <v>0.951475948720082</v>
      </c>
      <c r="AM160" s="25">
        <v>0.0444517625708338</v>
      </c>
      <c r="AN160" s="22">
        <v>4.60517018598809</v>
      </c>
      <c r="AO160" s="25">
        <v>-0.510825623765991</v>
      </c>
      <c r="AP160" s="25">
        <v>-0.510825623765991</v>
      </c>
      <c r="AQ160" s="25">
        <v>0</v>
      </c>
      <c r="AR160" s="25">
        <v>1.7227665977411</v>
      </c>
      <c r="AS160" s="26">
        <f t="shared" si="181"/>
        <v>0.644131159953891</v>
      </c>
      <c r="AT160" s="26">
        <f t="shared" si="170"/>
        <v>1.23015188589516</v>
      </c>
      <c r="AU160" s="26">
        <f t="shared" si="182"/>
        <v>0.812907748600749</v>
      </c>
      <c r="AV160" s="16">
        <f t="shared" si="183"/>
        <v>0.0219774698678674</v>
      </c>
      <c r="AW160" s="16">
        <f t="shared" si="184"/>
        <v>0.187092251399251</v>
      </c>
      <c r="AX160" s="16">
        <f t="shared" si="185"/>
        <v>0.00623175195116833</v>
      </c>
      <c r="BA160" s="25">
        <v>-0.215581062876404</v>
      </c>
      <c r="BB160" s="25">
        <v>1</v>
      </c>
      <c r="BC160" s="25">
        <v>0.951475948720082</v>
      </c>
      <c r="BD160" s="25">
        <v>0.0444517625708338</v>
      </c>
      <c r="BE160" s="22">
        <v>-0.510825623765991</v>
      </c>
      <c r="BF160" s="25">
        <v>-0.510825623765991</v>
      </c>
      <c r="BG160" s="25">
        <v>0</v>
      </c>
      <c r="BH160" s="25">
        <v>1.7227665977411</v>
      </c>
      <c r="BI160" s="26">
        <f t="shared" si="186"/>
        <v>0.6471986254615</v>
      </c>
      <c r="BJ160" s="26">
        <f t="shared" si="171"/>
        <v>1.22432145250014</v>
      </c>
      <c r="BK160" s="26">
        <f t="shared" si="234"/>
        <v>0.816778957812051</v>
      </c>
      <c r="BL160" s="16">
        <f t="shared" si="187"/>
        <v>0.021077387951835</v>
      </c>
      <c r="BM160" s="16">
        <f t="shared" si="188"/>
        <v>0.183221042187949</v>
      </c>
      <c r="BN160" s="16">
        <f t="shared" si="189"/>
        <v>0.00668221883617021</v>
      </c>
      <c r="BQ160" s="25">
        <v>-0.215581062876404</v>
      </c>
      <c r="BR160" s="25">
        <v>1</v>
      </c>
      <c r="BS160" s="22">
        <v>0.951475948720082</v>
      </c>
      <c r="BT160" s="25">
        <v>0.0444517625708338</v>
      </c>
      <c r="BU160" s="25">
        <v>-0.510825623765991</v>
      </c>
      <c r="BV160" s="25">
        <v>0</v>
      </c>
      <c r="BW160" s="25">
        <v>1.7227665977411</v>
      </c>
      <c r="BX160" s="27">
        <f t="shared" si="190"/>
        <v>0.642950573051679</v>
      </c>
      <c r="BY160" s="27">
        <f t="shared" si="172"/>
        <v>1.23241069281608</v>
      </c>
      <c r="BZ160" s="29">
        <f t="shared" si="235"/>
        <v>0.81141782185854</v>
      </c>
      <c r="CA160" s="27">
        <f t="shared" si="191"/>
        <v>0.0223289029503573</v>
      </c>
      <c r="CB160" s="27">
        <f t="shared" si="192"/>
        <v>0.18858217814146</v>
      </c>
      <c r="CC160" s="27">
        <f t="shared" si="193"/>
        <v>0.00607232734486879</v>
      </c>
      <c r="CF160" s="31">
        <v>-0.215581062876404</v>
      </c>
      <c r="CG160" s="31">
        <v>1</v>
      </c>
      <c r="CH160" s="31">
        <v>0.0444517625708338</v>
      </c>
      <c r="CI160" s="31">
        <v>-0.510825623765991</v>
      </c>
      <c r="CJ160" s="31">
        <v>0</v>
      </c>
      <c r="CK160" s="31">
        <v>1.7227665977411</v>
      </c>
      <c r="CL160" s="34">
        <f t="shared" si="194"/>
        <v>0.617958063925122</v>
      </c>
      <c r="CM160" s="34">
        <f t="shared" si="195"/>
        <v>1.28225393831438</v>
      </c>
      <c r="CN160" s="34">
        <f t="shared" si="196"/>
        <v>0.779876723416093</v>
      </c>
      <c r="CO160" s="32">
        <f t="shared" si="197"/>
        <v>0.0304227191679853</v>
      </c>
      <c r="CP160" s="32">
        <f t="shared" si="198"/>
        <v>0.220123276583907</v>
      </c>
      <c r="CQ160" s="32">
        <f t="shared" si="199"/>
        <v>0.00233788350490669</v>
      </c>
      <c r="CS160" s="30">
        <f t="shared" si="200"/>
        <v>0.619184941171436</v>
      </c>
      <c r="CT160" s="30">
        <f t="shared" si="201"/>
        <v>0.666146451163651</v>
      </c>
      <c r="CU160" s="30">
        <f t="shared" si="202"/>
        <v>1.18949693389037</v>
      </c>
      <c r="CV160" s="34">
        <f t="shared" si="203"/>
        <v>0.840691532284488</v>
      </c>
      <c r="CW160" s="32">
        <f t="shared" si="204"/>
        <v>0.0159346970783537</v>
      </c>
      <c r="CX160" s="32">
        <f t="shared" si="205"/>
        <v>0.159308467715512</v>
      </c>
      <c r="CY160" s="32">
        <f t="shared" si="206"/>
        <v>0.0262418567672583</v>
      </c>
      <c r="CZ160" s="36"/>
      <c r="DB160" s="25">
        <v>-0.215581062876404</v>
      </c>
      <c r="DC160" s="25">
        <v>1</v>
      </c>
      <c r="DD160" s="22">
        <v>0.0444517625708338</v>
      </c>
      <c r="DE160" s="25">
        <v>0</v>
      </c>
      <c r="DF160" s="25">
        <v>1.7227665977411</v>
      </c>
      <c r="DG160" s="26">
        <f t="shared" si="207"/>
        <v>0.587141013116277</v>
      </c>
      <c r="DH160" s="29">
        <f t="shared" si="236"/>
        <v>1.34955512130813</v>
      </c>
      <c r="DI160" s="26">
        <f t="shared" si="237"/>
        <v>0.740984924743714</v>
      </c>
      <c r="DJ160" s="16">
        <f t="shared" si="208"/>
        <v>0.0421226974210851</v>
      </c>
      <c r="DK160" s="16">
        <f t="shared" si="209"/>
        <v>0.259015075256286</v>
      </c>
      <c r="DL160" s="16">
        <f t="shared" si="210"/>
        <v>0.000680424558623032</v>
      </c>
      <c r="DO160" s="25">
        <v>-0.215581062876404</v>
      </c>
      <c r="DP160" s="25">
        <v>1</v>
      </c>
      <c r="DQ160" s="25">
        <v>0</v>
      </c>
      <c r="DR160" s="22">
        <v>1.7227665977411</v>
      </c>
      <c r="DS160" s="26">
        <f t="shared" si="211"/>
        <v>0.5853856670894</v>
      </c>
      <c r="DT160" s="26">
        <f t="shared" si="173"/>
        <v>1.35360191704199</v>
      </c>
      <c r="DU160" s="26">
        <f t="shared" si="238"/>
        <v>0.738769639293425</v>
      </c>
      <c r="DV160" s="16">
        <f t="shared" si="212"/>
        <v>0.0428463065962976</v>
      </c>
      <c r="DW160" s="16">
        <f t="shared" si="213"/>
        <v>0.261230360706575</v>
      </c>
      <c r="DX160" s="16">
        <f t="shared" si="214"/>
        <v>0.00121951268444435</v>
      </c>
      <c r="EA160" s="25">
        <v>-0.215581062876404</v>
      </c>
      <c r="EB160" s="22">
        <v>1</v>
      </c>
      <c r="EC160" s="25">
        <v>0</v>
      </c>
      <c r="ED160" s="26">
        <f t="shared" si="215"/>
        <v>0.594321892409084</v>
      </c>
      <c r="EE160" s="26">
        <f t="shared" si="174"/>
        <v>1.33324915555308</v>
      </c>
      <c r="EF160" s="26">
        <f t="shared" si="239"/>
        <v>0.750047352990947</v>
      </c>
      <c r="EG160" s="16">
        <f t="shared" si="216"/>
        <v>0.0392266817134374</v>
      </c>
      <c r="EH160" s="16">
        <f t="shared" si="217"/>
        <v>0.249952647009053</v>
      </c>
      <c r="EI160" s="16">
        <f t="shared" si="218"/>
        <v>0.00752206713585407</v>
      </c>
      <c r="EL160" s="25">
        <v>-0.215581062876404</v>
      </c>
      <c r="EM160" s="25">
        <v>0</v>
      </c>
      <c r="EN160" s="26">
        <f t="shared" si="219"/>
        <v>0.983011755619666</v>
      </c>
      <c r="EO160" s="26">
        <f t="shared" si="220"/>
        <v>0.806072925019723</v>
      </c>
      <c r="EP160" s="26">
        <f t="shared" si="221"/>
        <v>1.24058254403661</v>
      </c>
      <c r="EQ160" s="16">
        <f t="shared" si="222"/>
        <v>0.0363407860623723</v>
      </c>
      <c r="ER160" s="16">
        <f t="shared" si="223"/>
        <v>0.240582544036611</v>
      </c>
      <c r="ES160" s="16">
        <f t="shared" si="224"/>
        <v>0.0869840215735267</v>
      </c>
    </row>
    <row r="161" s="1" customFormat="1" spans="1:149">
      <c r="A161" s="13" t="s">
        <v>84</v>
      </c>
      <c r="B161" s="13">
        <v>3.59253564497563</v>
      </c>
      <c r="C161" s="14">
        <v>0.00566</v>
      </c>
      <c r="D161" s="14">
        <v>0.0388958333333333</v>
      </c>
      <c r="E161" s="13">
        <v>140</v>
      </c>
      <c r="F161" s="13">
        <v>0.357142857142857</v>
      </c>
      <c r="G161" s="13">
        <v>0.571428571428572</v>
      </c>
      <c r="H161" s="13">
        <v>0.571428571428571</v>
      </c>
      <c r="I161" s="13">
        <v>2.85714285714286</v>
      </c>
      <c r="J161" s="13">
        <v>1.16</v>
      </c>
      <c r="K161" s="17">
        <f t="shared" si="175"/>
        <v>0.948250203502486</v>
      </c>
      <c r="L161" s="17">
        <f t="shared" si="165"/>
        <v>1.2233058276343</v>
      </c>
      <c r="M161" s="17">
        <f t="shared" si="166"/>
        <v>0.817457071984902</v>
      </c>
      <c r="N161" s="16">
        <f t="shared" si="167"/>
        <v>0.0448379763167387</v>
      </c>
      <c r="O161" s="16">
        <f t="shared" si="168"/>
        <v>0.182542928015098</v>
      </c>
      <c r="P161" s="16">
        <f>(O161-$Q$1)^2</f>
        <v>0.124777559527377</v>
      </c>
      <c r="R161" s="21">
        <f t="shared" si="225"/>
        <v>0.201556888922951</v>
      </c>
      <c r="S161" s="21">
        <f t="shared" si="242"/>
        <v>1</v>
      </c>
      <c r="T161" s="21">
        <f t="shared" si="176"/>
        <v>1.27885826097488</v>
      </c>
      <c r="U161" s="22">
        <f t="shared" si="226"/>
        <v>0.00564404238508504</v>
      </c>
      <c r="V161" s="21">
        <f t="shared" si="227"/>
        <v>0.0381584504340138</v>
      </c>
      <c r="W161" s="21">
        <f t="shared" si="228"/>
        <v>4.9416424226093</v>
      </c>
      <c r="X161" s="21">
        <f t="shared" si="229"/>
        <v>-1.02961941718116</v>
      </c>
      <c r="Y161" s="21">
        <f t="shared" si="230"/>
        <v>-0.559615787935422</v>
      </c>
      <c r="Z161" s="25">
        <f t="shared" si="231"/>
        <v>-0.559615787935424</v>
      </c>
      <c r="AA161" s="21">
        <f t="shared" si="232"/>
        <v>1.04982212449868</v>
      </c>
      <c r="AB161" s="26">
        <f t="shared" si="177"/>
        <v>1.17844534455798</v>
      </c>
      <c r="AC161" s="26">
        <f t="shared" si="169"/>
        <v>0.98434773013177</v>
      </c>
      <c r="AD161" s="26">
        <f t="shared" si="233"/>
        <v>1.01590115910171</v>
      </c>
      <c r="AE161" s="16">
        <f t="shared" si="178"/>
        <v>0.000340230735862634</v>
      </c>
      <c r="AF161" s="16">
        <f t="shared" si="179"/>
        <v>0.0159011591017075</v>
      </c>
      <c r="AG161" s="16">
        <f t="shared" si="180"/>
        <v>0.0623175720989855</v>
      </c>
      <c r="AJ161" s="25">
        <v>0.201556888922951</v>
      </c>
      <c r="AK161" s="25">
        <v>1</v>
      </c>
      <c r="AL161" s="25">
        <v>1.27885826097488</v>
      </c>
      <c r="AM161" s="25">
        <v>0.0381584504340138</v>
      </c>
      <c r="AN161" s="22">
        <v>4.9416424226093</v>
      </c>
      <c r="AO161" s="25">
        <v>-1.02961941718116</v>
      </c>
      <c r="AP161" s="25">
        <v>-0.559615787935422</v>
      </c>
      <c r="AQ161" s="25">
        <v>-0.559615787935424</v>
      </c>
      <c r="AR161" s="25">
        <v>1.04982212449868</v>
      </c>
      <c r="AS161" s="26">
        <f t="shared" si="181"/>
        <v>1.18136110339413</v>
      </c>
      <c r="AT161" s="26">
        <f t="shared" si="170"/>
        <v>0.981918226922523</v>
      </c>
      <c r="AU161" s="26">
        <f t="shared" si="182"/>
        <v>1.01841474430528</v>
      </c>
      <c r="AV161" s="16">
        <f t="shared" si="183"/>
        <v>0.000456296738214717</v>
      </c>
      <c r="AW161" s="16">
        <f t="shared" si="184"/>
        <v>0.0184147443052847</v>
      </c>
      <c r="AX161" s="16">
        <f t="shared" si="185"/>
        <v>0.0613151461026101</v>
      </c>
      <c r="BA161" s="25">
        <v>0.201556888922951</v>
      </c>
      <c r="BB161" s="25">
        <v>1</v>
      </c>
      <c r="BC161" s="25">
        <v>1.27885826097488</v>
      </c>
      <c r="BD161" s="25">
        <v>0.0381584504340138</v>
      </c>
      <c r="BE161" s="22">
        <v>-1.02961941718116</v>
      </c>
      <c r="BF161" s="25">
        <v>-0.559615787935422</v>
      </c>
      <c r="BG161" s="25">
        <v>-0.559615787935424</v>
      </c>
      <c r="BH161" s="25">
        <v>1.04982212449868</v>
      </c>
      <c r="BI161" s="26">
        <f t="shared" si="186"/>
        <v>1.18381801825278</v>
      </c>
      <c r="BJ161" s="26">
        <f t="shared" si="171"/>
        <v>0.979880338121618</v>
      </c>
      <c r="BK161" s="26">
        <f t="shared" si="234"/>
        <v>1.02053277435585</v>
      </c>
      <c r="BL161" s="16">
        <f t="shared" si="187"/>
        <v>0.00056729799348987</v>
      </c>
      <c r="BM161" s="16">
        <f t="shared" si="188"/>
        <v>0.0205327743558468</v>
      </c>
      <c r="BN161" s="16">
        <f t="shared" si="189"/>
        <v>0.0597475441133925</v>
      </c>
      <c r="BQ161" s="25">
        <v>0.201556888922951</v>
      </c>
      <c r="BR161" s="25">
        <v>1</v>
      </c>
      <c r="BS161" s="22">
        <v>1.27885826097488</v>
      </c>
      <c r="BT161" s="25">
        <v>0.0381584504340138</v>
      </c>
      <c r="BU161" s="25">
        <v>-0.559615787935422</v>
      </c>
      <c r="BV161" s="25">
        <v>-0.559615787935424</v>
      </c>
      <c r="BW161" s="25">
        <v>1.04982212449868</v>
      </c>
      <c r="BX161" s="27">
        <f t="shared" si="190"/>
        <v>1.16140339028557</v>
      </c>
      <c r="BY161" s="27">
        <f t="shared" si="172"/>
        <v>0.998791642682203</v>
      </c>
      <c r="BZ161" s="29">
        <f t="shared" si="235"/>
        <v>1.00120981921169</v>
      </c>
      <c r="CA161" s="27">
        <f t="shared" si="191"/>
        <v>1.96950429362139e-6</v>
      </c>
      <c r="CB161" s="27">
        <f t="shared" si="192"/>
        <v>0.00120981921169494</v>
      </c>
      <c r="CC161" s="27">
        <f t="shared" si="193"/>
        <v>0.0703827626008281</v>
      </c>
      <c r="CF161" s="31">
        <v>0.201556888922951</v>
      </c>
      <c r="CG161" s="31">
        <v>1</v>
      </c>
      <c r="CH161" s="31">
        <v>0.0381584504340138</v>
      </c>
      <c r="CI161" s="31">
        <v>-0.559615787935422</v>
      </c>
      <c r="CJ161" s="31">
        <v>-0.559615787935424</v>
      </c>
      <c r="CK161" s="31">
        <v>1.04982212449868</v>
      </c>
      <c r="CL161" s="34">
        <f t="shared" si="194"/>
        <v>1.12872362121101</v>
      </c>
      <c r="CM161" s="34">
        <f t="shared" si="195"/>
        <v>1.02770951028333</v>
      </c>
      <c r="CN161" s="34">
        <f t="shared" si="196"/>
        <v>0.973037604492252</v>
      </c>
      <c r="CO161" s="32">
        <f t="shared" si="197"/>
        <v>0.000978211870152247</v>
      </c>
      <c r="CP161" s="32">
        <f t="shared" si="198"/>
        <v>0.0269623955077481</v>
      </c>
      <c r="CQ161" s="32">
        <f t="shared" si="199"/>
        <v>0.0583283098953781</v>
      </c>
      <c r="CS161" s="30">
        <f t="shared" si="200"/>
        <v>1.13190736649202</v>
      </c>
      <c r="CT161" s="30">
        <f t="shared" si="201"/>
        <v>1.28341310170332</v>
      </c>
      <c r="CU161" s="30">
        <f t="shared" si="202"/>
        <v>0.90383992376303</v>
      </c>
      <c r="CV161" s="34">
        <f t="shared" si="203"/>
        <v>1.10639060491665</v>
      </c>
      <c r="CW161" s="32">
        <f t="shared" si="204"/>
        <v>0.0152307936720333</v>
      </c>
      <c r="CX161" s="32">
        <f t="shared" si="205"/>
        <v>0.106390604916653</v>
      </c>
      <c r="CY161" s="32">
        <f t="shared" si="206"/>
        <v>0.0461868444085727</v>
      </c>
      <c r="CZ161" s="36"/>
      <c r="DB161" s="25">
        <v>0.201556888922951</v>
      </c>
      <c r="DC161" s="25">
        <v>1</v>
      </c>
      <c r="DD161" s="22">
        <v>0.0381584504340138</v>
      </c>
      <c r="DE161" s="25">
        <v>-0.559615787935424</v>
      </c>
      <c r="DF161" s="25">
        <v>1.04982212449868</v>
      </c>
      <c r="DG161" s="26">
        <f t="shared" si="207"/>
        <v>1.17690401006151</v>
      </c>
      <c r="DH161" s="29">
        <f t="shared" si="236"/>
        <v>0.985636882942878</v>
      </c>
      <c r="DI161" s="26">
        <f t="shared" si="237"/>
        <v>1.01457242246682</v>
      </c>
      <c r="DJ161" s="16">
        <f t="shared" si="208"/>
        <v>0.000285745556159642</v>
      </c>
      <c r="DK161" s="16">
        <f t="shared" si="209"/>
        <v>0.0145724224668193</v>
      </c>
      <c r="DL161" s="16">
        <f t="shared" si="210"/>
        <v>0.0731851832707462</v>
      </c>
      <c r="DO161" s="25">
        <v>0.201556888922951</v>
      </c>
      <c r="DP161" s="25">
        <v>1</v>
      </c>
      <c r="DQ161" s="25">
        <v>-0.559615787935424</v>
      </c>
      <c r="DR161" s="22">
        <v>1.04982212449868</v>
      </c>
      <c r="DS161" s="26">
        <f t="shared" si="211"/>
        <v>1.19483412181756</v>
      </c>
      <c r="DT161" s="26">
        <f t="shared" si="173"/>
        <v>0.970846060401611</v>
      </c>
      <c r="DU161" s="26">
        <f t="shared" si="238"/>
        <v>1.03002941535997</v>
      </c>
      <c r="DV161" s="16">
        <f t="shared" si="212"/>
        <v>0.00121341604280085</v>
      </c>
      <c r="DW161" s="16">
        <f t="shared" si="213"/>
        <v>0.0300294153599685</v>
      </c>
      <c r="DX161" s="16">
        <f t="shared" si="214"/>
        <v>0.0708211675172742</v>
      </c>
      <c r="EA161" s="25">
        <v>0.201556888922951</v>
      </c>
      <c r="EB161" s="22">
        <v>1</v>
      </c>
      <c r="EC161" s="25">
        <v>-0.559615787935424</v>
      </c>
      <c r="ED161" s="26">
        <f t="shared" si="215"/>
        <v>1.36993192893331</v>
      </c>
      <c r="EE161" s="26">
        <f t="shared" si="174"/>
        <v>0.846757401225935</v>
      </c>
      <c r="EF161" s="26">
        <f t="shared" si="239"/>
        <v>1.18097580080458</v>
      </c>
      <c r="EG161" s="16">
        <f t="shared" si="216"/>
        <v>0.0440714147856593</v>
      </c>
      <c r="EH161" s="16">
        <f t="shared" si="217"/>
        <v>0.180975800804575</v>
      </c>
      <c r="EI161" s="16">
        <f t="shared" si="218"/>
        <v>0.0242445757004144</v>
      </c>
      <c r="EL161" s="25">
        <v>0.201556888922951</v>
      </c>
      <c r="EM161" s="25">
        <v>-0.559615787935424</v>
      </c>
      <c r="EN161" s="26">
        <f t="shared" si="219"/>
        <v>0.964736070102468</v>
      </c>
      <c r="EO161" s="26">
        <f t="shared" si="220"/>
        <v>1.20240139862998</v>
      </c>
      <c r="EP161" s="26">
        <f t="shared" si="221"/>
        <v>0.831669025950403</v>
      </c>
      <c r="EQ161" s="16">
        <f t="shared" si="222"/>
        <v>0.0381280023190284</v>
      </c>
      <c r="ER161" s="16">
        <f t="shared" si="223"/>
        <v>0.168330974049597</v>
      </c>
      <c r="ES161" s="16">
        <f t="shared" si="224"/>
        <v>0.134822699589856</v>
      </c>
    </row>
    <row r="162" s="1" customFormat="1" spans="1:149">
      <c r="A162" s="13" t="s">
        <v>84</v>
      </c>
      <c r="B162" s="13">
        <v>4.04988202674189</v>
      </c>
      <c r="C162" s="14">
        <v>0.00566</v>
      </c>
      <c r="D162" s="14">
        <v>0.0388958333333333</v>
      </c>
      <c r="E162" s="13">
        <v>140</v>
      </c>
      <c r="F162" s="13">
        <v>0.357142857142857</v>
      </c>
      <c r="G162" s="13">
        <v>0.571428571428572</v>
      </c>
      <c r="H162" s="13">
        <v>0.571428571428571</v>
      </c>
      <c r="I162" s="13">
        <v>2.85714285714286</v>
      </c>
      <c r="J162" s="13">
        <v>1.11</v>
      </c>
      <c r="K162" s="17">
        <f t="shared" si="175"/>
        <v>0.936450666852916</v>
      </c>
      <c r="L162" s="17">
        <f t="shared" si="165"/>
        <v>1.18532672279504</v>
      </c>
      <c r="M162" s="17">
        <f t="shared" si="166"/>
        <v>0.843649249417042</v>
      </c>
      <c r="N162" s="16">
        <f t="shared" si="167"/>
        <v>0.0301193710357975</v>
      </c>
      <c r="O162" s="16">
        <f t="shared" si="168"/>
        <v>0.156350750582958</v>
      </c>
      <c r="P162" s="16">
        <f>(O162-$Q$1)^2</f>
        <v>0.143967769641566</v>
      </c>
      <c r="R162" s="21">
        <f t="shared" si="225"/>
        <v>0.170018452023433</v>
      </c>
      <c r="S162" s="21">
        <f t="shared" si="242"/>
        <v>1</v>
      </c>
      <c r="T162" s="21">
        <f t="shared" si="176"/>
        <v>1.39868775149465</v>
      </c>
      <c r="U162" s="22">
        <f t="shared" si="226"/>
        <v>0.00564404238508504</v>
      </c>
      <c r="V162" s="21">
        <f t="shared" si="227"/>
        <v>0.0381584504340138</v>
      </c>
      <c r="W162" s="21">
        <f t="shared" si="228"/>
        <v>4.9416424226093</v>
      </c>
      <c r="X162" s="21">
        <f t="shared" si="229"/>
        <v>-1.02961941718116</v>
      </c>
      <c r="Y162" s="21">
        <f t="shared" si="230"/>
        <v>-0.559615787935422</v>
      </c>
      <c r="Z162" s="25">
        <f t="shared" si="231"/>
        <v>-0.559615787935424</v>
      </c>
      <c r="AA162" s="21">
        <f t="shared" si="232"/>
        <v>1.04982212449868</v>
      </c>
      <c r="AB162" s="26">
        <f t="shared" si="177"/>
        <v>1.19525618102854</v>
      </c>
      <c r="AC162" s="26">
        <f t="shared" si="169"/>
        <v>0.928671206740651</v>
      </c>
      <c r="AD162" s="26">
        <f t="shared" si="233"/>
        <v>1.07680737029599</v>
      </c>
      <c r="AE162" s="16">
        <f t="shared" si="178"/>
        <v>0.00726861640357178</v>
      </c>
      <c r="AF162" s="16">
        <f t="shared" si="179"/>
        <v>0.0768073702959851</v>
      </c>
      <c r="AG162" s="16">
        <f t="shared" si="180"/>
        <v>0.0356185095116538</v>
      </c>
      <c r="AJ162" s="25">
        <v>0.170018452023433</v>
      </c>
      <c r="AK162" s="25">
        <v>1</v>
      </c>
      <c r="AL162" s="25">
        <v>1.39868775149465</v>
      </c>
      <c r="AM162" s="25">
        <v>0.0381584504340138</v>
      </c>
      <c r="AN162" s="22">
        <v>4.9416424226093</v>
      </c>
      <c r="AO162" s="25">
        <v>-1.02961941718116</v>
      </c>
      <c r="AP162" s="25">
        <v>-0.559615787935422</v>
      </c>
      <c r="AQ162" s="25">
        <v>-0.559615787935424</v>
      </c>
      <c r="AR162" s="25">
        <v>1.04982212449868</v>
      </c>
      <c r="AS162" s="26">
        <f t="shared" si="181"/>
        <v>1.198831092695</v>
      </c>
      <c r="AT162" s="26">
        <f t="shared" si="170"/>
        <v>0.925901911256481</v>
      </c>
      <c r="AU162" s="26">
        <f t="shared" si="182"/>
        <v>1.08002801143694</v>
      </c>
      <c r="AV162" s="16">
        <f t="shared" si="183"/>
        <v>0.00789096302938855</v>
      </c>
      <c r="AW162" s="16">
        <f t="shared" si="184"/>
        <v>0.0800280114369414</v>
      </c>
      <c r="AX162" s="16">
        <f t="shared" si="185"/>
        <v>0.0345981153389546</v>
      </c>
      <c r="BA162" s="25">
        <v>0.170018452023433</v>
      </c>
      <c r="BB162" s="25">
        <v>1</v>
      </c>
      <c r="BC162" s="25">
        <v>1.39868775149465</v>
      </c>
      <c r="BD162" s="25">
        <v>0.0381584504340138</v>
      </c>
      <c r="BE162" s="22">
        <v>-1.02961941718116</v>
      </c>
      <c r="BF162" s="25">
        <v>-0.559615787935422</v>
      </c>
      <c r="BG162" s="25">
        <v>-0.559615787935424</v>
      </c>
      <c r="BH162" s="25">
        <v>1.04982212449868</v>
      </c>
      <c r="BI162" s="26">
        <f t="shared" si="186"/>
        <v>1.20495746608299</v>
      </c>
      <c r="BJ162" s="26">
        <f t="shared" si="171"/>
        <v>0.921194341911777</v>
      </c>
      <c r="BK162" s="26">
        <f t="shared" si="234"/>
        <v>1.08554726674143</v>
      </c>
      <c r="BL162" s="16">
        <f t="shared" si="187"/>
        <v>0.00901692036490168</v>
      </c>
      <c r="BM162" s="16">
        <f t="shared" si="188"/>
        <v>0.0855472667414299</v>
      </c>
      <c r="BN162" s="16">
        <f t="shared" si="189"/>
        <v>0.0321910395019005</v>
      </c>
      <c r="BQ162" s="25">
        <v>0.170018452023433</v>
      </c>
      <c r="BR162" s="25">
        <v>1</v>
      </c>
      <c r="BS162" s="22">
        <v>1.39868775149465</v>
      </c>
      <c r="BT162" s="25">
        <v>0.0381584504340138</v>
      </c>
      <c r="BU162" s="25">
        <v>-0.559615787935422</v>
      </c>
      <c r="BV162" s="25">
        <v>-0.559615787935424</v>
      </c>
      <c r="BW162" s="25">
        <v>1.04982212449868</v>
      </c>
      <c r="BX162" s="27">
        <f t="shared" si="190"/>
        <v>1.1816610491776</v>
      </c>
      <c r="BY162" s="27">
        <f t="shared" si="172"/>
        <v>0.939355664445846</v>
      </c>
      <c r="BZ162" s="29">
        <f t="shared" si="235"/>
        <v>1.0645595037636</v>
      </c>
      <c r="CA162" s="27">
        <f t="shared" si="191"/>
        <v>0.00513530596923434</v>
      </c>
      <c r="CB162" s="27">
        <f t="shared" si="192"/>
        <v>0.0645595037636031</v>
      </c>
      <c r="CC162" s="27">
        <f t="shared" si="193"/>
        <v>0.040782919475038</v>
      </c>
      <c r="CF162" s="31">
        <v>0.170018452023433</v>
      </c>
      <c r="CG162" s="31">
        <v>1</v>
      </c>
      <c r="CH162" s="31">
        <v>0.0381584504340138</v>
      </c>
      <c r="CI162" s="31">
        <v>-0.559615787935422</v>
      </c>
      <c r="CJ162" s="31">
        <v>-0.559615787935424</v>
      </c>
      <c r="CK162" s="31">
        <v>1.04982212449868</v>
      </c>
      <c r="CL162" s="34">
        <f t="shared" si="194"/>
        <v>1.11467836639691</v>
      </c>
      <c r="CM162" s="34">
        <f t="shared" si="195"/>
        <v>0.995802945012708</v>
      </c>
      <c r="CN162" s="34">
        <f t="shared" si="196"/>
        <v>1.00421474450172</v>
      </c>
      <c r="CO162" s="32">
        <f t="shared" si="197"/>
        <v>2.18871121437563e-5</v>
      </c>
      <c r="CP162" s="32">
        <f t="shared" si="198"/>
        <v>0.00421474450172266</v>
      </c>
      <c r="CQ162" s="32">
        <f t="shared" si="199"/>
        <v>0.0698334517435209</v>
      </c>
      <c r="CS162" s="30">
        <f t="shared" si="200"/>
        <v>1.11826675267248</v>
      </c>
      <c r="CT162" s="30">
        <f t="shared" si="201"/>
        <v>1.28341310170332</v>
      </c>
      <c r="CU162" s="30">
        <f t="shared" si="202"/>
        <v>0.864881306359451</v>
      </c>
      <c r="CV162" s="34">
        <f t="shared" si="203"/>
        <v>1.15622801955254</v>
      </c>
      <c r="CW162" s="32">
        <f t="shared" si="204"/>
        <v>0.0300721038423649</v>
      </c>
      <c r="CX162" s="32">
        <f t="shared" si="205"/>
        <v>0.156228019552538</v>
      </c>
      <c r="CY162" s="32">
        <f t="shared" si="206"/>
        <v>0.0272493703783037</v>
      </c>
      <c r="CZ162" s="36"/>
      <c r="DB162" s="25">
        <v>0.170018452023433</v>
      </c>
      <c r="DC162" s="25">
        <v>1</v>
      </c>
      <c r="DD162" s="22">
        <v>0.0381584504340138</v>
      </c>
      <c r="DE162" s="25">
        <v>-0.559615787935424</v>
      </c>
      <c r="DF162" s="25">
        <v>1.04982212449868</v>
      </c>
      <c r="DG162" s="26">
        <f t="shared" si="207"/>
        <v>1.16225922332858</v>
      </c>
      <c r="DH162" s="29">
        <f t="shared" si="236"/>
        <v>0.955036516570787</v>
      </c>
      <c r="DI162" s="26">
        <f t="shared" si="237"/>
        <v>1.0470803813771</v>
      </c>
      <c r="DJ162" s="16">
        <f t="shared" si="208"/>
        <v>0.0027310264229069</v>
      </c>
      <c r="DK162" s="16">
        <f t="shared" si="209"/>
        <v>0.0470803813771035</v>
      </c>
      <c r="DL162" s="16">
        <f t="shared" si="210"/>
        <v>0.056653350344235</v>
      </c>
      <c r="DO162" s="25">
        <v>0.170018452023433</v>
      </c>
      <c r="DP162" s="25">
        <v>1</v>
      </c>
      <c r="DQ162" s="25">
        <v>-0.559615787935424</v>
      </c>
      <c r="DR162" s="22">
        <v>1.04982212449868</v>
      </c>
      <c r="DS162" s="26">
        <f t="shared" si="211"/>
        <v>1.17996622201805</v>
      </c>
      <c r="DT162" s="26">
        <f t="shared" si="173"/>
        <v>0.940704894163505</v>
      </c>
      <c r="DU162" s="26">
        <f t="shared" si="238"/>
        <v>1.06303263244869</v>
      </c>
      <c r="DV162" s="16">
        <f t="shared" si="212"/>
        <v>0.00489527222347902</v>
      </c>
      <c r="DW162" s="16">
        <f t="shared" si="213"/>
        <v>0.0630326324486934</v>
      </c>
      <c r="DX162" s="16">
        <f t="shared" si="214"/>
        <v>0.0543445847449891</v>
      </c>
      <c r="EA162" s="25">
        <v>0.170018452023433</v>
      </c>
      <c r="EB162" s="22">
        <v>1</v>
      </c>
      <c r="EC162" s="25">
        <v>-0.559615787935424</v>
      </c>
      <c r="ED162" s="26">
        <f t="shared" si="215"/>
        <v>1.35288520229601</v>
      </c>
      <c r="EE162" s="26">
        <f t="shared" si="174"/>
        <v>0.820468727218091</v>
      </c>
      <c r="EF162" s="26">
        <f t="shared" si="239"/>
        <v>1.21881549756398</v>
      </c>
      <c r="EG162" s="16">
        <f t="shared" si="216"/>
        <v>0.0589932214943756</v>
      </c>
      <c r="EH162" s="16">
        <f t="shared" si="217"/>
        <v>0.218815497563976</v>
      </c>
      <c r="EI162" s="16">
        <f t="shared" si="218"/>
        <v>0.0138926299045052</v>
      </c>
      <c r="EL162" s="25">
        <v>0.170018452023433</v>
      </c>
      <c r="EM162" s="25">
        <v>-0.559615787935424</v>
      </c>
      <c r="EN162" s="26">
        <f t="shared" si="219"/>
        <v>0.952731391828432</v>
      </c>
      <c r="EO162" s="26">
        <f t="shared" si="220"/>
        <v>1.1650712987107</v>
      </c>
      <c r="EP162" s="26">
        <f t="shared" si="221"/>
        <v>0.858316569214803</v>
      </c>
      <c r="EQ162" s="16">
        <f t="shared" si="222"/>
        <v>0.0247334151162222</v>
      </c>
      <c r="ER162" s="16">
        <f t="shared" si="223"/>
        <v>0.141683430785197</v>
      </c>
      <c r="ES162" s="16">
        <f t="shared" si="224"/>
        <v>0.155101793308213</v>
      </c>
    </row>
    <row r="163" s="1" customFormat="1" spans="1:149">
      <c r="A163" s="13" t="s">
        <v>84</v>
      </c>
      <c r="B163" s="13">
        <v>4.4702708722841</v>
      </c>
      <c r="C163" s="14">
        <v>0.00566</v>
      </c>
      <c r="D163" s="14">
        <v>0.0388958333333333</v>
      </c>
      <c r="E163" s="13">
        <v>140</v>
      </c>
      <c r="F163" s="13">
        <v>0.357142857142857</v>
      </c>
      <c r="G163" s="13">
        <v>0.571428571428572</v>
      </c>
      <c r="H163" s="13">
        <v>0.571428571428571</v>
      </c>
      <c r="I163" s="13">
        <v>2.85714285714286</v>
      </c>
      <c r="J163" s="13">
        <v>1.33</v>
      </c>
      <c r="K163" s="17">
        <f t="shared" si="175"/>
        <v>0.925604634637927</v>
      </c>
      <c r="L163" s="17">
        <f t="shared" si="165"/>
        <v>1.4368985960407</v>
      </c>
      <c r="M163" s="17">
        <f t="shared" si="166"/>
        <v>0.695943334314231</v>
      </c>
      <c r="N163" s="16">
        <f t="shared" si="167"/>
        <v>0.163535611526324</v>
      </c>
      <c r="O163" s="16">
        <f t="shared" si="168"/>
        <v>0.304056665685769</v>
      </c>
      <c r="P163" s="16">
        <f>(O163-$Q$1)^2</f>
        <v>0.0536964452759029</v>
      </c>
      <c r="R163" s="21">
        <f t="shared" si="225"/>
        <v>0.362487038177383</v>
      </c>
      <c r="S163" s="21">
        <f t="shared" si="242"/>
        <v>1</v>
      </c>
      <c r="T163" s="21">
        <f t="shared" si="176"/>
        <v>1.49744900461592</v>
      </c>
      <c r="U163" s="22">
        <f t="shared" si="226"/>
        <v>0.00564404238508504</v>
      </c>
      <c r="V163" s="21">
        <f t="shared" si="227"/>
        <v>0.0381584504340138</v>
      </c>
      <c r="W163" s="21">
        <f t="shared" si="228"/>
        <v>4.9416424226093</v>
      </c>
      <c r="X163" s="21">
        <f t="shared" si="229"/>
        <v>-1.02961941718116</v>
      </c>
      <c r="Y163" s="21">
        <f t="shared" si="230"/>
        <v>-0.559615787935422</v>
      </c>
      <c r="Z163" s="25">
        <f t="shared" si="231"/>
        <v>-0.559615787935424</v>
      </c>
      <c r="AA163" s="21">
        <f t="shared" si="232"/>
        <v>1.04982212449868</v>
      </c>
      <c r="AB163" s="26">
        <f t="shared" si="177"/>
        <v>1.20768464704715</v>
      </c>
      <c r="AC163" s="26">
        <f t="shared" si="169"/>
        <v>1.10128087100546</v>
      </c>
      <c r="AD163" s="26">
        <f t="shared" si="233"/>
        <v>0.90803356920838</v>
      </c>
      <c r="AE163" s="16">
        <f t="shared" si="178"/>
        <v>0.0149610455679814</v>
      </c>
      <c r="AF163" s="16">
        <f t="shared" si="179"/>
        <v>0.09196643079162</v>
      </c>
      <c r="AG163" s="16">
        <f t="shared" si="180"/>
        <v>0.0301264080850884</v>
      </c>
      <c r="AJ163" s="25">
        <v>0.362487038177383</v>
      </c>
      <c r="AK163" s="25">
        <v>1</v>
      </c>
      <c r="AL163" s="25">
        <v>1.49744900461592</v>
      </c>
      <c r="AM163" s="25">
        <v>0.0381584504340138</v>
      </c>
      <c r="AN163" s="22">
        <v>4.9416424226093</v>
      </c>
      <c r="AO163" s="25">
        <v>-1.02961941718116</v>
      </c>
      <c r="AP163" s="25">
        <v>-0.559615787935422</v>
      </c>
      <c r="AQ163" s="25">
        <v>-0.559615787935424</v>
      </c>
      <c r="AR163" s="25">
        <v>1.04982212449868</v>
      </c>
      <c r="AS163" s="26">
        <f t="shared" si="181"/>
        <v>1.21181124594997</v>
      </c>
      <c r="AT163" s="26">
        <f t="shared" si="170"/>
        <v>1.09753066283634</v>
      </c>
      <c r="AU163" s="26">
        <f t="shared" si="182"/>
        <v>0.911136275150352</v>
      </c>
      <c r="AV163" s="16">
        <f t="shared" si="183"/>
        <v>0.0139685815838989</v>
      </c>
      <c r="AW163" s="16">
        <f t="shared" si="184"/>
        <v>0.0888637248496479</v>
      </c>
      <c r="AX163" s="16">
        <f t="shared" si="185"/>
        <v>0.0313891992957614</v>
      </c>
      <c r="BA163" s="25">
        <v>0.362487038177383</v>
      </c>
      <c r="BB163" s="25">
        <v>1</v>
      </c>
      <c r="BC163" s="25">
        <v>1.49744900461592</v>
      </c>
      <c r="BD163" s="25">
        <v>0.0381584504340138</v>
      </c>
      <c r="BE163" s="22">
        <v>-1.02961941718116</v>
      </c>
      <c r="BF163" s="25">
        <v>-0.559615787935422</v>
      </c>
      <c r="BG163" s="25">
        <v>-0.559615787935424</v>
      </c>
      <c r="BH163" s="25">
        <v>1.04982212449868</v>
      </c>
      <c r="BI163" s="26">
        <f t="shared" si="186"/>
        <v>1.22103907522265</v>
      </c>
      <c r="BJ163" s="26">
        <f t="shared" si="171"/>
        <v>1.08923623083682</v>
      </c>
      <c r="BK163" s="26">
        <f t="shared" si="234"/>
        <v>0.918074492648609</v>
      </c>
      <c r="BL163" s="16">
        <f t="shared" si="187"/>
        <v>0.0118724831283353</v>
      </c>
      <c r="BM163" s="16">
        <f t="shared" si="188"/>
        <v>0.0819255073513908</v>
      </c>
      <c r="BN163" s="16">
        <f t="shared" si="189"/>
        <v>0.033503778752113</v>
      </c>
      <c r="BQ163" s="25">
        <v>0.362487038177383</v>
      </c>
      <c r="BR163" s="25">
        <v>1</v>
      </c>
      <c r="BS163" s="22">
        <v>1.49744900461592</v>
      </c>
      <c r="BT163" s="25">
        <v>0.0381584504340138</v>
      </c>
      <c r="BU163" s="25">
        <v>-0.559615787935422</v>
      </c>
      <c r="BV163" s="25">
        <v>-0.559615787935424</v>
      </c>
      <c r="BW163" s="25">
        <v>1.04982212449868</v>
      </c>
      <c r="BX163" s="27">
        <f t="shared" si="190"/>
        <v>1.19702972354459</v>
      </c>
      <c r="BY163" s="27">
        <f t="shared" si="172"/>
        <v>1.11108352101873</v>
      </c>
      <c r="BZ163" s="29">
        <f t="shared" si="235"/>
        <v>0.900022348529765</v>
      </c>
      <c r="CA163" s="27">
        <f t="shared" si="191"/>
        <v>0.0176810944206288</v>
      </c>
      <c r="CB163" s="27">
        <f t="shared" si="192"/>
        <v>0.0999776514702349</v>
      </c>
      <c r="CC163" s="27">
        <f t="shared" si="193"/>
        <v>0.0277321296697395</v>
      </c>
      <c r="CF163" s="31">
        <v>0.362487038177383</v>
      </c>
      <c r="CG163" s="31">
        <v>1</v>
      </c>
      <c r="CH163" s="31">
        <v>0.0381584504340138</v>
      </c>
      <c r="CI163" s="31">
        <v>-0.559615787935422</v>
      </c>
      <c r="CJ163" s="31">
        <v>-0.559615787935424</v>
      </c>
      <c r="CK163" s="31">
        <v>1.04982212449868</v>
      </c>
      <c r="CL163" s="34">
        <f t="shared" si="194"/>
        <v>1.10176808943387</v>
      </c>
      <c r="CM163" s="34">
        <f t="shared" si="195"/>
        <v>1.20715059072313</v>
      </c>
      <c r="CN163" s="34">
        <f t="shared" si="196"/>
        <v>0.828397059724718</v>
      </c>
      <c r="CO163" s="32">
        <f t="shared" si="197"/>
        <v>0.0520898050006638</v>
      </c>
      <c r="CP163" s="32">
        <f t="shared" si="198"/>
        <v>0.171602940275282</v>
      </c>
      <c r="CQ163" s="32">
        <f t="shared" si="199"/>
        <v>0.00938418463079537</v>
      </c>
      <c r="CS163" s="30">
        <f t="shared" si="200"/>
        <v>1.10572841821811</v>
      </c>
      <c r="CT163" s="30">
        <f t="shared" si="201"/>
        <v>1.28341310170332</v>
      </c>
      <c r="CU163" s="30">
        <f t="shared" si="202"/>
        <v>1.0362992229352</v>
      </c>
      <c r="CV163" s="34">
        <f t="shared" si="203"/>
        <v>0.964972256919787</v>
      </c>
      <c r="CW163" s="32">
        <f t="shared" si="204"/>
        <v>0.00217033909290549</v>
      </c>
      <c r="CX163" s="32">
        <f t="shared" si="205"/>
        <v>0.0350277430802128</v>
      </c>
      <c r="CY163" s="32">
        <f t="shared" si="206"/>
        <v>0.0819528658183245</v>
      </c>
      <c r="CZ163" s="36"/>
      <c r="DB163" s="25">
        <v>0.362487038177383</v>
      </c>
      <c r="DC163" s="25">
        <v>1</v>
      </c>
      <c r="DD163" s="22">
        <v>0.0381584504340138</v>
      </c>
      <c r="DE163" s="25">
        <v>-0.559615787935424</v>
      </c>
      <c r="DF163" s="25">
        <v>1.04982212449868</v>
      </c>
      <c r="DG163" s="26">
        <f t="shared" si="207"/>
        <v>1.14879786180192</v>
      </c>
      <c r="DH163" s="29">
        <f t="shared" si="236"/>
        <v>1.15773195983657</v>
      </c>
      <c r="DI163" s="26">
        <f t="shared" si="237"/>
        <v>0.863757790828514</v>
      </c>
      <c r="DJ163" s="16">
        <f t="shared" si="208"/>
        <v>0.0328342148875546</v>
      </c>
      <c r="DK163" s="16">
        <f t="shared" si="209"/>
        <v>0.136242209171486</v>
      </c>
      <c r="DL163" s="16">
        <f t="shared" si="210"/>
        <v>0.0221586490792381</v>
      </c>
      <c r="DO163" s="25">
        <v>0.362487038177383</v>
      </c>
      <c r="DP163" s="25">
        <v>1</v>
      </c>
      <c r="DQ163" s="25">
        <v>-0.559615787935424</v>
      </c>
      <c r="DR163" s="22">
        <v>1.04982212449868</v>
      </c>
      <c r="DS163" s="26">
        <f t="shared" si="211"/>
        <v>1.16629977688687</v>
      </c>
      <c r="DT163" s="26">
        <f t="shared" si="173"/>
        <v>1.14035861650432</v>
      </c>
      <c r="DU163" s="26">
        <f t="shared" si="238"/>
        <v>0.876917125478846</v>
      </c>
      <c r="DV163" s="16">
        <f t="shared" si="212"/>
        <v>0.0267977630472902</v>
      </c>
      <c r="DW163" s="16">
        <f t="shared" si="213"/>
        <v>0.123082874521154</v>
      </c>
      <c r="DX163" s="16">
        <f t="shared" si="214"/>
        <v>0.0299528815231571</v>
      </c>
      <c r="EA163" s="25">
        <v>0.362487038177383</v>
      </c>
      <c r="EB163" s="22">
        <v>1</v>
      </c>
      <c r="EC163" s="25">
        <v>-0.559615787935424</v>
      </c>
      <c r="ED163" s="26">
        <f t="shared" si="215"/>
        <v>1.33721599834681</v>
      </c>
      <c r="EE163" s="26">
        <f t="shared" si="174"/>
        <v>0.994603715214495</v>
      </c>
      <c r="EF163" s="26">
        <f t="shared" si="239"/>
        <v>1.00542556266678</v>
      </c>
      <c r="EG163" s="16">
        <f t="shared" si="216"/>
        <v>5.20706321411979e-5</v>
      </c>
      <c r="EH163" s="16">
        <f t="shared" si="217"/>
        <v>0.00542556266677607</v>
      </c>
      <c r="EI163" s="16">
        <f t="shared" si="218"/>
        <v>0.10973115752315</v>
      </c>
      <c r="EL163" s="25">
        <v>0.362487038177383</v>
      </c>
      <c r="EM163" s="25">
        <v>-0.559615787935424</v>
      </c>
      <c r="EN163" s="26">
        <f t="shared" si="219"/>
        <v>0.941696795203359</v>
      </c>
      <c r="EO163" s="26">
        <f t="shared" si="220"/>
        <v>1.41234419271097</v>
      </c>
      <c r="EP163" s="26">
        <f t="shared" si="221"/>
        <v>0.70804270316042</v>
      </c>
      <c r="EQ163" s="16">
        <f t="shared" si="222"/>
        <v>0.150779378855342</v>
      </c>
      <c r="ER163" s="16">
        <f t="shared" si="223"/>
        <v>0.29195729683958</v>
      </c>
      <c r="ES163" s="16">
        <f t="shared" si="224"/>
        <v>0.0593194199484602</v>
      </c>
    </row>
    <row r="164" s="1" customFormat="1" spans="1:149">
      <c r="A164" s="13" t="s">
        <v>84</v>
      </c>
      <c r="B164" s="13">
        <v>4.4702708722841</v>
      </c>
      <c r="C164" s="14">
        <v>0.006792</v>
      </c>
      <c r="D164" s="14">
        <v>0.0388958333333333</v>
      </c>
      <c r="E164" s="13">
        <v>140</v>
      </c>
      <c r="F164" s="13">
        <v>0.357142857142857</v>
      </c>
      <c r="G164" s="13">
        <v>0.571428571428572</v>
      </c>
      <c r="H164" s="13">
        <v>0.571428571428571</v>
      </c>
      <c r="I164" s="13">
        <v>1.78571428571429</v>
      </c>
      <c r="J164" s="13">
        <v>1.36</v>
      </c>
      <c r="K164" s="17">
        <f t="shared" si="175"/>
        <v>0.986773587837927</v>
      </c>
      <c r="L164" s="17">
        <f t="shared" si="165"/>
        <v>1.37822902514024</v>
      </c>
      <c r="M164" s="17">
        <f t="shared" si="166"/>
        <v>0.725568814586711</v>
      </c>
      <c r="N164" s="16">
        <f t="shared" si="167"/>
        <v>0.139297954735374</v>
      </c>
      <c r="O164" s="16">
        <f t="shared" si="168"/>
        <v>0.274431185413289</v>
      </c>
      <c r="P164" s="16">
        <f>(O164-$Q$1)^2</f>
        <v>0.0683040393094998</v>
      </c>
      <c r="R164" s="21">
        <f t="shared" si="225"/>
        <v>0.320799359899325</v>
      </c>
      <c r="S164" s="21">
        <f t="shared" ref="S164:S173" si="243">1</f>
        <v>1</v>
      </c>
      <c r="T164" s="21">
        <f t="shared" si="176"/>
        <v>1.49744900461592</v>
      </c>
      <c r="U164" s="22">
        <f t="shared" si="226"/>
        <v>0.00676903828003276</v>
      </c>
      <c r="V164" s="21">
        <f t="shared" si="227"/>
        <v>0.0381584504340138</v>
      </c>
      <c r="W164" s="21">
        <f t="shared" si="228"/>
        <v>4.9416424226093</v>
      </c>
      <c r="X164" s="21">
        <f t="shared" si="229"/>
        <v>-1.02961941718116</v>
      </c>
      <c r="Y164" s="21">
        <f t="shared" si="230"/>
        <v>-0.559615787935422</v>
      </c>
      <c r="Z164" s="25">
        <f t="shared" si="231"/>
        <v>-0.559615787935424</v>
      </c>
      <c r="AA164" s="21">
        <f t="shared" si="232"/>
        <v>0.579818495252945</v>
      </c>
      <c r="AB164" s="26">
        <f t="shared" si="177"/>
        <v>1.0568902331203</v>
      </c>
      <c r="AC164" s="26">
        <f t="shared" si="169"/>
        <v>1.2867939899348</v>
      </c>
      <c r="AD164" s="26">
        <f t="shared" si="233"/>
        <v>0.777125171411988</v>
      </c>
      <c r="AE164" s="16">
        <f t="shared" si="178"/>
        <v>0.0918755307778641</v>
      </c>
      <c r="AF164" s="16">
        <f t="shared" si="179"/>
        <v>0.222874828588012</v>
      </c>
      <c r="AG164" s="16">
        <f t="shared" si="180"/>
        <v>0.00181997867509141</v>
      </c>
      <c r="AJ164" s="25">
        <v>0.320799359899325</v>
      </c>
      <c r="AK164" s="25">
        <v>1</v>
      </c>
      <c r="AL164" s="25">
        <v>1.49744900461592</v>
      </c>
      <c r="AM164" s="25">
        <v>0.0381584504340138</v>
      </c>
      <c r="AN164" s="22">
        <v>4.9416424226093</v>
      </c>
      <c r="AO164" s="25">
        <v>-1.02961941718116</v>
      </c>
      <c r="AP164" s="25">
        <v>-0.559615787935422</v>
      </c>
      <c r="AQ164" s="25">
        <v>-0.559615787935424</v>
      </c>
      <c r="AR164" s="25">
        <v>0.579818495252945</v>
      </c>
      <c r="AS164" s="26">
        <f t="shared" si="181"/>
        <v>1.06076468771303</v>
      </c>
      <c r="AT164" s="26">
        <f t="shared" si="170"/>
        <v>1.28209396085018</v>
      </c>
      <c r="AU164" s="26">
        <f t="shared" si="182"/>
        <v>0.779974035083112</v>
      </c>
      <c r="AV164" s="16">
        <f t="shared" si="183"/>
        <v>0.0895417721194794</v>
      </c>
      <c r="AW164" s="16">
        <f t="shared" si="184"/>
        <v>0.220025964916888</v>
      </c>
      <c r="AX164" s="16">
        <f t="shared" si="185"/>
        <v>0.00211671147998851</v>
      </c>
      <c r="BA164" s="25">
        <v>0.320799359899325</v>
      </c>
      <c r="BB164" s="25">
        <v>1</v>
      </c>
      <c r="BC164" s="25">
        <v>1.49744900461592</v>
      </c>
      <c r="BD164" s="25">
        <v>0.0381584504340138</v>
      </c>
      <c r="BE164" s="22">
        <v>-1.02961941718116</v>
      </c>
      <c r="BF164" s="25">
        <v>-0.559615787935422</v>
      </c>
      <c r="BG164" s="25">
        <v>-0.559615787935424</v>
      </c>
      <c r="BH164" s="25">
        <v>0.579818495252945</v>
      </c>
      <c r="BI164" s="26">
        <f t="shared" si="186"/>
        <v>1.06263116747694</v>
      </c>
      <c r="BJ164" s="26">
        <f t="shared" si="171"/>
        <v>1.27984200127418</v>
      </c>
      <c r="BK164" s="26">
        <f t="shared" si="234"/>
        <v>0.781346446674219</v>
      </c>
      <c r="BL164" s="16">
        <f t="shared" si="187"/>
        <v>0.0884282225561292</v>
      </c>
      <c r="BM164" s="16">
        <f t="shared" si="188"/>
        <v>0.218653553325781</v>
      </c>
      <c r="BN164" s="16">
        <f t="shared" si="189"/>
        <v>0.00214483178738315</v>
      </c>
      <c r="BQ164" s="25">
        <v>0.320799359899325</v>
      </c>
      <c r="BR164" s="25">
        <v>1</v>
      </c>
      <c r="BS164" s="22">
        <v>1.49744900461592</v>
      </c>
      <c r="BT164" s="25">
        <v>0.0381584504340138</v>
      </c>
      <c r="BU164" s="25">
        <v>-0.559615787935422</v>
      </c>
      <c r="BV164" s="25">
        <v>-0.559615787935424</v>
      </c>
      <c r="BW164" s="25">
        <v>0.579818495252945</v>
      </c>
      <c r="BX164" s="27">
        <f t="shared" si="190"/>
        <v>1.04315746437247</v>
      </c>
      <c r="BY164" s="27">
        <f t="shared" si="172"/>
        <v>1.30373414028929</v>
      </c>
      <c r="BZ164" s="29">
        <f t="shared" si="235"/>
        <v>0.767027547332702</v>
      </c>
      <c r="CA164" s="27">
        <f t="shared" si="191"/>
        <v>0.10038919238288</v>
      </c>
      <c r="CB164" s="27">
        <f t="shared" si="192"/>
        <v>0.232972452667298</v>
      </c>
      <c r="CC164" s="27">
        <f t="shared" si="193"/>
        <v>0.00112458715970088</v>
      </c>
      <c r="CF164" s="31">
        <v>0.320799359899325</v>
      </c>
      <c r="CG164" s="31">
        <v>1</v>
      </c>
      <c r="CH164" s="31">
        <v>0.0381584504340138</v>
      </c>
      <c r="CI164" s="31">
        <v>-0.559615787935422</v>
      </c>
      <c r="CJ164" s="31">
        <v>-0.559615787935424</v>
      </c>
      <c r="CK164" s="31">
        <v>0.579818495252945</v>
      </c>
      <c r="CL164" s="34">
        <f t="shared" si="194"/>
        <v>0.965798718907073</v>
      </c>
      <c r="CM164" s="34">
        <f t="shared" si="195"/>
        <v>1.40816090700453</v>
      </c>
      <c r="CN164" s="34">
        <f t="shared" si="196"/>
        <v>0.710146116843436</v>
      </c>
      <c r="CO164" s="32">
        <f t="shared" si="197"/>
        <v>0.155394650015305</v>
      </c>
      <c r="CP164" s="32">
        <f t="shared" si="198"/>
        <v>0.289853883156564</v>
      </c>
      <c r="CQ164" s="32">
        <f t="shared" si="199"/>
        <v>0.000457059144255171</v>
      </c>
      <c r="CS164" s="30">
        <f t="shared" si="200"/>
        <v>0.969045580729004</v>
      </c>
      <c r="CT164" s="30">
        <f t="shared" si="201"/>
        <v>1.11705931799123</v>
      </c>
      <c r="CU164" s="30">
        <f t="shared" si="202"/>
        <v>1.21748234681542</v>
      </c>
      <c r="CV164" s="34">
        <f t="shared" si="203"/>
        <v>0.821367145581789</v>
      </c>
      <c r="CW164" s="32">
        <f t="shared" si="204"/>
        <v>0.0590201749748848</v>
      </c>
      <c r="CX164" s="32">
        <f t="shared" si="205"/>
        <v>0.178632854418211</v>
      </c>
      <c r="CY164" s="32">
        <f t="shared" si="206"/>
        <v>0.0203544430606236</v>
      </c>
      <c r="CZ164" s="36"/>
      <c r="DB164" s="25">
        <v>0.320799359899325</v>
      </c>
      <c r="DC164" s="25">
        <v>1</v>
      </c>
      <c r="DD164" s="22">
        <v>0.0381584504340138</v>
      </c>
      <c r="DE164" s="25">
        <v>-0.559615787935424</v>
      </c>
      <c r="DF164" s="25">
        <v>0.579818495252945</v>
      </c>
      <c r="DG164" s="26">
        <f t="shared" si="207"/>
        <v>1.00164328998991</v>
      </c>
      <c r="DH164" s="29">
        <f t="shared" si="236"/>
        <v>1.35776879213527</v>
      </c>
      <c r="DI164" s="26">
        <f t="shared" si="237"/>
        <v>0.73650241911023</v>
      </c>
      <c r="DJ164" s="16">
        <f t="shared" si="208"/>
        <v>0.128419531609253</v>
      </c>
      <c r="DK164" s="16">
        <f t="shared" si="209"/>
        <v>0.26349758088977</v>
      </c>
      <c r="DL164" s="16">
        <f t="shared" si="210"/>
        <v>0.000466665554675121</v>
      </c>
      <c r="DO164" s="25">
        <v>0.320799359899325</v>
      </c>
      <c r="DP164" s="25">
        <v>1</v>
      </c>
      <c r="DQ164" s="25">
        <v>-0.559615787935424</v>
      </c>
      <c r="DR164" s="22">
        <v>0.579818495252945</v>
      </c>
      <c r="DS164" s="26">
        <f t="shared" si="211"/>
        <v>0.997354392532201</v>
      </c>
      <c r="DT164" s="26">
        <f t="shared" si="173"/>
        <v>1.36360757037132</v>
      </c>
      <c r="DU164" s="26">
        <f t="shared" si="238"/>
        <v>0.733348818038383</v>
      </c>
      <c r="DV164" s="16">
        <f t="shared" si="212"/>
        <v>0.131511836615689</v>
      </c>
      <c r="DW164" s="16">
        <f t="shared" si="213"/>
        <v>0.266651181961617</v>
      </c>
      <c r="DX164" s="16">
        <f t="shared" si="214"/>
        <v>0.000870291332319332</v>
      </c>
      <c r="EA164" s="25">
        <v>0.320799359899325</v>
      </c>
      <c r="EB164" s="22">
        <v>1</v>
      </c>
      <c r="EC164" s="25">
        <v>-0.559615787935424</v>
      </c>
      <c r="ED164" s="26">
        <f t="shared" si="215"/>
        <v>1.42558645346361</v>
      </c>
      <c r="EE164" s="26">
        <f t="shared" si="174"/>
        <v>0.953993352487141</v>
      </c>
      <c r="EF164" s="26">
        <f t="shared" si="239"/>
        <v>1.04822533342912</v>
      </c>
      <c r="EG164" s="16">
        <f t="shared" si="216"/>
        <v>0.0043015828779338</v>
      </c>
      <c r="EH164" s="16">
        <f t="shared" si="217"/>
        <v>0.0482253334291223</v>
      </c>
      <c r="EI164" s="16">
        <f t="shared" si="218"/>
        <v>0.0832075360681303</v>
      </c>
      <c r="EL164" s="25">
        <v>0.320799359899325</v>
      </c>
      <c r="EM164" s="25">
        <v>-0.559615787935424</v>
      </c>
      <c r="EN164" s="26">
        <f t="shared" si="219"/>
        <v>1.00392920528298</v>
      </c>
      <c r="EO164" s="26">
        <f t="shared" si="220"/>
        <v>1.35467719520786</v>
      </c>
      <c r="EP164" s="26">
        <f t="shared" si="221"/>
        <v>0.738183239178661</v>
      </c>
      <c r="EQ164" s="16">
        <f t="shared" si="222"/>
        <v>0.126786410850411</v>
      </c>
      <c r="ER164" s="16">
        <f t="shared" si="223"/>
        <v>0.261816760821339</v>
      </c>
      <c r="ES164" s="16">
        <f t="shared" si="224"/>
        <v>0.0749096756236728</v>
      </c>
    </row>
    <row r="165" s="1" customFormat="1" spans="1:149">
      <c r="A165" s="13" t="s">
        <v>30</v>
      </c>
      <c r="B165" s="13">
        <v>2.05437596268495</v>
      </c>
      <c r="C165" s="14">
        <v>0.0024</v>
      </c>
      <c r="D165" s="14">
        <v>0.0526</v>
      </c>
      <c r="E165" s="13">
        <v>100</v>
      </c>
      <c r="F165" s="13">
        <v>0.5</v>
      </c>
      <c r="G165" s="13">
        <v>0.5</v>
      </c>
      <c r="H165" s="13">
        <v>1</v>
      </c>
      <c r="I165" s="13">
        <v>5</v>
      </c>
      <c r="J165" s="13">
        <v>0.91</v>
      </c>
      <c r="K165" s="17">
        <f t="shared" si="175"/>
        <v>0.959685340162728</v>
      </c>
      <c r="L165" s="17">
        <f t="shared" si="165"/>
        <v>0.948227467813249</v>
      </c>
      <c r="M165" s="17">
        <f t="shared" si="166"/>
        <v>1.0545992749041</v>
      </c>
      <c r="N165" s="16">
        <f t="shared" si="167"/>
        <v>0.00246863302708601</v>
      </c>
      <c r="O165" s="16">
        <f t="shared" si="168"/>
        <v>0.0545992749040969</v>
      </c>
      <c r="P165" s="16">
        <f>(O165-$Q$1)^2</f>
        <v>0.23153643017775</v>
      </c>
      <c r="R165" s="21">
        <f t="shared" si="225"/>
        <v>-0.0531608605586166</v>
      </c>
      <c r="S165" s="21">
        <f t="shared" si="243"/>
        <v>1</v>
      </c>
      <c r="T165" s="21">
        <f t="shared" si="176"/>
        <v>0.719972134038586</v>
      </c>
      <c r="U165" s="22">
        <f t="shared" si="226"/>
        <v>0.00239712459972145</v>
      </c>
      <c r="V165" s="21">
        <f t="shared" si="227"/>
        <v>0.0512632939375415</v>
      </c>
      <c r="W165" s="21">
        <f t="shared" si="228"/>
        <v>4.60517018598809</v>
      </c>
      <c r="X165" s="21">
        <f t="shared" si="229"/>
        <v>-0.693147180559945</v>
      </c>
      <c r="Y165" s="21">
        <f t="shared" si="230"/>
        <v>-0.693147180559945</v>
      </c>
      <c r="Z165" s="25">
        <f t="shared" si="231"/>
        <v>0</v>
      </c>
      <c r="AA165" s="21">
        <f t="shared" si="232"/>
        <v>1.6094379124341</v>
      </c>
      <c r="AB165" s="26">
        <f t="shared" si="177"/>
        <v>0.546335009292124</v>
      </c>
      <c r="AC165" s="26">
        <f t="shared" si="169"/>
        <v>1.66564467684227</v>
      </c>
      <c r="AD165" s="26">
        <f t="shared" si="233"/>
        <v>0.600368142079257</v>
      </c>
      <c r="AE165" s="16">
        <f t="shared" si="178"/>
        <v>0.13225222546656</v>
      </c>
      <c r="AF165" s="16">
        <f t="shared" si="179"/>
        <v>0.399631857920743</v>
      </c>
      <c r="AG165" s="16">
        <f t="shared" si="180"/>
        <v>0.0179816892766699</v>
      </c>
      <c r="AJ165" s="25">
        <v>-0.0531608605586166</v>
      </c>
      <c r="AK165" s="25">
        <v>1</v>
      </c>
      <c r="AL165" s="25">
        <v>0.719972134038586</v>
      </c>
      <c r="AM165" s="25">
        <v>0.0512632939375415</v>
      </c>
      <c r="AN165" s="22">
        <v>4.60517018598809</v>
      </c>
      <c r="AO165" s="25">
        <v>-0.693147180559945</v>
      </c>
      <c r="AP165" s="25">
        <v>-0.693147180559945</v>
      </c>
      <c r="AQ165" s="25">
        <v>0</v>
      </c>
      <c r="AR165" s="25">
        <v>1.6094379124341</v>
      </c>
      <c r="AS165" s="26">
        <f t="shared" si="181"/>
        <v>0.545239467984282</v>
      </c>
      <c r="AT165" s="26">
        <f t="shared" si="170"/>
        <v>1.66899143116733</v>
      </c>
      <c r="AU165" s="26">
        <f t="shared" si="182"/>
        <v>0.599164250532178</v>
      </c>
      <c r="AV165" s="16">
        <f t="shared" si="183"/>
        <v>0.13305024571639</v>
      </c>
      <c r="AW165" s="16">
        <f t="shared" si="184"/>
        <v>0.400835749467822</v>
      </c>
      <c r="AX165" s="16">
        <f t="shared" si="185"/>
        <v>0.018171593148666</v>
      </c>
      <c r="BA165" s="25">
        <v>-0.0531608605586166</v>
      </c>
      <c r="BB165" s="25">
        <v>1</v>
      </c>
      <c r="BC165" s="25">
        <v>0.719972134038586</v>
      </c>
      <c r="BD165" s="25">
        <v>0.0512632939375415</v>
      </c>
      <c r="BE165" s="22">
        <v>-0.693147180559945</v>
      </c>
      <c r="BF165" s="25">
        <v>-0.693147180559945</v>
      </c>
      <c r="BG165" s="25">
        <v>0</v>
      </c>
      <c r="BH165" s="25">
        <v>1.6094379124341</v>
      </c>
      <c r="BI165" s="26">
        <f t="shared" si="186"/>
        <v>0.54170211512727</v>
      </c>
      <c r="BJ165" s="26">
        <f t="shared" si="171"/>
        <v>1.67989006243071</v>
      </c>
      <c r="BK165" s="26">
        <f t="shared" si="234"/>
        <v>0.595277049590407</v>
      </c>
      <c r="BL165" s="16">
        <f t="shared" si="187"/>
        <v>0.135643332001726</v>
      </c>
      <c r="BM165" s="16">
        <f t="shared" si="188"/>
        <v>0.404722950409593</v>
      </c>
      <c r="BN165" s="16">
        <f t="shared" si="189"/>
        <v>0.0195320381699781</v>
      </c>
      <c r="BQ165" s="25">
        <v>-0.0531608605586166</v>
      </c>
      <c r="BR165" s="25">
        <v>1</v>
      </c>
      <c r="BS165" s="22">
        <v>0.719972134038586</v>
      </c>
      <c r="BT165" s="25">
        <v>0.0512632939375415</v>
      </c>
      <c r="BU165" s="25">
        <v>-0.693147180559945</v>
      </c>
      <c r="BV165" s="25">
        <v>0</v>
      </c>
      <c r="BW165" s="25">
        <v>1.6094379124341</v>
      </c>
      <c r="BX165" s="27">
        <f t="shared" si="190"/>
        <v>0.538841676589963</v>
      </c>
      <c r="BY165" s="27">
        <f t="shared" si="172"/>
        <v>1.68880775102419</v>
      </c>
      <c r="BZ165" s="29">
        <f t="shared" si="235"/>
        <v>0.592133710538421</v>
      </c>
      <c r="CA165" s="27">
        <f t="shared" si="191"/>
        <v>0.13775850103655</v>
      </c>
      <c r="CB165" s="27">
        <f t="shared" si="192"/>
        <v>0.407866289461579</v>
      </c>
      <c r="CC165" s="27">
        <f t="shared" si="193"/>
        <v>0.0199823589525453</v>
      </c>
      <c r="CF165" s="31">
        <v>-0.0531608605586166</v>
      </c>
      <c r="CG165" s="31">
        <v>1</v>
      </c>
      <c r="CH165" s="31">
        <v>0.0512632939375415</v>
      </c>
      <c r="CI165" s="31">
        <v>-0.693147180559945</v>
      </c>
      <c r="CJ165" s="31">
        <v>0</v>
      </c>
      <c r="CK165" s="31">
        <v>1.6094379124341</v>
      </c>
      <c r="CL165" s="34">
        <f t="shared" si="194"/>
        <v>0.54962523371439</v>
      </c>
      <c r="CM165" s="34">
        <f t="shared" si="195"/>
        <v>1.65567361936821</v>
      </c>
      <c r="CN165" s="34">
        <f t="shared" si="196"/>
        <v>0.603983773312517</v>
      </c>
      <c r="CO165" s="32">
        <f t="shared" si="197"/>
        <v>0.129869972175408</v>
      </c>
      <c r="CP165" s="32">
        <f t="shared" si="198"/>
        <v>0.396016226687483</v>
      </c>
      <c r="CQ165" s="32">
        <f t="shared" si="199"/>
        <v>0.0162667794147494</v>
      </c>
      <c r="CS165" s="30">
        <f t="shared" si="200"/>
        <v>0.550512040634896</v>
      </c>
      <c r="CT165" s="30">
        <f t="shared" si="201"/>
        <v>0.574352583608723</v>
      </c>
      <c r="CU165" s="30">
        <f t="shared" si="202"/>
        <v>1.58439262914492</v>
      </c>
      <c r="CV165" s="34">
        <f t="shared" si="203"/>
        <v>0.631156685284311</v>
      </c>
      <c r="CW165" s="32">
        <f t="shared" si="204"/>
        <v>0.112659188130139</v>
      </c>
      <c r="CX165" s="32">
        <f t="shared" si="205"/>
        <v>0.368843314715689</v>
      </c>
      <c r="CY165" s="32">
        <f t="shared" si="206"/>
        <v>0.00226019061395668</v>
      </c>
      <c r="CZ165" s="36"/>
      <c r="DB165" s="25">
        <v>-0.0531608605586166</v>
      </c>
      <c r="DC165" s="25">
        <v>1</v>
      </c>
      <c r="DD165" s="22">
        <v>0.0512632939375415</v>
      </c>
      <c r="DE165" s="25">
        <v>0</v>
      </c>
      <c r="DF165" s="25">
        <v>1.6094379124341</v>
      </c>
      <c r="DG165" s="26">
        <f t="shared" si="207"/>
        <v>0.555163237214202</v>
      </c>
      <c r="DH165" s="29">
        <f t="shared" si="236"/>
        <v>1.63915752881326</v>
      </c>
      <c r="DI165" s="26">
        <f t="shared" si="237"/>
        <v>0.610069491444178</v>
      </c>
      <c r="DJ165" s="16">
        <f t="shared" si="208"/>
        <v>0.125909128224305</v>
      </c>
      <c r="DK165" s="16">
        <f t="shared" si="209"/>
        <v>0.389930508555822</v>
      </c>
      <c r="DL165" s="16">
        <f t="shared" si="210"/>
        <v>0.010989430461421</v>
      </c>
      <c r="DO165" s="25">
        <v>-0.0531608605586166</v>
      </c>
      <c r="DP165" s="25">
        <v>1</v>
      </c>
      <c r="DQ165" s="25">
        <v>0</v>
      </c>
      <c r="DR165" s="22">
        <v>1.6094379124341</v>
      </c>
      <c r="DS165" s="26">
        <f t="shared" si="211"/>
        <v>0.541906124707781</v>
      </c>
      <c r="DT165" s="26">
        <f t="shared" si="173"/>
        <v>1.67925763985545</v>
      </c>
      <c r="DU165" s="26">
        <f t="shared" si="238"/>
        <v>0.595501235942617</v>
      </c>
      <c r="DV165" s="16">
        <f t="shared" si="212"/>
        <v>0.135493101027644</v>
      </c>
      <c r="DW165" s="16">
        <f t="shared" si="213"/>
        <v>0.404498764057383</v>
      </c>
      <c r="DX165" s="16">
        <f t="shared" si="214"/>
        <v>0.0117390467429747</v>
      </c>
      <c r="EA165" s="25">
        <v>-0.0531608605586166</v>
      </c>
      <c r="EB165" s="22">
        <v>1</v>
      </c>
      <c r="EC165" s="25">
        <v>0</v>
      </c>
      <c r="ED165" s="26">
        <f t="shared" si="215"/>
        <v>0.580218908087448</v>
      </c>
      <c r="EE165" s="26">
        <f t="shared" si="174"/>
        <v>1.56837356955429</v>
      </c>
      <c r="EF165" s="26">
        <f t="shared" si="239"/>
        <v>0.637603195700492</v>
      </c>
      <c r="EG165" s="16">
        <f t="shared" si="216"/>
        <v>0.108755568583035</v>
      </c>
      <c r="EH165" s="16">
        <f t="shared" si="217"/>
        <v>0.362396804299508</v>
      </c>
      <c r="EI165" s="16">
        <f t="shared" si="218"/>
        <v>0.000661225523873594</v>
      </c>
      <c r="EL165" s="25">
        <v>-0.0531608605586166</v>
      </c>
      <c r="EM165" s="25">
        <v>0</v>
      </c>
      <c r="EN165" s="26">
        <f t="shared" si="219"/>
        <v>0.959685340162728</v>
      </c>
      <c r="EO165" s="26">
        <f t="shared" si="220"/>
        <v>0.948227467813249</v>
      </c>
      <c r="EP165" s="26">
        <f t="shared" si="221"/>
        <v>1.0545992749041</v>
      </c>
      <c r="EQ165" s="16">
        <f t="shared" si="222"/>
        <v>0.00246863302708599</v>
      </c>
      <c r="ER165" s="16">
        <f t="shared" si="223"/>
        <v>0.0545992749040967</v>
      </c>
      <c r="ES165" s="16">
        <f t="shared" si="224"/>
        <v>0.231278088795835</v>
      </c>
    </row>
    <row r="166" s="1" customFormat="1" spans="1:149">
      <c r="A166" s="13" t="s">
        <v>30</v>
      </c>
      <c r="B166" s="13">
        <v>1.87939742269675</v>
      </c>
      <c r="C166" s="14">
        <v>0.0024</v>
      </c>
      <c r="D166" s="14">
        <v>0.0526</v>
      </c>
      <c r="E166" s="13">
        <v>100</v>
      </c>
      <c r="F166" s="13">
        <v>0.5</v>
      </c>
      <c r="G166" s="13">
        <v>0.5</v>
      </c>
      <c r="H166" s="13">
        <v>1</v>
      </c>
      <c r="I166" s="13">
        <v>5</v>
      </c>
      <c r="J166" s="13">
        <v>0.89</v>
      </c>
      <c r="K166" s="17">
        <f t="shared" si="175"/>
        <v>0.964199786494424</v>
      </c>
      <c r="L166" s="17">
        <f t="shared" si="165"/>
        <v>0.923045215800976</v>
      </c>
      <c r="M166" s="17">
        <f t="shared" si="166"/>
        <v>1.08337054662295</v>
      </c>
      <c r="N166" s="16">
        <f t="shared" si="167"/>
        <v>0.00550560831581806</v>
      </c>
      <c r="O166" s="16">
        <f t="shared" si="168"/>
        <v>0.083370546622948</v>
      </c>
      <c r="P166" s="16">
        <f>(O166-$Q$1)^2</f>
        <v>0.204675761399242</v>
      </c>
      <c r="R166" s="21">
        <f t="shared" si="225"/>
        <v>-0.0800770578124387</v>
      </c>
      <c r="S166" s="21">
        <f t="shared" si="243"/>
        <v>1</v>
      </c>
      <c r="T166" s="21">
        <f t="shared" si="176"/>
        <v>0.63095120562224</v>
      </c>
      <c r="U166" s="22">
        <f t="shared" si="226"/>
        <v>0.00239712459972145</v>
      </c>
      <c r="V166" s="21">
        <f t="shared" si="227"/>
        <v>0.0512632939375415</v>
      </c>
      <c r="W166" s="21">
        <f t="shared" si="228"/>
        <v>4.60517018598809</v>
      </c>
      <c r="X166" s="21">
        <f t="shared" si="229"/>
        <v>-0.693147180559945</v>
      </c>
      <c r="Y166" s="21">
        <f t="shared" si="230"/>
        <v>-0.693147180559945</v>
      </c>
      <c r="Z166" s="25">
        <f t="shared" si="231"/>
        <v>0</v>
      </c>
      <c r="AA166" s="21">
        <f t="shared" si="232"/>
        <v>1.6094379124341</v>
      </c>
      <c r="AB166" s="26">
        <f t="shared" si="177"/>
        <v>0.538130156472236</v>
      </c>
      <c r="AC166" s="26">
        <f t="shared" si="169"/>
        <v>1.65387497670541</v>
      </c>
      <c r="AD166" s="26">
        <f t="shared" si="233"/>
        <v>0.604640625249703</v>
      </c>
      <c r="AE166" s="16">
        <f t="shared" si="178"/>
        <v>0.123812386784253</v>
      </c>
      <c r="AF166" s="16">
        <f t="shared" si="179"/>
        <v>0.395359374750297</v>
      </c>
      <c r="AG166" s="16">
        <f t="shared" si="180"/>
        <v>0.0168540991100775</v>
      </c>
      <c r="AJ166" s="25">
        <v>-0.0800770578124387</v>
      </c>
      <c r="AK166" s="25">
        <v>1</v>
      </c>
      <c r="AL166" s="25">
        <v>0.63095120562224</v>
      </c>
      <c r="AM166" s="25">
        <v>0.0512632939375415</v>
      </c>
      <c r="AN166" s="22">
        <v>4.60517018598809</v>
      </c>
      <c r="AO166" s="25">
        <v>-0.693147180559945</v>
      </c>
      <c r="AP166" s="25">
        <v>-0.693147180559945</v>
      </c>
      <c r="AQ166" s="25">
        <v>0</v>
      </c>
      <c r="AR166" s="25">
        <v>1.6094379124341</v>
      </c>
      <c r="AS166" s="26">
        <f t="shared" si="181"/>
        <v>0.536845529558437</v>
      </c>
      <c r="AT166" s="26">
        <f t="shared" si="170"/>
        <v>1.65783256262195</v>
      </c>
      <c r="AU166" s="26">
        <f t="shared" si="182"/>
        <v>0.603197224222963</v>
      </c>
      <c r="AV166" s="16">
        <f t="shared" si="183"/>
        <v>0.124718079992861</v>
      </c>
      <c r="AW166" s="16">
        <f t="shared" si="184"/>
        <v>0.396802775777037</v>
      </c>
      <c r="AX166" s="16">
        <f t="shared" si="185"/>
        <v>0.017100551769333</v>
      </c>
      <c r="BA166" s="25">
        <v>-0.0800770578124387</v>
      </c>
      <c r="BB166" s="25">
        <v>1</v>
      </c>
      <c r="BC166" s="25">
        <v>0.63095120562224</v>
      </c>
      <c r="BD166" s="25">
        <v>0.0512632939375415</v>
      </c>
      <c r="BE166" s="22">
        <v>-0.693147180559945</v>
      </c>
      <c r="BF166" s="25">
        <v>-0.693147180559945</v>
      </c>
      <c r="BG166" s="25">
        <v>0</v>
      </c>
      <c r="BH166" s="25">
        <v>1.6094379124341</v>
      </c>
      <c r="BI166" s="26">
        <f t="shared" si="186"/>
        <v>0.532167468164591</v>
      </c>
      <c r="BJ166" s="26">
        <f t="shared" si="171"/>
        <v>1.67240587454462</v>
      </c>
      <c r="BK166" s="26">
        <f t="shared" si="234"/>
        <v>0.597940975465833</v>
      </c>
      <c r="BL166" s="16">
        <f t="shared" si="187"/>
        <v>0.128044120839739</v>
      </c>
      <c r="BM166" s="16">
        <f t="shared" si="188"/>
        <v>0.402059024534167</v>
      </c>
      <c r="BN166" s="16">
        <f t="shared" si="189"/>
        <v>0.0187945297294368</v>
      </c>
      <c r="BQ166" s="25">
        <v>-0.0800770578124387</v>
      </c>
      <c r="BR166" s="25">
        <v>1</v>
      </c>
      <c r="BS166" s="22">
        <v>0.63095120562224</v>
      </c>
      <c r="BT166" s="25">
        <v>0.0512632939375415</v>
      </c>
      <c r="BU166" s="25">
        <v>-0.693147180559945</v>
      </c>
      <c r="BV166" s="25">
        <v>0</v>
      </c>
      <c r="BW166" s="25">
        <v>1.6094379124341</v>
      </c>
      <c r="BX166" s="27">
        <f t="shared" si="190"/>
        <v>0.529517622446841</v>
      </c>
      <c r="BY166" s="27">
        <f t="shared" si="172"/>
        <v>1.68077503424232</v>
      </c>
      <c r="BZ166" s="29">
        <f t="shared" si="235"/>
        <v>0.594963620726787</v>
      </c>
      <c r="CA166" s="27">
        <f t="shared" si="191"/>
        <v>0.129947544526378</v>
      </c>
      <c r="CB166" s="27">
        <f t="shared" si="192"/>
        <v>0.405036379273213</v>
      </c>
      <c r="CC166" s="27">
        <f t="shared" si="193"/>
        <v>0.0191903009543072</v>
      </c>
      <c r="CF166" s="31">
        <v>-0.0800770578124387</v>
      </c>
      <c r="CG166" s="31">
        <v>1</v>
      </c>
      <c r="CH166" s="31">
        <v>0.0512632939375415</v>
      </c>
      <c r="CI166" s="31">
        <v>-0.693147180559945</v>
      </c>
      <c r="CJ166" s="31">
        <v>0</v>
      </c>
      <c r="CK166" s="31">
        <v>1.6094379124341</v>
      </c>
      <c r="CL166" s="34">
        <f t="shared" si="194"/>
        <v>0.552210720348716</v>
      </c>
      <c r="CM166" s="34">
        <f t="shared" si="195"/>
        <v>1.61170358923487</v>
      </c>
      <c r="CN166" s="34">
        <f t="shared" si="196"/>
        <v>0.620461483537884</v>
      </c>
      <c r="CO166" s="32">
        <f t="shared" si="197"/>
        <v>0.114101597447333</v>
      </c>
      <c r="CP166" s="32">
        <f t="shared" si="198"/>
        <v>0.379538516462116</v>
      </c>
      <c r="CQ166" s="32">
        <f t="shared" si="199"/>
        <v>0.0123351176724583</v>
      </c>
      <c r="CS166" s="30">
        <f t="shared" si="200"/>
        <v>0.553023039914098</v>
      </c>
      <c r="CT166" s="30">
        <f t="shared" si="201"/>
        <v>0.574352583608723</v>
      </c>
      <c r="CU166" s="30">
        <f t="shared" si="202"/>
        <v>1.54957081311975</v>
      </c>
      <c r="CV166" s="34">
        <f t="shared" si="203"/>
        <v>0.645339981582835</v>
      </c>
      <c r="CW166" s="32">
        <f t="shared" si="204"/>
        <v>0.0996332914744883</v>
      </c>
      <c r="CX166" s="32">
        <f t="shared" si="205"/>
        <v>0.354660018417165</v>
      </c>
      <c r="CY166" s="32">
        <f t="shared" si="206"/>
        <v>0.00111276722237669</v>
      </c>
      <c r="CZ166" s="36"/>
      <c r="DB166" s="25">
        <v>-0.0800770578124387</v>
      </c>
      <c r="DC166" s="25">
        <v>1</v>
      </c>
      <c r="DD166" s="22">
        <v>0.0512632939375415</v>
      </c>
      <c r="DE166" s="25">
        <v>0</v>
      </c>
      <c r="DF166" s="25">
        <v>1.6094379124341</v>
      </c>
      <c r="DG166" s="26">
        <f t="shared" si="207"/>
        <v>0.557774775116103</v>
      </c>
      <c r="DH166" s="29">
        <f t="shared" si="236"/>
        <v>1.59562611954752</v>
      </c>
      <c r="DI166" s="26">
        <f t="shared" si="237"/>
        <v>0.626713230467531</v>
      </c>
      <c r="DJ166" s="16">
        <f t="shared" si="208"/>
        <v>0.110373600049156</v>
      </c>
      <c r="DK166" s="16">
        <f t="shared" si="209"/>
        <v>0.373286769532469</v>
      </c>
      <c r="DL166" s="16">
        <f t="shared" si="210"/>
        <v>0.00777690206170896</v>
      </c>
      <c r="DO166" s="25">
        <v>-0.0800770578124387</v>
      </c>
      <c r="DP166" s="25">
        <v>1</v>
      </c>
      <c r="DQ166" s="25">
        <v>0</v>
      </c>
      <c r="DR166" s="22">
        <v>1.6094379124341</v>
      </c>
      <c r="DS166" s="26">
        <f t="shared" si="211"/>
        <v>0.544455299957656</v>
      </c>
      <c r="DT166" s="26">
        <f t="shared" si="173"/>
        <v>1.63466128453377</v>
      </c>
      <c r="DU166" s="26">
        <f t="shared" si="238"/>
        <v>0.61174752804231</v>
      </c>
      <c r="DV166" s="16">
        <f t="shared" si="212"/>
        <v>0.119401139727354</v>
      </c>
      <c r="DW166" s="16">
        <f t="shared" si="213"/>
        <v>0.38825247195769</v>
      </c>
      <c r="DX166" s="16">
        <f t="shared" si="214"/>
        <v>0.00848251857825425</v>
      </c>
      <c r="EA166" s="25">
        <v>-0.0800770578124387</v>
      </c>
      <c r="EB166" s="22">
        <v>1</v>
      </c>
      <c r="EC166" s="25">
        <v>0</v>
      </c>
      <c r="ED166" s="26">
        <f t="shared" si="215"/>
        <v>0.582948310123277</v>
      </c>
      <c r="EE166" s="26">
        <f t="shared" si="174"/>
        <v>1.52672198296928</v>
      </c>
      <c r="EF166" s="26">
        <f t="shared" si="239"/>
        <v>0.654998101262109</v>
      </c>
      <c r="EG166" s="16">
        <f t="shared" si="216"/>
        <v>0.0942807402561511</v>
      </c>
      <c r="EH166" s="16">
        <f t="shared" si="217"/>
        <v>0.345001898737891</v>
      </c>
      <c r="EI166" s="16">
        <f t="shared" si="218"/>
        <v>6.92124206815354e-5</v>
      </c>
      <c r="EL166" s="25">
        <v>-0.0800770578124387</v>
      </c>
      <c r="EM166" s="25">
        <v>0</v>
      </c>
      <c r="EN166" s="26">
        <f t="shared" si="219"/>
        <v>0.964199786494424</v>
      </c>
      <c r="EO166" s="26">
        <f t="shared" si="220"/>
        <v>0.923045215800975</v>
      </c>
      <c r="EP166" s="26">
        <f t="shared" si="221"/>
        <v>1.08337054662295</v>
      </c>
      <c r="EQ166" s="16">
        <f t="shared" si="222"/>
        <v>0.0055056083158181</v>
      </c>
      <c r="ER166" s="16">
        <f t="shared" si="223"/>
        <v>0.0833705466229482</v>
      </c>
      <c r="ES166" s="16">
        <f t="shared" si="224"/>
        <v>0.204432871300942</v>
      </c>
    </row>
    <row r="167" s="1" customFormat="1" spans="1:149">
      <c r="A167" s="13" t="s">
        <v>30</v>
      </c>
      <c r="B167" s="13">
        <v>1.80188247502911</v>
      </c>
      <c r="C167" s="14">
        <v>0.0024</v>
      </c>
      <c r="D167" s="14">
        <v>0.0526</v>
      </c>
      <c r="E167" s="13">
        <v>100</v>
      </c>
      <c r="F167" s="13">
        <v>0.5</v>
      </c>
      <c r="G167" s="13">
        <v>0.5</v>
      </c>
      <c r="H167" s="13">
        <v>1</v>
      </c>
      <c r="I167" s="13">
        <v>5</v>
      </c>
      <c r="J167" s="13">
        <v>0.76</v>
      </c>
      <c r="K167" s="17">
        <f t="shared" si="175"/>
        <v>0.966199672144249</v>
      </c>
      <c r="L167" s="17">
        <f t="shared" si="165"/>
        <v>0.78658689493587</v>
      </c>
      <c r="M167" s="17">
        <f t="shared" si="166"/>
        <v>1.27131535808454</v>
      </c>
      <c r="N167" s="16">
        <f t="shared" si="167"/>
        <v>0.0425183047923957</v>
      </c>
      <c r="O167" s="16">
        <f t="shared" si="168"/>
        <v>0.271315358084538</v>
      </c>
      <c r="P167" s="16">
        <f>(O167-$Q$1)^2</f>
        <v>0.0699423932189918</v>
      </c>
      <c r="R167" s="21">
        <f t="shared" si="225"/>
        <v>-0.240052079514938</v>
      </c>
      <c r="S167" s="21">
        <f t="shared" si="243"/>
        <v>1</v>
      </c>
      <c r="T167" s="21">
        <f t="shared" si="176"/>
        <v>0.588831937874549</v>
      </c>
      <c r="U167" s="22">
        <f t="shared" si="226"/>
        <v>0.00239712459972145</v>
      </c>
      <c r="V167" s="21">
        <f t="shared" si="227"/>
        <v>0.0512632939375415</v>
      </c>
      <c r="W167" s="21">
        <f t="shared" si="228"/>
        <v>4.60517018598809</v>
      </c>
      <c r="X167" s="21">
        <f t="shared" si="229"/>
        <v>-0.693147180559945</v>
      </c>
      <c r="Y167" s="21">
        <f t="shared" si="230"/>
        <v>-0.693147180559945</v>
      </c>
      <c r="Z167" s="25">
        <f t="shared" si="231"/>
        <v>0</v>
      </c>
      <c r="AA167" s="21">
        <f t="shared" si="232"/>
        <v>1.6094379124341</v>
      </c>
      <c r="AB167" s="26">
        <f t="shared" si="177"/>
        <v>0.53421185300598</v>
      </c>
      <c r="AC167" s="26">
        <f t="shared" si="169"/>
        <v>1.42265656541225</v>
      </c>
      <c r="AD167" s="26">
        <f t="shared" si="233"/>
        <v>0.702910332902606</v>
      </c>
      <c r="AE167" s="16">
        <f t="shared" si="178"/>
        <v>0.050980287322993</v>
      </c>
      <c r="AF167" s="16">
        <f t="shared" si="179"/>
        <v>0.297089667097394</v>
      </c>
      <c r="AG167" s="16">
        <f t="shared" si="180"/>
        <v>0.00099563159309181</v>
      </c>
      <c r="AJ167" s="25">
        <v>-0.240052079514938</v>
      </c>
      <c r="AK167" s="25">
        <v>1</v>
      </c>
      <c r="AL167" s="25">
        <v>0.588831937874549</v>
      </c>
      <c r="AM167" s="25">
        <v>0.0512632939375415</v>
      </c>
      <c r="AN167" s="22">
        <v>4.60517018598809</v>
      </c>
      <c r="AO167" s="25">
        <v>-0.693147180559945</v>
      </c>
      <c r="AP167" s="25">
        <v>-0.693147180559945</v>
      </c>
      <c r="AQ167" s="25">
        <v>0</v>
      </c>
      <c r="AR167" s="25">
        <v>1.6094379124341</v>
      </c>
      <c r="AS167" s="26">
        <f t="shared" si="181"/>
        <v>0.532840066961755</v>
      </c>
      <c r="AT167" s="26">
        <f t="shared" si="170"/>
        <v>1.42631916614962</v>
      </c>
      <c r="AU167" s="26">
        <f t="shared" si="182"/>
        <v>0.701105351265467</v>
      </c>
      <c r="AV167" s="16">
        <f t="shared" si="183"/>
        <v>0.05160163517794</v>
      </c>
      <c r="AW167" s="16">
        <f t="shared" si="184"/>
        <v>0.298894648734533</v>
      </c>
      <c r="AX167" s="16">
        <f t="shared" si="185"/>
        <v>0.00107984209993247</v>
      </c>
      <c r="BA167" s="25">
        <v>-0.240052079514938</v>
      </c>
      <c r="BB167" s="25">
        <v>1</v>
      </c>
      <c r="BC167" s="25">
        <v>0.588831937874549</v>
      </c>
      <c r="BD167" s="25">
        <v>0.0512632939375415</v>
      </c>
      <c r="BE167" s="22">
        <v>-0.693147180559945</v>
      </c>
      <c r="BF167" s="25">
        <v>-0.693147180559945</v>
      </c>
      <c r="BG167" s="25">
        <v>0</v>
      </c>
      <c r="BH167" s="25">
        <v>1.6094379124341</v>
      </c>
      <c r="BI167" s="26">
        <f t="shared" si="186"/>
        <v>0.527636575384169</v>
      </c>
      <c r="BJ167" s="26">
        <f t="shared" si="171"/>
        <v>1.44038536268387</v>
      </c>
      <c r="BK167" s="26">
        <f t="shared" si="234"/>
        <v>0.694258651821275</v>
      </c>
      <c r="BL167" s="16">
        <f t="shared" si="187"/>
        <v>0.0539927610991969</v>
      </c>
      <c r="BM167" s="16">
        <f t="shared" si="188"/>
        <v>0.305741348178725</v>
      </c>
      <c r="BN167" s="16">
        <f t="shared" si="189"/>
        <v>0.0016626386419565</v>
      </c>
      <c r="BQ167" s="25">
        <v>-0.240052079514938</v>
      </c>
      <c r="BR167" s="25">
        <v>1</v>
      </c>
      <c r="BS167" s="22">
        <v>0.588831937874549</v>
      </c>
      <c r="BT167" s="25">
        <v>0.0512632939375415</v>
      </c>
      <c r="BU167" s="25">
        <v>-0.693147180559945</v>
      </c>
      <c r="BV167" s="25">
        <v>0</v>
      </c>
      <c r="BW167" s="25">
        <v>1.6094379124341</v>
      </c>
      <c r="BX167" s="27">
        <f t="shared" si="190"/>
        <v>0.525084480154292</v>
      </c>
      <c r="BY167" s="27">
        <f t="shared" si="172"/>
        <v>1.44738614208647</v>
      </c>
      <c r="BZ167" s="29">
        <f t="shared" si="235"/>
        <v>0.690900631781963</v>
      </c>
      <c r="CA167" s="27">
        <f t="shared" si="191"/>
        <v>0.0551853014643792</v>
      </c>
      <c r="CB167" s="27">
        <f t="shared" si="192"/>
        <v>0.309099368218037</v>
      </c>
      <c r="CC167" s="27">
        <f t="shared" si="193"/>
        <v>0.00181408278391911</v>
      </c>
      <c r="CF167" s="31">
        <v>-0.240052079514938</v>
      </c>
      <c r="CG167" s="31">
        <v>1</v>
      </c>
      <c r="CH167" s="31">
        <v>0.0512632939375415</v>
      </c>
      <c r="CI167" s="31">
        <v>-0.693147180559945</v>
      </c>
      <c r="CJ167" s="31">
        <v>0</v>
      </c>
      <c r="CK167" s="31">
        <v>1.6094379124341</v>
      </c>
      <c r="CL167" s="34">
        <f t="shared" si="194"/>
        <v>0.553356082866707</v>
      </c>
      <c r="CM167" s="34">
        <f t="shared" si="195"/>
        <v>1.37343750892329</v>
      </c>
      <c r="CN167" s="34">
        <f t="shared" si="196"/>
        <v>0.72810010903514</v>
      </c>
      <c r="CO167" s="32">
        <f t="shared" si="197"/>
        <v>0.0427017084881915</v>
      </c>
      <c r="CP167" s="32">
        <f t="shared" si="198"/>
        <v>0.27189989096486</v>
      </c>
      <c r="CQ167" s="32">
        <f t="shared" si="199"/>
        <v>1.17302785004851e-5</v>
      </c>
      <c r="CS167" s="30">
        <f t="shared" si="200"/>
        <v>0.554135404766005</v>
      </c>
      <c r="CT167" s="30">
        <f t="shared" si="201"/>
        <v>0.574352583608723</v>
      </c>
      <c r="CU167" s="30">
        <f t="shared" si="202"/>
        <v>1.32322900895619</v>
      </c>
      <c r="CV167" s="34">
        <f t="shared" si="203"/>
        <v>0.755727083695688</v>
      </c>
      <c r="CW167" s="32">
        <f t="shared" si="204"/>
        <v>0.0344649632127562</v>
      </c>
      <c r="CX167" s="32">
        <f t="shared" si="205"/>
        <v>0.244272916304312</v>
      </c>
      <c r="CY167" s="32">
        <f t="shared" si="206"/>
        <v>0.00593345703679483</v>
      </c>
      <c r="CZ167" s="36"/>
      <c r="DB167" s="25">
        <v>-0.240052079514938</v>
      </c>
      <c r="DC167" s="25">
        <v>1</v>
      </c>
      <c r="DD167" s="22">
        <v>0.0512632939375415</v>
      </c>
      <c r="DE167" s="25">
        <v>0</v>
      </c>
      <c r="DF167" s="25">
        <v>1.6094379124341</v>
      </c>
      <c r="DG167" s="26">
        <f t="shared" si="207"/>
        <v>0.558931678264407</v>
      </c>
      <c r="DH167" s="29">
        <f t="shared" si="236"/>
        <v>1.35973685077208</v>
      </c>
      <c r="DI167" s="26">
        <f t="shared" si="237"/>
        <v>0.735436418768956</v>
      </c>
      <c r="DJ167" s="16">
        <f t="shared" si="208"/>
        <v>0.0404284700055681</v>
      </c>
      <c r="DK167" s="16">
        <f t="shared" si="209"/>
        <v>0.264563581231044</v>
      </c>
      <c r="DL167" s="16">
        <f t="shared" si="210"/>
        <v>0.000421745487633925</v>
      </c>
      <c r="DO167" s="25">
        <v>-0.240052079514938</v>
      </c>
      <c r="DP167" s="25">
        <v>1</v>
      </c>
      <c r="DQ167" s="25">
        <v>0</v>
      </c>
      <c r="DR167" s="22">
        <v>1.6094379124341</v>
      </c>
      <c r="DS167" s="26">
        <f t="shared" si="211"/>
        <v>0.545584576645546</v>
      </c>
      <c r="DT167" s="26">
        <f t="shared" si="173"/>
        <v>1.39300125504419</v>
      </c>
      <c r="DU167" s="26">
        <f t="shared" si="238"/>
        <v>0.717874442954665</v>
      </c>
      <c r="DV167" s="16">
        <f t="shared" si="212"/>
        <v>0.0459739737722699</v>
      </c>
      <c r="DW167" s="16">
        <f t="shared" si="213"/>
        <v>0.282125557045335</v>
      </c>
      <c r="DX167" s="16">
        <f t="shared" si="214"/>
        <v>0.000196737805790608</v>
      </c>
      <c r="EA167" s="25">
        <v>-0.240052079514938</v>
      </c>
      <c r="EB167" s="22">
        <v>1</v>
      </c>
      <c r="EC167" s="25">
        <v>0</v>
      </c>
      <c r="ED167" s="26">
        <f t="shared" si="215"/>
        <v>0.584157426715435</v>
      </c>
      <c r="EE167" s="26">
        <f t="shared" si="174"/>
        <v>1.30101915210302</v>
      </c>
      <c r="EF167" s="26">
        <f t="shared" si="239"/>
        <v>0.768628193046625</v>
      </c>
      <c r="EG167" s="16">
        <f t="shared" si="216"/>
        <v>0.0309206105793376</v>
      </c>
      <c r="EH167" s="16">
        <f t="shared" si="217"/>
        <v>0.231371806953375</v>
      </c>
      <c r="EI167" s="16">
        <f t="shared" si="218"/>
        <v>0.0110903417494293</v>
      </c>
      <c r="EL167" s="25">
        <v>-0.240052079514938</v>
      </c>
      <c r="EM167" s="25">
        <v>0</v>
      </c>
      <c r="EN167" s="26">
        <f t="shared" si="219"/>
        <v>0.966199672144249</v>
      </c>
      <c r="EO167" s="26">
        <f t="shared" si="220"/>
        <v>0.78658689493587</v>
      </c>
      <c r="EP167" s="26">
        <f t="shared" si="221"/>
        <v>1.27131535808454</v>
      </c>
      <c r="EQ167" s="16">
        <f t="shared" si="222"/>
        <v>0.0425183047923958</v>
      </c>
      <c r="ER167" s="16">
        <f t="shared" si="223"/>
        <v>0.271315358084538</v>
      </c>
      <c r="ES167" s="16">
        <f t="shared" si="224"/>
        <v>0.0698004367399799</v>
      </c>
    </row>
    <row r="168" s="1" customFormat="1" spans="1:149">
      <c r="A168" s="13" t="s">
        <v>30</v>
      </c>
      <c r="B168" s="13">
        <v>2.0236900169454</v>
      </c>
      <c r="C168" s="14">
        <v>0.0032</v>
      </c>
      <c r="D168" s="14">
        <v>0.0526</v>
      </c>
      <c r="E168" s="13">
        <v>100</v>
      </c>
      <c r="F168" s="13">
        <v>0.5</v>
      </c>
      <c r="G168" s="13">
        <v>0.5</v>
      </c>
      <c r="H168" s="13">
        <v>1</v>
      </c>
      <c r="I168" s="13">
        <v>5</v>
      </c>
      <c r="J168" s="13">
        <v>0.88</v>
      </c>
      <c r="K168" s="17">
        <f t="shared" si="175"/>
        <v>0.960773117562809</v>
      </c>
      <c r="L168" s="17">
        <f t="shared" si="165"/>
        <v>0.915929040804445</v>
      </c>
      <c r="M168" s="17">
        <f t="shared" si="166"/>
        <v>1.0917876335941</v>
      </c>
      <c r="N168" s="16">
        <f t="shared" si="167"/>
        <v>0.0065242965208153</v>
      </c>
      <c r="O168" s="16">
        <f t="shared" si="168"/>
        <v>0.0917876335941006</v>
      </c>
      <c r="P168" s="16">
        <f>(O168-$Q$1)^2</f>
        <v>0.197130642382974</v>
      </c>
      <c r="R168" s="21">
        <f t="shared" si="225"/>
        <v>-0.0878163836793737</v>
      </c>
      <c r="S168" s="21">
        <f t="shared" si="243"/>
        <v>1</v>
      </c>
      <c r="T168" s="21">
        <f t="shared" si="176"/>
        <v>0.704922586012893</v>
      </c>
      <c r="U168" s="22">
        <f t="shared" si="226"/>
        <v>0.00319489089651929</v>
      </c>
      <c r="V168" s="21">
        <f t="shared" si="227"/>
        <v>0.0512632939375415</v>
      </c>
      <c r="W168" s="21">
        <f t="shared" si="228"/>
        <v>4.60517018598809</v>
      </c>
      <c r="X168" s="21">
        <f t="shared" si="229"/>
        <v>-0.693147180559945</v>
      </c>
      <c r="Y168" s="21">
        <f t="shared" si="230"/>
        <v>-0.693147180559945</v>
      </c>
      <c r="Z168" s="25">
        <f t="shared" si="231"/>
        <v>0</v>
      </c>
      <c r="AA168" s="21">
        <f t="shared" si="232"/>
        <v>1.6094379124341</v>
      </c>
      <c r="AB168" s="26">
        <f t="shared" si="177"/>
        <v>0.544937491510267</v>
      </c>
      <c r="AC168" s="26">
        <f t="shared" si="169"/>
        <v>1.61486411507699</v>
      </c>
      <c r="AD168" s="26">
        <f t="shared" si="233"/>
        <v>0.619247149443485</v>
      </c>
      <c r="AE168" s="16">
        <f t="shared" si="178"/>
        <v>0.112266884595432</v>
      </c>
      <c r="AF168" s="16">
        <f t="shared" si="179"/>
        <v>0.380752850556515</v>
      </c>
      <c r="AG168" s="16">
        <f t="shared" si="180"/>
        <v>0.0132749142019525</v>
      </c>
      <c r="AJ168" s="25">
        <v>-0.0878163836793737</v>
      </c>
      <c r="AK168" s="25">
        <v>1</v>
      </c>
      <c r="AL168" s="25">
        <v>0.704922586012893</v>
      </c>
      <c r="AM168" s="25">
        <v>0.0512632939375415</v>
      </c>
      <c r="AN168" s="22">
        <v>4.60517018598809</v>
      </c>
      <c r="AO168" s="25">
        <v>-0.693147180559945</v>
      </c>
      <c r="AP168" s="25">
        <v>-0.693147180559945</v>
      </c>
      <c r="AQ168" s="25">
        <v>0</v>
      </c>
      <c r="AR168" s="25">
        <v>1.6094379124341</v>
      </c>
      <c r="AS168" s="26">
        <f t="shared" si="181"/>
        <v>0.54399587964023</v>
      </c>
      <c r="AT168" s="26">
        <f t="shared" si="170"/>
        <v>1.61765931128373</v>
      </c>
      <c r="AU168" s="26">
        <f t="shared" si="182"/>
        <v>0.618177135954807</v>
      </c>
      <c r="AV168" s="16">
        <f t="shared" si="183"/>
        <v>0.112898768898743</v>
      </c>
      <c r="AW168" s="16">
        <f t="shared" si="184"/>
        <v>0.381822864045193</v>
      </c>
      <c r="AX168" s="16">
        <f t="shared" si="185"/>
        <v>0.0134071310324797</v>
      </c>
      <c r="BA168" s="25">
        <v>-0.0878163836793737</v>
      </c>
      <c r="BB168" s="25">
        <v>1</v>
      </c>
      <c r="BC168" s="25">
        <v>0.704922586012893</v>
      </c>
      <c r="BD168" s="25">
        <v>0.0512632939375415</v>
      </c>
      <c r="BE168" s="22">
        <v>-0.693147180559945</v>
      </c>
      <c r="BF168" s="25">
        <v>-0.693147180559945</v>
      </c>
      <c r="BG168" s="25">
        <v>0</v>
      </c>
      <c r="BH168" s="25">
        <v>1.6094379124341</v>
      </c>
      <c r="BI168" s="26">
        <f t="shared" si="186"/>
        <v>0.540261662475254</v>
      </c>
      <c r="BJ168" s="26">
        <f t="shared" si="171"/>
        <v>1.62884035851851</v>
      </c>
      <c r="BK168" s="26">
        <f t="shared" si="234"/>
        <v>0.613933707358244</v>
      </c>
      <c r="BL168" s="16">
        <f t="shared" si="187"/>
        <v>0.115422137984078</v>
      </c>
      <c r="BM168" s="16">
        <f t="shared" si="188"/>
        <v>0.386066292641756</v>
      </c>
      <c r="BN168" s="16">
        <f t="shared" si="189"/>
        <v>0.0146653094571986</v>
      </c>
      <c r="BQ168" s="25">
        <v>-0.0878163836793737</v>
      </c>
      <c r="BR168" s="25">
        <v>1</v>
      </c>
      <c r="BS168" s="22">
        <v>0.704922586012893</v>
      </c>
      <c r="BT168" s="25">
        <v>0.0512632939375415</v>
      </c>
      <c r="BU168" s="25">
        <v>-0.693147180559945</v>
      </c>
      <c r="BV168" s="25">
        <v>0</v>
      </c>
      <c r="BW168" s="25">
        <v>1.6094379124341</v>
      </c>
      <c r="BX168" s="27">
        <f t="shared" si="190"/>
        <v>0.537436329283907</v>
      </c>
      <c r="BY168" s="27">
        <f t="shared" si="172"/>
        <v>1.6374032644435</v>
      </c>
      <c r="BZ168" s="29">
        <f t="shared" si="235"/>
        <v>0.610723101458986</v>
      </c>
      <c r="CA168" s="27">
        <f t="shared" si="191"/>
        <v>0.117349868494484</v>
      </c>
      <c r="CB168" s="27">
        <f t="shared" si="192"/>
        <v>0.389276898541014</v>
      </c>
      <c r="CC168" s="27">
        <f t="shared" si="193"/>
        <v>0.0150723700276928</v>
      </c>
      <c r="CF168" s="31">
        <v>-0.0878163836793737</v>
      </c>
      <c r="CG168" s="31">
        <v>1</v>
      </c>
      <c r="CH168" s="31">
        <v>0.0512632939375415</v>
      </c>
      <c r="CI168" s="31">
        <v>-0.693147180559945</v>
      </c>
      <c r="CJ168" s="31">
        <v>0</v>
      </c>
      <c r="CK168" s="31">
        <v>1.6094379124341</v>
      </c>
      <c r="CL168" s="34">
        <f t="shared" si="194"/>
        <v>0.550248219064617</v>
      </c>
      <c r="CM168" s="34">
        <f t="shared" si="195"/>
        <v>1.59927823391403</v>
      </c>
      <c r="CN168" s="34">
        <f t="shared" si="196"/>
        <v>0.625282067118883</v>
      </c>
      <c r="CO168" s="32">
        <f t="shared" si="197"/>
        <v>0.108736237030057</v>
      </c>
      <c r="CP168" s="32">
        <f t="shared" si="198"/>
        <v>0.374717932881117</v>
      </c>
      <c r="CQ168" s="32">
        <f t="shared" si="199"/>
        <v>0.0112875732071742</v>
      </c>
      <c r="CS168" s="30">
        <f t="shared" si="200"/>
        <v>0.551122014858712</v>
      </c>
      <c r="CT168" s="30">
        <f t="shared" si="201"/>
        <v>0.574352583608723</v>
      </c>
      <c r="CU168" s="30">
        <f t="shared" si="202"/>
        <v>1.53215990510717</v>
      </c>
      <c r="CV168" s="34">
        <f t="shared" si="203"/>
        <v>0.652673390464458</v>
      </c>
      <c r="CW168" s="32">
        <f t="shared" si="204"/>
        <v>0.0934203431466627</v>
      </c>
      <c r="CX168" s="32">
        <f t="shared" si="205"/>
        <v>0.347326609535542</v>
      </c>
      <c r="CY168" s="32">
        <f t="shared" si="206"/>
        <v>0.000677287970192485</v>
      </c>
      <c r="CZ168" s="36"/>
      <c r="DB168" s="25">
        <v>-0.0878163836793737</v>
      </c>
      <c r="DC168" s="25">
        <v>1</v>
      </c>
      <c r="DD168" s="22">
        <v>0.0512632939375415</v>
      </c>
      <c r="DE168" s="25">
        <v>0</v>
      </c>
      <c r="DF168" s="25">
        <v>1.6094379124341</v>
      </c>
      <c r="DG168" s="26">
        <f t="shared" si="207"/>
        <v>0.555792499741745</v>
      </c>
      <c r="DH168" s="29">
        <f t="shared" si="236"/>
        <v>1.58332471274604</v>
      </c>
      <c r="DI168" s="26">
        <f t="shared" si="237"/>
        <v>0.631582386070165</v>
      </c>
      <c r="DJ168" s="16">
        <f t="shared" si="208"/>
        <v>0.105110503223706</v>
      </c>
      <c r="DK168" s="16">
        <f t="shared" si="209"/>
        <v>0.368417613929835</v>
      </c>
      <c r="DL168" s="16">
        <f t="shared" si="210"/>
        <v>0.0069418207672467</v>
      </c>
      <c r="DO168" s="25">
        <v>-0.0878163836793737</v>
      </c>
      <c r="DP168" s="25">
        <v>1</v>
      </c>
      <c r="DQ168" s="25">
        <v>0</v>
      </c>
      <c r="DR168" s="22">
        <v>1.6094379124341</v>
      </c>
      <c r="DS168" s="26">
        <f t="shared" si="211"/>
        <v>0.542520360656538</v>
      </c>
      <c r="DT168" s="26">
        <f t="shared" si="173"/>
        <v>1.62205893790798</v>
      </c>
      <c r="DU168" s="26">
        <f t="shared" si="238"/>
        <v>0.616500409836975</v>
      </c>
      <c r="DV168" s="16">
        <f t="shared" si="212"/>
        <v>0.113892506971393</v>
      </c>
      <c r="DW168" s="16">
        <f t="shared" si="213"/>
        <v>0.383499590163025</v>
      </c>
      <c r="DX168" s="16">
        <f t="shared" si="214"/>
        <v>0.00762962203379595</v>
      </c>
      <c r="EA168" s="25">
        <v>-0.0878163836793737</v>
      </c>
      <c r="EB168" s="22">
        <v>1</v>
      </c>
      <c r="EC168" s="25">
        <v>0</v>
      </c>
      <c r="ED168" s="26">
        <f t="shared" si="215"/>
        <v>0.580876570540862</v>
      </c>
      <c r="EE168" s="26">
        <f t="shared" si="174"/>
        <v>1.51495178946643</v>
      </c>
      <c r="EF168" s="26">
        <f t="shared" si="239"/>
        <v>0.660087011978252</v>
      </c>
      <c r="EG168" s="16">
        <f t="shared" si="216"/>
        <v>0.0894748260513959</v>
      </c>
      <c r="EH168" s="16">
        <f t="shared" si="217"/>
        <v>0.339912988021748</v>
      </c>
      <c r="EI168" s="16">
        <f t="shared" si="218"/>
        <v>1.04360626912013e-5</v>
      </c>
      <c r="EL168" s="25">
        <v>-0.0878163836793737</v>
      </c>
      <c r="EM168" s="25">
        <v>0</v>
      </c>
      <c r="EN168" s="26">
        <f t="shared" si="219"/>
        <v>0.960773117562809</v>
      </c>
      <c r="EO168" s="26">
        <f t="shared" si="220"/>
        <v>0.915929040804445</v>
      </c>
      <c r="EP168" s="26">
        <f t="shared" si="221"/>
        <v>1.0917876335941</v>
      </c>
      <c r="EQ168" s="16">
        <f t="shared" si="222"/>
        <v>0.00652429652081537</v>
      </c>
      <c r="ER168" s="16">
        <f t="shared" si="223"/>
        <v>0.0917876335941012</v>
      </c>
      <c r="ES168" s="16">
        <f t="shared" si="224"/>
        <v>0.196892272585315</v>
      </c>
    </row>
    <row r="169" s="1" customFormat="1" spans="1:149">
      <c r="A169" s="13" t="s">
        <v>30</v>
      </c>
      <c r="B169" s="13">
        <v>2.05437596268495</v>
      </c>
      <c r="C169" s="14">
        <v>0.0019</v>
      </c>
      <c r="D169" s="14">
        <v>0.0526</v>
      </c>
      <c r="E169" s="13">
        <v>100</v>
      </c>
      <c r="F169" s="13">
        <v>0.5</v>
      </c>
      <c r="G169" s="13">
        <v>0.5</v>
      </c>
      <c r="H169" s="13">
        <v>1</v>
      </c>
      <c r="I169" s="13">
        <v>5</v>
      </c>
      <c r="J169" s="13">
        <v>0.75</v>
      </c>
      <c r="K169" s="17">
        <f t="shared" si="175"/>
        <v>0.959500290162728</v>
      </c>
      <c r="L169" s="17">
        <f t="shared" si="165"/>
        <v>0.781656876698601</v>
      </c>
      <c r="M169" s="17">
        <f t="shared" si="166"/>
        <v>1.27933372021697</v>
      </c>
      <c r="N169" s="16">
        <f t="shared" si="167"/>
        <v>0.0438903715782674</v>
      </c>
      <c r="O169" s="16">
        <f t="shared" si="168"/>
        <v>0.279333720216971</v>
      </c>
      <c r="P169" s="16">
        <f>(O169-$Q$1)^2</f>
        <v>0.065765515148098</v>
      </c>
      <c r="R169" s="21">
        <f t="shared" si="225"/>
        <v>-0.2463394113277</v>
      </c>
      <c r="S169" s="21">
        <f t="shared" si="243"/>
        <v>1</v>
      </c>
      <c r="T169" s="21">
        <f t="shared" si="176"/>
        <v>0.719972134038586</v>
      </c>
      <c r="U169" s="22">
        <f t="shared" si="226"/>
        <v>0.00189819728308027</v>
      </c>
      <c r="V169" s="21">
        <f t="shared" si="227"/>
        <v>0.0512632939375415</v>
      </c>
      <c r="W169" s="21">
        <f t="shared" si="228"/>
        <v>4.60517018598809</v>
      </c>
      <c r="X169" s="21">
        <f t="shared" si="229"/>
        <v>-0.693147180559945</v>
      </c>
      <c r="Y169" s="21">
        <f t="shared" si="230"/>
        <v>-0.693147180559945</v>
      </c>
      <c r="Z169" s="25">
        <f t="shared" si="231"/>
        <v>0</v>
      </c>
      <c r="AA169" s="21">
        <f t="shared" si="232"/>
        <v>1.6094379124341</v>
      </c>
      <c r="AB169" s="26">
        <f t="shared" si="177"/>
        <v>0.546346699444802</v>
      </c>
      <c r="AC169" s="26">
        <f t="shared" si="169"/>
        <v>1.37275470092919</v>
      </c>
      <c r="AD169" s="26">
        <f t="shared" si="233"/>
        <v>0.728462265926403</v>
      </c>
      <c r="AE169" s="16">
        <f t="shared" si="178"/>
        <v>0.0414746668270257</v>
      </c>
      <c r="AF169" s="16">
        <f t="shared" si="179"/>
        <v>0.271537734073597</v>
      </c>
      <c r="AG169" s="16">
        <f t="shared" si="180"/>
        <v>3.60203717135441e-5</v>
      </c>
      <c r="AJ169" s="25">
        <v>-0.2463394113277</v>
      </c>
      <c r="AK169" s="25">
        <v>1</v>
      </c>
      <c r="AL169" s="25">
        <v>0.719972134038586</v>
      </c>
      <c r="AM169" s="25">
        <v>0.0512632939375415</v>
      </c>
      <c r="AN169" s="22">
        <v>4.60517018598809</v>
      </c>
      <c r="AO169" s="25">
        <v>-0.693147180559945</v>
      </c>
      <c r="AP169" s="25">
        <v>-0.693147180559945</v>
      </c>
      <c r="AQ169" s="25">
        <v>0</v>
      </c>
      <c r="AR169" s="25">
        <v>1.6094379124341</v>
      </c>
      <c r="AS169" s="26">
        <f t="shared" si="181"/>
        <v>0.545134332937066</v>
      </c>
      <c r="AT169" s="26">
        <f t="shared" si="170"/>
        <v>1.3758076765394</v>
      </c>
      <c r="AU169" s="26">
        <f t="shared" si="182"/>
        <v>0.726845777249421</v>
      </c>
      <c r="AV169" s="16">
        <f t="shared" si="183"/>
        <v>0.041969941541141</v>
      </c>
      <c r="AW169" s="16">
        <f t="shared" si="184"/>
        <v>0.273154222750579</v>
      </c>
      <c r="AX169" s="16">
        <f t="shared" si="185"/>
        <v>5.0701876354205e-5</v>
      </c>
      <c r="BA169" s="25">
        <v>-0.2463394113277</v>
      </c>
      <c r="BB169" s="25">
        <v>1</v>
      </c>
      <c r="BC169" s="25">
        <v>0.719972134038586</v>
      </c>
      <c r="BD169" s="25">
        <v>0.0512632939375415</v>
      </c>
      <c r="BE169" s="22">
        <v>-0.693147180559945</v>
      </c>
      <c r="BF169" s="25">
        <v>-0.693147180559945</v>
      </c>
      <c r="BG169" s="25">
        <v>0</v>
      </c>
      <c r="BH169" s="25">
        <v>1.6094379124341</v>
      </c>
      <c r="BI169" s="26">
        <f t="shared" si="186"/>
        <v>0.541597662165232</v>
      </c>
      <c r="BJ169" s="26">
        <f t="shared" si="171"/>
        <v>1.38479179729396</v>
      </c>
      <c r="BK169" s="26">
        <f t="shared" si="234"/>
        <v>0.72213021622031</v>
      </c>
      <c r="BL169" s="16">
        <f t="shared" si="187"/>
        <v>0.0434315344149966</v>
      </c>
      <c r="BM169" s="16">
        <f t="shared" si="188"/>
        <v>0.27786978377969</v>
      </c>
      <c r="BN169" s="16">
        <f t="shared" si="189"/>
        <v>0.0001665106810969</v>
      </c>
      <c r="BQ169" s="25">
        <v>-0.2463394113277</v>
      </c>
      <c r="BR169" s="25">
        <v>1</v>
      </c>
      <c r="BS169" s="22">
        <v>0.719972134038586</v>
      </c>
      <c r="BT169" s="25">
        <v>0.0512632939375415</v>
      </c>
      <c r="BU169" s="25">
        <v>-0.693147180559945</v>
      </c>
      <c r="BV169" s="25">
        <v>0</v>
      </c>
      <c r="BW169" s="25">
        <v>1.6094379124341</v>
      </c>
      <c r="BX169" s="27">
        <f t="shared" si="190"/>
        <v>0.538737775188035</v>
      </c>
      <c r="BY169" s="27">
        <f t="shared" si="172"/>
        <v>1.39214295811766</v>
      </c>
      <c r="BZ169" s="29">
        <f t="shared" si="235"/>
        <v>0.718317033584046</v>
      </c>
      <c r="CA169" s="27">
        <f t="shared" si="191"/>
        <v>0.0446317276325013</v>
      </c>
      <c r="CB169" s="27">
        <f t="shared" si="192"/>
        <v>0.281682966415954</v>
      </c>
      <c r="CC169" s="27">
        <f t="shared" si="193"/>
        <v>0.000230300319860409</v>
      </c>
      <c r="CF169" s="31">
        <v>-0.2463394113277</v>
      </c>
      <c r="CG169" s="31">
        <v>1</v>
      </c>
      <c r="CH169" s="31">
        <v>0.0512632939375415</v>
      </c>
      <c r="CI169" s="31">
        <v>-0.693147180559945</v>
      </c>
      <c r="CJ169" s="31">
        <v>0</v>
      </c>
      <c r="CK169" s="31">
        <v>1.6094379124341</v>
      </c>
      <c r="CL169" s="34">
        <f t="shared" si="194"/>
        <v>0.549519252987956</v>
      </c>
      <c r="CM169" s="34">
        <f t="shared" si="195"/>
        <v>1.36482934114128</v>
      </c>
      <c r="CN169" s="34">
        <f t="shared" si="196"/>
        <v>0.732692337317274</v>
      </c>
      <c r="CO169" s="32">
        <f t="shared" si="197"/>
        <v>0.0401925299225073</v>
      </c>
      <c r="CP169" s="32">
        <f t="shared" si="198"/>
        <v>0.267307662682726</v>
      </c>
      <c r="CQ169" s="32">
        <f t="shared" si="199"/>
        <v>1.36253995189379e-6</v>
      </c>
      <c r="CS169" s="30">
        <f t="shared" si="200"/>
        <v>0.55040602759366</v>
      </c>
      <c r="CT169" s="30">
        <f t="shared" si="201"/>
        <v>0.574352583608723</v>
      </c>
      <c r="CU169" s="30">
        <f t="shared" si="202"/>
        <v>1.30581810094361</v>
      </c>
      <c r="CV169" s="34">
        <f t="shared" si="203"/>
        <v>0.76580344481163</v>
      </c>
      <c r="CW169" s="32">
        <f t="shared" si="204"/>
        <v>0.0308520148849307</v>
      </c>
      <c r="CX169" s="32">
        <f t="shared" si="205"/>
        <v>0.234196555188369</v>
      </c>
      <c r="CY169" s="32">
        <f t="shared" si="206"/>
        <v>0.00758733284841983</v>
      </c>
      <c r="CZ169" s="36"/>
      <c r="DB169" s="25">
        <v>-0.2463394113277</v>
      </c>
      <c r="DC169" s="25">
        <v>1</v>
      </c>
      <c r="DD169" s="22">
        <v>0.0512632939375415</v>
      </c>
      <c r="DE169" s="25">
        <v>0</v>
      </c>
      <c r="DF169" s="25">
        <v>1.6094379124341</v>
      </c>
      <c r="DG169" s="26">
        <f t="shared" si="207"/>
        <v>0.555056188629893</v>
      </c>
      <c r="DH169" s="29">
        <f t="shared" si="236"/>
        <v>1.35121455334335</v>
      </c>
      <c r="DI169" s="26">
        <f t="shared" si="237"/>
        <v>0.74007491817319</v>
      </c>
      <c r="DJ169" s="16">
        <f t="shared" si="208"/>
        <v>0.038003089591504</v>
      </c>
      <c r="DK169" s="16">
        <f t="shared" si="209"/>
        <v>0.25992508182681</v>
      </c>
      <c r="DL169" s="16">
        <f t="shared" si="210"/>
        <v>0.000633777720817054</v>
      </c>
      <c r="DO169" s="25">
        <v>-0.2463394113277</v>
      </c>
      <c r="DP169" s="25">
        <v>1</v>
      </c>
      <c r="DQ169" s="25">
        <v>0</v>
      </c>
      <c r="DR169" s="22">
        <v>1.6094379124341</v>
      </c>
      <c r="DS169" s="26">
        <f t="shared" si="211"/>
        <v>0.541801632407878</v>
      </c>
      <c r="DT169" s="26">
        <f t="shared" si="173"/>
        <v>1.38427046937243</v>
      </c>
      <c r="DU169" s="26">
        <f t="shared" si="238"/>
        <v>0.722402176543837</v>
      </c>
      <c r="DV169" s="16">
        <f t="shared" si="212"/>
        <v>0.0433465602680245</v>
      </c>
      <c r="DW169" s="16">
        <f t="shared" si="213"/>
        <v>0.277597823456163</v>
      </c>
      <c r="DX169" s="16">
        <f t="shared" si="214"/>
        <v>0.000344253107042411</v>
      </c>
      <c r="EA169" s="25">
        <v>-0.2463394113277</v>
      </c>
      <c r="EB169" s="22">
        <v>1</v>
      </c>
      <c r="EC169" s="25">
        <v>0</v>
      </c>
      <c r="ED169" s="26">
        <f t="shared" si="215"/>
        <v>0.580107028178015</v>
      </c>
      <c r="EE169" s="26">
        <f t="shared" si="174"/>
        <v>1.29286487418637</v>
      </c>
      <c r="EF169" s="26">
        <f t="shared" si="239"/>
        <v>0.773476037570686</v>
      </c>
      <c r="EG169" s="16">
        <f t="shared" si="216"/>
        <v>0.0288636218745059</v>
      </c>
      <c r="EH169" s="16">
        <f t="shared" si="217"/>
        <v>0.226523962429314</v>
      </c>
      <c r="EI169" s="16">
        <f t="shared" si="218"/>
        <v>0.0121349030644259</v>
      </c>
      <c r="EL169" s="25">
        <v>-0.2463394113277</v>
      </c>
      <c r="EM169" s="25">
        <v>0</v>
      </c>
      <c r="EN169" s="26">
        <f t="shared" si="219"/>
        <v>0.959500290162728</v>
      </c>
      <c r="EO169" s="26">
        <f t="shared" si="220"/>
        <v>0.781656876698602</v>
      </c>
      <c r="EP169" s="26">
        <f t="shared" si="221"/>
        <v>1.27933372021697</v>
      </c>
      <c r="EQ169" s="16">
        <f t="shared" si="222"/>
        <v>0.0438903715782672</v>
      </c>
      <c r="ER169" s="16">
        <f t="shared" si="223"/>
        <v>0.279333720216971</v>
      </c>
      <c r="ES169" s="16">
        <f t="shared" si="224"/>
        <v>0.065627864839097</v>
      </c>
    </row>
    <row r="170" s="1" customFormat="1" spans="1:149">
      <c r="A170" s="13" t="s">
        <v>30</v>
      </c>
      <c r="B170" s="13">
        <v>2.05437596268495</v>
      </c>
      <c r="C170" s="14">
        <v>0.0016</v>
      </c>
      <c r="D170" s="14">
        <v>0.0526</v>
      </c>
      <c r="E170" s="13">
        <v>100</v>
      </c>
      <c r="F170" s="13">
        <v>0.5</v>
      </c>
      <c r="G170" s="13">
        <v>0.5</v>
      </c>
      <c r="H170" s="13">
        <v>1</v>
      </c>
      <c r="I170" s="13">
        <v>5</v>
      </c>
      <c r="J170" s="13">
        <v>0.85</v>
      </c>
      <c r="K170" s="17">
        <f t="shared" si="175"/>
        <v>0.959389260162728</v>
      </c>
      <c r="L170" s="17">
        <f t="shared" si="165"/>
        <v>0.885980316118846</v>
      </c>
      <c r="M170" s="17">
        <f t="shared" si="166"/>
        <v>1.12869324725027</v>
      </c>
      <c r="N170" s="16">
        <f t="shared" si="167"/>
        <v>0.011966010238949</v>
      </c>
      <c r="O170" s="16">
        <f t="shared" si="168"/>
        <v>0.128693247250268</v>
      </c>
      <c r="P170" s="16">
        <f>(O170-$Q$1)^2</f>
        <v>0.165720927107814</v>
      </c>
      <c r="R170" s="21">
        <f t="shared" si="225"/>
        <v>-0.121060545193999</v>
      </c>
      <c r="S170" s="21">
        <f t="shared" si="243"/>
        <v>1</v>
      </c>
      <c r="T170" s="21">
        <f t="shared" si="176"/>
        <v>0.719972134038586</v>
      </c>
      <c r="U170" s="22">
        <f t="shared" si="226"/>
        <v>0.00159872136369707</v>
      </c>
      <c r="V170" s="21">
        <f t="shared" si="227"/>
        <v>0.0512632939375415</v>
      </c>
      <c r="W170" s="21">
        <f t="shared" si="228"/>
        <v>4.60517018598809</v>
      </c>
      <c r="X170" s="21">
        <f t="shared" si="229"/>
        <v>-0.693147180559945</v>
      </c>
      <c r="Y170" s="21">
        <f t="shared" si="230"/>
        <v>-0.693147180559945</v>
      </c>
      <c r="Z170" s="25">
        <f t="shared" si="231"/>
        <v>0</v>
      </c>
      <c r="AA170" s="21">
        <f t="shared" si="232"/>
        <v>1.6094379124341</v>
      </c>
      <c r="AB170" s="26">
        <f t="shared" si="177"/>
        <v>0.54635373194463</v>
      </c>
      <c r="AC170" s="26">
        <f t="shared" si="169"/>
        <v>1.55576863541246</v>
      </c>
      <c r="AD170" s="26">
        <f t="shared" si="233"/>
        <v>0.642769096405447</v>
      </c>
      <c r="AE170" s="16">
        <f t="shared" si="178"/>
        <v>0.0922010561039539</v>
      </c>
      <c r="AF170" s="16">
        <f t="shared" si="179"/>
        <v>0.357230903594553</v>
      </c>
      <c r="AG170" s="16">
        <f t="shared" si="180"/>
        <v>0.00840794862014659</v>
      </c>
      <c r="AJ170" s="25">
        <v>-0.121060545193999</v>
      </c>
      <c r="AK170" s="25">
        <v>1</v>
      </c>
      <c r="AL170" s="25">
        <v>0.719972134038586</v>
      </c>
      <c r="AM170" s="25">
        <v>0.0512632939375415</v>
      </c>
      <c r="AN170" s="22">
        <v>4.60517018598809</v>
      </c>
      <c r="AO170" s="25">
        <v>-0.693147180559945</v>
      </c>
      <c r="AP170" s="25">
        <v>-0.693147180559945</v>
      </c>
      <c r="AQ170" s="25">
        <v>0</v>
      </c>
      <c r="AR170" s="25">
        <v>1.6094379124341</v>
      </c>
      <c r="AS170" s="26">
        <f t="shared" si="181"/>
        <v>0.545071251908736</v>
      </c>
      <c r="AT170" s="26">
        <f t="shared" si="170"/>
        <v>1.55942915173651</v>
      </c>
      <c r="AU170" s="26">
        <f t="shared" si="182"/>
        <v>0.641260296363219</v>
      </c>
      <c r="AV170" s="16">
        <f t="shared" si="183"/>
        <v>0.0929815414125054</v>
      </c>
      <c r="AW170" s="16">
        <f t="shared" si="184"/>
        <v>0.358739703636781</v>
      </c>
      <c r="AX170" s="16">
        <f t="shared" si="185"/>
        <v>0.00859440352839562</v>
      </c>
      <c r="BA170" s="25">
        <v>-0.121060545193999</v>
      </c>
      <c r="BB170" s="25">
        <v>1</v>
      </c>
      <c r="BC170" s="25">
        <v>0.719972134038586</v>
      </c>
      <c r="BD170" s="25">
        <v>0.0512632939375415</v>
      </c>
      <c r="BE170" s="22">
        <v>-0.693147180559945</v>
      </c>
      <c r="BF170" s="25">
        <v>-0.693147180559945</v>
      </c>
      <c r="BG170" s="25">
        <v>0</v>
      </c>
      <c r="BH170" s="25">
        <v>1.6094379124341</v>
      </c>
      <c r="BI170" s="26">
        <f t="shared" si="186"/>
        <v>0.54153499038801</v>
      </c>
      <c r="BJ170" s="26">
        <f t="shared" si="171"/>
        <v>1.56961233362035</v>
      </c>
      <c r="BK170" s="26">
        <f t="shared" si="234"/>
        <v>0.637099988691776</v>
      </c>
      <c r="BL170" s="16">
        <f t="shared" si="187"/>
        <v>0.0951506621549252</v>
      </c>
      <c r="BM170" s="16">
        <f t="shared" si="188"/>
        <v>0.362900011308224</v>
      </c>
      <c r="BN170" s="16">
        <f t="shared" si="189"/>
        <v>0.00959109368303364</v>
      </c>
      <c r="BQ170" s="25">
        <v>-0.121060545193999</v>
      </c>
      <c r="BR170" s="25">
        <v>1</v>
      </c>
      <c r="BS170" s="22">
        <v>0.719972134038586</v>
      </c>
      <c r="BT170" s="25">
        <v>0.0512632939375415</v>
      </c>
      <c r="BU170" s="25">
        <v>-0.693147180559945</v>
      </c>
      <c r="BV170" s="25">
        <v>0</v>
      </c>
      <c r="BW170" s="25">
        <v>1.6094379124341</v>
      </c>
      <c r="BX170" s="27">
        <f t="shared" si="190"/>
        <v>0.538675434346878</v>
      </c>
      <c r="BY170" s="27">
        <f t="shared" si="172"/>
        <v>1.57794461340267</v>
      </c>
      <c r="BZ170" s="29">
        <f t="shared" si="235"/>
        <v>0.633735805113974</v>
      </c>
      <c r="CA170" s="27">
        <f t="shared" si="191"/>
        <v>0.0969229851791052</v>
      </c>
      <c r="CB170" s="27">
        <f t="shared" si="192"/>
        <v>0.366264194886026</v>
      </c>
      <c r="CC170" s="27">
        <f t="shared" si="193"/>
        <v>0.00995143458475974</v>
      </c>
      <c r="CF170" s="31">
        <v>-0.121060545193999</v>
      </c>
      <c r="CG170" s="31">
        <v>1</v>
      </c>
      <c r="CH170" s="31">
        <v>0.0512632939375415</v>
      </c>
      <c r="CI170" s="31">
        <v>-0.693147180559945</v>
      </c>
      <c r="CJ170" s="31">
        <v>0</v>
      </c>
      <c r="CK170" s="31">
        <v>1.6094379124341</v>
      </c>
      <c r="CL170" s="34">
        <f t="shared" si="194"/>
        <v>0.549455664552095</v>
      </c>
      <c r="CM170" s="34">
        <f t="shared" si="195"/>
        <v>1.54698559836107</v>
      </c>
      <c r="CN170" s="34">
        <f t="shared" si="196"/>
        <v>0.646418428884818</v>
      </c>
      <c r="CO170" s="32">
        <f t="shared" si="197"/>
        <v>0.0903268975698228</v>
      </c>
      <c r="CP170" s="32">
        <f t="shared" si="198"/>
        <v>0.353581571115182</v>
      </c>
      <c r="CQ170" s="32">
        <f t="shared" si="199"/>
        <v>0.00724313839609765</v>
      </c>
      <c r="CS170" s="30">
        <f t="shared" si="200"/>
        <v>0.550342419768919</v>
      </c>
      <c r="CT170" s="30">
        <f t="shared" si="201"/>
        <v>0.574352583608723</v>
      </c>
      <c r="CU170" s="30">
        <f t="shared" si="202"/>
        <v>1.47992718106943</v>
      </c>
      <c r="CV170" s="34">
        <f t="shared" si="203"/>
        <v>0.675708921892615</v>
      </c>
      <c r="CW170" s="32">
        <f t="shared" si="204"/>
        <v>0.0759814981631861</v>
      </c>
      <c r="CX170" s="32">
        <f t="shared" si="205"/>
        <v>0.324291078107385</v>
      </c>
      <c r="CY170" s="32">
        <f t="shared" si="206"/>
        <v>8.93546874788752e-6</v>
      </c>
      <c r="CZ170" s="36"/>
      <c r="DB170" s="25">
        <v>-0.121060545193999</v>
      </c>
      <c r="DC170" s="25">
        <v>1</v>
      </c>
      <c r="DD170" s="22">
        <v>0.0512632939375415</v>
      </c>
      <c r="DE170" s="25">
        <v>0</v>
      </c>
      <c r="DF170" s="25">
        <v>1.6094379124341</v>
      </c>
      <c r="DG170" s="26">
        <f t="shared" si="207"/>
        <v>0.554991959479307</v>
      </c>
      <c r="DH170" s="29">
        <f t="shared" si="236"/>
        <v>1.53155371980068</v>
      </c>
      <c r="DI170" s="26">
        <f t="shared" si="237"/>
        <v>0.652931717034479</v>
      </c>
      <c r="DJ170" s="16">
        <f t="shared" si="208"/>
        <v>0.0870297439718587</v>
      </c>
      <c r="DK170" s="16">
        <f t="shared" si="209"/>
        <v>0.347068282965521</v>
      </c>
      <c r="DL170" s="16">
        <f t="shared" si="210"/>
        <v>0.0038400651010185</v>
      </c>
      <c r="DO170" s="25">
        <v>-0.121060545193999</v>
      </c>
      <c r="DP170" s="25">
        <v>1</v>
      </c>
      <c r="DQ170" s="25">
        <v>0</v>
      </c>
      <c r="DR170" s="22">
        <v>1.6094379124341</v>
      </c>
      <c r="DS170" s="26">
        <f t="shared" si="211"/>
        <v>0.541738937027936</v>
      </c>
      <c r="DT170" s="26">
        <f t="shared" si="173"/>
        <v>1.56902142693164</v>
      </c>
      <c r="DU170" s="26">
        <f t="shared" si="238"/>
        <v>0.637339925915218</v>
      </c>
      <c r="DV170" s="16">
        <f t="shared" si="212"/>
        <v>0.0950248829446671</v>
      </c>
      <c r="DW170" s="16">
        <f t="shared" si="213"/>
        <v>0.362660074084782</v>
      </c>
      <c r="DX170" s="16">
        <f t="shared" si="214"/>
        <v>0.00442333954773382</v>
      </c>
      <c r="EA170" s="25">
        <v>-0.121060545193999</v>
      </c>
      <c r="EB170" s="22">
        <v>1</v>
      </c>
      <c r="EC170" s="25">
        <v>0</v>
      </c>
      <c r="ED170" s="26">
        <f t="shared" si="215"/>
        <v>0.580039900232355</v>
      </c>
      <c r="EE170" s="26">
        <f t="shared" si="174"/>
        <v>1.46541643024817</v>
      </c>
      <c r="EF170" s="26">
        <f t="shared" si="239"/>
        <v>0.6823998826263</v>
      </c>
      <c r="EG170" s="16">
        <f t="shared" si="216"/>
        <v>0.0728784554665569</v>
      </c>
      <c r="EH170" s="16">
        <f t="shared" si="217"/>
        <v>0.3176001173737</v>
      </c>
      <c r="EI170" s="16">
        <f t="shared" si="218"/>
        <v>0.000364137268616008</v>
      </c>
      <c r="EL170" s="25">
        <v>-0.121060545193999</v>
      </c>
      <c r="EM170" s="25">
        <v>0</v>
      </c>
      <c r="EN170" s="26">
        <f t="shared" si="219"/>
        <v>0.959389260162728</v>
      </c>
      <c r="EO170" s="26">
        <f t="shared" si="220"/>
        <v>0.885980316118847</v>
      </c>
      <c r="EP170" s="26">
        <f t="shared" si="221"/>
        <v>1.12869324725027</v>
      </c>
      <c r="EQ170" s="16">
        <f t="shared" si="222"/>
        <v>0.011966010238949</v>
      </c>
      <c r="ER170" s="16">
        <f t="shared" si="223"/>
        <v>0.128693247250268</v>
      </c>
      <c r="ES170" s="16">
        <f t="shared" si="224"/>
        <v>0.165502377049416</v>
      </c>
    </row>
    <row r="171" s="1" customFormat="1" spans="1:149">
      <c r="A171" s="13" t="s">
        <v>30</v>
      </c>
      <c r="B171" s="13">
        <v>2.05437596268495</v>
      </c>
      <c r="C171" s="14">
        <v>0</v>
      </c>
      <c r="D171" s="14">
        <v>0.0526</v>
      </c>
      <c r="E171" s="13">
        <v>100</v>
      </c>
      <c r="F171" s="13">
        <v>0.5</v>
      </c>
      <c r="G171" s="13">
        <v>0.5</v>
      </c>
      <c r="H171" s="13">
        <v>1</v>
      </c>
      <c r="I171" s="13">
        <v>5</v>
      </c>
      <c r="J171" s="13">
        <v>0.95</v>
      </c>
      <c r="K171" s="17">
        <f t="shared" si="175"/>
        <v>0.958797100162728</v>
      </c>
      <c r="L171" s="17">
        <f t="shared" si="165"/>
        <v>0.990824857353829</v>
      </c>
      <c r="M171" s="17">
        <f t="shared" si="166"/>
        <v>1.00926010543445</v>
      </c>
      <c r="N171" s="16">
        <f t="shared" si="167"/>
        <v>7.73889712730758e-5</v>
      </c>
      <c r="O171" s="16">
        <f t="shared" si="168"/>
        <v>0.00926010543445099</v>
      </c>
      <c r="P171" s="16">
        <f>(O171-$Q$1)^2</f>
        <v>0.27722488445078</v>
      </c>
      <c r="R171" s="21">
        <f t="shared" si="225"/>
        <v>-0.00921749351668905</v>
      </c>
      <c r="S171" s="21">
        <f t="shared" si="243"/>
        <v>1</v>
      </c>
      <c r="T171" s="21">
        <f t="shared" si="176"/>
        <v>0.719972134038586</v>
      </c>
      <c r="U171" s="22">
        <f t="shared" si="226"/>
        <v>0</v>
      </c>
      <c r="V171" s="21">
        <f t="shared" si="227"/>
        <v>0.0512632939375415</v>
      </c>
      <c r="W171" s="21">
        <f t="shared" si="228"/>
        <v>4.60517018598809</v>
      </c>
      <c r="X171" s="21">
        <f t="shared" si="229"/>
        <v>-0.693147180559945</v>
      </c>
      <c r="Y171" s="21">
        <f t="shared" si="230"/>
        <v>-0.693147180559945</v>
      </c>
      <c r="Z171" s="25">
        <f t="shared" si="231"/>
        <v>0</v>
      </c>
      <c r="AA171" s="21">
        <f t="shared" si="232"/>
        <v>1.6094379124341</v>
      </c>
      <c r="AB171" s="26">
        <f t="shared" si="177"/>
        <v>0.546391472296899</v>
      </c>
      <c r="AC171" s="26">
        <f t="shared" si="169"/>
        <v>1.73868013716691</v>
      </c>
      <c r="AD171" s="26">
        <f t="shared" si="233"/>
        <v>0.575148918207262</v>
      </c>
      <c r="AE171" s="16">
        <f t="shared" si="178"/>
        <v>0.162899843634665</v>
      </c>
      <c r="AF171" s="16">
        <f t="shared" si="179"/>
        <v>0.424851081792738</v>
      </c>
      <c r="AG171" s="16">
        <f t="shared" si="180"/>
        <v>0.0253812836021734</v>
      </c>
      <c r="AJ171" s="25">
        <v>-0.00921749351668905</v>
      </c>
      <c r="AK171" s="25">
        <v>1</v>
      </c>
      <c r="AL171" s="25">
        <v>0.719972134038586</v>
      </c>
      <c r="AM171" s="25">
        <v>0.0512632939375415</v>
      </c>
      <c r="AN171" s="22">
        <v>4.60517018598809</v>
      </c>
      <c r="AO171" s="25">
        <v>-0.693147180559945</v>
      </c>
      <c r="AP171" s="25">
        <v>-0.693147180559945</v>
      </c>
      <c r="AQ171" s="25">
        <v>0</v>
      </c>
      <c r="AR171" s="25">
        <v>1.6094379124341</v>
      </c>
      <c r="AS171" s="26">
        <f t="shared" si="181"/>
        <v>0.544734819757645</v>
      </c>
      <c r="AT171" s="26">
        <f t="shared" si="170"/>
        <v>1.74396782717627</v>
      </c>
      <c r="AU171" s="26">
        <f t="shared" si="182"/>
        <v>0.5734050734291</v>
      </c>
      <c r="AV171" s="16">
        <f t="shared" si="183"/>
        <v>0.164239866316868</v>
      </c>
      <c r="AW171" s="16">
        <f t="shared" si="184"/>
        <v>0.4265949265709</v>
      </c>
      <c r="AX171" s="16">
        <f t="shared" si="185"/>
        <v>0.0257799082020634</v>
      </c>
      <c r="BA171" s="25">
        <v>-0.00921749351668905</v>
      </c>
      <c r="BB171" s="25">
        <v>1</v>
      </c>
      <c r="BC171" s="25">
        <v>0.719972134038586</v>
      </c>
      <c r="BD171" s="25">
        <v>0.0512632939375415</v>
      </c>
      <c r="BE171" s="22">
        <v>-0.693147180559945</v>
      </c>
      <c r="BF171" s="25">
        <v>-0.693147180559945</v>
      </c>
      <c r="BG171" s="25">
        <v>0</v>
      </c>
      <c r="BH171" s="25">
        <v>1.6094379124341</v>
      </c>
      <c r="BI171" s="26">
        <f t="shared" si="186"/>
        <v>0.541200740909489</v>
      </c>
      <c r="BJ171" s="26">
        <f t="shared" si="171"/>
        <v>1.7553560595714</v>
      </c>
      <c r="BK171" s="26">
        <f t="shared" si="234"/>
        <v>0.569684990431041</v>
      </c>
      <c r="BL171" s="16">
        <f t="shared" si="187"/>
        <v>0.167116834232951</v>
      </c>
      <c r="BM171" s="16">
        <f t="shared" si="188"/>
        <v>0.430315009568959</v>
      </c>
      <c r="BN171" s="16">
        <f t="shared" si="189"/>
        <v>0.0273403339872652</v>
      </c>
      <c r="BQ171" s="25">
        <v>-0.00921749351668905</v>
      </c>
      <c r="BR171" s="25">
        <v>1</v>
      </c>
      <c r="BS171" s="22">
        <v>0.719972134038586</v>
      </c>
      <c r="BT171" s="25">
        <v>0.0512632939375415</v>
      </c>
      <c r="BU171" s="25">
        <v>-0.693147180559945</v>
      </c>
      <c r="BV171" s="25">
        <v>0</v>
      </c>
      <c r="BW171" s="25">
        <v>1.6094379124341</v>
      </c>
      <c r="BX171" s="27">
        <f t="shared" si="190"/>
        <v>0.538342949860707</v>
      </c>
      <c r="BY171" s="27">
        <f t="shared" si="172"/>
        <v>1.76467435906016</v>
      </c>
      <c r="BZ171" s="29">
        <f t="shared" si="235"/>
        <v>0.56667678932706</v>
      </c>
      <c r="CA171" s="27">
        <f t="shared" si="191"/>
        <v>0.169461526929384</v>
      </c>
      <c r="CB171" s="27">
        <f t="shared" si="192"/>
        <v>0.43332321067294</v>
      </c>
      <c r="CC171" s="27">
        <f t="shared" si="193"/>
        <v>0.0278275422133283</v>
      </c>
      <c r="CF171" s="31">
        <v>-0.00921749351668905</v>
      </c>
      <c r="CG171" s="31">
        <v>1</v>
      </c>
      <c r="CH171" s="31">
        <v>0.0512632939375415</v>
      </c>
      <c r="CI171" s="31">
        <v>-0.693147180559945</v>
      </c>
      <c r="CJ171" s="31">
        <v>0</v>
      </c>
      <c r="CK171" s="31">
        <v>1.6094379124341</v>
      </c>
      <c r="CL171" s="34">
        <f t="shared" si="194"/>
        <v>0.549116526227505</v>
      </c>
      <c r="CM171" s="34">
        <f t="shared" si="195"/>
        <v>1.73005173697213</v>
      </c>
      <c r="CN171" s="34">
        <f t="shared" si="196"/>
        <v>0.578017396028953</v>
      </c>
      <c r="CO171" s="32">
        <f t="shared" si="197"/>
        <v>0.160707559543903</v>
      </c>
      <c r="CP171" s="32">
        <f t="shared" si="198"/>
        <v>0.421982603971047</v>
      </c>
      <c r="CQ171" s="32">
        <f t="shared" si="199"/>
        <v>0.0235646024222492</v>
      </c>
      <c r="CS171" s="30">
        <f t="shared" si="200"/>
        <v>0.550003178036965</v>
      </c>
      <c r="CT171" s="30">
        <f t="shared" si="201"/>
        <v>0.574352583608723</v>
      </c>
      <c r="CU171" s="30">
        <f t="shared" si="202"/>
        <v>1.65403626119524</v>
      </c>
      <c r="CV171" s="34">
        <f t="shared" si="203"/>
        <v>0.60458166695655</v>
      </c>
      <c r="CW171" s="32">
        <f t="shared" si="204"/>
        <v>0.141110981441441</v>
      </c>
      <c r="CX171" s="32">
        <f t="shared" si="205"/>
        <v>0.39541833304345</v>
      </c>
      <c r="CY171" s="32">
        <f t="shared" si="206"/>
        <v>0.00549325266375076</v>
      </c>
      <c r="CZ171" s="36"/>
      <c r="DB171" s="25">
        <v>-0.00921749351668905</v>
      </c>
      <c r="DC171" s="25">
        <v>1</v>
      </c>
      <c r="DD171" s="22">
        <v>0.0512632939375415</v>
      </c>
      <c r="DE171" s="25">
        <v>0</v>
      </c>
      <c r="DF171" s="25">
        <v>1.6094379124341</v>
      </c>
      <c r="DG171" s="26">
        <f t="shared" si="207"/>
        <v>0.554649404009519</v>
      </c>
      <c r="DH171" s="29">
        <f t="shared" si="236"/>
        <v>1.71279369117234</v>
      </c>
      <c r="DI171" s="26">
        <f t="shared" si="237"/>
        <v>0.583841477904756</v>
      </c>
      <c r="DJ171" s="16">
        <f t="shared" si="208"/>
        <v>0.156302093750029</v>
      </c>
      <c r="DK171" s="16">
        <f t="shared" si="209"/>
        <v>0.416158522095244</v>
      </c>
      <c r="DL171" s="16">
        <f t="shared" si="210"/>
        <v>0.0171763298844906</v>
      </c>
      <c r="DO171" s="25">
        <v>-0.00921749351668905</v>
      </c>
      <c r="DP171" s="25">
        <v>1</v>
      </c>
      <c r="DQ171" s="25">
        <v>0</v>
      </c>
      <c r="DR171" s="22">
        <v>1.6094379124341</v>
      </c>
      <c r="DS171" s="26">
        <f t="shared" si="211"/>
        <v>0.541404561668245</v>
      </c>
      <c r="DT171" s="26">
        <f t="shared" si="173"/>
        <v>1.7546952265654</v>
      </c>
      <c r="DU171" s="26">
        <f t="shared" si="238"/>
        <v>0.569899538598152</v>
      </c>
      <c r="DV171" s="16">
        <f t="shared" si="212"/>
        <v>0.166950232225519</v>
      </c>
      <c r="DW171" s="16">
        <f t="shared" si="213"/>
        <v>0.430100461401848</v>
      </c>
      <c r="DX171" s="16">
        <f t="shared" si="214"/>
        <v>0.0179422217895341</v>
      </c>
      <c r="EA171" s="25">
        <v>-0.00921749351668905</v>
      </c>
      <c r="EB171" s="22">
        <v>1</v>
      </c>
      <c r="EC171" s="25">
        <v>0</v>
      </c>
      <c r="ED171" s="26">
        <f t="shared" si="215"/>
        <v>0.579681884522169</v>
      </c>
      <c r="EE171" s="26">
        <f t="shared" si="174"/>
        <v>1.63882989164494</v>
      </c>
      <c r="EF171" s="26">
        <f t="shared" si="239"/>
        <v>0.610191457391757</v>
      </c>
      <c r="EG171" s="16">
        <f t="shared" si="216"/>
        <v>0.137135506651052</v>
      </c>
      <c r="EH171" s="16">
        <f t="shared" si="217"/>
        <v>0.389808542608243</v>
      </c>
      <c r="EI171" s="16">
        <f t="shared" si="218"/>
        <v>0.00282237656491105</v>
      </c>
      <c r="EL171" s="25">
        <v>-0.00921749351668905</v>
      </c>
      <c r="EM171" s="25">
        <v>0</v>
      </c>
      <c r="EN171" s="26">
        <f t="shared" si="219"/>
        <v>0.958797100162728</v>
      </c>
      <c r="EO171" s="26">
        <f t="shared" si="220"/>
        <v>0.990824857353829</v>
      </c>
      <c r="EP171" s="26">
        <f t="shared" si="221"/>
        <v>1.00926010543445</v>
      </c>
      <c r="EQ171" s="16">
        <f t="shared" si="222"/>
        <v>7.738897127307e-5</v>
      </c>
      <c r="ER171" s="16">
        <f t="shared" si="223"/>
        <v>0.00926010543445055</v>
      </c>
      <c r="ES171" s="16">
        <f t="shared" si="224"/>
        <v>0.27694219418456</v>
      </c>
    </row>
    <row r="172" s="1" customFormat="1" spans="1:149">
      <c r="A172" s="13" t="s">
        <v>30</v>
      </c>
      <c r="B172" s="13">
        <v>2.05437596268495</v>
      </c>
      <c r="C172" s="14">
        <v>0.0024</v>
      </c>
      <c r="D172" s="14">
        <v>0.0365277777777778</v>
      </c>
      <c r="E172" s="13">
        <v>100</v>
      </c>
      <c r="F172" s="13">
        <v>0.7</v>
      </c>
      <c r="G172" s="13">
        <v>0.7</v>
      </c>
      <c r="H172" s="13">
        <v>1</v>
      </c>
      <c r="I172" s="13">
        <v>5</v>
      </c>
      <c r="J172" s="13">
        <v>0.95</v>
      </c>
      <c r="K172" s="17">
        <f t="shared" si="175"/>
        <v>1.09192534016273</v>
      </c>
      <c r="L172" s="17">
        <f t="shared" si="165"/>
        <v>0.870022853264329</v>
      </c>
      <c r="M172" s="17">
        <f t="shared" si="166"/>
        <v>1.14939509490814</v>
      </c>
      <c r="N172" s="16">
        <f t="shared" si="167"/>
        <v>0.0201428021803062</v>
      </c>
      <c r="O172" s="16">
        <f t="shared" si="168"/>
        <v>0.149395094908135</v>
      </c>
      <c r="P172" s="16">
        <f>(O172-$Q$1)^2</f>
        <v>0.149294531472125</v>
      </c>
      <c r="R172" s="21">
        <f t="shared" si="225"/>
        <v>-0.13923579955859</v>
      </c>
      <c r="S172" s="21">
        <f t="shared" si="243"/>
        <v>1</v>
      </c>
      <c r="T172" s="21">
        <f t="shared" si="176"/>
        <v>0.719972134038586</v>
      </c>
      <c r="U172" s="22">
        <f t="shared" si="226"/>
        <v>0.00239712459972145</v>
      </c>
      <c r="V172" s="21">
        <f t="shared" si="227"/>
        <v>0.0358764521272407</v>
      </c>
      <c r="W172" s="21">
        <f t="shared" si="228"/>
        <v>4.60517018598809</v>
      </c>
      <c r="X172" s="21">
        <f t="shared" si="229"/>
        <v>-0.356674943938732</v>
      </c>
      <c r="Y172" s="21">
        <f t="shared" si="230"/>
        <v>-0.356674943938732</v>
      </c>
      <c r="Z172" s="25">
        <f t="shared" si="231"/>
        <v>0</v>
      </c>
      <c r="AA172" s="21">
        <f t="shared" si="232"/>
        <v>1.6094379124341</v>
      </c>
      <c r="AB172" s="26">
        <f t="shared" si="177"/>
        <v>0.666204870847799</v>
      </c>
      <c r="AC172" s="26">
        <f t="shared" si="169"/>
        <v>1.42598777278684</v>
      </c>
      <c r="AD172" s="26">
        <f t="shared" si="233"/>
        <v>0.701268285102947</v>
      </c>
      <c r="AE172" s="16">
        <f t="shared" si="178"/>
        <v>0.0805396753305143</v>
      </c>
      <c r="AF172" s="16">
        <f t="shared" si="179"/>
        <v>0.298731714897053</v>
      </c>
      <c r="AG172" s="16">
        <f t="shared" si="180"/>
        <v>0.00110195305289434</v>
      </c>
      <c r="AJ172" s="25">
        <v>-0.13923579955859</v>
      </c>
      <c r="AK172" s="25">
        <v>1</v>
      </c>
      <c r="AL172" s="25">
        <v>0.719972134038586</v>
      </c>
      <c r="AM172" s="25">
        <v>0.0358764521272407</v>
      </c>
      <c r="AN172" s="22">
        <v>4.60517018598809</v>
      </c>
      <c r="AO172" s="25">
        <v>-0.356674943938732</v>
      </c>
      <c r="AP172" s="25">
        <v>-0.356674943938732</v>
      </c>
      <c r="AQ172" s="25">
        <v>0</v>
      </c>
      <c r="AR172" s="25">
        <v>1.6094379124341</v>
      </c>
      <c r="AS172" s="26">
        <f t="shared" si="181"/>
        <v>0.664424757466337</v>
      </c>
      <c r="AT172" s="26">
        <f t="shared" si="170"/>
        <v>1.42980825040694</v>
      </c>
      <c r="AU172" s="26">
        <f t="shared" si="182"/>
        <v>0.699394481543512</v>
      </c>
      <c r="AV172" s="16">
        <f t="shared" si="183"/>
        <v>0.0815532191481606</v>
      </c>
      <c r="AW172" s="16">
        <f t="shared" si="184"/>
        <v>0.300605518456488</v>
      </c>
      <c r="AX172" s="16">
        <f t="shared" si="185"/>
        <v>0.00119521078730303</v>
      </c>
      <c r="BA172" s="25">
        <v>-0.13923579955859</v>
      </c>
      <c r="BB172" s="25">
        <v>1</v>
      </c>
      <c r="BC172" s="25">
        <v>0.719972134038586</v>
      </c>
      <c r="BD172" s="25">
        <v>0.0358764521272407</v>
      </c>
      <c r="BE172" s="22">
        <v>-0.356674943938732</v>
      </c>
      <c r="BF172" s="25">
        <v>-0.356674943938732</v>
      </c>
      <c r="BG172" s="25">
        <v>0</v>
      </c>
      <c r="BH172" s="25">
        <v>1.6094379124341</v>
      </c>
      <c r="BI172" s="26">
        <f t="shared" si="186"/>
        <v>0.664987824295286</v>
      </c>
      <c r="BJ172" s="26">
        <f t="shared" si="171"/>
        <v>1.42859758523662</v>
      </c>
      <c r="BK172" s="26">
        <f t="shared" si="234"/>
        <v>0.699987183468722</v>
      </c>
      <c r="BL172" s="16">
        <f t="shared" si="187"/>
        <v>0.0812319402999349</v>
      </c>
      <c r="BM172" s="16">
        <f t="shared" si="188"/>
        <v>0.300012816531278</v>
      </c>
      <c r="BN172" s="16">
        <f t="shared" si="189"/>
        <v>0.00122828761992294</v>
      </c>
      <c r="BQ172" s="25">
        <v>-0.13923579955859</v>
      </c>
      <c r="BR172" s="25">
        <v>1</v>
      </c>
      <c r="BS172" s="22">
        <v>0.719972134038586</v>
      </c>
      <c r="BT172" s="25">
        <v>0.0358764521272407</v>
      </c>
      <c r="BU172" s="25">
        <v>-0.356674943938732</v>
      </c>
      <c r="BV172" s="25">
        <v>0</v>
      </c>
      <c r="BW172" s="25">
        <v>1.6094379124341</v>
      </c>
      <c r="BX172" s="27">
        <f t="shared" si="190"/>
        <v>0.66133930805169</v>
      </c>
      <c r="BY172" s="27">
        <f t="shared" si="172"/>
        <v>1.43647895782682</v>
      </c>
      <c r="BZ172" s="29">
        <f t="shared" si="235"/>
        <v>0.696146640054411</v>
      </c>
      <c r="CA172" s="27">
        <f t="shared" si="191"/>
        <v>0.0833249950760768</v>
      </c>
      <c r="CB172" s="27">
        <f t="shared" si="192"/>
        <v>0.303853359945589</v>
      </c>
      <c r="CC172" s="27">
        <f t="shared" si="193"/>
        <v>0.00139472688595429</v>
      </c>
      <c r="CF172" s="31">
        <v>-0.13923579955859</v>
      </c>
      <c r="CG172" s="31">
        <v>1</v>
      </c>
      <c r="CH172" s="31">
        <v>0.0358764521272407</v>
      </c>
      <c r="CI172" s="31">
        <v>-0.356674943938732</v>
      </c>
      <c r="CJ172" s="31">
        <v>0</v>
      </c>
      <c r="CK172" s="31">
        <v>1.6094379124341</v>
      </c>
      <c r="CL172" s="34">
        <f t="shared" si="194"/>
        <v>0.674050492192408</v>
      </c>
      <c r="CM172" s="34">
        <f t="shared" si="195"/>
        <v>1.40938996559448</v>
      </c>
      <c r="CN172" s="34">
        <f t="shared" si="196"/>
        <v>0.709526833886746</v>
      </c>
      <c r="CO172" s="32">
        <f t="shared" si="197"/>
        <v>0.0761481308592521</v>
      </c>
      <c r="CP172" s="32">
        <f t="shared" si="198"/>
        <v>0.290473166113254</v>
      </c>
      <c r="CQ172" s="32">
        <f t="shared" si="199"/>
        <v>0.000483921883974783</v>
      </c>
      <c r="CS172" s="30">
        <f t="shared" si="200"/>
        <v>0.67500435170905</v>
      </c>
      <c r="CT172" s="30">
        <f t="shared" si="201"/>
        <v>0.738807813202618</v>
      </c>
      <c r="CU172" s="30">
        <f t="shared" si="202"/>
        <v>1.28585537811504</v>
      </c>
      <c r="CV172" s="34">
        <f t="shared" si="203"/>
        <v>0.777692434950124</v>
      </c>
      <c r="CW172" s="32">
        <f t="shared" si="204"/>
        <v>0.0446021397642603</v>
      </c>
      <c r="CX172" s="32">
        <f t="shared" si="205"/>
        <v>0.222307565049876</v>
      </c>
      <c r="CY172" s="32">
        <f t="shared" si="206"/>
        <v>0.00979986898034359</v>
      </c>
      <c r="CZ172" s="36"/>
      <c r="DB172" s="25">
        <v>-0.13923579955859</v>
      </c>
      <c r="DC172" s="25">
        <v>1</v>
      </c>
      <c r="DD172" s="22">
        <v>0.0358764521272407</v>
      </c>
      <c r="DE172" s="25">
        <v>0</v>
      </c>
      <c r="DF172" s="25">
        <v>1.6094379124341</v>
      </c>
      <c r="DG172" s="26">
        <f t="shared" si="207"/>
        <v>0.608558922164983</v>
      </c>
      <c r="DH172" s="29">
        <f t="shared" si="236"/>
        <v>1.56106494441051</v>
      </c>
      <c r="DI172" s="26">
        <f t="shared" si="237"/>
        <v>0.640588339121034</v>
      </c>
      <c r="DJ172" s="16">
        <f t="shared" si="208"/>
        <v>0.116582009633138</v>
      </c>
      <c r="DK172" s="16">
        <f t="shared" si="209"/>
        <v>0.359411660878966</v>
      </c>
      <c r="DL172" s="16">
        <f t="shared" si="210"/>
        <v>0.0055222193538068</v>
      </c>
      <c r="DO172" s="25">
        <v>-0.13923579955859</v>
      </c>
      <c r="DP172" s="25">
        <v>1</v>
      </c>
      <c r="DQ172" s="25">
        <v>0</v>
      </c>
      <c r="DR172" s="22">
        <v>1.6094379124341</v>
      </c>
      <c r="DS172" s="26">
        <f t="shared" si="211"/>
        <v>0.616578168691705</v>
      </c>
      <c r="DT172" s="26">
        <f t="shared" si="173"/>
        <v>1.5407616555996</v>
      </c>
      <c r="DU172" s="26">
        <f t="shared" si="238"/>
        <v>0.649029651254426</v>
      </c>
      <c r="DV172" s="16">
        <f t="shared" si="212"/>
        <v>0.111170117592977</v>
      </c>
      <c r="DW172" s="16">
        <f t="shared" si="213"/>
        <v>0.350970348745574</v>
      </c>
      <c r="DX172" s="16">
        <f t="shared" si="214"/>
        <v>0.00300506424139826</v>
      </c>
      <c r="EA172" s="25">
        <v>-0.13923579955859</v>
      </c>
      <c r="EB172" s="22">
        <v>1</v>
      </c>
      <c r="EC172" s="25">
        <v>0</v>
      </c>
      <c r="ED172" s="26">
        <f t="shared" si="215"/>
        <v>0.660170268386934</v>
      </c>
      <c r="EE172" s="26">
        <f t="shared" si="174"/>
        <v>1.43902269685855</v>
      </c>
      <c r="EF172" s="26">
        <f t="shared" si="239"/>
        <v>0.694916071986246</v>
      </c>
      <c r="EG172" s="16">
        <f t="shared" si="216"/>
        <v>0.0840012733269019</v>
      </c>
      <c r="EH172" s="16">
        <f t="shared" si="217"/>
        <v>0.305083928013754</v>
      </c>
      <c r="EI172" s="16">
        <f t="shared" si="218"/>
        <v>0.000998469655394319</v>
      </c>
      <c r="EL172" s="25">
        <v>-0.13923579955859</v>
      </c>
      <c r="EM172" s="25">
        <v>0</v>
      </c>
      <c r="EN172" s="26">
        <f t="shared" si="219"/>
        <v>1.09192534016273</v>
      </c>
      <c r="EO172" s="26">
        <f t="shared" si="220"/>
        <v>0.870022853264328</v>
      </c>
      <c r="EP172" s="26">
        <f t="shared" si="221"/>
        <v>1.14939509490814</v>
      </c>
      <c r="EQ172" s="16">
        <f t="shared" si="222"/>
        <v>0.0201428021803066</v>
      </c>
      <c r="ER172" s="16">
        <f t="shared" si="223"/>
        <v>0.149395094908137</v>
      </c>
      <c r="ES172" s="16">
        <f t="shared" si="224"/>
        <v>0.149087099105103</v>
      </c>
    </row>
    <row r="173" s="1" customFormat="1" spans="1:149">
      <c r="A173" s="13" t="s">
        <v>30</v>
      </c>
      <c r="B173" s="13">
        <v>2.05437596268495</v>
      </c>
      <c r="C173" s="14">
        <v>0.0024</v>
      </c>
      <c r="D173" s="14">
        <v>0.0268367346938775</v>
      </c>
      <c r="E173" s="13">
        <v>100</v>
      </c>
      <c r="F173" s="13">
        <v>0.9</v>
      </c>
      <c r="G173" s="13">
        <v>0.9</v>
      </c>
      <c r="H173" s="13">
        <v>1</v>
      </c>
      <c r="I173" s="13">
        <v>5</v>
      </c>
      <c r="J173" s="13">
        <v>1.18</v>
      </c>
      <c r="K173" s="17">
        <f t="shared" si="175"/>
        <v>1.22416534016273</v>
      </c>
      <c r="L173" s="17">
        <f t="shared" si="165"/>
        <v>0.963922079221049</v>
      </c>
      <c r="M173" s="17">
        <f t="shared" si="166"/>
        <v>1.03742825437519</v>
      </c>
      <c r="N173" s="16">
        <f t="shared" si="167"/>
        <v>0.00195057727168951</v>
      </c>
      <c r="O173" s="16">
        <f t="shared" si="168"/>
        <v>0.0374282543751936</v>
      </c>
      <c r="P173" s="16">
        <f>(O173-$Q$1)^2</f>
        <v>0.248356057295378</v>
      </c>
      <c r="R173" s="21">
        <f t="shared" si="225"/>
        <v>-0.0367448183221262</v>
      </c>
      <c r="S173" s="21">
        <f t="shared" si="243"/>
        <v>1</v>
      </c>
      <c r="T173" s="21">
        <f t="shared" si="176"/>
        <v>0.719972134038586</v>
      </c>
      <c r="U173" s="22">
        <f t="shared" si="226"/>
        <v>0.00239712459972145</v>
      </c>
      <c r="V173" s="21">
        <f t="shared" si="227"/>
        <v>0.02648294527467</v>
      </c>
      <c r="W173" s="21">
        <f t="shared" si="228"/>
        <v>4.60517018598809</v>
      </c>
      <c r="X173" s="21">
        <f t="shared" si="229"/>
        <v>-0.105360515657826</v>
      </c>
      <c r="Y173" s="21">
        <f t="shared" si="230"/>
        <v>-0.105360515657826</v>
      </c>
      <c r="Z173" s="25">
        <f t="shared" si="231"/>
        <v>0</v>
      </c>
      <c r="AA173" s="21">
        <f t="shared" si="232"/>
        <v>1.6094379124341</v>
      </c>
      <c r="AB173" s="26">
        <f t="shared" si="177"/>
        <v>0.792419855663327</v>
      </c>
      <c r="AC173" s="26">
        <f t="shared" si="169"/>
        <v>1.48910958195543</v>
      </c>
      <c r="AD173" s="26">
        <f t="shared" si="233"/>
        <v>0.671542250562141</v>
      </c>
      <c r="AE173" s="16">
        <f t="shared" si="178"/>
        <v>0.150218368284037</v>
      </c>
      <c r="AF173" s="16">
        <f t="shared" si="179"/>
        <v>0.328457749437859</v>
      </c>
      <c r="AG173" s="16">
        <f t="shared" si="180"/>
        <v>0.00395914193752773</v>
      </c>
      <c r="AJ173" s="25">
        <v>-0.0367448183221262</v>
      </c>
      <c r="AK173" s="25">
        <v>1</v>
      </c>
      <c r="AL173" s="25">
        <v>0.719972134038586</v>
      </c>
      <c r="AM173" s="25">
        <v>0.02648294527467</v>
      </c>
      <c r="AN173" s="22">
        <v>4.60517018598809</v>
      </c>
      <c r="AO173" s="25">
        <v>-0.105360515657826</v>
      </c>
      <c r="AP173" s="25">
        <v>-0.105360515657826</v>
      </c>
      <c r="AQ173" s="25">
        <v>0</v>
      </c>
      <c r="AR173" s="25">
        <v>1.6094379124341</v>
      </c>
      <c r="AS173" s="26">
        <f t="shared" si="181"/>
        <v>0.789907590168114</v>
      </c>
      <c r="AT173" s="26">
        <f t="shared" si="170"/>
        <v>1.49384562787764</v>
      </c>
      <c r="AU173" s="26">
        <f t="shared" si="182"/>
        <v>0.669413212006876</v>
      </c>
      <c r="AV173" s="16">
        <f t="shared" si="183"/>
        <v>0.152172088208448</v>
      </c>
      <c r="AW173" s="16">
        <f t="shared" si="184"/>
        <v>0.330586787993124</v>
      </c>
      <c r="AX173" s="16">
        <f t="shared" si="185"/>
        <v>0.00416710146057452</v>
      </c>
      <c r="BA173" s="25">
        <v>-0.0367448183221262</v>
      </c>
      <c r="BB173" s="25">
        <v>1</v>
      </c>
      <c r="BC173" s="25">
        <v>0.719972134038586</v>
      </c>
      <c r="BD173" s="25">
        <v>0.02648294527467</v>
      </c>
      <c r="BE173" s="22">
        <v>-0.105360515657826</v>
      </c>
      <c r="BF173" s="25">
        <v>-0.105360515657826</v>
      </c>
      <c r="BG173" s="25">
        <v>0</v>
      </c>
      <c r="BH173" s="25">
        <v>1.6094379124341</v>
      </c>
      <c r="BI173" s="26">
        <f t="shared" si="186"/>
        <v>0.794970433319741</v>
      </c>
      <c r="BJ173" s="26">
        <f t="shared" si="171"/>
        <v>1.48433193304108</v>
      </c>
      <c r="BK173" s="26">
        <f t="shared" si="234"/>
        <v>0.673703757050628</v>
      </c>
      <c r="BL173" s="16">
        <f t="shared" si="187"/>
        <v>0.148247767217988</v>
      </c>
      <c r="BM173" s="16">
        <f t="shared" si="188"/>
        <v>0.326296242949372</v>
      </c>
      <c r="BN173" s="16">
        <f t="shared" si="189"/>
        <v>0.00376141317397589</v>
      </c>
      <c r="BQ173" s="25">
        <v>-0.0367448183221262</v>
      </c>
      <c r="BR173" s="25">
        <v>1</v>
      </c>
      <c r="BS173" s="22">
        <v>0.719972134038586</v>
      </c>
      <c r="BT173" s="25">
        <v>0.02648294527467</v>
      </c>
      <c r="BU173" s="25">
        <v>-0.105360515657826</v>
      </c>
      <c r="BV173" s="25">
        <v>0</v>
      </c>
      <c r="BW173" s="25">
        <v>1.6094379124341</v>
      </c>
      <c r="BX173" s="27">
        <f t="shared" si="190"/>
        <v>0.79041802565562</v>
      </c>
      <c r="BY173" s="27">
        <f t="shared" si="172"/>
        <v>1.49288093350507</v>
      </c>
      <c r="BZ173" s="29">
        <f t="shared" si="235"/>
        <v>0.669845784453916</v>
      </c>
      <c r="CA173" s="27">
        <f t="shared" si="191"/>
        <v>0.151774114734065</v>
      </c>
      <c r="CB173" s="27">
        <f t="shared" si="192"/>
        <v>0.330154215546084</v>
      </c>
      <c r="CC173" s="27">
        <f t="shared" si="193"/>
        <v>0.00405092763021814</v>
      </c>
      <c r="CF173" s="31">
        <v>-0.0367448183221262</v>
      </c>
      <c r="CG173" s="31">
        <v>1</v>
      </c>
      <c r="CH173" s="31">
        <v>0.02648294527467</v>
      </c>
      <c r="CI173" s="31">
        <v>-0.105360515657826</v>
      </c>
      <c r="CJ173" s="31">
        <v>0</v>
      </c>
      <c r="CK173" s="31">
        <v>1.6094379124341</v>
      </c>
      <c r="CL173" s="34">
        <f t="shared" si="194"/>
        <v>0.80511359052243</v>
      </c>
      <c r="CM173" s="34">
        <f t="shared" si="195"/>
        <v>1.46563169953982</v>
      </c>
      <c r="CN173" s="34">
        <f t="shared" si="196"/>
        <v>0.682299652985111</v>
      </c>
      <c r="CO173" s="32">
        <f t="shared" si="197"/>
        <v>0.140539820010984</v>
      </c>
      <c r="CP173" s="32">
        <f t="shared" si="198"/>
        <v>0.317700347014889</v>
      </c>
      <c r="CQ173" s="32">
        <f t="shared" si="199"/>
        <v>0.00242314054327097</v>
      </c>
      <c r="CS173" s="30">
        <f t="shared" si="200"/>
        <v>0.806127720861148</v>
      </c>
      <c r="CT173" s="30">
        <f t="shared" si="201"/>
        <v>0.907545492234894</v>
      </c>
      <c r="CU173" s="30">
        <f t="shared" si="202"/>
        <v>1.30021030361152</v>
      </c>
      <c r="CV173" s="34">
        <f t="shared" si="203"/>
        <v>0.769106349351605</v>
      </c>
      <c r="CW173" s="32">
        <f t="shared" si="204"/>
        <v>0.074231458801526</v>
      </c>
      <c r="CX173" s="32">
        <f t="shared" si="205"/>
        <v>0.230893650648395</v>
      </c>
      <c r="CY173" s="32">
        <f t="shared" si="206"/>
        <v>0.00817364299180011</v>
      </c>
      <c r="CZ173" s="36"/>
      <c r="DB173" s="25">
        <v>-0.0367448183221262</v>
      </c>
      <c r="DC173" s="25">
        <v>1</v>
      </c>
      <c r="DD173" s="22">
        <v>0.02648294527467</v>
      </c>
      <c r="DE173" s="25">
        <v>0</v>
      </c>
      <c r="DF173" s="25">
        <v>1.6094379124341</v>
      </c>
      <c r="DG173" s="26">
        <f t="shared" si="207"/>
        <v>0.666915382466002</v>
      </c>
      <c r="DH173" s="29">
        <f t="shared" si="236"/>
        <v>1.76933990581654</v>
      </c>
      <c r="DI173" s="26">
        <f t="shared" si="237"/>
        <v>0.565182527513561</v>
      </c>
      <c r="DJ173" s="16">
        <f t="shared" si="208"/>
        <v>0.263255824750009</v>
      </c>
      <c r="DK173" s="16">
        <f t="shared" si="209"/>
        <v>0.434817472486439</v>
      </c>
      <c r="DL173" s="16">
        <f t="shared" si="210"/>
        <v>0.0224153143373192</v>
      </c>
      <c r="DO173" s="25">
        <v>-0.0367448183221262</v>
      </c>
      <c r="DP173" s="25">
        <v>1</v>
      </c>
      <c r="DQ173" s="25">
        <v>0</v>
      </c>
      <c r="DR173" s="22">
        <v>1.6094379124341</v>
      </c>
      <c r="DS173" s="26">
        <f t="shared" si="211"/>
        <v>0.691250212675627</v>
      </c>
      <c r="DT173" s="26">
        <f t="shared" si="173"/>
        <v>1.70705191602411</v>
      </c>
      <c r="DU173" s="26">
        <f t="shared" si="238"/>
        <v>0.585805264979345</v>
      </c>
      <c r="DV173" s="16">
        <f t="shared" si="212"/>
        <v>0.238876354609619</v>
      </c>
      <c r="DW173" s="16">
        <f t="shared" si="213"/>
        <v>0.414194735020655</v>
      </c>
      <c r="DX173" s="16">
        <f t="shared" si="214"/>
        <v>0.0139341150309571</v>
      </c>
      <c r="EA173" s="25">
        <v>-0.0367448183221262</v>
      </c>
      <c r="EB173" s="22">
        <v>1</v>
      </c>
      <c r="EC173" s="25">
        <v>0</v>
      </c>
      <c r="ED173" s="26">
        <f t="shared" si="215"/>
        <v>0.740121628686419</v>
      </c>
      <c r="EE173" s="26">
        <f t="shared" si="174"/>
        <v>1.59433254517137</v>
      </c>
      <c r="EF173" s="26">
        <f t="shared" si="239"/>
        <v>0.627221719225779</v>
      </c>
      <c r="EG173" s="16">
        <f t="shared" si="216"/>
        <v>0.193492981549489</v>
      </c>
      <c r="EH173" s="16">
        <f t="shared" si="217"/>
        <v>0.372778280774221</v>
      </c>
      <c r="EI173" s="16">
        <f t="shared" si="218"/>
        <v>0.00130290549956434</v>
      </c>
      <c r="EL173" s="25">
        <v>-0.0367448183221262</v>
      </c>
      <c r="EM173" s="25">
        <v>0</v>
      </c>
      <c r="EN173" s="26">
        <f t="shared" si="219"/>
        <v>1.22416534016273</v>
      </c>
      <c r="EO173" s="26">
        <f t="shared" si="220"/>
        <v>0.963922079221048</v>
      </c>
      <c r="EP173" s="26">
        <f t="shared" si="221"/>
        <v>1.03742825437519</v>
      </c>
      <c r="EQ173" s="16">
        <f t="shared" si="222"/>
        <v>0.00195057727168965</v>
      </c>
      <c r="ER173" s="16">
        <f t="shared" si="223"/>
        <v>0.0374282543751949</v>
      </c>
      <c r="ES173" s="16">
        <f t="shared" si="224"/>
        <v>0.248088494412556</v>
      </c>
    </row>
    <row r="174" s="1" customFormat="1" spans="1:149">
      <c r="A174" s="13" t="s">
        <v>30</v>
      </c>
      <c r="B174" s="13">
        <v>2.05437596268495</v>
      </c>
      <c r="C174" s="14">
        <v>0.0024</v>
      </c>
      <c r="D174" s="14">
        <v>0.020546875</v>
      </c>
      <c r="E174" s="13">
        <v>100</v>
      </c>
      <c r="F174" s="13">
        <v>1.1</v>
      </c>
      <c r="G174" s="13">
        <v>1.1</v>
      </c>
      <c r="H174" s="13">
        <v>1</v>
      </c>
      <c r="I174" s="13">
        <v>5</v>
      </c>
      <c r="J174" s="13">
        <v>1.28</v>
      </c>
      <c r="K174" s="17">
        <f t="shared" si="175"/>
        <v>1.35640534016273</v>
      </c>
      <c r="L174" s="17">
        <f t="shared" si="165"/>
        <v>0.943670717078155</v>
      </c>
      <c r="M174" s="17">
        <f t="shared" si="166"/>
        <v>1.05969167200213</v>
      </c>
      <c r="N174" s="16">
        <f t="shared" si="167"/>
        <v>0.00583777600538222</v>
      </c>
      <c r="O174" s="16">
        <f t="shared" si="168"/>
        <v>0.0596916720021314</v>
      </c>
      <c r="P174" s="16">
        <f>(O174-$Q$1)^2</f>
        <v>0.226661619732023</v>
      </c>
      <c r="R174" s="21">
        <f t="shared" si="225"/>
        <v>-0.0579779903418137</v>
      </c>
      <c r="S174" s="21">
        <f t="shared" ref="S174:S183" si="244">1</f>
        <v>1</v>
      </c>
      <c r="T174" s="21">
        <f t="shared" si="176"/>
        <v>0.719972134038586</v>
      </c>
      <c r="U174" s="22">
        <f t="shared" si="226"/>
        <v>0.00239712459972145</v>
      </c>
      <c r="V174" s="21">
        <f t="shared" si="227"/>
        <v>0.0203386355788547</v>
      </c>
      <c r="W174" s="21">
        <f t="shared" si="228"/>
        <v>4.60517018598809</v>
      </c>
      <c r="X174" s="21">
        <f t="shared" si="229"/>
        <v>0.0953101798043249</v>
      </c>
      <c r="Y174" s="21">
        <f t="shared" si="230"/>
        <v>0.0953101798043249</v>
      </c>
      <c r="Z174" s="25">
        <f t="shared" si="231"/>
        <v>0</v>
      </c>
      <c r="AA174" s="21">
        <f t="shared" si="232"/>
        <v>1.6094379124341</v>
      </c>
      <c r="AB174" s="26">
        <f t="shared" si="177"/>
        <v>0.924938864798912</v>
      </c>
      <c r="AC174" s="26">
        <f t="shared" si="169"/>
        <v>1.38387524701785</v>
      </c>
      <c r="AD174" s="26">
        <f t="shared" si="233"/>
        <v>0.72260848812415</v>
      </c>
      <c r="AE174" s="16">
        <f t="shared" si="178"/>
        <v>0.126068409730285</v>
      </c>
      <c r="AF174" s="16">
        <f t="shared" si="179"/>
        <v>0.27739151187585</v>
      </c>
      <c r="AG174" s="16">
        <f t="shared" si="180"/>
        <v>0.000140552292335194</v>
      </c>
      <c r="AJ174" s="25">
        <v>-0.0579779903418137</v>
      </c>
      <c r="AK174" s="25">
        <v>1</v>
      </c>
      <c r="AL174" s="25">
        <v>0.719972134038586</v>
      </c>
      <c r="AM174" s="25">
        <v>0.0203386355788547</v>
      </c>
      <c r="AN174" s="22">
        <v>4.60517018598809</v>
      </c>
      <c r="AO174" s="25">
        <v>0.0953101798043249</v>
      </c>
      <c r="AP174" s="25">
        <v>0.0953101798043249</v>
      </c>
      <c r="AQ174" s="25">
        <v>0</v>
      </c>
      <c r="AR174" s="25">
        <v>1.6094379124341</v>
      </c>
      <c r="AS174" s="26">
        <f t="shared" si="181"/>
        <v>0.921638198522396</v>
      </c>
      <c r="AT174" s="26">
        <f t="shared" si="170"/>
        <v>1.38883132453944</v>
      </c>
      <c r="AU174" s="26">
        <f t="shared" si="182"/>
        <v>0.720029842595622</v>
      </c>
      <c r="AV174" s="16">
        <f t="shared" si="183"/>
        <v>0.128423180758274</v>
      </c>
      <c r="AW174" s="16">
        <f t="shared" si="184"/>
        <v>0.279970157404378</v>
      </c>
      <c r="AX174" s="16">
        <f t="shared" si="185"/>
        <v>0.000194224907835773</v>
      </c>
      <c r="BA174" s="25">
        <v>-0.0579779903418137</v>
      </c>
      <c r="BB174" s="25">
        <v>1</v>
      </c>
      <c r="BC174" s="25">
        <v>0.719972134038586</v>
      </c>
      <c r="BD174" s="25">
        <v>0.0203386355788547</v>
      </c>
      <c r="BE174" s="22">
        <v>0.0953101798043249</v>
      </c>
      <c r="BF174" s="25">
        <v>0.0953101798043249</v>
      </c>
      <c r="BG174" s="25">
        <v>0</v>
      </c>
      <c r="BH174" s="25">
        <v>1.6094379124341</v>
      </c>
      <c r="BI174" s="26">
        <f t="shared" si="186"/>
        <v>0.931687612938397</v>
      </c>
      <c r="BJ174" s="26">
        <f t="shared" si="171"/>
        <v>1.37385104430344</v>
      </c>
      <c r="BK174" s="26">
        <f t="shared" si="234"/>
        <v>0.727880947608122</v>
      </c>
      <c r="BL174" s="16">
        <f t="shared" si="187"/>
        <v>0.121321518980552</v>
      </c>
      <c r="BM174" s="16">
        <f t="shared" si="188"/>
        <v>0.272119052391878</v>
      </c>
      <c r="BN174" s="16">
        <f t="shared" si="189"/>
        <v>5.11678466314027e-5</v>
      </c>
      <c r="BQ174" s="25">
        <v>-0.0579779903418137</v>
      </c>
      <c r="BR174" s="25">
        <v>1</v>
      </c>
      <c r="BS174" s="22">
        <v>0.719972134038586</v>
      </c>
      <c r="BT174" s="25">
        <v>0.0203386355788547</v>
      </c>
      <c r="BU174" s="25">
        <v>0.0953101798043249</v>
      </c>
      <c r="BV174" s="25">
        <v>0</v>
      </c>
      <c r="BW174" s="25">
        <v>1.6094379124341</v>
      </c>
      <c r="BX174" s="27">
        <f t="shared" si="190"/>
        <v>0.926122093894559</v>
      </c>
      <c r="BY174" s="27">
        <f t="shared" si="172"/>
        <v>1.38210718482841</v>
      </c>
      <c r="BZ174" s="29">
        <f t="shared" si="235"/>
        <v>0.723532885855124</v>
      </c>
      <c r="CA174" s="27">
        <f t="shared" si="191"/>
        <v>0.125229572429571</v>
      </c>
      <c r="CB174" s="27">
        <f t="shared" si="192"/>
        <v>0.276467114144876</v>
      </c>
      <c r="CC174" s="27">
        <f t="shared" si="193"/>
        <v>9.91975491023556e-5</v>
      </c>
      <c r="CF174" s="31">
        <v>-0.0579779903418137</v>
      </c>
      <c r="CG174" s="31">
        <v>1</v>
      </c>
      <c r="CH174" s="31">
        <v>0.0203386355788547</v>
      </c>
      <c r="CI174" s="31">
        <v>0.0953101798043249</v>
      </c>
      <c r="CJ174" s="31">
        <v>0</v>
      </c>
      <c r="CK174" s="31">
        <v>1.6094379124341</v>
      </c>
      <c r="CL174" s="34">
        <f t="shared" si="194"/>
        <v>0.942854254933826</v>
      </c>
      <c r="CM174" s="34">
        <f t="shared" si="195"/>
        <v>1.35757991577377</v>
      </c>
      <c r="CN174" s="34">
        <f t="shared" si="196"/>
        <v>0.736604886667051</v>
      </c>
      <c r="CO174" s="32">
        <f t="shared" si="197"/>
        <v>0.113667253416226</v>
      </c>
      <c r="CP174" s="32">
        <f t="shared" si="198"/>
        <v>0.263395113332949</v>
      </c>
      <c r="CQ174" s="32">
        <f t="shared" si="199"/>
        <v>2.58046547056483e-5</v>
      </c>
      <c r="CS174" s="30">
        <f t="shared" si="200"/>
        <v>0.943923855521417</v>
      </c>
      <c r="CT174" s="30">
        <f t="shared" si="201"/>
        <v>1.08165288008113</v>
      </c>
      <c r="CU174" s="30">
        <f t="shared" si="202"/>
        <v>1.18337409678416</v>
      </c>
      <c r="CV174" s="34">
        <f t="shared" si="203"/>
        <v>0.845041312563386</v>
      </c>
      <c r="CW174" s="32">
        <f t="shared" si="204"/>
        <v>0.0393415799801088</v>
      </c>
      <c r="CX174" s="32">
        <f t="shared" si="205"/>
        <v>0.154958687436614</v>
      </c>
      <c r="CY174" s="32">
        <f t="shared" si="206"/>
        <v>0.0276700486180598</v>
      </c>
      <c r="CZ174" s="36"/>
      <c r="DB174" s="25">
        <v>-0.0579779903418137</v>
      </c>
      <c r="DC174" s="25">
        <v>1</v>
      </c>
      <c r="DD174" s="22">
        <v>0.0203386355788547</v>
      </c>
      <c r="DE174" s="25">
        <v>0</v>
      </c>
      <c r="DF174" s="25">
        <v>1.6094379124341</v>
      </c>
      <c r="DG174" s="26">
        <f t="shared" si="207"/>
        <v>0.728045048516482</v>
      </c>
      <c r="DH174" s="29">
        <f t="shared" si="236"/>
        <v>1.75813296527217</v>
      </c>
      <c r="DI174" s="26">
        <f t="shared" si="237"/>
        <v>0.568785194153501</v>
      </c>
      <c r="DJ174" s="16">
        <f t="shared" si="208"/>
        <v>0.304654268467173</v>
      </c>
      <c r="DK174" s="16">
        <f t="shared" si="209"/>
        <v>0.431214805846499</v>
      </c>
      <c r="DL174" s="16">
        <f t="shared" si="210"/>
        <v>0.0213495294311377</v>
      </c>
      <c r="DO174" s="25">
        <v>-0.0579779903418137</v>
      </c>
      <c r="DP174" s="25">
        <v>1</v>
      </c>
      <c r="DQ174" s="25">
        <v>0</v>
      </c>
      <c r="DR174" s="22">
        <v>1.6094379124341</v>
      </c>
      <c r="DS174" s="26">
        <f t="shared" si="211"/>
        <v>0.76592225665955</v>
      </c>
      <c r="DT174" s="26">
        <f t="shared" si="173"/>
        <v>1.67118788998575</v>
      </c>
      <c r="DU174" s="26">
        <f t="shared" si="238"/>
        <v>0.598376763015274</v>
      </c>
      <c r="DV174" s="16">
        <f t="shared" si="212"/>
        <v>0.264275926198009</v>
      </c>
      <c r="DW174" s="16">
        <f t="shared" si="213"/>
        <v>0.401623236984726</v>
      </c>
      <c r="DX174" s="16">
        <f t="shared" si="214"/>
        <v>0.0111242066166141</v>
      </c>
      <c r="EA174" s="25">
        <v>-0.0579779903418137</v>
      </c>
      <c r="EB174" s="22">
        <v>1</v>
      </c>
      <c r="EC174" s="25">
        <v>0</v>
      </c>
      <c r="ED174" s="26">
        <f t="shared" si="215"/>
        <v>0.820072988985904</v>
      </c>
      <c r="EE174" s="26">
        <f t="shared" si="174"/>
        <v>1.56083667818744</v>
      </c>
      <c r="EF174" s="26">
        <f t="shared" si="239"/>
        <v>0.640682022645237</v>
      </c>
      <c r="EG174" s="16">
        <f t="shared" si="216"/>
        <v>0.21153285546036</v>
      </c>
      <c r="EH174" s="16">
        <f t="shared" si="217"/>
        <v>0.359317977354763</v>
      </c>
      <c r="EI174" s="16">
        <f t="shared" si="218"/>
        <v>0.000512364903972927</v>
      </c>
      <c r="EL174" s="25">
        <v>-0.0579779903418137</v>
      </c>
      <c r="EM174" s="25">
        <v>0</v>
      </c>
      <c r="EN174" s="26">
        <f t="shared" si="219"/>
        <v>1.35640534016273</v>
      </c>
      <c r="EO174" s="26">
        <f t="shared" si="220"/>
        <v>0.943670717078153</v>
      </c>
      <c r="EP174" s="26">
        <f t="shared" si="221"/>
        <v>1.05969167200213</v>
      </c>
      <c r="EQ174" s="16">
        <f t="shared" si="222"/>
        <v>0.00583777600538249</v>
      </c>
      <c r="ER174" s="16">
        <f t="shared" si="223"/>
        <v>0.0596916720021328</v>
      </c>
      <c r="ES174" s="16">
        <f t="shared" si="224"/>
        <v>0.226406013163938</v>
      </c>
    </row>
    <row r="175" s="1" customFormat="1" spans="1:149">
      <c r="A175" s="13" t="s">
        <v>30</v>
      </c>
      <c r="B175" s="13">
        <v>2.05437596268495</v>
      </c>
      <c r="C175" s="14">
        <v>0.0024</v>
      </c>
      <c r="D175" s="14">
        <v>0.0526</v>
      </c>
      <c r="E175" s="13">
        <v>100</v>
      </c>
      <c r="F175" s="13">
        <v>0.5</v>
      </c>
      <c r="G175" s="13">
        <v>0.5</v>
      </c>
      <c r="H175" s="13">
        <v>1</v>
      </c>
      <c r="I175" s="13">
        <v>4</v>
      </c>
      <c r="J175" s="13">
        <v>0.8</v>
      </c>
      <c r="K175" s="17">
        <f t="shared" si="175"/>
        <v>1.01638534016273</v>
      </c>
      <c r="L175" s="17">
        <f t="shared" si="165"/>
        <v>0.787103048802255</v>
      </c>
      <c r="M175" s="17">
        <f t="shared" si="166"/>
        <v>1.27048167520341</v>
      </c>
      <c r="N175" s="16">
        <f t="shared" si="167"/>
        <v>0.0468226154373396</v>
      </c>
      <c r="O175" s="16">
        <f t="shared" si="168"/>
        <v>0.27048167520341</v>
      </c>
      <c r="P175" s="16">
        <f>(O175-$Q$1)^2</f>
        <v>0.0703840502035149</v>
      </c>
      <c r="R175" s="21">
        <f t="shared" si="225"/>
        <v>-0.239396100378835</v>
      </c>
      <c r="S175" s="21">
        <f t="shared" si="244"/>
        <v>1</v>
      </c>
      <c r="T175" s="21">
        <f t="shared" si="176"/>
        <v>0.719972134038586</v>
      </c>
      <c r="U175" s="22">
        <f t="shared" si="226"/>
        <v>0.00239712459972145</v>
      </c>
      <c r="V175" s="21">
        <f t="shared" si="227"/>
        <v>0.0512632939375415</v>
      </c>
      <c r="W175" s="21">
        <f t="shared" si="228"/>
        <v>4.60517018598809</v>
      </c>
      <c r="X175" s="21">
        <f t="shared" si="229"/>
        <v>-0.693147180559945</v>
      </c>
      <c r="Y175" s="21">
        <f t="shared" si="230"/>
        <v>-0.693147180559945</v>
      </c>
      <c r="Z175" s="25">
        <f t="shared" si="231"/>
        <v>0</v>
      </c>
      <c r="AA175" s="21">
        <f t="shared" si="232"/>
        <v>1.38629436111989</v>
      </c>
      <c r="AB175" s="26">
        <f t="shared" si="177"/>
        <v>0.526978574465409</v>
      </c>
      <c r="AC175" s="26">
        <f t="shared" si="169"/>
        <v>1.51808828435114</v>
      </c>
      <c r="AD175" s="26">
        <f t="shared" si="233"/>
        <v>0.658723218081761</v>
      </c>
      <c r="AE175" s="16">
        <f t="shared" si="178"/>
        <v>0.0745406988009404</v>
      </c>
      <c r="AF175" s="16">
        <f t="shared" si="179"/>
        <v>0.341276781918239</v>
      </c>
      <c r="AG175" s="16">
        <f t="shared" si="180"/>
        <v>0.00573666049062238</v>
      </c>
      <c r="AJ175" s="25">
        <v>-0.239396100378835</v>
      </c>
      <c r="AK175" s="25">
        <v>1</v>
      </c>
      <c r="AL175" s="25">
        <v>0.719972134038586</v>
      </c>
      <c r="AM175" s="25">
        <v>0.0512632939375415</v>
      </c>
      <c r="AN175" s="22">
        <v>4.60517018598809</v>
      </c>
      <c r="AO175" s="25">
        <v>-0.693147180559945</v>
      </c>
      <c r="AP175" s="25">
        <v>-0.693147180559945</v>
      </c>
      <c r="AQ175" s="25">
        <v>0</v>
      </c>
      <c r="AR175" s="25">
        <v>1.38629436111989</v>
      </c>
      <c r="AS175" s="26">
        <f t="shared" si="181"/>
        <v>0.525863172994744</v>
      </c>
      <c r="AT175" s="26">
        <f t="shared" si="170"/>
        <v>1.52130828147571</v>
      </c>
      <c r="AU175" s="26">
        <f t="shared" si="182"/>
        <v>0.65732896624343</v>
      </c>
      <c r="AV175" s="16">
        <f t="shared" si="183"/>
        <v>0.0751509999205097</v>
      </c>
      <c r="AW175" s="16">
        <f t="shared" si="184"/>
        <v>0.34267103375657</v>
      </c>
      <c r="AX175" s="16">
        <f t="shared" si="185"/>
        <v>0.00587328127094092</v>
      </c>
      <c r="BA175" s="25">
        <v>-0.239396100378835</v>
      </c>
      <c r="BB175" s="25">
        <v>1</v>
      </c>
      <c r="BC175" s="25">
        <v>0.719972134038586</v>
      </c>
      <c r="BD175" s="25">
        <v>0.0512632939375415</v>
      </c>
      <c r="BE175" s="22">
        <v>-0.693147180559945</v>
      </c>
      <c r="BF175" s="25">
        <v>-0.693147180559945</v>
      </c>
      <c r="BG175" s="25">
        <v>0</v>
      </c>
      <c r="BH175" s="25">
        <v>1.38629436111989</v>
      </c>
      <c r="BI175" s="26">
        <f t="shared" si="186"/>
        <v>0.521007913025129</v>
      </c>
      <c r="BJ175" s="26">
        <f t="shared" si="171"/>
        <v>1.53548531605779</v>
      </c>
      <c r="BK175" s="26">
        <f t="shared" si="234"/>
        <v>0.651259891281411</v>
      </c>
      <c r="BL175" s="16">
        <f t="shared" si="187"/>
        <v>0.0778365845945942</v>
      </c>
      <c r="BM175" s="16">
        <f t="shared" si="188"/>
        <v>0.348740108718589</v>
      </c>
      <c r="BN175" s="16">
        <f t="shared" si="189"/>
        <v>0.00701812106201849</v>
      </c>
      <c r="BQ175" s="25">
        <v>-0.239396100378835</v>
      </c>
      <c r="BR175" s="25">
        <v>1</v>
      </c>
      <c r="BS175" s="22">
        <v>0.719972134038586</v>
      </c>
      <c r="BT175" s="25">
        <v>0.0512632939375415</v>
      </c>
      <c r="BU175" s="25">
        <v>-0.693147180559945</v>
      </c>
      <c r="BV175" s="25">
        <v>0</v>
      </c>
      <c r="BW175" s="25">
        <v>1.38629436111989</v>
      </c>
      <c r="BX175" s="27">
        <f t="shared" si="190"/>
        <v>0.518592230403217</v>
      </c>
      <c r="BY175" s="27">
        <f t="shared" si="172"/>
        <v>1.54263784356735</v>
      </c>
      <c r="BZ175" s="29">
        <f t="shared" si="235"/>
        <v>0.648240288004022</v>
      </c>
      <c r="CA175" s="27">
        <f t="shared" si="191"/>
        <v>0.0791903327894359</v>
      </c>
      <c r="CB175" s="27">
        <f t="shared" si="192"/>
        <v>0.351759711995978</v>
      </c>
      <c r="CC175" s="27">
        <f t="shared" si="193"/>
        <v>0.00726797076639977</v>
      </c>
      <c r="CF175" s="31">
        <v>-0.239396100378835</v>
      </c>
      <c r="CG175" s="31">
        <v>1</v>
      </c>
      <c r="CH175" s="31">
        <v>0.0512632939375415</v>
      </c>
      <c r="CI175" s="31">
        <v>-0.693147180559945</v>
      </c>
      <c r="CJ175" s="31">
        <v>0</v>
      </c>
      <c r="CK175" s="31">
        <v>1.38629436111989</v>
      </c>
      <c r="CL175" s="34">
        <f t="shared" si="194"/>
        <v>0.530448060164234</v>
      </c>
      <c r="CM175" s="34">
        <f t="shared" si="195"/>
        <v>1.50815896989483</v>
      </c>
      <c r="CN175" s="34">
        <f t="shared" si="196"/>
        <v>0.663060075205293</v>
      </c>
      <c r="CO175" s="32">
        <f t="shared" si="197"/>
        <v>0.0726582482692243</v>
      </c>
      <c r="CP175" s="32">
        <f t="shared" si="198"/>
        <v>0.336939924794707</v>
      </c>
      <c r="CQ175" s="32">
        <f t="shared" si="199"/>
        <v>0.0046874539308207</v>
      </c>
      <c r="CS175" s="30">
        <f t="shared" si="200"/>
        <v>0.531251378455692</v>
      </c>
      <c r="CT175" s="30">
        <f t="shared" si="201"/>
        <v>0.55275151741135</v>
      </c>
      <c r="CU175" s="30">
        <f t="shared" si="202"/>
        <v>1.4473049368486</v>
      </c>
      <c r="CV175" s="34">
        <f t="shared" si="203"/>
        <v>0.690939396764187</v>
      </c>
      <c r="CW175" s="32">
        <f t="shared" si="204"/>
        <v>0.0611318121423901</v>
      </c>
      <c r="CX175" s="32">
        <f t="shared" si="205"/>
        <v>0.309060603235813</v>
      </c>
      <c r="CY175" s="32">
        <f t="shared" si="206"/>
        <v>0.000149848187577392</v>
      </c>
      <c r="CZ175" s="36"/>
      <c r="DB175" s="25">
        <v>-0.239396100378835</v>
      </c>
      <c r="DC175" s="25">
        <v>1</v>
      </c>
      <c r="DD175" s="22">
        <v>0.0512632939375415</v>
      </c>
      <c r="DE175" s="25">
        <v>0</v>
      </c>
      <c r="DF175" s="25">
        <v>1.38629436111989</v>
      </c>
      <c r="DG175" s="26">
        <f t="shared" si="207"/>
        <v>0.534431597927609</v>
      </c>
      <c r="DH175" s="29">
        <f t="shared" si="236"/>
        <v>1.49691747849902</v>
      </c>
      <c r="DI175" s="26">
        <f t="shared" si="237"/>
        <v>0.668039497409512</v>
      </c>
      <c r="DJ175" s="16">
        <f t="shared" si="208"/>
        <v>0.0705265761792829</v>
      </c>
      <c r="DK175" s="16">
        <f t="shared" si="209"/>
        <v>0.331960502590488</v>
      </c>
      <c r="DL175" s="16">
        <f t="shared" si="210"/>
        <v>0.00219590443996723</v>
      </c>
      <c r="DO175" s="25">
        <v>-0.239396100378835</v>
      </c>
      <c r="DP175" s="25">
        <v>1</v>
      </c>
      <c r="DQ175" s="25">
        <v>0</v>
      </c>
      <c r="DR175" s="22">
        <v>1.38629436111989</v>
      </c>
      <c r="DS175" s="26">
        <f t="shared" si="211"/>
        <v>0.516884018033052</v>
      </c>
      <c r="DT175" s="26">
        <f t="shared" si="173"/>
        <v>1.54773599509676</v>
      </c>
      <c r="DU175" s="26">
        <f t="shared" si="238"/>
        <v>0.646105022541315</v>
      </c>
      <c r="DV175" s="16">
        <f t="shared" si="212"/>
        <v>0.0801546592451092</v>
      </c>
      <c r="DW175" s="16">
        <f t="shared" si="213"/>
        <v>0.353894977458685</v>
      </c>
      <c r="DX175" s="16">
        <f t="shared" si="214"/>
        <v>0.00333426501528249</v>
      </c>
      <c r="EA175" s="25">
        <v>-0.239396100378835</v>
      </c>
      <c r="EB175" s="22">
        <v>1</v>
      </c>
      <c r="EC175" s="25">
        <v>0</v>
      </c>
      <c r="ED175" s="26">
        <f t="shared" si="215"/>
        <v>0.614499323460867</v>
      </c>
      <c r="EE175" s="26">
        <f t="shared" si="174"/>
        <v>1.30187287350357</v>
      </c>
      <c r="EF175" s="26">
        <f t="shared" si="239"/>
        <v>0.768124154326084</v>
      </c>
      <c r="EG175" s="16">
        <f t="shared" si="216"/>
        <v>0.0344105009964761</v>
      </c>
      <c r="EH175" s="16">
        <f t="shared" si="217"/>
        <v>0.231875845673916</v>
      </c>
      <c r="EI175" s="16">
        <f t="shared" si="218"/>
        <v>0.0109844344720302</v>
      </c>
      <c r="EL175" s="25">
        <v>-0.239396100378835</v>
      </c>
      <c r="EM175" s="25">
        <v>0</v>
      </c>
      <c r="EN175" s="26">
        <f t="shared" si="219"/>
        <v>1.01638534016273</v>
      </c>
      <c r="EO175" s="26">
        <f t="shared" si="220"/>
        <v>0.787103048802253</v>
      </c>
      <c r="EP175" s="26">
        <f t="shared" si="221"/>
        <v>1.27048167520341</v>
      </c>
      <c r="EQ175" s="16">
        <f t="shared" si="222"/>
        <v>0.0468226154373404</v>
      </c>
      <c r="ER175" s="16">
        <f t="shared" si="223"/>
        <v>0.270481675203412</v>
      </c>
      <c r="ES175" s="16">
        <f t="shared" si="224"/>
        <v>0.0702416460046105</v>
      </c>
    </row>
    <row r="176" s="1" customFormat="1" spans="1:149">
      <c r="A176" s="13" t="s">
        <v>30</v>
      </c>
      <c r="B176" s="13">
        <v>2.05437596268495</v>
      </c>
      <c r="C176" s="14">
        <v>0.0024</v>
      </c>
      <c r="D176" s="14">
        <v>0.0526</v>
      </c>
      <c r="E176" s="13">
        <v>100</v>
      </c>
      <c r="F176" s="13">
        <v>0.5</v>
      </c>
      <c r="G176" s="13">
        <v>0.5</v>
      </c>
      <c r="H176" s="13">
        <v>1</v>
      </c>
      <c r="I176" s="13">
        <v>6</v>
      </c>
      <c r="J176" s="13">
        <v>0.78</v>
      </c>
      <c r="K176" s="17">
        <f t="shared" si="175"/>
        <v>0.902985340162728</v>
      </c>
      <c r="L176" s="17">
        <f t="shared" si="165"/>
        <v>0.863801398879228</v>
      </c>
      <c r="M176" s="17">
        <f t="shared" si="166"/>
        <v>1.15767351302914</v>
      </c>
      <c r="N176" s="16">
        <f t="shared" si="167"/>
        <v>0.0151253938949419</v>
      </c>
      <c r="O176" s="16">
        <f t="shared" si="168"/>
        <v>0.157673513029139</v>
      </c>
      <c r="P176" s="16">
        <f>(O176-$Q$1)^2</f>
        <v>0.142965725584462</v>
      </c>
      <c r="R176" s="21">
        <f t="shared" si="225"/>
        <v>-0.146412399008795</v>
      </c>
      <c r="S176" s="21">
        <f t="shared" si="244"/>
        <v>1</v>
      </c>
      <c r="T176" s="21">
        <f t="shared" si="176"/>
        <v>0.719972134038586</v>
      </c>
      <c r="U176" s="22">
        <f t="shared" si="226"/>
        <v>0.00239712459972145</v>
      </c>
      <c r="V176" s="21">
        <f t="shared" si="227"/>
        <v>0.0512632939375415</v>
      </c>
      <c r="W176" s="21">
        <f t="shared" si="228"/>
        <v>4.60517018598809</v>
      </c>
      <c r="X176" s="21">
        <f t="shared" si="229"/>
        <v>-0.693147180559945</v>
      </c>
      <c r="Y176" s="21">
        <f t="shared" si="230"/>
        <v>-0.693147180559945</v>
      </c>
      <c r="Z176" s="25">
        <f t="shared" si="231"/>
        <v>0</v>
      </c>
      <c r="AA176" s="21">
        <f t="shared" si="232"/>
        <v>1.79175946922805</v>
      </c>
      <c r="AB176" s="26">
        <f t="shared" si="177"/>
        <v>0.554855498333926</v>
      </c>
      <c r="AC176" s="26">
        <f t="shared" si="169"/>
        <v>1.4057714167781</v>
      </c>
      <c r="AD176" s="26">
        <f t="shared" si="233"/>
        <v>0.711353202992212</v>
      </c>
      <c r="AE176" s="16">
        <f t="shared" si="178"/>
        <v>0.0506900466304649</v>
      </c>
      <c r="AF176" s="16">
        <f t="shared" si="179"/>
        <v>0.288646797007788</v>
      </c>
      <c r="AG176" s="16">
        <f t="shared" si="180"/>
        <v>0.000534107243349072</v>
      </c>
      <c r="AJ176" s="25">
        <v>-0.146412399008795</v>
      </c>
      <c r="AK176" s="25">
        <v>1</v>
      </c>
      <c r="AL176" s="25">
        <v>0.719972134038586</v>
      </c>
      <c r="AM176" s="25">
        <v>0.0512632939375415</v>
      </c>
      <c r="AN176" s="22">
        <v>4.60517018598809</v>
      </c>
      <c r="AO176" s="25">
        <v>-0.693147180559945</v>
      </c>
      <c r="AP176" s="25">
        <v>-0.693147180559945</v>
      </c>
      <c r="AQ176" s="25">
        <v>0</v>
      </c>
      <c r="AR176" s="25">
        <v>1.79175946922805</v>
      </c>
      <c r="AS176" s="26">
        <f t="shared" si="181"/>
        <v>0.553793353200298</v>
      </c>
      <c r="AT176" s="26">
        <f t="shared" si="170"/>
        <v>1.40846760888784</v>
      </c>
      <c r="AU176" s="26">
        <f t="shared" si="182"/>
        <v>0.70999147846192</v>
      </c>
      <c r="AV176" s="16">
        <f t="shared" si="183"/>
        <v>0.0511694470563652</v>
      </c>
      <c r="AW176" s="16">
        <f t="shared" si="184"/>
        <v>0.29000852153808</v>
      </c>
      <c r="AX176" s="16">
        <f t="shared" si="185"/>
        <v>0.000574792175906292</v>
      </c>
      <c r="BA176" s="25">
        <v>-0.146412399008795</v>
      </c>
      <c r="BB176" s="25">
        <v>1</v>
      </c>
      <c r="BC176" s="25">
        <v>0.719972134038586</v>
      </c>
      <c r="BD176" s="25">
        <v>0.0512632939375415</v>
      </c>
      <c r="BE176" s="22">
        <v>-0.693147180559945</v>
      </c>
      <c r="BF176" s="25">
        <v>-0.693147180559945</v>
      </c>
      <c r="BG176" s="25">
        <v>0</v>
      </c>
      <c r="BH176" s="25">
        <v>1.79175946922805</v>
      </c>
      <c r="BI176" s="26">
        <f t="shared" si="186"/>
        <v>0.551445798717353</v>
      </c>
      <c r="BJ176" s="26">
        <f t="shared" si="171"/>
        <v>1.41446358248491</v>
      </c>
      <c r="BK176" s="26">
        <f t="shared" si="234"/>
        <v>0.706981793227376</v>
      </c>
      <c r="BL176" s="16">
        <f t="shared" si="187"/>
        <v>0.0522370229239487</v>
      </c>
      <c r="BM176" s="16">
        <f t="shared" si="188"/>
        <v>0.293018206772624</v>
      </c>
      <c r="BN176" s="16">
        <f t="shared" si="189"/>
        <v>0.00078693292505534</v>
      </c>
      <c r="BQ176" s="25">
        <v>-0.146412399008795</v>
      </c>
      <c r="BR176" s="25">
        <v>1</v>
      </c>
      <c r="BS176" s="22">
        <v>0.719972134038586</v>
      </c>
      <c r="BT176" s="25">
        <v>0.0512632939375415</v>
      </c>
      <c r="BU176" s="25">
        <v>-0.693147180559945</v>
      </c>
      <c r="BV176" s="25">
        <v>0</v>
      </c>
      <c r="BW176" s="25">
        <v>1.79175946922805</v>
      </c>
      <c r="BX176" s="27">
        <f t="shared" si="190"/>
        <v>0.548243957956187</v>
      </c>
      <c r="BY176" s="27">
        <f t="shared" si="172"/>
        <v>1.42272429760609</v>
      </c>
      <c r="BZ176" s="29">
        <f t="shared" si="235"/>
        <v>0.702876869174599</v>
      </c>
      <c r="CA176" s="27">
        <f t="shared" si="191"/>
        <v>0.0537108630238137</v>
      </c>
      <c r="CB176" s="27">
        <f t="shared" si="192"/>
        <v>0.297123130825401</v>
      </c>
      <c r="CC176" s="27">
        <f t="shared" si="193"/>
        <v>0.000937328025253286</v>
      </c>
      <c r="CF176" s="31">
        <v>-0.146412399008795</v>
      </c>
      <c r="CG176" s="31">
        <v>1</v>
      </c>
      <c r="CH176" s="31">
        <v>0.0512632939375415</v>
      </c>
      <c r="CI176" s="31">
        <v>-0.693147180559945</v>
      </c>
      <c r="CJ176" s="31">
        <v>0</v>
      </c>
      <c r="CK176" s="31">
        <v>1.79175946922805</v>
      </c>
      <c r="CL176" s="34">
        <f t="shared" si="194"/>
        <v>0.557942665776638</v>
      </c>
      <c r="CM176" s="34">
        <f t="shared" si="195"/>
        <v>1.3979931054641</v>
      </c>
      <c r="CN176" s="34">
        <f t="shared" si="196"/>
        <v>0.715311109970049</v>
      </c>
      <c r="CO176" s="32">
        <f t="shared" si="197"/>
        <v>0.049309459682386</v>
      </c>
      <c r="CP176" s="32">
        <f t="shared" si="198"/>
        <v>0.284688890029951</v>
      </c>
      <c r="CQ176" s="32">
        <f t="shared" si="199"/>
        <v>0.000262892125339572</v>
      </c>
      <c r="CS176" s="30">
        <f t="shared" si="200"/>
        <v>0.558905104084619</v>
      </c>
      <c r="CT176" s="30">
        <f t="shared" si="201"/>
        <v>0.58489246446518</v>
      </c>
      <c r="CU176" s="30">
        <f t="shared" si="202"/>
        <v>1.33357847363143</v>
      </c>
      <c r="CV176" s="34">
        <f t="shared" si="203"/>
        <v>0.749862133929718</v>
      </c>
      <c r="CW176" s="32">
        <f t="shared" si="204"/>
        <v>0.0380669504224711</v>
      </c>
      <c r="CX176" s="32">
        <f t="shared" si="205"/>
        <v>0.250137866070282</v>
      </c>
      <c r="CY176" s="32">
        <f t="shared" si="206"/>
        <v>0.00506431298799395</v>
      </c>
      <c r="CZ176" s="36"/>
      <c r="DB176" s="25">
        <v>-0.146412399008795</v>
      </c>
      <c r="DC176" s="25">
        <v>1</v>
      </c>
      <c r="DD176" s="22">
        <v>0.0512632939375415</v>
      </c>
      <c r="DE176" s="25">
        <v>0</v>
      </c>
      <c r="DF176" s="25">
        <v>1.79175946922805</v>
      </c>
      <c r="DG176" s="26">
        <f t="shared" si="207"/>
        <v>0.564737043021182</v>
      </c>
      <c r="DH176" s="29">
        <f t="shared" si="236"/>
        <v>1.38117378634704</v>
      </c>
      <c r="DI176" s="26">
        <f t="shared" si="237"/>
        <v>0.724021850027157</v>
      </c>
      <c r="DJ176" s="16">
        <f t="shared" si="208"/>
        <v>0.0463381406472643</v>
      </c>
      <c r="DK176" s="16">
        <f t="shared" si="209"/>
        <v>0.275978149972843</v>
      </c>
      <c r="DL176" s="16">
        <f t="shared" si="210"/>
        <v>8.32085884463076e-5</v>
      </c>
      <c r="DO176" s="25">
        <v>-0.146412399008795</v>
      </c>
      <c r="DP176" s="25">
        <v>1</v>
      </c>
      <c r="DQ176" s="25">
        <v>0</v>
      </c>
      <c r="DR176" s="22">
        <v>1.79175946922805</v>
      </c>
      <c r="DS176" s="26">
        <f t="shared" si="211"/>
        <v>0.555417834643884</v>
      </c>
      <c r="DT176" s="26">
        <f t="shared" si="173"/>
        <v>1.40434813458972</v>
      </c>
      <c r="DU176" s="26">
        <f t="shared" si="238"/>
        <v>0.712074146979339</v>
      </c>
      <c r="DV176" s="16">
        <f t="shared" si="212"/>
        <v>0.0504371489960417</v>
      </c>
      <c r="DW176" s="16">
        <f t="shared" si="213"/>
        <v>0.287925853020661</v>
      </c>
      <c r="DX176" s="16">
        <f t="shared" si="214"/>
        <v>6.76675610127874e-5</v>
      </c>
      <c r="EA176" s="25">
        <v>-0.146412399008795</v>
      </c>
      <c r="EB176" s="22">
        <v>1</v>
      </c>
      <c r="EC176" s="25">
        <v>0</v>
      </c>
      <c r="ED176" s="26">
        <f t="shared" si="215"/>
        <v>0.54593849271403</v>
      </c>
      <c r="EE176" s="26">
        <f t="shared" si="174"/>
        <v>1.4287323762836</v>
      </c>
      <c r="EF176" s="26">
        <f t="shared" si="239"/>
        <v>0.699921144505166</v>
      </c>
      <c r="EG176" s="16">
        <f t="shared" si="216"/>
        <v>0.0547847891929803</v>
      </c>
      <c r="EH176" s="16">
        <f t="shared" si="217"/>
        <v>0.300078855494834</v>
      </c>
      <c r="EI176" s="16">
        <f t="shared" si="218"/>
        <v>0.00133982667965113</v>
      </c>
      <c r="EL176" s="25">
        <v>-0.146412399008795</v>
      </c>
      <c r="EM176" s="25">
        <v>0</v>
      </c>
      <c r="EN176" s="26">
        <f t="shared" si="219"/>
        <v>0.902985340162728</v>
      </c>
      <c r="EO176" s="26">
        <f t="shared" si="220"/>
        <v>0.863801398879228</v>
      </c>
      <c r="EP176" s="26">
        <f t="shared" si="221"/>
        <v>1.15767351302914</v>
      </c>
      <c r="EQ176" s="16">
        <f t="shared" si="222"/>
        <v>0.0151253938949419</v>
      </c>
      <c r="ER176" s="16">
        <f t="shared" si="223"/>
        <v>0.157673513029138</v>
      </c>
      <c r="ES176" s="16">
        <f t="shared" si="224"/>
        <v>0.142762739047558</v>
      </c>
    </row>
    <row r="177" s="1" customFormat="1" spans="1:149">
      <c r="A177" s="13" t="s">
        <v>30</v>
      </c>
      <c r="B177" s="13">
        <v>2.05437596268495</v>
      </c>
      <c r="C177" s="14">
        <v>0.0024</v>
      </c>
      <c r="D177" s="14">
        <v>0.0526</v>
      </c>
      <c r="E177" s="13">
        <v>100</v>
      </c>
      <c r="F177" s="13">
        <v>0.5</v>
      </c>
      <c r="G177" s="13">
        <v>0.5</v>
      </c>
      <c r="H177" s="13">
        <v>1</v>
      </c>
      <c r="I177" s="13">
        <v>7</v>
      </c>
      <c r="J177" s="13">
        <v>0.8</v>
      </c>
      <c r="K177" s="17">
        <f t="shared" si="175"/>
        <v>0.846285340162728</v>
      </c>
      <c r="L177" s="17">
        <f t="shared" si="165"/>
        <v>0.945307642746325</v>
      </c>
      <c r="M177" s="17">
        <f t="shared" si="166"/>
        <v>1.05785667520341</v>
      </c>
      <c r="N177" s="16">
        <f t="shared" si="167"/>
        <v>0.00214233271397945</v>
      </c>
      <c r="O177" s="16">
        <f t="shared" si="168"/>
        <v>0.0578566752034102</v>
      </c>
      <c r="P177" s="16">
        <f>(O177-$Q$1)^2</f>
        <v>0.22841223393357</v>
      </c>
      <c r="R177" s="21">
        <f t="shared" si="225"/>
        <v>-0.0562448565878988</v>
      </c>
      <c r="S177" s="21">
        <f t="shared" si="244"/>
        <v>1</v>
      </c>
      <c r="T177" s="21">
        <f t="shared" si="176"/>
        <v>0.719972134038586</v>
      </c>
      <c r="U177" s="22">
        <f t="shared" si="226"/>
        <v>0.00239712459972145</v>
      </c>
      <c r="V177" s="21">
        <f t="shared" si="227"/>
        <v>0.0512632939375415</v>
      </c>
      <c r="W177" s="21">
        <f t="shared" si="228"/>
        <v>4.60517018598809</v>
      </c>
      <c r="X177" s="21">
        <f t="shared" si="229"/>
        <v>-0.693147180559945</v>
      </c>
      <c r="Y177" s="21">
        <f t="shared" si="230"/>
        <v>-0.693147180559945</v>
      </c>
      <c r="Z177" s="25">
        <f t="shared" si="231"/>
        <v>0</v>
      </c>
      <c r="AA177" s="21">
        <f t="shared" si="232"/>
        <v>1.94591014905531</v>
      </c>
      <c r="AB177" s="26">
        <f t="shared" si="177"/>
        <v>0.554702371217523</v>
      </c>
      <c r="AC177" s="26">
        <f t="shared" si="169"/>
        <v>1.4422148552278</v>
      </c>
      <c r="AD177" s="26">
        <f t="shared" si="233"/>
        <v>0.693377964021904</v>
      </c>
      <c r="AE177" s="16">
        <f t="shared" si="178"/>
        <v>0.0601709266863058</v>
      </c>
      <c r="AF177" s="16">
        <f t="shared" si="179"/>
        <v>0.306622035978096</v>
      </c>
      <c r="AG177" s="16">
        <f t="shared" si="180"/>
        <v>0.00168805933907094</v>
      </c>
      <c r="AJ177" s="25">
        <v>-0.0562448565878988</v>
      </c>
      <c r="AK177" s="25">
        <v>1</v>
      </c>
      <c r="AL177" s="25">
        <v>0.719972134038586</v>
      </c>
      <c r="AM177" s="25">
        <v>0.0512632939375415</v>
      </c>
      <c r="AN177" s="22">
        <v>4.60517018598809</v>
      </c>
      <c r="AO177" s="25">
        <v>-0.693147180559945</v>
      </c>
      <c r="AP177" s="25">
        <v>-0.693147180559945</v>
      </c>
      <c r="AQ177" s="25">
        <v>0</v>
      </c>
      <c r="AR177" s="25">
        <v>1.94591014905531</v>
      </c>
      <c r="AS177" s="26">
        <f t="shared" si="181"/>
        <v>0.553683192886795</v>
      </c>
      <c r="AT177" s="26">
        <f t="shared" si="170"/>
        <v>1.44486957573871</v>
      </c>
      <c r="AU177" s="26">
        <f t="shared" si="182"/>
        <v>0.692103991108494</v>
      </c>
      <c r="AV177" s="16">
        <f t="shared" si="183"/>
        <v>0.0606719694664437</v>
      </c>
      <c r="AW177" s="16">
        <f t="shared" si="184"/>
        <v>0.307896008891506</v>
      </c>
      <c r="AX177" s="16">
        <f t="shared" si="185"/>
        <v>0.00175245309452176</v>
      </c>
      <c r="BA177" s="25">
        <v>-0.0562448565878988</v>
      </c>
      <c r="BB177" s="25">
        <v>1</v>
      </c>
      <c r="BC177" s="25">
        <v>0.719972134038586</v>
      </c>
      <c r="BD177" s="25">
        <v>0.0512632939375415</v>
      </c>
      <c r="BE177" s="22">
        <v>-0.693147180559945</v>
      </c>
      <c r="BF177" s="25">
        <v>-0.693147180559945</v>
      </c>
      <c r="BG177" s="25">
        <v>0</v>
      </c>
      <c r="BH177" s="25">
        <v>1.94591014905531</v>
      </c>
      <c r="BI177" s="26">
        <f t="shared" si="186"/>
        <v>0.552390974791565</v>
      </c>
      <c r="BJ177" s="26">
        <f t="shared" si="171"/>
        <v>1.44824958500067</v>
      </c>
      <c r="BK177" s="26">
        <f t="shared" si="234"/>
        <v>0.690488718489456</v>
      </c>
      <c r="BL177" s="16">
        <f t="shared" si="187"/>
        <v>0.0613102293646717</v>
      </c>
      <c r="BM177" s="16">
        <f t="shared" si="188"/>
        <v>0.309511281510544</v>
      </c>
      <c r="BN177" s="16">
        <f t="shared" si="189"/>
        <v>0.00198429261740561</v>
      </c>
      <c r="BQ177" s="25">
        <v>-0.0562448565878988</v>
      </c>
      <c r="BR177" s="25">
        <v>1</v>
      </c>
      <c r="BS177" s="22">
        <v>0.719972134038586</v>
      </c>
      <c r="BT177" s="25">
        <v>0.0512632939375415</v>
      </c>
      <c r="BU177" s="25">
        <v>-0.693147180559945</v>
      </c>
      <c r="BV177" s="25">
        <v>0</v>
      </c>
      <c r="BW177" s="25">
        <v>1.94591014905531</v>
      </c>
      <c r="BX177" s="27">
        <f t="shared" si="190"/>
        <v>0.548938195559964</v>
      </c>
      <c r="BY177" s="27">
        <f t="shared" si="172"/>
        <v>1.45735896403407</v>
      </c>
      <c r="BZ177" s="29">
        <f t="shared" si="235"/>
        <v>0.686172744449956</v>
      </c>
      <c r="CA177" s="27">
        <f t="shared" si="191"/>
        <v>0.0630320296486867</v>
      </c>
      <c r="CB177" s="27">
        <f t="shared" si="192"/>
        <v>0.313827255550044</v>
      </c>
      <c r="CC177" s="27">
        <f t="shared" si="193"/>
        <v>0.00223917653656153</v>
      </c>
      <c r="CF177" s="31">
        <v>-0.0562448565878988</v>
      </c>
      <c r="CG177" s="31">
        <v>1</v>
      </c>
      <c r="CH177" s="31">
        <v>0.0512632939375415</v>
      </c>
      <c r="CI177" s="31">
        <v>-0.693147180559945</v>
      </c>
      <c r="CJ177" s="31">
        <v>0</v>
      </c>
      <c r="CK177" s="31">
        <v>1.94591014905531</v>
      </c>
      <c r="CL177" s="34">
        <f t="shared" si="194"/>
        <v>0.55757376932596</v>
      </c>
      <c r="CM177" s="34">
        <f t="shared" si="195"/>
        <v>1.43478772498051</v>
      </c>
      <c r="CN177" s="34">
        <f t="shared" si="196"/>
        <v>0.69696721165745</v>
      </c>
      <c r="CO177" s="32">
        <f t="shared" si="197"/>
        <v>0.0587704773188227</v>
      </c>
      <c r="CP177" s="32">
        <f t="shared" si="198"/>
        <v>0.30303278834255</v>
      </c>
      <c r="CQ177" s="32">
        <f t="shared" si="199"/>
        <v>0.00119424477499925</v>
      </c>
      <c r="CS177" s="30">
        <f t="shared" si="200"/>
        <v>0.558606072230495</v>
      </c>
      <c r="CT177" s="30">
        <f t="shared" si="201"/>
        <v>0.586600276561016</v>
      </c>
      <c r="CU177" s="30">
        <f t="shared" si="202"/>
        <v>1.36379069694623</v>
      </c>
      <c r="CV177" s="34">
        <f t="shared" si="203"/>
        <v>0.73325034570127</v>
      </c>
      <c r="CW177" s="32">
        <f t="shared" si="204"/>
        <v>0.045539441963835</v>
      </c>
      <c r="CX177" s="32">
        <f t="shared" si="205"/>
        <v>0.26674965429873</v>
      </c>
      <c r="CY177" s="32">
        <f t="shared" si="206"/>
        <v>0.00297594234654744</v>
      </c>
      <c r="CZ177" s="36"/>
      <c r="DB177" s="25">
        <v>-0.0562448565878988</v>
      </c>
      <c r="DC177" s="25">
        <v>1</v>
      </c>
      <c r="DD177" s="22">
        <v>0.0512632939375415</v>
      </c>
      <c r="DE177" s="25">
        <v>0</v>
      </c>
      <c r="DF177" s="25">
        <v>1.94591014905531</v>
      </c>
      <c r="DG177" s="26">
        <f t="shared" si="207"/>
        <v>0.565356292515967</v>
      </c>
      <c r="DH177" s="29">
        <f t="shared" si="236"/>
        <v>1.41503687248233</v>
      </c>
      <c r="DI177" s="26">
        <f t="shared" si="237"/>
        <v>0.706695365644959</v>
      </c>
      <c r="DJ177" s="16">
        <f t="shared" si="208"/>
        <v>0.0550576694618523</v>
      </c>
      <c r="DK177" s="16">
        <f t="shared" si="209"/>
        <v>0.293304634355041</v>
      </c>
      <c r="DL177" s="16">
        <f t="shared" si="210"/>
        <v>6.73156286684434e-5</v>
      </c>
      <c r="DO177" s="25">
        <v>-0.0562448565878988</v>
      </c>
      <c r="DP177" s="25">
        <v>1</v>
      </c>
      <c r="DQ177" s="25">
        <v>0</v>
      </c>
      <c r="DR177" s="22">
        <v>1.94591014905531</v>
      </c>
      <c r="DS177" s="26">
        <f t="shared" si="211"/>
        <v>0.559578059849512</v>
      </c>
      <c r="DT177" s="26">
        <f t="shared" si="173"/>
        <v>1.4296486181305</v>
      </c>
      <c r="DU177" s="26">
        <f t="shared" si="238"/>
        <v>0.699472574811891</v>
      </c>
      <c r="DV177" s="16">
        <f t="shared" si="212"/>
        <v>0.0578027093057246</v>
      </c>
      <c r="DW177" s="16">
        <f t="shared" si="213"/>
        <v>0.300527425188109</v>
      </c>
      <c r="DX177" s="16">
        <f t="shared" si="214"/>
        <v>1.91453738059809e-5</v>
      </c>
      <c r="EA177" s="25">
        <v>-0.0562448565878988</v>
      </c>
      <c r="EB177" s="22">
        <v>1</v>
      </c>
      <c r="EC177" s="25">
        <v>0</v>
      </c>
      <c r="ED177" s="26">
        <f t="shared" si="215"/>
        <v>0.511658077340612</v>
      </c>
      <c r="EE177" s="26">
        <f t="shared" si="174"/>
        <v>1.56354416245722</v>
      </c>
      <c r="EF177" s="26">
        <f t="shared" si="239"/>
        <v>0.639572596675764</v>
      </c>
      <c r="EG177" s="16">
        <f t="shared" si="216"/>
        <v>0.0831410643629127</v>
      </c>
      <c r="EH177" s="16">
        <f t="shared" si="217"/>
        <v>0.360427403324236</v>
      </c>
      <c r="EI177" s="16">
        <f t="shared" si="218"/>
        <v>0.000563820506148977</v>
      </c>
      <c r="EL177" s="25">
        <v>-0.0562448565878988</v>
      </c>
      <c r="EM177" s="25">
        <v>0</v>
      </c>
      <c r="EN177" s="26">
        <f t="shared" si="219"/>
        <v>0.846285340162728</v>
      </c>
      <c r="EO177" s="26">
        <f t="shared" si="220"/>
        <v>0.945307642746325</v>
      </c>
      <c r="EP177" s="26">
        <f t="shared" si="221"/>
        <v>1.05785667520341</v>
      </c>
      <c r="EQ177" s="16">
        <f t="shared" si="222"/>
        <v>0.00214233271397944</v>
      </c>
      <c r="ER177" s="16">
        <f t="shared" si="223"/>
        <v>0.05785667520341</v>
      </c>
      <c r="ES177" s="16">
        <f t="shared" si="224"/>
        <v>0.228155641901366</v>
      </c>
    </row>
    <row r="178" s="1" customFormat="1" spans="1:149">
      <c r="A178" s="13" t="s">
        <v>30</v>
      </c>
      <c r="B178" s="13">
        <v>3.00361803485383</v>
      </c>
      <c r="C178" s="14">
        <v>0.0024</v>
      </c>
      <c r="D178" s="14">
        <v>0.0526</v>
      </c>
      <c r="E178" s="13">
        <v>100</v>
      </c>
      <c r="F178" s="13">
        <v>0.5</v>
      </c>
      <c r="G178" s="13">
        <v>0.5</v>
      </c>
      <c r="H178" s="13">
        <v>1</v>
      </c>
      <c r="I178" s="13">
        <v>5</v>
      </c>
      <c r="J178" s="13">
        <v>1.02</v>
      </c>
      <c r="K178" s="17">
        <f t="shared" si="175"/>
        <v>0.935194894700771</v>
      </c>
      <c r="L178" s="17">
        <f t="shared" si="165"/>
        <v>1.09068174535572</v>
      </c>
      <c r="M178" s="17">
        <f t="shared" si="166"/>
        <v>0.916857739902717</v>
      </c>
      <c r="N178" s="16">
        <f t="shared" si="167"/>
        <v>0.00719190588481328</v>
      </c>
      <c r="O178" s="16">
        <f t="shared" si="168"/>
        <v>0.0831422600972831</v>
      </c>
      <c r="P178" s="16">
        <f>(O178-$Q$1)^2</f>
        <v>0.204882372209167</v>
      </c>
      <c r="R178" s="21">
        <f t="shared" si="225"/>
        <v>0.0868029551807274</v>
      </c>
      <c r="S178" s="21">
        <f t="shared" si="244"/>
        <v>1</v>
      </c>
      <c r="T178" s="21">
        <f t="shared" si="176"/>
        <v>1.09981757363821</v>
      </c>
      <c r="U178" s="22">
        <f t="shared" si="226"/>
        <v>0.00239712459972145</v>
      </c>
      <c r="V178" s="21">
        <f t="shared" si="227"/>
        <v>0.0512632939375415</v>
      </c>
      <c r="W178" s="21">
        <f t="shared" si="228"/>
        <v>4.60517018598809</v>
      </c>
      <c r="X178" s="21">
        <f t="shared" si="229"/>
        <v>-0.693147180559945</v>
      </c>
      <c r="Y178" s="21">
        <f t="shared" si="230"/>
        <v>-0.693147180559945</v>
      </c>
      <c r="Z178" s="25">
        <f t="shared" si="231"/>
        <v>0</v>
      </c>
      <c r="AA178" s="21">
        <f t="shared" si="232"/>
        <v>1.6094379124341</v>
      </c>
      <c r="AB178" s="26">
        <f t="shared" si="177"/>
        <v>0.579388610736908</v>
      </c>
      <c r="AC178" s="26">
        <f t="shared" si="169"/>
        <v>1.76047644205966</v>
      </c>
      <c r="AD178" s="26">
        <f t="shared" si="233"/>
        <v>0.568028049742066</v>
      </c>
      <c r="AE178" s="16">
        <f t="shared" si="178"/>
        <v>0.194138396348352</v>
      </c>
      <c r="AF178" s="16">
        <f t="shared" si="179"/>
        <v>0.431971950257934</v>
      </c>
      <c r="AG178" s="16">
        <f t="shared" si="180"/>
        <v>0.0277009133315506</v>
      </c>
      <c r="AJ178" s="25">
        <v>0.0868029551807274</v>
      </c>
      <c r="AK178" s="25">
        <v>1</v>
      </c>
      <c r="AL178" s="25">
        <v>1.09981757363821</v>
      </c>
      <c r="AM178" s="25">
        <v>0.0512632939375415</v>
      </c>
      <c r="AN178" s="22">
        <v>4.60517018598809</v>
      </c>
      <c r="AO178" s="25">
        <v>-0.693147180559945</v>
      </c>
      <c r="AP178" s="25">
        <v>-0.693147180559945</v>
      </c>
      <c r="AQ178" s="25">
        <v>0</v>
      </c>
      <c r="AR178" s="25">
        <v>1.6094379124341</v>
      </c>
      <c r="AS178" s="26">
        <f t="shared" si="181"/>
        <v>0.579171998501035</v>
      </c>
      <c r="AT178" s="26">
        <f t="shared" si="170"/>
        <v>1.76113486604995</v>
      </c>
      <c r="AU178" s="26">
        <f t="shared" si="182"/>
        <v>0.567815684804936</v>
      </c>
      <c r="AV178" s="16">
        <f t="shared" si="183"/>
        <v>0.194329326905571</v>
      </c>
      <c r="AW178" s="16">
        <f t="shared" si="184"/>
        <v>0.432184315195064</v>
      </c>
      <c r="AX178" s="16">
        <f t="shared" si="185"/>
        <v>0.0276060276790171</v>
      </c>
      <c r="BA178" s="25">
        <v>0.0868029551807274</v>
      </c>
      <c r="BB178" s="25">
        <v>1</v>
      </c>
      <c r="BC178" s="25">
        <v>1.09981757363821</v>
      </c>
      <c r="BD178" s="25">
        <v>0.0512632939375415</v>
      </c>
      <c r="BE178" s="22">
        <v>-0.693147180559945</v>
      </c>
      <c r="BF178" s="25">
        <v>-0.693147180559945</v>
      </c>
      <c r="BG178" s="25">
        <v>0</v>
      </c>
      <c r="BH178" s="25">
        <v>1.6094379124341</v>
      </c>
      <c r="BI178" s="26">
        <f t="shared" si="186"/>
        <v>0.580948875010309</v>
      </c>
      <c r="BJ178" s="26">
        <f t="shared" si="171"/>
        <v>1.75574830054004</v>
      </c>
      <c r="BK178" s="26">
        <f t="shared" si="234"/>
        <v>0.569557720598342</v>
      </c>
      <c r="BL178" s="16">
        <f t="shared" si="187"/>
        <v>0.192765890354713</v>
      </c>
      <c r="BM178" s="16">
        <f t="shared" si="188"/>
        <v>0.430442279401658</v>
      </c>
      <c r="BN178" s="16">
        <f t="shared" si="189"/>
        <v>0.0273824380964801</v>
      </c>
      <c r="BQ178" s="25">
        <v>0.0868029551807274</v>
      </c>
      <c r="BR178" s="25">
        <v>1</v>
      </c>
      <c r="BS178" s="22">
        <v>1.09981757363821</v>
      </c>
      <c r="BT178" s="25">
        <v>0.0512632939375415</v>
      </c>
      <c r="BU178" s="25">
        <v>-0.693147180559945</v>
      </c>
      <c r="BV178" s="25">
        <v>0</v>
      </c>
      <c r="BW178" s="25">
        <v>1.6094379124341</v>
      </c>
      <c r="BX178" s="27">
        <f t="shared" si="190"/>
        <v>0.577135358262614</v>
      </c>
      <c r="BY178" s="27">
        <f t="shared" si="172"/>
        <v>1.7673496960411</v>
      </c>
      <c r="BZ178" s="29">
        <f t="shared" si="235"/>
        <v>0.565818978688837</v>
      </c>
      <c r="CA178" s="27">
        <f t="shared" si="191"/>
        <v>0.196129090901183</v>
      </c>
      <c r="CB178" s="27">
        <f t="shared" si="192"/>
        <v>0.434181021311163</v>
      </c>
      <c r="CC178" s="27">
        <f t="shared" si="193"/>
        <v>0.0281144709479871</v>
      </c>
      <c r="CF178" s="31">
        <v>0.0868029551807274</v>
      </c>
      <c r="CG178" s="31">
        <v>1</v>
      </c>
      <c r="CH178" s="31">
        <v>0.0512632939375415</v>
      </c>
      <c r="CI178" s="31">
        <v>-0.693147180559945</v>
      </c>
      <c r="CJ178" s="31">
        <v>0</v>
      </c>
      <c r="CK178" s="31">
        <v>1.6094379124341</v>
      </c>
      <c r="CL178" s="34">
        <f t="shared" si="194"/>
        <v>0.535599212634903</v>
      </c>
      <c r="CM178" s="34">
        <f t="shared" si="195"/>
        <v>1.90440907293733</v>
      </c>
      <c r="CN178" s="34">
        <f t="shared" si="196"/>
        <v>0.52509726728912</v>
      </c>
      <c r="CO178" s="32">
        <f t="shared" si="197"/>
        <v>0.234644122799926</v>
      </c>
      <c r="CP178" s="32">
        <f t="shared" si="198"/>
        <v>0.47490273271088</v>
      </c>
      <c r="CQ178" s="32">
        <f t="shared" si="199"/>
        <v>0.0426124329639297</v>
      </c>
      <c r="CS178" s="30">
        <f t="shared" si="200"/>
        <v>0.536890106429905</v>
      </c>
      <c r="CT178" s="30">
        <f t="shared" si="201"/>
        <v>0.574352583608723</v>
      </c>
      <c r="CU178" s="30">
        <f t="shared" si="202"/>
        <v>1.77591261728331</v>
      </c>
      <c r="CV178" s="34">
        <f t="shared" si="203"/>
        <v>0.563090768243846</v>
      </c>
      <c r="CW178" s="32">
        <f t="shared" si="204"/>
        <v>0.19860161973622</v>
      </c>
      <c r="CX178" s="32">
        <f t="shared" si="205"/>
        <v>0.436909231756154</v>
      </c>
      <c r="CY178" s="32">
        <f t="shared" si="206"/>
        <v>0.013365066100422</v>
      </c>
      <c r="CZ178" s="36"/>
      <c r="DB178" s="25">
        <v>0.0868029551807274</v>
      </c>
      <c r="DC178" s="25">
        <v>1</v>
      </c>
      <c r="DD178" s="22">
        <v>0.0512632939375415</v>
      </c>
      <c r="DE178" s="25">
        <v>0</v>
      </c>
      <c r="DF178" s="25">
        <v>1.6094379124341</v>
      </c>
      <c r="DG178" s="26">
        <f t="shared" si="207"/>
        <v>0.540995890465764</v>
      </c>
      <c r="DH178" s="29">
        <f t="shared" si="236"/>
        <v>1.88541173412952</v>
      </c>
      <c r="DI178" s="26">
        <f t="shared" si="237"/>
        <v>0.530388127907611</v>
      </c>
      <c r="DJ178" s="16">
        <f t="shared" si="208"/>
        <v>0.229444936950687</v>
      </c>
      <c r="DK178" s="16">
        <f t="shared" si="209"/>
        <v>0.469611872092389</v>
      </c>
      <c r="DL178" s="16">
        <f t="shared" si="210"/>
        <v>0.0340446220322797</v>
      </c>
      <c r="DO178" s="25">
        <v>0.0868029551807274</v>
      </c>
      <c r="DP178" s="25">
        <v>1</v>
      </c>
      <c r="DQ178" s="25">
        <v>0</v>
      </c>
      <c r="DR178" s="22">
        <v>1.6094379124341</v>
      </c>
      <c r="DS178" s="26">
        <f t="shared" si="211"/>
        <v>0.528077089463369</v>
      </c>
      <c r="DT178" s="26">
        <f t="shared" si="173"/>
        <v>1.93153617218373</v>
      </c>
      <c r="DU178" s="26">
        <f t="shared" si="238"/>
        <v>0.517722636728793</v>
      </c>
      <c r="DV178" s="16">
        <f t="shared" si="212"/>
        <v>0.241988149910831</v>
      </c>
      <c r="DW178" s="16">
        <f t="shared" si="213"/>
        <v>0.482277363271207</v>
      </c>
      <c r="DX178" s="16">
        <f t="shared" si="214"/>
        <v>0.0346426945919095</v>
      </c>
      <c r="EA178" s="25">
        <v>0.0868029551807274</v>
      </c>
      <c r="EB178" s="22">
        <v>1</v>
      </c>
      <c r="EC178" s="25">
        <v>0</v>
      </c>
      <c r="ED178" s="26">
        <f t="shared" si="215"/>
        <v>0.565412159531611</v>
      </c>
      <c r="EE178" s="26">
        <f t="shared" si="174"/>
        <v>1.80399374651753</v>
      </c>
      <c r="EF178" s="26">
        <f t="shared" si="239"/>
        <v>0.554325646599619</v>
      </c>
      <c r="EG178" s="16">
        <f t="shared" si="216"/>
        <v>0.206650104701713</v>
      </c>
      <c r="EH178" s="16">
        <f t="shared" si="217"/>
        <v>0.445674353400381</v>
      </c>
      <c r="EI178" s="16">
        <f t="shared" si="218"/>
        <v>0.0118792244393856</v>
      </c>
      <c r="EL178" s="25">
        <v>0.0868029551807274</v>
      </c>
      <c r="EM178" s="25">
        <v>0</v>
      </c>
      <c r="EN178" s="26">
        <f t="shared" si="219"/>
        <v>0.935194894700771</v>
      </c>
      <c r="EO178" s="26">
        <f t="shared" si="220"/>
        <v>1.09068174535572</v>
      </c>
      <c r="EP178" s="26">
        <f t="shared" si="221"/>
        <v>0.916857739902717</v>
      </c>
      <c r="EQ178" s="16">
        <f t="shared" si="222"/>
        <v>0.00719190588481332</v>
      </c>
      <c r="ER178" s="16">
        <f t="shared" si="223"/>
        <v>0.0831422600972833</v>
      </c>
      <c r="ES178" s="16">
        <f t="shared" si="224"/>
        <v>0.20463935951219</v>
      </c>
    </row>
    <row r="179" s="1" customFormat="1" spans="1:149">
      <c r="A179" s="13" t="s">
        <v>31</v>
      </c>
      <c r="B179" s="13">
        <v>2.50939543689952</v>
      </c>
      <c r="C179" s="14">
        <v>0.0034</v>
      </c>
      <c r="D179" s="14">
        <v>0.0325681818181818</v>
      </c>
      <c r="E179" s="13">
        <v>100</v>
      </c>
      <c r="F179" s="13">
        <v>0.6</v>
      </c>
      <c r="G179" s="13">
        <v>0.66</v>
      </c>
      <c r="H179" s="13">
        <v>0.68</v>
      </c>
      <c r="I179" s="13">
        <v>5.4</v>
      </c>
      <c r="J179" s="13">
        <v>1.1</v>
      </c>
      <c r="K179" s="17">
        <f t="shared" si="175"/>
        <v>0.991755937727992</v>
      </c>
      <c r="L179" s="17">
        <f t="shared" si="165"/>
        <v>1.10914385097606</v>
      </c>
      <c r="M179" s="17">
        <f t="shared" si="166"/>
        <v>0.901596307025448</v>
      </c>
      <c r="N179" s="16">
        <f t="shared" si="167"/>
        <v>0.0117167770171463</v>
      </c>
      <c r="O179" s="16">
        <f t="shared" si="168"/>
        <v>0.0984036929745524</v>
      </c>
      <c r="P179" s="16">
        <f>(O179-$Q$1)^2</f>
        <v>0.191299433729438</v>
      </c>
      <c r="R179" s="21">
        <f t="shared" si="225"/>
        <v>0.103588412288198</v>
      </c>
      <c r="S179" s="21">
        <f t="shared" si="244"/>
        <v>1</v>
      </c>
      <c r="T179" s="21">
        <f t="shared" si="176"/>
        <v>0.920041862338812</v>
      </c>
      <c r="U179" s="22">
        <f t="shared" si="226"/>
        <v>0.00339423306801562</v>
      </c>
      <c r="V179" s="21">
        <f t="shared" si="227"/>
        <v>0.0320490793320486</v>
      </c>
      <c r="W179" s="21">
        <f t="shared" si="228"/>
        <v>4.60517018598809</v>
      </c>
      <c r="X179" s="21">
        <f t="shared" si="229"/>
        <v>-0.510825623765991</v>
      </c>
      <c r="Y179" s="21">
        <f t="shared" si="230"/>
        <v>-0.415515443961666</v>
      </c>
      <c r="Z179" s="25">
        <f t="shared" si="231"/>
        <v>-0.385662480811985</v>
      </c>
      <c r="AA179" s="21">
        <f t="shared" si="232"/>
        <v>1.68639895357023</v>
      </c>
      <c r="AB179" s="26">
        <f t="shared" si="177"/>
        <v>1.15220813923513</v>
      </c>
      <c r="AC179" s="26">
        <f t="shared" si="169"/>
        <v>0.954688621389376</v>
      </c>
      <c r="AD179" s="26">
        <f t="shared" si="233"/>
        <v>1.04746194475921</v>
      </c>
      <c r="AE179" s="16">
        <f t="shared" si="178"/>
        <v>0.00272568980239427</v>
      </c>
      <c r="AF179" s="16">
        <f t="shared" si="179"/>
        <v>0.0474619447592051</v>
      </c>
      <c r="AG179" s="16">
        <f t="shared" si="180"/>
        <v>0.0475563095631102</v>
      </c>
      <c r="AJ179" s="25">
        <v>0.103588412288198</v>
      </c>
      <c r="AK179" s="25">
        <v>1</v>
      </c>
      <c r="AL179" s="25">
        <v>0.920041862338812</v>
      </c>
      <c r="AM179" s="25">
        <v>0.0320490793320486</v>
      </c>
      <c r="AN179" s="22">
        <v>4.60517018598809</v>
      </c>
      <c r="AO179" s="25">
        <v>-0.510825623765991</v>
      </c>
      <c r="AP179" s="25">
        <v>-0.415515443961666</v>
      </c>
      <c r="AQ179" s="25">
        <v>-0.385662480811985</v>
      </c>
      <c r="AR179" s="25">
        <v>1.68639895357023</v>
      </c>
      <c r="AS179" s="26">
        <f t="shared" si="181"/>
        <v>1.1516490753115</v>
      </c>
      <c r="AT179" s="26">
        <f t="shared" si="170"/>
        <v>0.95515207156526</v>
      </c>
      <c r="AU179" s="26">
        <f t="shared" si="182"/>
        <v>1.04695370482864</v>
      </c>
      <c r="AV179" s="16">
        <f t="shared" si="183"/>
        <v>0.0026676269805335</v>
      </c>
      <c r="AW179" s="16">
        <f t="shared" si="184"/>
        <v>0.0469537048286408</v>
      </c>
      <c r="AX179" s="16">
        <f t="shared" si="185"/>
        <v>0.0479960432962587</v>
      </c>
      <c r="BA179" s="25">
        <v>0.103588412288198</v>
      </c>
      <c r="BB179" s="25">
        <v>1</v>
      </c>
      <c r="BC179" s="25">
        <v>0.920041862338812</v>
      </c>
      <c r="BD179" s="25">
        <v>0.0320490793320486</v>
      </c>
      <c r="BE179" s="22">
        <v>-0.510825623765991</v>
      </c>
      <c r="BF179" s="25">
        <v>-0.415515443961666</v>
      </c>
      <c r="BG179" s="25">
        <v>-0.385662480811985</v>
      </c>
      <c r="BH179" s="25">
        <v>1.68639895357023</v>
      </c>
      <c r="BI179" s="26">
        <f t="shared" si="186"/>
        <v>1.1415074837674</v>
      </c>
      <c r="BJ179" s="26">
        <f t="shared" si="171"/>
        <v>0.963638009949429</v>
      </c>
      <c r="BK179" s="26">
        <f t="shared" si="234"/>
        <v>1.03773407615218</v>
      </c>
      <c r="BL179" s="16">
        <f t="shared" si="187"/>
        <v>0.00172287120870115</v>
      </c>
      <c r="BM179" s="16">
        <f t="shared" si="188"/>
        <v>0.0377340761521838</v>
      </c>
      <c r="BN179" s="16">
        <f t="shared" si="189"/>
        <v>0.0516342935896166</v>
      </c>
      <c r="BQ179" s="25">
        <v>0.103588412288198</v>
      </c>
      <c r="BR179" s="25">
        <v>1</v>
      </c>
      <c r="BS179" s="22">
        <v>0.920041862338812</v>
      </c>
      <c r="BT179" s="25">
        <v>0.0320490793320486</v>
      </c>
      <c r="BU179" s="25">
        <v>-0.415515443961666</v>
      </c>
      <c r="BV179" s="25">
        <v>-0.385662480811985</v>
      </c>
      <c r="BW179" s="25">
        <v>1.68639895357023</v>
      </c>
      <c r="BX179" s="27">
        <f t="shared" si="190"/>
        <v>1.15053539472085</v>
      </c>
      <c r="BY179" s="27">
        <f t="shared" si="172"/>
        <v>0.956076627496445</v>
      </c>
      <c r="BZ179" s="29">
        <f t="shared" si="235"/>
        <v>1.04594126792804</v>
      </c>
      <c r="CA179" s="27">
        <f t="shared" si="191"/>
        <v>0.00255382611959191</v>
      </c>
      <c r="CB179" s="27">
        <f t="shared" si="192"/>
        <v>0.0459412679280435</v>
      </c>
      <c r="CC179" s="27">
        <f t="shared" si="193"/>
        <v>0.0486493822261024</v>
      </c>
      <c r="CF179" s="31">
        <v>0.103588412288198</v>
      </c>
      <c r="CG179" s="31">
        <v>1</v>
      </c>
      <c r="CH179" s="31">
        <v>0.0320490793320486</v>
      </c>
      <c r="CI179" s="31">
        <v>-0.415515443961666</v>
      </c>
      <c r="CJ179" s="31">
        <v>-0.385662480811985</v>
      </c>
      <c r="CK179" s="31">
        <v>1.68639895357023</v>
      </c>
      <c r="CL179" s="34">
        <f t="shared" si="194"/>
        <v>1.18126446714612</v>
      </c>
      <c r="CM179" s="34">
        <f t="shared" si="195"/>
        <v>0.931205526445357</v>
      </c>
      <c r="CN179" s="34">
        <f t="shared" si="196"/>
        <v>1.07387678831466</v>
      </c>
      <c r="CO179" s="32">
        <f t="shared" si="197"/>
        <v>0.00660391362054347</v>
      </c>
      <c r="CP179" s="32">
        <f t="shared" si="198"/>
        <v>0.0738767883146583</v>
      </c>
      <c r="CQ179" s="32">
        <f t="shared" si="199"/>
        <v>0.0378684412422569</v>
      </c>
      <c r="CS179" s="30">
        <f t="shared" si="200"/>
        <v>1.18351421069457</v>
      </c>
      <c r="CT179" s="30">
        <f t="shared" si="201"/>
        <v>1.33259710670658</v>
      </c>
      <c r="CU179" s="30">
        <f t="shared" si="202"/>
        <v>0.825455791899901</v>
      </c>
      <c r="CV179" s="34">
        <f t="shared" si="203"/>
        <v>1.2114519151878</v>
      </c>
      <c r="CW179" s="32">
        <f t="shared" si="204"/>
        <v>0.0541014140482739</v>
      </c>
      <c r="CX179" s="32">
        <f t="shared" si="205"/>
        <v>0.211451915187803</v>
      </c>
      <c r="CY179" s="32">
        <f t="shared" si="206"/>
        <v>0.0120670087636526</v>
      </c>
      <c r="CZ179" s="36"/>
      <c r="DB179" s="25">
        <v>0.103588412288198</v>
      </c>
      <c r="DC179" s="25">
        <v>1</v>
      </c>
      <c r="DD179" s="22">
        <v>0.0320490793320486</v>
      </c>
      <c r="DE179" s="25">
        <v>-0.385662480811985</v>
      </c>
      <c r="DF179" s="25">
        <v>1.68639895357023</v>
      </c>
      <c r="DG179" s="26">
        <f t="shared" si="207"/>
        <v>1.15454803117839</v>
      </c>
      <c r="DH179" s="29">
        <f t="shared" si="236"/>
        <v>0.952753779223277</v>
      </c>
      <c r="DI179" s="26">
        <f t="shared" si="237"/>
        <v>1.04958911925308</v>
      </c>
      <c r="DJ179" s="16">
        <f t="shared" si="208"/>
        <v>0.00297548770543811</v>
      </c>
      <c r="DK179" s="16">
        <f t="shared" si="209"/>
        <v>0.0495891192530777</v>
      </c>
      <c r="DL179" s="16">
        <f t="shared" si="210"/>
        <v>0.0554653863238807</v>
      </c>
      <c r="DO179" s="25">
        <v>0.103588412288198</v>
      </c>
      <c r="DP179" s="25">
        <v>1</v>
      </c>
      <c r="DQ179" s="25">
        <v>-0.385662480811985</v>
      </c>
      <c r="DR179" s="22">
        <v>1.68639895357023</v>
      </c>
      <c r="DS179" s="26">
        <f t="shared" si="211"/>
        <v>1.20971099335571</v>
      </c>
      <c r="DT179" s="26">
        <f t="shared" si="173"/>
        <v>0.909308095935071</v>
      </c>
      <c r="DU179" s="26">
        <f t="shared" si="238"/>
        <v>1.09973726668701</v>
      </c>
      <c r="DV179" s="16">
        <f t="shared" si="212"/>
        <v>0.0120365020630958</v>
      </c>
      <c r="DW179" s="16">
        <f t="shared" si="213"/>
        <v>0.0997372666870056</v>
      </c>
      <c r="DX179" s="16">
        <f t="shared" si="214"/>
        <v>0.0385787013053921</v>
      </c>
      <c r="EA179" s="25">
        <v>0.103588412288198</v>
      </c>
      <c r="EB179" s="22">
        <v>1</v>
      </c>
      <c r="EC179" s="25">
        <v>-0.385662480811985</v>
      </c>
      <c r="ED179" s="26">
        <f t="shared" si="215"/>
        <v>1.09291013281202</v>
      </c>
      <c r="EE179" s="26">
        <f t="shared" si="174"/>
        <v>1.00648714562627</v>
      </c>
      <c r="EF179" s="26">
        <f t="shared" si="239"/>
        <v>0.993554666192749</v>
      </c>
      <c r="EG179" s="16">
        <f t="shared" si="216"/>
        <v>5.02662167431449e-5</v>
      </c>
      <c r="EH179" s="16">
        <f t="shared" si="217"/>
        <v>0.00644533380725132</v>
      </c>
      <c r="EI179" s="16">
        <f t="shared" si="218"/>
        <v>0.109056584929884</v>
      </c>
      <c r="EL179" s="25">
        <v>0.103588412288198</v>
      </c>
      <c r="EM179" s="25">
        <v>-0.385662480811985</v>
      </c>
      <c r="EN179" s="26">
        <f t="shared" si="219"/>
        <v>1.0036066603282</v>
      </c>
      <c r="EO179" s="26">
        <f t="shared" si="220"/>
        <v>1.09604693101606</v>
      </c>
      <c r="EP179" s="26">
        <f t="shared" si="221"/>
        <v>0.912369691207454</v>
      </c>
      <c r="EQ179" s="16">
        <f t="shared" si="222"/>
        <v>0.00929167593308313</v>
      </c>
      <c r="ER179" s="16">
        <f t="shared" si="223"/>
        <v>0.0876303087925461</v>
      </c>
      <c r="ES179" s="16">
        <f t="shared" si="224"/>
        <v>0.200598977549139</v>
      </c>
    </row>
    <row r="180" s="1" customFormat="1" spans="1:149">
      <c r="A180" s="13" t="s">
        <v>31</v>
      </c>
      <c r="B180" s="13">
        <v>3.49617813327454</v>
      </c>
      <c r="C180" s="14">
        <v>0.0034</v>
      </c>
      <c r="D180" s="14">
        <v>0.0325681818181818</v>
      </c>
      <c r="E180" s="13">
        <v>100</v>
      </c>
      <c r="F180" s="13">
        <v>0.6</v>
      </c>
      <c r="G180" s="13">
        <v>0.66</v>
      </c>
      <c r="H180" s="13">
        <v>0.68</v>
      </c>
      <c r="I180" s="13">
        <v>5.4</v>
      </c>
      <c r="J180" s="13">
        <v>1.21</v>
      </c>
      <c r="K180" s="17">
        <f t="shared" si="175"/>
        <v>0.966296944161517</v>
      </c>
      <c r="L180" s="17">
        <f t="shared" si="165"/>
        <v>1.25220306998896</v>
      </c>
      <c r="M180" s="17">
        <f t="shared" si="166"/>
        <v>0.798592515835964</v>
      </c>
      <c r="N180" s="16">
        <f t="shared" si="167"/>
        <v>0.0593911794250148</v>
      </c>
      <c r="O180" s="16">
        <f t="shared" si="168"/>
        <v>0.201407484164036</v>
      </c>
      <c r="P180" s="16">
        <f>(O180-$Q$1)^2</f>
        <v>0.111806049475234</v>
      </c>
      <c r="R180" s="21">
        <f t="shared" si="225"/>
        <v>0.224904456002284</v>
      </c>
      <c r="S180" s="21">
        <f t="shared" si="244"/>
        <v>1</v>
      </c>
      <c r="T180" s="21">
        <f t="shared" si="176"/>
        <v>1.25167040994902</v>
      </c>
      <c r="U180" s="22">
        <f t="shared" si="226"/>
        <v>0.00339423306801562</v>
      </c>
      <c r="V180" s="21">
        <f t="shared" si="227"/>
        <v>0.0320490793320486</v>
      </c>
      <c r="W180" s="21">
        <f t="shared" si="228"/>
        <v>4.60517018598809</v>
      </c>
      <c r="X180" s="21">
        <f t="shared" si="229"/>
        <v>-0.510825623765991</v>
      </c>
      <c r="Y180" s="21">
        <f t="shared" si="230"/>
        <v>-0.415515443961666</v>
      </c>
      <c r="Z180" s="25">
        <f t="shared" si="231"/>
        <v>-0.385662480811985</v>
      </c>
      <c r="AA180" s="21">
        <f t="shared" si="232"/>
        <v>1.68639895357023</v>
      </c>
      <c r="AB180" s="26">
        <f t="shared" si="177"/>
        <v>1.20867901005859</v>
      </c>
      <c r="AC180" s="26">
        <f t="shared" si="169"/>
        <v>1.00109292039525</v>
      </c>
      <c r="AD180" s="26">
        <f t="shared" si="233"/>
        <v>0.998908272775698</v>
      </c>
      <c r="AE180" s="16">
        <f t="shared" si="178"/>
        <v>1.74501442529334e-6</v>
      </c>
      <c r="AF180" s="16">
        <f t="shared" si="179"/>
        <v>0.00109172722430173</v>
      </c>
      <c r="AG180" s="16">
        <f t="shared" si="180"/>
        <v>0.069930792798688</v>
      </c>
      <c r="AJ180" s="25">
        <v>0.224904456002284</v>
      </c>
      <c r="AK180" s="25">
        <v>1</v>
      </c>
      <c r="AL180" s="25">
        <v>1.25167040994902</v>
      </c>
      <c r="AM180" s="25">
        <v>0.0320490793320486</v>
      </c>
      <c r="AN180" s="22">
        <v>4.60517018598809</v>
      </c>
      <c r="AO180" s="25">
        <v>-0.510825623765991</v>
      </c>
      <c r="AP180" s="25">
        <v>-0.415515443961666</v>
      </c>
      <c r="AQ180" s="25">
        <v>-0.385662480811985</v>
      </c>
      <c r="AR180" s="25">
        <v>1.68639895357023</v>
      </c>
      <c r="AS180" s="26">
        <f t="shared" si="181"/>
        <v>1.20981651805489</v>
      </c>
      <c r="AT180" s="26">
        <f t="shared" si="170"/>
        <v>1.00015166096873</v>
      </c>
      <c r="AU180" s="26">
        <f t="shared" si="182"/>
        <v>0.999848362028833</v>
      </c>
      <c r="AV180" s="16">
        <f t="shared" si="183"/>
        <v>3.36656241821957e-8</v>
      </c>
      <c r="AW180" s="16">
        <f t="shared" si="184"/>
        <v>0.00015163797116724</v>
      </c>
      <c r="AX180" s="16">
        <f t="shared" si="185"/>
        <v>0.0706932697096084</v>
      </c>
      <c r="BA180" s="25">
        <v>0.224904456002284</v>
      </c>
      <c r="BB180" s="25">
        <v>1</v>
      </c>
      <c r="BC180" s="25">
        <v>1.25167040994902</v>
      </c>
      <c r="BD180" s="25">
        <v>0.0320490793320486</v>
      </c>
      <c r="BE180" s="22">
        <v>-0.510825623765991</v>
      </c>
      <c r="BF180" s="25">
        <v>-0.415515443961666</v>
      </c>
      <c r="BG180" s="25">
        <v>-0.385662480811985</v>
      </c>
      <c r="BH180" s="25">
        <v>1.68639895357023</v>
      </c>
      <c r="BI180" s="26">
        <f t="shared" si="186"/>
        <v>1.20922613704666</v>
      </c>
      <c r="BJ180" s="26">
        <f t="shared" si="171"/>
        <v>1.00063996545363</v>
      </c>
      <c r="BK180" s="26">
        <f t="shared" si="234"/>
        <v>0.999360443840213</v>
      </c>
      <c r="BL180" s="16">
        <f t="shared" si="187"/>
        <v>5.98863870554562e-7</v>
      </c>
      <c r="BM180" s="16">
        <f t="shared" si="188"/>
        <v>0.000639556159786392</v>
      </c>
      <c r="BN180" s="16">
        <f t="shared" si="189"/>
        <v>0.0698684065330674</v>
      </c>
      <c r="BQ180" s="25">
        <v>0.224904456002284</v>
      </c>
      <c r="BR180" s="25">
        <v>1</v>
      </c>
      <c r="BS180" s="22">
        <v>1.25167040994902</v>
      </c>
      <c r="BT180" s="25">
        <v>0.0320490793320486</v>
      </c>
      <c r="BU180" s="25">
        <v>-0.415515443961666</v>
      </c>
      <c r="BV180" s="25">
        <v>-0.385662480811985</v>
      </c>
      <c r="BW180" s="25">
        <v>1.68639895357023</v>
      </c>
      <c r="BX180" s="27">
        <f t="shared" si="190"/>
        <v>1.21741616269954</v>
      </c>
      <c r="BY180" s="27">
        <f t="shared" si="172"/>
        <v>0.993908276457333</v>
      </c>
      <c r="BZ180" s="29">
        <f t="shared" si="235"/>
        <v>1.00612906008226</v>
      </c>
      <c r="CA180" s="27">
        <f t="shared" si="191"/>
        <v>5.49994691860573e-5</v>
      </c>
      <c r="CB180" s="27">
        <f t="shared" si="192"/>
        <v>0.00612906008226499</v>
      </c>
      <c r="CC180" s="27">
        <f t="shared" si="193"/>
        <v>0.0677968369386393</v>
      </c>
      <c r="CF180" s="31">
        <v>0.224904456002284</v>
      </c>
      <c r="CG180" s="31">
        <v>1</v>
      </c>
      <c r="CH180" s="31">
        <v>0.0320490793320486</v>
      </c>
      <c r="CI180" s="31">
        <v>-0.415515443961666</v>
      </c>
      <c r="CJ180" s="31">
        <v>-0.385662480811985</v>
      </c>
      <c r="CK180" s="31">
        <v>1.68639895357023</v>
      </c>
      <c r="CL180" s="34">
        <f t="shared" si="194"/>
        <v>1.15094067141643</v>
      </c>
      <c r="CM180" s="34">
        <f t="shared" si="195"/>
        <v>1.05131396435134</v>
      </c>
      <c r="CN180" s="34">
        <f t="shared" si="196"/>
        <v>0.951190637534236</v>
      </c>
      <c r="CO180" s="32">
        <f t="shared" si="197"/>
        <v>0.00348800429274255</v>
      </c>
      <c r="CP180" s="32">
        <f t="shared" si="198"/>
        <v>0.0488093624657635</v>
      </c>
      <c r="CQ180" s="32">
        <f t="shared" si="199"/>
        <v>0.0482529666340194</v>
      </c>
      <c r="CS180" s="30">
        <f t="shared" si="200"/>
        <v>1.1540640374819</v>
      </c>
      <c r="CT180" s="30">
        <f t="shared" si="201"/>
        <v>1.33259710670658</v>
      </c>
      <c r="CU180" s="30">
        <f t="shared" si="202"/>
        <v>0.908001371089891</v>
      </c>
      <c r="CV180" s="34">
        <f t="shared" si="203"/>
        <v>1.101319922898</v>
      </c>
      <c r="CW180" s="32">
        <f t="shared" si="204"/>
        <v>0.0150300505728255</v>
      </c>
      <c r="CX180" s="32">
        <f t="shared" si="205"/>
        <v>0.101319922898003</v>
      </c>
      <c r="CY180" s="32">
        <f t="shared" si="206"/>
        <v>0.0483920494238288</v>
      </c>
      <c r="CZ180" s="36"/>
      <c r="DB180" s="25">
        <v>0.224904456002284</v>
      </c>
      <c r="DC180" s="25">
        <v>1</v>
      </c>
      <c r="DD180" s="22">
        <v>0.0320490793320486</v>
      </c>
      <c r="DE180" s="25">
        <v>-0.385662480811985</v>
      </c>
      <c r="DF180" s="25">
        <v>1.68639895357023</v>
      </c>
      <c r="DG180" s="26">
        <f t="shared" si="207"/>
        <v>1.12491006302536</v>
      </c>
      <c r="DH180" s="29">
        <f t="shared" si="236"/>
        <v>1.07564154661911</v>
      </c>
      <c r="DI180" s="26">
        <f t="shared" si="237"/>
        <v>0.929677738037487</v>
      </c>
      <c r="DJ180" s="16">
        <f t="shared" si="208"/>
        <v>0.00724029737434833</v>
      </c>
      <c r="DK180" s="16">
        <f t="shared" si="209"/>
        <v>0.070322261962513</v>
      </c>
      <c r="DL180" s="16">
        <f t="shared" si="210"/>
        <v>0.0461294871289091</v>
      </c>
      <c r="DO180" s="25">
        <v>0.224904456002284</v>
      </c>
      <c r="DP180" s="25">
        <v>1</v>
      </c>
      <c r="DQ180" s="25">
        <v>-0.385662480811985</v>
      </c>
      <c r="DR180" s="22">
        <v>1.68639895357023</v>
      </c>
      <c r="DS180" s="26">
        <f t="shared" si="211"/>
        <v>1.17865695755362</v>
      </c>
      <c r="DT180" s="26">
        <f t="shared" si="173"/>
        <v>1.02659216682641</v>
      </c>
      <c r="DU180" s="26">
        <f t="shared" si="238"/>
        <v>0.974096659135223</v>
      </c>
      <c r="DV180" s="16">
        <f t="shared" si="212"/>
        <v>0.000982386309795612</v>
      </c>
      <c r="DW180" s="16">
        <f t="shared" si="213"/>
        <v>0.0259033408647773</v>
      </c>
      <c r="DX180" s="16">
        <f t="shared" si="214"/>
        <v>0.0730342742565507</v>
      </c>
      <c r="EA180" s="25">
        <v>0.224904456002284</v>
      </c>
      <c r="EB180" s="22">
        <v>1</v>
      </c>
      <c r="EC180" s="25">
        <v>-0.385662480811985</v>
      </c>
      <c r="ED180" s="26">
        <f t="shared" si="215"/>
        <v>1.06485444795901</v>
      </c>
      <c r="EE180" s="26">
        <f t="shared" si="174"/>
        <v>1.13630553200879</v>
      </c>
      <c r="EF180" s="26">
        <f t="shared" si="239"/>
        <v>0.880044998313236</v>
      </c>
      <c r="EG180" s="16">
        <f t="shared" si="216"/>
        <v>0.0210672312772823</v>
      </c>
      <c r="EH180" s="16">
        <f t="shared" si="217"/>
        <v>0.119955001686764</v>
      </c>
      <c r="EI180" s="16">
        <f t="shared" si="218"/>
        <v>0.0469708078654662</v>
      </c>
      <c r="EL180" s="25">
        <v>0.224904456002284</v>
      </c>
      <c r="EM180" s="25">
        <v>-0.385662480811985</v>
      </c>
      <c r="EN180" s="26">
        <f t="shared" si="219"/>
        <v>0.977843451320244</v>
      </c>
      <c r="EO180" s="26">
        <f t="shared" si="220"/>
        <v>1.23741688750516</v>
      </c>
      <c r="EP180" s="26">
        <f t="shared" si="221"/>
        <v>0.808135083735739</v>
      </c>
      <c r="EQ180" s="16">
        <f t="shared" si="222"/>
        <v>0.0538966630948959</v>
      </c>
      <c r="ER180" s="16">
        <f t="shared" si="223"/>
        <v>0.191864916264261</v>
      </c>
      <c r="ES180" s="16">
        <f t="shared" si="224"/>
        <v>0.118094061056347</v>
      </c>
    </row>
    <row r="181" s="1" customFormat="1" spans="1:149">
      <c r="A181" s="13" t="s">
        <v>31</v>
      </c>
      <c r="B181" s="13">
        <v>3.78239066709027</v>
      </c>
      <c r="C181" s="14">
        <v>0.0034</v>
      </c>
      <c r="D181" s="14">
        <v>0.0325681818181818</v>
      </c>
      <c r="E181" s="13">
        <v>100</v>
      </c>
      <c r="F181" s="13">
        <v>0.6</v>
      </c>
      <c r="G181" s="13">
        <v>0.66</v>
      </c>
      <c r="H181" s="13">
        <v>0.68</v>
      </c>
      <c r="I181" s="13">
        <v>5.4</v>
      </c>
      <c r="J181" s="13">
        <v>1.23</v>
      </c>
      <c r="K181" s="17">
        <f t="shared" si="175"/>
        <v>0.958912660789071</v>
      </c>
      <c r="L181" s="17">
        <f t="shared" si="165"/>
        <v>1.28270284698072</v>
      </c>
      <c r="M181" s="17">
        <f t="shared" si="166"/>
        <v>0.779603789259407</v>
      </c>
      <c r="N181" s="16">
        <f t="shared" si="167"/>
        <v>0.0734883454804612</v>
      </c>
      <c r="O181" s="16">
        <f t="shared" si="168"/>
        <v>0.220396210740593</v>
      </c>
      <c r="P181" s="16">
        <f>(O181-$Q$1)^2</f>
        <v>0.0994679438848406</v>
      </c>
      <c r="R181" s="21">
        <f t="shared" si="225"/>
        <v>0.248969450843089</v>
      </c>
      <c r="S181" s="21">
        <f t="shared" si="244"/>
        <v>1</v>
      </c>
      <c r="T181" s="21">
        <f t="shared" si="176"/>
        <v>1.33035626132944</v>
      </c>
      <c r="U181" s="22">
        <f t="shared" si="226"/>
        <v>0.00339423306801562</v>
      </c>
      <c r="V181" s="21">
        <f t="shared" si="227"/>
        <v>0.0320490793320486</v>
      </c>
      <c r="W181" s="21">
        <f t="shared" si="228"/>
        <v>4.60517018598809</v>
      </c>
      <c r="X181" s="21">
        <f t="shared" si="229"/>
        <v>-0.510825623765991</v>
      </c>
      <c r="Y181" s="21">
        <f t="shared" si="230"/>
        <v>-0.415515443961666</v>
      </c>
      <c r="Z181" s="25">
        <f t="shared" si="231"/>
        <v>-0.385662480811985</v>
      </c>
      <c r="AA181" s="21">
        <f t="shared" si="232"/>
        <v>1.68639895357023</v>
      </c>
      <c r="AB181" s="26">
        <f t="shared" si="177"/>
        <v>1.22064595514309</v>
      </c>
      <c r="AC181" s="26">
        <f t="shared" si="169"/>
        <v>1.00766319244126</v>
      </c>
      <c r="AD181" s="26">
        <f t="shared" si="233"/>
        <v>0.992395085482185</v>
      </c>
      <c r="AE181" s="16">
        <f t="shared" si="178"/>
        <v>8.74981551851393e-5</v>
      </c>
      <c r="AF181" s="16">
        <f t="shared" si="179"/>
        <v>0.00760491451781542</v>
      </c>
      <c r="AG181" s="16">
        <f t="shared" si="180"/>
        <v>0.0665284637751492</v>
      </c>
      <c r="AJ181" s="25">
        <v>0.248969450843089</v>
      </c>
      <c r="AK181" s="25">
        <v>1</v>
      </c>
      <c r="AL181" s="25">
        <v>1.33035626132944</v>
      </c>
      <c r="AM181" s="25">
        <v>0.0320490793320486</v>
      </c>
      <c r="AN181" s="22">
        <v>4.60517018598809</v>
      </c>
      <c r="AO181" s="25">
        <v>-0.510825623765991</v>
      </c>
      <c r="AP181" s="25">
        <v>-0.415515443961666</v>
      </c>
      <c r="AQ181" s="25">
        <v>-0.385662480811985</v>
      </c>
      <c r="AR181" s="25">
        <v>1.68639895357023</v>
      </c>
      <c r="AS181" s="26">
        <f t="shared" si="181"/>
        <v>1.2222081885949</v>
      </c>
      <c r="AT181" s="26">
        <f t="shared" si="170"/>
        <v>1.00637519162268</v>
      </c>
      <c r="AU181" s="26">
        <f t="shared" si="182"/>
        <v>0.99366519397959</v>
      </c>
      <c r="AV181" s="16">
        <f t="shared" si="183"/>
        <v>6.07123249727172e-5</v>
      </c>
      <c r="AW181" s="16">
        <f t="shared" si="184"/>
        <v>0.00633480602041014</v>
      </c>
      <c r="AX181" s="16">
        <f t="shared" si="185"/>
        <v>0.0674435143630119</v>
      </c>
      <c r="BA181" s="25">
        <v>0.248969450843089</v>
      </c>
      <c r="BB181" s="25">
        <v>1</v>
      </c>
      <c r="BC181" s="25">
        <v>1.33035626132944</v>
      </c>
      <c r="BD181" s="25">
        <v>0.0320490793320486</v>
      </c>
      <c r="BE181" s="22">
        <v>-0.510825623765991</v>
      </c>
      <c r="BF181" s="25">
        <v>-0.415515443961666</v>
      </c>
      <c r="BG181" s="25">
        <v>-0.385662480811985</v>
      </c>
      <c r="BH181" s="25">
        <v>1.68639895357023</v>
      </c>
      <c r="BI181" s="26">
        <f t="shared" si="186"/>
        <v>1.22403647746749</v>
      </c>
      <c r="BJ181" s="26">
        <f t="shared" si="171"/>
        <v>1.00487201373675</v>
      </c>
      <c r="BK181" s="26">
        <f t="shared" si="234"/>
        <v>0.995151607697148</v>
      </c>
      <c r="BL181" s="16">
        <f t="shared" si="187"/>
        <v>3.55636009957238e-5</v>
      </c>
      <c r="BM181" s="16">
        <f t="shared" si="188"/>
        <v>0.00484839230285161</v>
      </c>
      <c r="BN181" s="16">
        <f t="shared" si="189"/>
        <v>0.0676611084472127</v>
      </c>
      <c r="BQ181" s="25">
        <v>0.248969450843089</v>
      </c>
      <c r="BR181" s="25">
        <v>1</v>
      </c>
      <c r="BS181" s="22">
        <v>1.33035626132944</v>
      </c>
      <c r="BT181" s="25">
        <v>0.0320490793320486</v>
      </c>
      <c r="BU181" s="25">
        <v>-0.415515443961666</v>
      </c>
      <c r="BV181" s="25">
        <v>-0.385662480811985</v>
      </c>
      <c r="BW181" s="25">
        <v>1.68639895357023</v>
      </c>
      <c r="BX181" s="27">
        <f t="shared" si="190"/>
        <v>1.23199717015458</v>
      </c>
      <c r="BY181" s="27">
        <f t="shared" si="172"/>
        <v>0.998378916605523</v>
      </c>
      <c r="BZ181" s="29">
        <f t="shared" si="235"/>
        <v>1.00162371557283</v>
      </c>
      <c r="CA181" s="27">
        <f t="shared" si="191"/>
        <v>3.98868862634425e-6</v>
      </c>
      <c r="CB181" s="27">
        <f t="shared" si="192"/>
        <v>0.00162371557282914</v>
      </c>
      <c r="CC181" s="27">
        <f t="shared" si="193"/>
        <v>0.0701633225727024</v>
      </c>
      <c r="CF181" s="31">
        <v>0.248969450843089</v>
      </c>
      <c r="CG181" s="31">
        <v>1</v>
      </c>
      <c r="CH181" s="31">
        <v>0.0320490793320486</v>
      </c>
      <c r="CI181" s="31">
        <v>-0.415515443961666</v>
      </c>
      <c r="CJ181" s="31">
        <v>-0.385662480811985</v>
      </c>
      <c r="CK181" s="31">
        <v>1.68639895357023</v>
      </c>
      <c r="CL181" s="34">
        <f t="shared" si="194"/>
        <v>1.14214537084763</v>
      </c>
      <c r="CM181" s="34">
        <f t="shared" si="195"/>
        <v>1.0769207067636</v>
      </c>
      <c r="CN181" s="34">
        <f t="shared" si="196"/>
        <v>0.928573472233844</v>
      </c>
      <c r="CO181" s="32">
        <f t="shared" si="197"/>
        <v>0.0077184358635009</v>
      </c>
      <c r="CP181" s="32">
        <f t="shared" si="198"/>
        <v>0.0714265277661565</v>
      </c>
      <c r="CQ181" s="32">
        <f t="shared" si="199"/>
        <v>0.0388280773743757</v>
      </c>
      <c r="CS181" s="30">
        <f t="shared" si="200"/>
        <v>1.1455221277712</v>
      </c>
      <c r="CT181" s="30">
        <f t="shared" si="201"/>
        <v>1.33259710670658</v>
      </c>
      <c r="CU181" s="30">
        <f t="shared" si="202"/>
        <v>0.923009658215344</v>
      </c>
      <c r="CV181" s="34">
        <f t="shared" si="203"/>
        <v>1.08341228187527</v>
      </c>
      <c r="CW181" s="32">
        <f t="shared" si="204"/>
        <v>0.0105261663045622</v>
      </c>
      <c r="CX181" s="32">
        <f t="shared" si="205"/>
        <v>0.0834122818752714</v>
      </c>
      <c r="CY181" s="32">
        <f t="shared" si="206"/>
        <v>0.0565914478903234</v>
      </c>
      <c r="CZ181" s="36"/>
      <c r="DB181" s="25">
        <v>0.248969450843089</v>
      </c>
      <c r="DC181" s="25">
        <v>1</v>
      </c>
      <c r="DD181" s="22">
        <v>0.0320490793320486</v>
      </c>
      <c r="DE181" s="25">
        <v>-0.385662480811985</v>
      </c>
      <c r="DF181" s="25">
        <v>1.68639895357023</v>
      </c>
      <c r="DG181" s="26">
        <f t="shared" si="207"/>
        <v>1.11631368411297</v>
      </c>
      <c r="DH181" s="29">
        <f t="shared" si="236"/>
        <v>1.10184083336519</v>
      </c>
      <c r="DI181" s="26">
        <f t="shared" si="237"/>
        <v>0.907572100904854</v>
      </c>
      <c r="DJ181" s="16">
        <f t="shared" si="208"/>
        <v>0.0129245784199654</v>
      </c>
      <c r="DK181" s="16">
        <f t="shared" si="209"/>
        <v>0.0924278990951457</v>
      </c>
      <c r="DL181" s="16">
        <f t="shared" si="210"/>
        <v>0.0371225477719373</v>
      </c>
      <c r="DO181" s="25">
        <v>0.248969450843089</v>
      </c>
      <c r="DP181" s="25">
        <v>1</v>
      </c>
      <c r="DQ181" s="25">
        <v>-0.385662480811985</v>
      </c>
      <c r="DR181" s="22">
        <v>1.68639895357023</v>
      </c>
      <c r="DS181" s="26">
        <f t="shared" si="211"/>
        <v>1.16964985365448</v>
      </c>
      <c r="DT181" s="26">
        <f t="shared" si="173"/>
        <v>1.05159676304576</v>
      </c>
      <c r="DU181" s="26">
        <f t="shared" si="238"/>
        <v>0.950934840369498</v>
      </c>
      <c r="DV181" s="16">
        <f t="shared" si="212"/>
        <v>0.00364214016392531</v>
      </c>
      <c r="DW181" s="16">
        <f t="shared" si="213"/>
        <v>0.0490651596305016</v>
      </c>
      <c r="DX181" s="16">
        <f t="shared" si="214"/>
        <v>0.061051848618924</v>
      </c>
      <c r="EA181" s="25">
        <v>0.248969450843089</v>
      </c>
      <c r="EB181" s="22">
        <v>1</v>
      </c>
      <c r="EC181" s="25">
        <v>-0.385662480811985</v>
      </c>
      <c r="ED181" s="26">
        <f t="shared" si="215"/>
        <v>1.056717004245</v>
      </c>
      <c r="EE181" s="26">
        <f t="shared" si="174"/>
        <v>1.1639824049948</v>
      </c>
      <c r="EF181" s="26">
        <f t="shared" si="239"/>
        <v>0.859119515646342</v>
      </c>
      <c r="EG181" s="16">
        <f t="shared" si="216"/>
        <v>0.0300269966178273</v>
      </c>
      <c r="EH181" s="16">
        <f t="shared" si="217"/>
        <v>0.140880484353659</v>
      </c>
      <c r="EI181" s="16">
        <f t="shared" si="218"/>
        <v>0.0383384287352132</v>
      </c>
      <c r="EL181" s="25">
        <v>0.248969450843089</v>
      </c>
      <c r="EM181" s="25">
        <v>-0.385662480811985</v>
      </c>
      <c r="EN181" s="26">
        <f t="shared" si="219"/>
        <v>0.970370931426574</v>
      </c>
      <c r="EO181" s="26">
        <f t="shared" si="220"/>
        <v>1.26755651902282</v>
      </c>
      <c r="EP181" s="26">
        <f t="shared" si="221"/>
        <v>0.788919456444369</v>
      </c>
      <c r="EQ181" s="16">
        <f t="shared" si="222"/>
        <v>0.0674072532483047</v>
      </c>
      <c r="ER181" s="16">
        <f t="shared" si="223"/>
        <v>0.211080543555631</v>
      </c>
      <c r="ES181" s="16">
        <f t="shared" si="224"/>
        <v>0.105256471286605</v>
      </c>
    </row>
    <row r="182" s="1" customFormat="1" spans="1:149">
      <c r="A182" s="13" t="s">
        <v>31</v>
      </c>
      <c r="B182" s="13">
        <v>3.00260663050318</v>
      </c>
      <c r="C182" s="14">
        <v>0.0034</v>
      </c>
      <c r="D182" s="14">
        <v>0.0497569444444444</v>
      </c>
      <c r="E182" s="13">
        <v>100</v>
      </c>
      <c r="F182" s="13">
        <v>0.4</v>
      </c>
      <c r="G182" s="13">
        <v>0.46</v>
      </c>
      <c r="H182" s="13">
        <v>0.68</v>
      </c>
      <c r="I182" s="13">
        <v>5.4</v>
      </c>
      <c r="J182" s="13">
        <v>1</v>
      </c>
      <c r="K182" s="17">
        <f t="shared" si="175"/>
        <v>0.846791088933018</v>
      </c>
      <c r="L182" s="17">
        <f t="shared" si="165"/>
        <v>1.18092881829925</v>
      </c>
      <c r="M182" s="17">
        <f t="shared" si="166"/>
        <v>0.846791088933018</v>
      </c>
      <c r="N182" s="16">
        <f t="shared" si="167"/>
        <v>0.0234729704303304</v>
      </c>
      <c r="O182" s="16">
        <f t="shared" si="168"/>
        <v>0.153208911066982</v>
      </c>
      <c r="P182" s="16">
        <f>(O182-$Q$1)^2</f>
        <v>0.146361862470928</v>
      </c>
      <c r="R182" s="21">
        <f t="shared" si="225"/>
        <v>0.166301263001858</v>
      </c>
      <c r="S182" s="21">
        <f t="shared" si="244"/>
        <v>1</v>
      </c>
      <c r="T182" s="21">
        <f t="shared" si="176"/>
        <v>1.09948078824754</v>
      </c>
      <c r="U182" s="22">
        <f t="shared" si="226"/>
        <v>0.00339423306801562</v>
      </c>
      <c r="V182" s="21">
        <f t="shared" si="227"/>
        <v>0.048558655891977</v>
      </c>
      <c r="W182" s="21">
        <f t="shared" si="228"/>
        <v>4.60517018598809</v>
      </c>
      <c r="X182" s="21">
        <f t="shared" si="229"/>
        <v>-0.916290731874155</v>
      </c>
      <c r="Y182" s="21">
        <f t="shared" si="230"/>
        <v>-0.776528789498996</v>
      </c>
      <c r="Z182" s="25">
        <f t="shared" si="231"/>
        <v>-0.385662480811985</v>
      </c>
      <c r="AA182" s="21">
        <f t="shared" si="232"/>
        <v>1.68639895357023</v>
      </c>
      <c r="AB182" s="26">
        <f t="shared" si="177"/>
        <v>0.954840406364901</v>
      </c>
      <c r="AC182" s="26">
        <f t="shared" si="169"/>
        <v>1.04729543632011</v>
      </c>
      <c r="AD182" s="26">
        <f t="shared" si="233"/>
        <v>0.954840406364901</v>
      </c>
      <c r="AE182" s="16">
        <f t="shared" si="178"/>
        <v>0.00203938889728724</v>
      </c>
      <c r="AF182" s="16">
        <f t="shared" si="179"/>
        <v>0.0451595936350986</v>
      </c>
      <c r="AG182" s="16">
        <f t="shared" si="180"/>
        <v>0.0485657766451116</v>
      </c>
      <c r="AJ182" s="25">
        <v>0.166301263001858</v>
      </c>
      <c r="AK182" s="25">
        <v>1</v>
      </c>
      <c r="AL182" s="25">
        <v>1.09948078824754</v>
      </c>
      <c r="AM182" s="25">
        <v>0.048558655891977</v>
      </c>
      <c r="AN182" s="22">
        <v>4.60517018598809</v>
      </c>
      <c r="AO182" s="25">
        <v>-0.916290731874155</v>
      </c>
      <c r="AP182" s="25">
        <v>-0.776528789498996</v>
      </c>
      <c r="AQ182" s="25">
        <v>-0.385662480811985</v>
      </c>
      <c r="AR182" s="25">
        <v>1.68639895357023</v>
      </c>
      <c r="AS182" s="26">
        <f t="shared" si="181"/>
        <v>0.955718187821273</v>
      </c>
      <c r="AT182" s="26">
        <f t="shared" si="170"/>
        <v>1.0463335455399</v>
      </c>
      <c r="AU182" s="26">
        <f t="shared" si="182"/>
        <v>0.955718187821273</v>
      </c>
      <c r="AV182" s="16">
        <f t="shared" si="183"/>
        <v>0.00196087888983205</v>
      </c>
      <c r="AW182" s="16">
        <f t="shared" si="184"/>
        <v>0.044281812178727</v>
      </c>
      <c r="AX182" s="16">
        <f t="shared" si="185"/>
        <v>0.0491738987522245</v>
      </c>
      <c r="BA182" s="25">
        <v>0.166301263001858</v>
      </c>
      <c r="BB182" s="25">
        <v>1</v>
      </c>
      <c r="BC182" s="25">
        <v>1.09948078824754</v>
      </c>
      <c r="BD182" s="25">
        <v>0.048558655891977</v>
      </c>
      <c r="BE182" s="22">
        <v>-0.916290731874155</v>
      </c>
      <c r="BF182" s="25">
        <v>-0.776528789498996</v>
      </c>
      <c r="BG182" s="25">
        <v>-0.385662480811985</v>
      </c>
      <c r="BH182" s="25">
        <v>1.68639895357023</v>
      </c>
      <c r="BI182" s="26">
        <f t="shared" si="186"/>
        <v>0.944257113435435</v>
      </c>
      <c r="BJ182" s="26">
        <f t="shared" si="171"/>
        <v>1.05903358923266</v>
      </c>
      <c r="BK182" s="26">
        <f t="shared" si="234"/>
        <v>0.944257113435435</v>
      </c>
      <c r="BL182" s="16">
        <f t="shared" si="187"/>
        <v>0.00310726940254999</v>
      </c>
      <c r="BM182" s="16">
        <f t="shared" si="188"/>
        <v>0.0557428865645653</v>
      </c>
      <c r="BN182" s="16">
        <f t="shared" si="189"/>
        <v>0.0437742618196729</v>
      </c>
      <c r="BQ182" s="25">
        <v>0.166301263001858</v>
      </c>
      <c r="BR182" s="25">
        <v>1</v>
      </c>
      <c r="BS182" s="22">
        <v>1.09948078824754</v>
      </c>
      <c r="BT182" s="25">
        <v>0.048558655891977</v>
      </c>
      <c r="BU182" s="25">
        <v>-0.776528789498996</v>
      </c>
      <c r="BV182" s="25">
        <v>-0.385662480811985</v>
      </c>
      <c r="BW182" s="25">
        <v>1.68639895357023</v>
      </c>
      <c r="BX182" s="27">
        <f t="shared" si="190"/>
        <v>0.947027036324776</v>
      </c>
      <c r="BY182" s="27">
        <f t="shared" si="172"/>
        <v>1.05593606269236</v>
      </c>
      <c r="BZ182" s="29">
        <f t="shared" si="235"/>
        <v>0.947027036324776</v>
      </c>
      <c r="CA182" s="27">
        <f t="shared" si="191"/>
        <v>0.0028061348805366</v>
      </c>
      <c r="CB182" s="27">
        <f t="shared" si="192"/>
        <v>0.052972963675224</v>
      </c>
      <c r="CC182" s="27">
        <f t="shared" si="193"/>
        <v>0.0455969202656142</v>
      </c>
      <c r="CF182" s="31">
        <v>0.166301263001858</v>
      </c>
      <c r="CG182" s="31">
        <v>1</v>
      </c>
      <c r="CH182" s="31">
        <v>0.048558655891977</v>
      </c>
      <c r="CI182" s="31">
        <v>-0.776528789498996</v>
      </c>
      <c r="CJ182" s="31">
        <v>-0.385662480811985</v>
      </c>
      <c r="CK182" s="31">
        <v>1.68639895357023</v>
      </c>
      <c r="CL182" s="34">
        <f t="shared" si="194"/>
        <v>0.930642134940899</v>
      </c>
      <c r="CM182" s="34">
        <f t="shared" si="195"/>
        <v>1.07452689111643</v>
      </c>
      <c r="CN182" s="34">
        <f t="shared" si="196"/>
        <v>0.930642134940899</v>
      </c>
      <c r="CO182" s="32">
        <f t="shared" si="197"/>
        <v>0.00481051344555648</v>
      </c>
      <c r="CP182" s="32">
        <f t="shared" si="198"/>
        <v>0.0693578650591011</v>
      </c>
      <c r="CQ182" s="32">
        <f t="shared" si="199"/>
        <v>0.0396476101499257</v>
      </c>
      <c r="CS182" s="30">
        <f t="shared" si="200"/>
        <v>0.933124440066053</v>
      </c>
      <c r="CT182" s="30">
        <f t="shared" si="201"/>
        <v>1.01497584485072</v>
      </c>
      <c r="CU182" s="30">
        <f t="shared" si="202"/>
        <v>0.985245121914284</v>
      </c>
      <c r="CV182" s="34">
        <f t="shared" si="203"/>
        <v>1.01497584485072</v>
      </c>
      <c r="CW182" s="32">
        <f t="shared" si="204"/>
        <v>0.000224275928992797</v>
      </c>
      <c r="CX182" s="32">
        <f t="shared" si="205"/>
        <v>0.0149758448507187</v>
      </c>
      <c r="CY182" s="32">
        <f t="shared" si="206"/>
        <v>0.0938356230631803</v>
      </c>
      <c r="CZ182" s="36"/>
      <c r="DB182" s="25">
        <v>0.166301263001858</v>
      </c>
      <c r="DC182" s="25">
        <v>1</v>
      </c>
      <c r="DD182" s="22">
        <v>0.048558655891977</v>
      </c>
      <c r="DE182" s="25">
        <v>-0.385662480811985</v>
      </c>
      <c r="DF182" s="25">
        <v>1.68639895357023</v>
      </c>
      <c r="DG182" s="26">
        <f t="shared" si="207"/>
        <v>1.02599770763534</v>
      </c>
      <c r="DH182" s="29">
        <f t="shared" si="236"/>
        <v>0.974661047055107</v>
      </c>
      <c r="DI182" s="26">
        <f t="shared" si="237"/>
        <v>1.02599770763534</v>
      </c>
      <c r="DJ182" s="16">
        <f t="shared" si="208"/>
        <v>0.000675880802292589</v>
      </c>
      <c r="DK182" s="16">
        <f t="shared" si="209"/>
        <v>0.0259977076353395</v>
      </c>
      <c r="DL182" s="16">
        <f t="shared" si="210"/>
        <v>0.0671340104216279</v>
      </c>
      <c r="DO182" s="25">
        <v>0.166301263001858</v>
      </c>
      <c r="DP182" s="25">
        <v>1</v>
      </c>
      <c r="DQ182" s="25">
        <v>-0.385662480811985</v>
      </c>
      <c r="DR182" s="22">
        <v>1.68639895357023</v>
      </c>
      <c r="DS182" s="26">
        <f t="shared" si="211"/>
        <v>1.03288767970944</v>
      </c>
      <c r="DT182" s="26">
        <f t="shared" si="173"/>
        <v>0.968159481078632</v>
      </c>
      <c r="DU182" s="26">
        <f t="shared" si="238"/>
        <v>1.03288767970944</v>
      </c>
      <c r="DV182" s="16">
        <f t="shared" si="212"/>
        <v>0.00108159947667043</v>
      </c>
      <c r="DW182" s="16">
        <f t="shared" si="213"/>
        <v>0.0328876797094357</v>
      </c>
      <c r="DX182" s="16">
        <f t="shared" si="214"/>
        <v>0.0693080404715222</v>
      </c>
      <c r="EA182" s="25">
        <v>0.166301263001858</v>
      </c>
      <c r="EB182" s="22">
        <v>1</v>
      </c>
      <c r="EC182" s="25">
        <v>-0.385662480811985</v>
      </c>
      <c r="ED182" s="26">
        <f t="shared" si="215"/>
        <v>0.933159587216557</v>
      </c>
      <c r="EE182" s="26">
        <f t="shared" si="174"/>
        <v>1.07162806201543</v>
      </c>
      <c r="EF182" s="26">
        <f t="shared" si="239"/>
        <v>0.933159587216557</v>
      </c>
      <c r="EG182" s="16">
        <f t="shared" si="216"/>
        <v>0.00446764078106099</v>
      </c>
      <c r="EH182" s="16">
        <f t="shared" si="217"/>
        <v>0.0668404127834425</v>
      </c>
      <c r="EI182" s="16">
        <f t="shared" si="218"/>
        <v>0.0728147512120775</v>
      </c>
      <c r="EL182" s="25">
        <v>0.166301263001858</v>
      </c>
      <c r="EM182" s="25">
        <v>-0.385662480811985</v>
      </c>
      <c r="EN182" s="26">
        <f t="shared" si="219"/>
        <v>0.856909592804305</v>
      </c>
      <c r="EO182" s="26">
        <f t="shared" si="220"/>
        <v>1.16698425177786</v>
      </c>
      <c r="EP182" s="26">
        <f t="shared" si="221"/>
        <v>0.856909592804305</v>
      </c>
      <c r="EQ182" s="16">
        <f t="shared" si="222"/>
        <v>0.0204748646314297</v>
      </c>
      <c r="ER182" s="16">
        <f t="shared" si="223"/>
        <v>0.143090407195695</v>
      </c>
      <c r="ES182" s="16">
        <f t="shared" si="224"/>
        <v>0.153995554835905</v>
      </c>
    </row>
    <row r="183" s="1" customFormat="1" spans="1:149">
      <c r="A183" s="13" t="s">
        <v>31</v>
      </c>
      <c r="B183" s="13">
        <v>3.00260663050318</v>
      </c>
      <c r="C183" s="14">
        <v>0.0034</v>
      </c>
      <c r="D183" s="14">
        <v>0.0229647435897436</v>
      </c>
      <c r="E183" s="13">
        <v>100</v>
      </c>
      <c r="F183" s="13">
        <v>0.8</v>
      </c>
      <c r="G183" s="13">
        <v>0.86</v>
      </c>
      <c r="H183" s="13">
        <v>0.68</v>
      </c>
      <c r="I183" s="13">
        <v>5.4</v>
      </c>
      <c r="J183" s="13">
        <v>1.28</v>
      </c>
      <c r="K183" s="17">
        <f t="shared" si="175"/>
        <v>1.11127108893302</v>
      </c>
      <c r="L183" s="17">
        <f t="shared" si="165"/>
        <v>1.15183415887206</v>
      </c>
      <c r="M183" s="17">
        <f t="shared" si="166"/>
        <v>0.86818053822892</v>
      </c>
      <c r="N183" s="16">
        <f t="shared" si="167"/>
        <v>0.0284694454298495</v>
      </c>
      <c r="O183" s="16">
        <f t="shared" si="168"/>
        <v>0.13181946177108</v>
      </c>
      <c r="P183" s="16">
        <f>(O183-$Q$1)^2</f>
        <v>0.163185409284551</v>
      </c>
      <c r="R183" s="21">
        <f t="shared" si="225"/>
        <v>0.141355592598114</v>
      </c>
      <c r="S183" s="21">
        <f t="shared" si="244"/>
        <v>1</v>
      </c>
      <c r="T183" s="21">
        <f t="shared" si="176"/>
        <v>1.09948078824754</v>
      </c>
      <c r="U183" s="22">
        <f t="shared" si="226"/>
        <v>0.00339423306801562</v>
      </c>
      <c r="V183" s="21">
        <f t="shared" si="227"/>
        <v>0.0227050226314597</v>
      </c>
      <c r="W183" s="21">
        <f t="shared" si="228"/>
        <v>4.60517018598809</v>
      </c>
      <c r="X183" s="21">
        <f t="shared" si="229"/>
        <v>-0.22314355131421</v>
      </c>
      <c r="Y183" s="21">
        <f t="shared" si="230"/>
        <v>-0.150822889734584</v>
      </c>
      <c r="Z183" s="25">
        <f t="shared" si="231"/>
        <v>-0.385662480811985</v>
      </c>
      <c r="AA183" s="21">
        <f t="shared" si="232"/>
        <v>1.68639895357023</v>
      </c>
      <c r="AB183" s="26">
        <f t="shared" si="177"/>
        <v>1.42957063866861</v>
      </c>
      <c r="AC183" s="26">
        <f t="shared" si="169"/>
        <v>0.895373733467339</v>
      </c>
      <c r="AD183" s="26">
        <f t="shared" si="233"/>
        <v>1.11685206145985</v>
      </c>
      <c r="AE183" s="16">
        <f t="shared" si="178"/>
        <v>0.0223713759517355</v>
      </c>
      <c r="AF183" s="16">
        <f t="shared" si="179"/>
        <v>0.11685206145985</v>
      </c>
      <c r="AG183" s="16">
        <f t="shared" si="180"/>
        <v>0.0221069244845599</v>
      </c>
      <c r="AJ183" s="25">
        <v>0.141355592598114</v>
      </c>
      <c r="AK183" s="25">
        <v>1</v>
      </c>
      <c r="AL183" s="25">
        <v>1.09948078824754</v>
      </c>
      <c r="AM183" s="25">
        <v>0.0227050226314597</v>
      </c>
      <c r="AN183" s="22">
        <v>4.60517018598809</v>
      </c>
      <c r="AO183" s="25">
        <v>-0.22314355131421</v>
      </c>
      <c r="AP183" s="25">
        <v>-0.150822889734584</v>
      </c>
      <c r="AQ183" s="25">
        <v>-0.385662480811985</v>
      </c>
      <c r="AR183" s="25">
        <v>1.68639895357023</v>
      </c>
      <c r="AS183" s="26">
        <f t="shared" si="181"/>
        <v>1.42928955116596</v>
      </c>
      <c r="AT183" s="26">
        <f t="shared" si="170"/>
        <v>0.895549819807906</v>
      </c>
      <c r="AU183" s="26">
        <f t="shared" si="182"/>
        <v>1.11663246184841</v>
      </c>
      <c r="AV183" s="16">
        <f t="shared" si="183"/>
        <v>0.0222873700873342</v>
      </c>
      <c r="AW183" s="16">
        <f t="shared" si="184"/>
        <v>0.116632461848407</v>
      </c>
      <c r="AX183" s="16">
        <f t="shared" si="185"/>
        <v>0.0223207292874476</v>
      </c>
      <c r="BA183" s="25">
        <v>0.141355592598114</v>
      </c>
      <c r="BB183" s="25">
        <v>1</v>
      </c>
      <c r="BC183" s="25">
        <v>1.09948078824754</v>
      </c>
      <c r="BD183" s="25">
        <v>0.0227050226314597</v>
      </c>
      <c r="BE183" s="22">
        <v>-0.22314355131421</v>
      </c>
      <c r="BF183" s="25">
        <v>-0.150822889734584</v>
      </c>
      <c r="BG183" s="25">
        <v>-0.385662480811985</v>
      </c>
      <c r="BH183" s="25">
        <v>1.68639895357023</v>
      </c>
      <c r="BI183" s="26">
        <f t="shared" si="186"/>
        <v>1.4313605116691</v>
      </c>
      <c r="BJ183" s="26">
        <f t="shared" si="171"/>
        <v>0.894254095711639</v>
      </c>
      <c r="BK183" s="26">
        <f t="shared" si="234"/>
        <v>1.11825039974148</v>
      </c>
      <c r="BL183" s="16">
        <f t="shared" si="187"/>
        <v>0.0229100044927317</v>
      </c>
      <c r="BM183" s="16">
        <f t="shared" si="188"/>
        <v>0.118250399741484</v>
      </c>
      <c r="BN183" s="16">
        <f t="shared" si="189"/>
        <v>0.0215254327348376</v>
      </c>
      <c r="BQ183" s="25">
        <v>0.141355592598114</v>
      </c>
      <c r="BR183" s="25">
        <v>1</v>
      </c>
      <c r="BS183" s="22">
        <v>1.09948078824754</v>
      </c>
      <c r="BT183" s="25">
        <v>0.0227050226314597</v>
      </c>
      <c r="BU183" s="25">
        <v>-0.150822889734584</v>
      </c>
      <c r="BV183" s="25">
        <v>-0.385662480811985</v>
      </c>
      <c r="BW183" s="25">
        <v>1.68639895357023</v>
      </c>
      <c r="BX183" s="27">
        <f t="shared" si="190"/>
        <v>1.44480581192017</v>
      </c>
      <c r="BY183" s="27">
        <f t="shared" si="172"/>
        <v>0.885932205864303</v>
      </c>
      <c r="BZ183" s="29">
        <f t="shared" si="235"/>
        <v>1.12875454056263</v>
      </c>
      <c r="CA183" s="27">
        <f t="shared" si="191"/>
        <v>0.027160955642666</v>
      </c>
      <c r="CB183" s="27">
        <f t="shared" si="192"/>
        <v>0.128754540562632</v>
      </c>
      <c r="CC183" s="27">
        <f t="shared" si="193"/>
        <v>0.0189758275554076</v>
      </c>
      <c r="CF183" s="31">
        <v>0.141355592598114</v>
      </c>
      <c r="CG183" s="31">
        <v>1</v>
      </c>
      <c r="CH183" s="31">
        <v>0.0227050226314597</v>
      </c>
      <c r="CI183" s="31">
        <v>-0.150822889734584</v>
      </c>
      <c r="CJ183" s="31">
        <v>-0.385662480811985</v>
      </c>
      <c r="CK183" s="31">
        <v>1.68639895357023</v>
      </c>
      <c r="CL183" s="34">
        <f t="shared" si="194"/>
        <v>1.41769126569438</v>
      </c>
      <c r="CM183" s="34">
        <f t="shared" si="195"/>
        <v>0.90287640967659</v>
      </c>
      <c r="CN183" s="34">
        <f t="shared" si="196"/>
        <v>1.10757130132373</v>
      </c>
      <c r="CO183" s="32">
        <f t="shared" si="197"/>
        <v>0.0189588846485195</v>
      </c>
      <c r="CP183" s="32">
        <f t="shared" si="198"/>
        <v>0.107571301323732</v>
      </c>
      <c r="CQ183" s="32">
        <f t="shared" si="199"/>
        <v>0.025889981437776</v>
      </c>
      <c r="CS183" s="30">
        <f t="shared" si="200"/>
        <v>1.42056447461441</v>
      </c>
      <c r="CT183" s="30">
        <f t="shared" si="201"/>
        <v>1.65971966328437</v>
      </c>
      <c r="CU183" s="30">
        <f t="shared" si="202"/>
        <v>0.771214578169815</v>
      </c>
      <c r="CV183" s="34">
        <f t="shared" si="203"/>
        <v>1.29665598694091</v>
      </c>
      <c r="CW183" s="32">
        <f t="shared" si="204"/>
        <v>0.144187022684792</v>
      </c>
      <c r="CX183" s="32">
        <f t="shared" si="205"/>
        <v>0.29665598694091</v>
      </c>
      <c r="CY183" s="32">
        <f t="shared" si="206"/>
        <v>0.000607418697269347</v>
      </c>
      <c r="CZ183" s="36"/>
      <c r="DB183" s="25">
        <v>0.141355592598114</v>
      </c>
      <c r="DC183" s="25">
        <v>1</v>
      </c>
      <c r="DD183" s="22">
        <v>0.0227050226314597</v>
      </c>
      <c r="DE183" s="25">
        <v>-0.385662480811985</v>
      </c>
      <c r="DF183" s="25">
        <v>1.68639895357023</v>
      </c>
      <c r="DG183" s="26">
        <f t="shared" si="207"/>
        <v>1.26473688247844</v>
      </c>
      <c r="DH183" s="29">
        <f t="shared" si="236"/>
        <v>1.01206821571586</v>
      </c>
      <c r="DI183" s="26">
        <f t="shared" si="237"/>
        <v>0.988075689436285</v>
      </c>
      <c r="DJ183" s="16">
        <f t="shared" si="208"/>
        <v>0.000232962756476805</v>
      </c>
      <c r="DK183" s="16">
        <f t="shared" si="209"/>
        <v>0.011924310563715</v>
      </c>
      <c r="DL183" s="16">
        <f t="shared" si="210"/>
        <v>0.0746249704916518</v>
      </c>
      <c r="DO183" s="25">
        <v>0.141355592598114</v>
      </c>
      <c r="DP183" s="25">
        <v>1</v>
      </c>
      <c r="DQ183" s="25">
        <v>-0.385662480811985</v>
      </c>
      <c r="DR183" s="22">
        <v>1.68639895357023</v>
      </c>
      <c r="DS183" s="26">
        <f t="shared" si="211"/>
        <v>1.35549161012369</v>
      </c>
      <c r="DT183" s="26">
        <f t="shared" si="173"/>
        <v>0.944306840735962</v>
      </c>
      <c r="DU183" s="26">
        <f t="shared" si="238"/>
        <v>1.05897782040913</v>
      </c>
      <c r="DV183" s="16">
        <f t="shared" si="212"/>
        <v>0.00569898319906648</v>
      </c>
      <c r="DW183" s="16">
        <f t="shared" si="213"/>
        <v>0.0589778204091289</v>
      </c>
      <c r="DX183" s="16">
        <f t="shared" si="214"/>
        <v>0.0562515357291986</v>
      </c>
      <c r="EA183" s="25">
        <v>0.141355592598114</v>
      </c>
      <c r="EB183" s="22">
        <v>1</v>
      </c>
      <c r="EC183" s="25">
        <v>-0.385662480811985</v>
      </c>
      <c r="ED183" s="26">
        <f t="shared" si="215"/>
        <v>1.22461523767459</v>
      </c>
      <c r="EE183" s="26">
        <f t="shared" si="174"/>
        <v>1.04522625606928</v>
      </c>
      <c r="EF183" s="26">
        <f t="shared" si="239"/>
        <v>0.956730654433272</v>
      </c>
      <c r="EG183" s="16">
        <f t="shared" si="216"/>
        <v>0.00306747189784235</v>
      </c>
      <c r="EH183" s="16">
        <f t="shared" si="217"/>
        <v>0.0432693455667279</v>
      </c>
      <c r="EI183" s="16">
        <f t="shared" si="218"/>
        <v>0.0860912783014299</v>
      </c>
      <c r="EL183" s="25">
        <v>0.141355592598114</v>
      </c>
      <c r="EM183" s="25">
        <v>-0.385662480811985</v>
      </c>
      <c r="EN183" s="26">
        <f t="shared" si="219"/>
        <v>1.12454992590045</v>
      </c>
      <c r="EO183" s="26">
        <f t="shared" si="220"/>
        <v>1.13823314600734</v>
      </c>
      <c r="EP183" s="26">
        <f t="shared" si="221"/>
        <v>0.87855462960973</v>
      </c>
      <c r="EQ183" s="16">
        <f t="shared" si="222"/>
        <v>0.024164725537554</v>
      </c>
      <c r="ER183" s="16">
        <f t="shared" si="223"/>
        <v>0.12144537039027</v>
      </c>
      <c r="ES183" s="16">
        <f t="shared" si="224"/>
        <v>0.171452068885366</v>
      </c>
    </row>
    <row r="184" s="1" customFormat="1" spans="1:149">
      <c r="A184" s="13" t="s">
        <v>31</v>
      </c>
      <c r="B184" s="13">
        <v>3.00260663050318</v>
      </c>
      <c r="C184" s="14">
        <v>0.0034</v>
      </c>
      <c r="D184" s="14">
        <v>0.0170595238095238</v>
      </c>
      <c r="E184" s="13">
        <v>100</v>
      </c>
      <c r="F184" s="13">
        <v>1</v>
      </c>
      <c r="G184" s="13">
        <v>1.06</v>
      </c>
      <c r="H184" s="13">
        <v>0.68</v>
      </c>
      <c r="I184" s="13">
        <v>5.4</v>
      </c>
      <c r="J184" s="13">
        <v>1.35</v>
      </c>
      <c r="K184" s="17">
        <f t="shared" si="175"/>
        <v>1.24351108893302</v>
      </c>
      <c r="L184" s="17">
        <f t="shared" si="165"/>
        <v>1.08563567467529</v>
      </c>
      <c r="M184" s="17">
        <f t="shared" si="166"/>
        <v>0.921119325135569</v>
      </c>
      <c r="N184" s="16">
        <f t="shared" si="167"/>
        <v>0.0113398881802316</v>
      </c>
      <c r="O184" s="16">
        <f t="shared" si="168"/>
        <v>0.0788806748644311</v>
      </c>
      <c r="P184" s="16">
        <f>(O184-$Q$1)^2</f>
        <v>0.208758455573048</v>
      </c>
      <c r="R184" s="21">
        <f t="shared" si="225"/>
        <v>0.0821656907112711</v>
      </c>
      <c r="S184" s="21">
        <f t="shared" ref="S184:S193" si="245">1</f>
        <v>1</v>
      </c>
      <c r="T184" s="21">
        <f t="shared" si="176"/>
        <v>1.09948078824754</v>
      </c>
      <c r="U184" s="22">
        <f t="shared" si="226"/>
        <v>0.00339423306801562</v>
      </c>
      <c r="V184" s="21">
        <f t="shared" si="227"/>
        <v>0.016915644173269</v>
      </c>
      <c r="W184" s="21">
        <f t="shared" si="228"/>
        <v>4.60517018598809</v>
      </c>
      <c r="X184" s="21">
        <f t="shared" si="229"/>
        <v>0</v>
      </c>
      <c r="Y184" s="21">
        <f t="shared" si="230"/>
        <v>0.0582689081239758</v>
      </c>
      <c r="Z184" s="25">
        <f t="shared" si="231"/>
        <v>-0.385662480811985</v>
      </c>
      <c r="AA184" s="21">
        <f t="shared" si="232"/>
        <v>1.68639895357023</v>
      </c>
      <c r="AB184" s="26">
        <f t="shared" si="177"/>
        <v>1.69012254001971</v>
      </c>
      <c r="AC184" s="26">
        <f t="shared" si="169"/>
        <v>0.798758650946252</v>
      </c>
      <c r="AD184" s="26">
        <f t="shared" si="233"/>
        <v>1.25194262223683</v>
      </c>
      <c r="AE184" s="16">
        <f t="shared" si="178"/>
        <v>0.115683342229462</v>
      </c>
      <c r="AF184" s="16">
        <f t="shared" si="179"/>
        <v>0.251942622236826</v>
      </c>
      <c r="AG184" s="16">
        <f t="shared" si="180"/>
        <v>0.000184780915976494</v>
      </c>
      <c r="AJ184" s="25">
        <v>0.0821656907112711</v>
      </c>
      <c r="AK184" s="25">
        <v>1</v>
      </c>
      <c r="AL184" s="25">
        <v>1.09948078824754</v>
      </c>
      <c r="AM184" s="25">
        <v>0.016915644173269</v>
      </c>
      <c r="AN184" s="22">
        <v>4.60517018598809</v>
      </c>
      <c r="AO184" s="25">
        <v>0</v>
      </c>
      <c r="AP184" s="25">
        <v>0.0582689081239758</v>
      </c>
      <c r="AQ184" s="25">
        <v>-0.385662480811985</v>
      </c>
      <c r="AR184" s="25">
        <v>1.68639895357023</v>
      </c>
      <c r="AS184" s="26">
        <f t="shared" si="181"/>
        <v>1.68913175703727</v>
      </c>
      <c r="AT184" s="26">
        <f t="shared" si="170"/>
        <v>0.799227173591181</v>
      </c>
      <c r="AU184" s="26">
        <f t="shared" si="182"/>
        <v>1.25120870891649</v>
      </c>
      <c r="AV184" s="16">
        <f t="shared" si="183"/>
        <v>0.115010348631184</v>
      </c>
      <c r="AW184" s="16">
        <f t="shared" si="184"/>
        <v>0.251208708916494</v>
      </c>
      <c r="AX184" s="16">
        <f t="shared" si="185"/>
        <v>0.000219780293767149</v>
      </c>
      <c r="BA184" s="25">
        <v>0.0821656907112711</v>
      </c>
      <c r="BB184" s="25">
        <v>1</v>
      </c>
      <c r="BC184" s="25">
        <v>1.09948078824754</v>
      </c>
      <c r="BD184" s="25">
        <v>0.016915644173269</v>
      </c>
      <c r="BE184" s="22">
        <v>0</v>
      </c>
      <c r="BF184" s="25">
        <v>0.0582689081239758</v>
      </c>
      <c r="BG184" s="25">
        <v>-0.385662480811985</v>
      </c>
      <c r="BH184" s="25">
        <v>1.68639895357023</v>
      </c>
      <c r="BI184" s="26">
        <f t="shared" si="186"/>
        <v>1.69939371002114</v>
      </c>
      <c r="BJ184" s="26">
        <f t="shared" si="171"/>
        <v>0.79440096314303</v>
      </c>
      <c r="BK184" s="26">
        <f t="shared" si="234"/>
        <v>1.25881015557121</v>
      </c>
      <c r="BL184" s="16">
        <f t="shared" si="187"/>
        <v>0.122075964602336</v>
      </c>
      <c r="BM184" s="16">
        <f t="shared" si="188"/>
        <v>0.258810155571214</v>
      </c>
      <c r="BN184" s="16">
        <f t="shared" si="189"/>
        <v>3.78929678865576e-5</v>
      </c>
      <c r="BQ184" s="25">
        <v>0.0821656907112711</v>
      </c>
      <c r="BR184" s="25">
        <v>1</v>
      </c>
      <c r="BS184" s="22">
        <v>1.09948078824754</v>
      </c>
      <c r="BT184" s="25">
        <v>0.016915644173269</v>
      </c>
      <c r="BU184" s="25">
        <v>0.0582689081239758</v>
      </c>
      <c r="BV184" s="25">
        <v>-0.385662480811985</v>
      </c>
      <c r="BW184" s="25">
        <v>1.68639895357023</v>
      </c>
      <c r="BX184" s="27">
        <f t="shared" si="190"/>
        <v>1.71734342534352</v>
      </c>
      <c r="BY184" s="27">
        <f t="shared" si="172"/>
        <v>0.78609786492178</v>
      </c>
      <c r="BZ184" s="29">
        <f t="shared" si="235"/>
        <v>1.2721062409952</v>
      </c>
      <c r="CA184" s="27">
        <f t="shared" si="191"/>
        <v>0.134941192143113</v>
      </c>
      <c r="CB184" s="27">
        <f t="shared" si="192"/>
        <v>0.272106240995202</v>
      </c>
      <c r="CC184" s="27">
        <f t="shared" si="193"/>
        <v>3.13479442461455e-5</v>
      </c>
      <c r="CF184" s="31">
        <v>0.0821656907112711</v>
      </c>
      <c r="CG184" s="31">
        <v>1</v>
      </c>
      <c r="CH184" s="31">
        <v>0.016915644173269</v>
      </c>
      <c r="CI184" s="31">
        <v>0.0582689081239758</v>
      </c>
      <c r="CJ184" s="31">
        <v>-0.385662480811985</v>
      </c>
      <c r="CK184" s="31">
        <v>1.68639895357023</v>
      </c>
      <c r="CL184" s="34">
        <f t="shared" si="194"/>
        <v>1.68419095189622</v>
      </c>
      <c r="CM184" s="34">
        <f t="shared" si="195"/>
        <v>0.801571816117435</v>
      </c>
      <c r="CN184" s="34">
        <f t="shared" si="196"/>
        <v>1.24754885325646</v>
      </c>
      <c r="CO184" s="32">
        <f t="shared" si="197"/>
        <v>0.111683592329298</v>
      </c>
      <c r="CP184" s="32">
        <f t="shared" si="198"/>
        <v>0.247548853256456</v>
      </c>
      <c r="CQ184" s="32">
        <f t="shared" si="199"/>
        <v>0.000437901171231722</v>
      </c>
      <c r="CS184" s="30">
        <f t="shared" si="200"/>
        <v>1.68723691263912</v>
      </c>
      <c r="CT184" s="30">
        <f t="shared" si="201"/>
        <v>1.9984616835904</v>
      </c>
      <c r="CU184" s="30">
        <f t="shared" si="202"/>
        <v>0.67551958142856</v>
      </c>
      <c r="CV184" s="34">
        <f t="shared" si="203"/>
        <v>1.48034198784474</v>
      </c>
      <c r="CW184" s="32">
        <f t="shared" si="204"/>
        <v>0.420502555084891</v>
      </c>
      <c r="CX184" s="32">
        <f t="shared" si="205"/>
        <v>0.480341987844738</v>
      </c>
      <c r="CY184" s="32">
        <f t="shared" si="206"/>
        <v>0.0252937645981216</v>
      </c>
      <c r="CZ184" s="36"/>
      <c r="DB184" s="25">
        <v>0.0821656907112711</v>
      </c>
      <c r="DC184" s="25">
        <v>1</v>
      </c>
      <c r="DD184" s="22">
        <v>0.016915644173269</v>
      </c>
      <c r="DE184" s="25">
        <v>-0.385662480811985</v>
      </c>
      <c r="DF184" s="25">
        <v>1.68639895357023</v>
      </c>
      <c r="DG184" s="26">
        <f t="shared" si="207"/>
        <v>1.39553654309895</v>
      </c>
      <c r="DH184" s="29">
        <f t="shared" si="236"/>
        <v>0.967369866934599</v>
      </c>
      <c r="DI184" s="26">
        <f t="shared" si="237"/>
        <v>1.03373077266589</v>
      </c>
      <c r="DJ184" s="16">
        <f t="shared" si="208"/>
        <v>0.00207357675740233</v>
      </c>
      <c r="DK184" s="16">
        <f t="shared" si="209"/>
        <v>0.0337307726658873</v>
      </c>
      <c r="DL184" s="16">
        <f t="shared" si="210"/>
        <v>0.0631865005900965</v>
      </c>
      <c r="DO184" s="25">
        <v>0.0821656907112711</v>
      </c>
      <c r="DP184" s="25">
        <v>1</v>
      </c>
      <c r="DQ184" s="25">
        <v>-0.385662480811985</v>
      </c>
      <c r="DR184" s="22">
        <v>1.68639895357023</v>
      </c>
      <c r="DS184" s="26">
        <f t="shared" si="211"/>
        <v>1.51679357533081</v>
      </c>
      <c r="DT184" s="26">
        <f t="shared" si="173"/>
        <v>0.890035415468825</v>
      </c>
      <c r="DU184" s="26">
        <f t="shared" si="238"/>
        <v>1.12355079654134</v>
      </c>
      <c r="DV184" s="16">
        <f t="shared" si="212"/>
        <v>0.027820096771634</v>
      </c>
      <c r="DW184" s="16">
        <f t="shared" si="213"/>
        <v>0.123550796541339</v>
      </c>
      <c r="DX184" s="16">
        <f t="shared" si="214"/>
        <v>0.0297911348744832</v>
      </c>
      <c r="EA184" s="25">
        <v>0.0821656907112711</v>
      </c>
      <c r="EB184" s="22">
        <v>1</v>
      </c>
      <c r="EC184" s="25">
        <v>-0.385662480811985</v>
      </c>
      <c r="ED184" s="26">
        <f t="shared" si="215"/>
        <v>1.3703430629036</v>
      </c>
      <c r="EE184" s="26">
        <f t="shared" si="174"/>
        <v>0.985154766383465</v>
      </c>
      <c r="EF184" s="26">
        <f t="shared" si="239"/>
        <v>1.01506893548415</v>
      </c>
      <c r="EG184" s="16">
        <f t="shared" si="216"/>
        <v>0.00041384020829993</v>
      </c>
      <c r="EH184" s="16">
        <f t="shared" si="217"/>
        <v>0.01506893548415</v>
      </c>
      <c r="EI184" s="16">
        <f t="shared" si="218"/>
        <v>0.103435283901705</v>
      </c>
      <c r="EL184" s="25">
        <v>0.0821656907112711</v>
      </c>
      <c r="EM184" s="25">
        <v>-0.385662480811985</v>
      </c>
      <c r="EN184" s="26">
        <f t="shared" si="219"/>
        <v>1.25837009244853</v>
      </c>
      <c r="EO184" s="26">
        <f t="shared" si="220"/>
        <v>1.07281634242688</v>
      </c>
      <c r="EP184" s="26">
        <f t="shared" si="221"/>
        <v>0.932125994406318</v>
      </c>
      <c r="EQ184" s="16">
        <f t="shared" si="222"/>
        <v>0.00839603995789113</v>
      </c>
      <c r="ER184" s="16">
        <f t="shared" si="223"/>
        <v>0.0678740055936823</v>
      </c>
      <c r="ES184" s="16">
        <f t="shared" si="224"/>
        <v>0.218686304751762</v>
      </c>
    </row>
    <row r="185" s="1" customFormat="1" spans="1:149">
      <c r="A185" s="13" t="s">
        <v>31</v>
      </c>
      <c r="B185" s="13">
        <v>3.00260663050318</v>
      </c>
      <c r="C185" s="14">
        <v>0.0034</v>
      </c>
      <c r="D185" s="14">
        <v>0.0325681818181818</v>
      </c>
      <c r="E185" s="13">
        <v>100</v>
      </c>
      <c r="F185" s="13">
        <v>0.6</v>
      </c>
      <c r="G185" s="13">
        <v>0.66</v>
      </c>
      <c r="H185" s="13">
        <v>0.68</v>
      </c>
      <c r="I185" s="13">
        <v>3.4</v>
      </c>
      <c r="J185" s="13">
        <v>1.39</v>
      </c>
      <c r="K185" s="17">
        <f t="shared" si="175"/>
        <v>1.09243108893302</v>
      </c>
      <c r="L185" s="17">
        <f t="shared" si="165"/>
        <v>1.27239147080446</v>
      </c>
      <c r="M185" s="17">
        <f t="shared" si="166"/>
        <v>0.785921646714402</v>
      </c>
      <c r="N185" s="16">
        <f t="shared" si="167"/>
        <v>0.0885472568335894</v>
      </c>
      <c r="O185" s="16">
        <f t="shared" si="168"/>
        <v>0.214078353285599</v>
      </c>
      <c r="P185" s="16">
        <f>(O185-$Q$1)^2</f>
        <v>0.103492979075654</v>
      </c>
      <c r="R185" s="21">
        <f t="shared" si="225"/>
        <v>0.240898177635914</v>
      </c>
      <c r="S185" s="21">
        <f t="shared" si="245"/>
        <v>1</v>
      </c>
      <c r="T185" s="21">
        <f t="shared" si="176"/>
        <v>1.09948078824754</v>
      </c>
      <c r="U185" s="22">
        <f t="shared" si="226"/>
        <v>0.00339423306801562</v>
      </c>
      <c r="V185" s="21">
        <f t="shared" si="227"/>
        <v>0.0320490793320486</v>
      </c>
      <c r="W185" s="21">
        <f t="shared" si="228"/>
        <v>4.60517018598809</v>
      </c>
      <c r="X185" s="21">
        <f t="shared" si="229"/>
        <v>-0.510825623765991</v>
      </c>
      <c r="Y185" s="21">
        <f t="shared" si="230"/>
        <v>-0.415515443961666</v>
      </c>
      <c r="Z185" s="25">
        <f t="shared" si="231"/>
        <v>-0.385662480811985</v>
      </c>
      <c r="AA185" s="21">
        <f t="shared" si="232"/>
        <v>1.22377543162212</v>
      </c>
      <c r="AB185" s="26">
        <f t="shared" si="177"/>
        <v>1.08820775318029</v>
      </c>
      <c r="AC185" s="26">
        <f t="shared" si="169"/>
        <v>1.27732962381284</v>
      </c>
      <c r="AD185" s="26">
        <f t="shared" si="233"/>
        <v>0.782883275669275</v>
      </c>
      <c r="AE185" s="16">
        <f t="shared" si="178"/>
        <v>0.0910785602404877</v>
      </c>
      <c r="AF185" s="16">
        <f t="shared" si="179"/>
        <v>0.217116724330725</v>
      </c>
      <c r="AG185" s="16">
        <f t="shared" si="180"/>
        <v>0.00234442980749535</v>
      </c>
      <c r="AJ185" s="25">
        <v>0.240898177635914</v>
      </c>
      <c r="AK185" s="25">
        <v>1</v>
      </c>
      <c r="AL185" s="25">
        <v>1.09948078824754</v>
      </c>
      <c r="AM185" s="25">
        <v>0.0320490793320486</v>
      </c>
      <c r="AN185" s="22">
        <v>4.60517018598809</v>
      </c>
      <c r="AO185" s="25">
        <v>-0.510825623765991</v>
      </c>
      <c r="AP185" s="25">
        <v>-0.415515443961666</v>
      </c>
      <c r="AQ185" s="25">
        <v>-0.385662480811985</v>
      </c>
      <c r="AR185" s="25">
        <v>1.22377543162212</v>
      </c>
      <c r="AS185" s="26">
        <f t="shared" si="181"/>
        <v>1.0882675485624</v>
      </c>
      <c r="AT185" s="26">
        <f t="shared" si="170"/>
        <v>1.27725944032439</v>
      </c>
      <c r="AU185" s="26">
        <f t="shared" si="182"/>
        <v>0.782926293929782</v>
      </c>
      <c r="AV185" s="16">
        <f t="shared" si="183"/>
        <v>0.091042472250545</v>
      </c>
      <c r="AW185" s="16">
        <f t="shared" si="184"/>
        <v>0.217073706070217</v>
      </c>
      <c r="AX185" s="16">
        <f t="shared" si="185"/>
        <v>0.00239708078480075</v>
      </c>
      <c r="BA185" s="25">
        <v>0.240898177635914</v>
      </c>
      <c r="BB185" s="25">
        <v>1</v>
      </c>
      <c r="BC185" s="25">
        <v>1.09948078824754</v>
      </c>
      <c r="BD185" s="25">
        <v>0.0320490793320486</v>
      </c>
      <c r="BE185" s="22">
        <v>-0.510825623765991</v>
      </c>
      <c r="BF185" s="25">
        <v>-0.415515443961666</v>
      </c>
      <c r="BG185" s="25">
        <v>-0.385662480811985</v>
      </c>
      <c r="BH185" s="25">
        <v>1.22377543162212</v>
      </c>
      <c r="BI185" s="26">
        <f t="shared" si="186"/>
        <v>1.07737465350566</v>
      </c>
      <c r="BJ185" s="26">
        <f t="shared" si="171"/>
        <v>1.29017328881563</v>
      </c>
      <c r="BK185" s="26">
        <f t="shared" si="234"/>
        <v>0.775089678781052</v>
      </c>
      <c r="BL185" s="16">
        <f t="shared" si="187"/>
        <v>0.0977346072707044</v>
      </c>
      <c r="BM185" s="16">
        <f t="shared" si="188"/>
        <v>0.224910321218948</v>
      </c>
      <c r="BN185" s="16">
        <f t="shared" si="189"/>
        <v>0.00160444794961802</v>
      </c>
      <c r="BQ185" s="25">
        <v>0.240898177635914</v>
      </c>
      <c r="BR185" s="25">
        <v>1</v>
      </c>
      <c r="BS185" s="22">
        <v>1.09948078824754</v>
      </c>
      <c r="BT185" s="25">
        <v>0.0320490793320486</v>
      </c>
      <c r="BU185" s="25">
        <v>-0.415515443961666</v>
      </c>
      <c r="BV185" s="25">
        <v>-0.385662480811985</v>
      </c>
      <c r="BW185" s="25">
        <v>1.22377543162212</v>
      </c>
      <c r="BX185" s="27">
        <f t="shared" si="190"/>
        <v>1.08668999346112</v>
      </c>
      <c r="BY185" s="27">
        <f t="shared" si="172"/>
        <v>1.27911364636095</v>
      </c>
      <c r="BZ185" s="29">
        <f t="shared" si="235"/>
        <v>0.781791362202241</v>
      </c>
      <c r="CA185" s="27">
        <f t="shared" si="191"/>
        <v>0.0919969600666182</v>
      </c>
      <c r="CB185" s="27">
        <f t="shared" si="192"/>
        <v>0.218208637797759</v>
      </c>
      <c r="CC185" s="27">
        <f t="shared" si="193"/>
        <v>0.00233276246148852</v>
      </c>
      <c r="CF185" s="31">
        <v>0.240898177635914</v>
      </c>
      <c r="CG185" s="31">
        <v>1</v>
      </c>
      <c r="CH185" s="31">
        <v>0.0320490793320486</v>
      </c>
      <c r="CI185" s="31">
        <v>-0.415515443961666</v>
      </c>
      <c r="CJ185" s="31">
        <v>-0.385662480811985</v>
      </c>
      <c r="CK185" s="31">
        <v>1.22377543162212</v>
      </c>
      <c r="CL185" s="34">
        <f t="shared" si="194"/>
        <v>1.07318709479643</v>
      </c>
      <c r="CM185" s="34">
        <f t="shared" si="195"/>
        <v>1.29520752414906</v>
      </c>
      <c r="CN185" s="34">
        <f t="shared" si="196"/>
        <v>0.772077046616135</v>
      </c>
      <c r="CO185" s="32">
        <f t="shared" si="197"/>
        <v>0.100370416903528</v>
      </c>
      <c r="CP185" s="32">
        <f t="shared" si="198"/>
        <v>0.227922953383865</v>
      </c>
      <c r="CQ185" s="32">
        <f t="shared" si="199"/>
        <v>0.00164446374415369</v>
      </c>
      <c r="CS185" s="30">
        <f t="shared" si="200"/>
        <v>1.07538470863749</v>
      </c>
      <c r="CT185" s="30">
        <f t="shared" si="201"/>
        <v>1.21734394292254</v>
      </c>
      <c r="CU185" s="30">
        <f t="shared" si="202"/>
        <v>1.1418301360772</v>
      </c>
      <c r="CV185" s="34">
        <f t="shared" si="203"/>
        <v>0.875787009296795</v>
      </c>
      <c r="CW185" s="32">
        <f t="shared" si="204"/>
        <v>0.0298101140455334</v>
      </c>
      <c r="CX185" s="32">
        <f t="shared" si="205"/>
        <v>0.124212990703205</v>
      </c>
      <c r="CY185" s="32">
        <f t="shared" si="206"/>
        <v>0.0388440195092315</v>
      </c>
      <c r="CZ185" s="36"/>
      <c r="DB185" s="25">
        <v>0.240898177635914</v>
      </c>
      <c r="DC185" s="25">
        <v>1</v>
      </c>
      <c r="DD185" s="22">
        <v>0.0320490793320486</v>
      </c>
      <c r="DE185" s="25">
        <v>-0.385662480811985</v>
      </c>
      <c r="DF185" s="25">
        <v>1.22377543162212</v>
      </c>
      <c r="DG185" s="26">
        <f t="shared" si="207"/>
        <v>1.04339770461434</v>
      </c>
      <c r="DH185" s="29">
        <f t="shared" si="236"/>
        <v>1.332186177766</v>
      </c>
      <c r="DI185" s="26">
        <f t="shared" si="237"/>
        <v>0.750645830657801</v>
      </c>
      <c r="DJ185" s="16">
        <f t="shared" si="208"/>
        <v>0.120133151166606</v>
      </c>
      <c r="DK185" s="16">
        <f t="shared" si="209"/>
        <v>0.249354169342199</v>
      </c>
      <c r="DL185" s="16">
        <f t="shared" si="210"/>
        <v>0.0012777661357148</v>
      </c>
      <c r="DO185" s="25">
        <v>0.240898177635914</v>
      </c>
      <c r="DP185" s="25">
        <v>1</v>
      </c>
      <c r="DQ185" s="25">
        <v>-0.385662480811985</v>
      </c>
      <c r="DR185" s="22">
        <v>1.22377543162212</v>
      </c>
      <c r="DS185" s="26">
        <f t="shared" si="211"/>
        <v>1.07256029618425</v>
      </c>
      <c r="DT185" s="26">
        <f t="shared" si="173"/>
        <v>1.29596443663361</v>
      </c>
      <c r="DU185" s="26">
        <f t="shared" si="238"/>
        <v>0.771626112362773</v>
      </c>
      <c r="DV185" s="16">
        <f t="shared" si="212"/>
        <v>0.100767965558628</v>
      </c>
      <c r="DW185" s="16">
        <f t="shared" si="213"/>
        <v>0.228373887637227</v>
      </c>
      <c r="DX185" s="16">
        <f t="shared" si="214"/>
        <v>0.00459385658776503</v>
      </c>
      <c r="EA185" s="25">
        <v>0.240898177635914</v>
      </c>
      <c r="EB185" s="22">
        <v>1</v>
      </c>
      <c r="EC185" s="25">
        <v>-0.385662480811985</v>
      </c>
      <c r="ED185" s="26">
        <f t="shared" si="215"/>
        <v>1.20385365095866</v>
      </c>
      <c r="EE185" s="26">
        <f t="shared" si="174"/>
        <v>1.15462539727575</v>
      </c>
      <c r="EF185" s="26">
        <f t="shared" si="239"/>
        <v>0.86608176327961</v>
      </c>
      <c r="EG185" s="16">
        <f t="shared" si="216"/>
        <v>0.0346504632614212</v>
      </c>
      <c r="EH185" s="16">
        <f t="shared" si="217"/>
        <v>0.13391823672039</v>
      </c>
      <c r="EI185" s="16">
        <f t="shared" si="218"/>
        <v>0.0411133458461752</v>
      </c>
      <c r="EL185" s="25">
        <v>0.240898177635914</v>
      </c>
      <c r="EM185" s="25">
        <v>-0.385662480811985</v>
      </c>
      <c r="EN185" s="26">
        <f t="shared" si="219"/>
        <v>1.10548480235413</v>
      </c>
      <c r="EO185" s="26">
        <f t="shared" si="220"/>
        <v>1.25736690096507</v>
      </c>
      <c r="EP185" s="26">
        <f t="shared" si="221"/>
        <v>0.795312807449016</v>
      </c>
      <c r="EQ185" s="16">
        <f t="shared" si="222"/>
        <v>0.0809488976914671</v>
      </c>
      <c r="ER185" s="16">
        <f t="shared" si="223"/>
        <v>0.204687192550984</v>
      </c>
      <c r="ES185" s="16">
        <f t="shared" si="224"/>
        <v>0.109445768400794</v>
      </c>
    </row>
    <row r="186" s="1" customFormat="1" spans="1:149">
      <c r="A186" s="13" t="s">
        <v>31</v>
      </c>
      <c r="B186" s="13">
        <v>3.00260663050318</v>
      </c>
      <c r="C186" s="14">
        <v>0.0034</v>
      </c>
      <c r="D186" s="14">
        <v>0.0325681818181818</v>
      </c>
      <c r="E186" s="13">
        <v>100</v>
      </c>
      <c r="F186" s="13">
        <v>0.6</v>
      </c>
      <c r="G186" s="13">
        <v>0.66</v>
      </c>
      <c r="H186" s="13">
        <v>0.68</v>
      </c>
      <c r="I186" s="13">
        <v>4.4</v>
      </c>
      <c r="J186" s="13">
        <v>1.26</v>
      </c>
      <c r="K186" s="17">
        <f t="shared" si="175"/>
        <v>1.03573108893302</v>
      </c>
      <c r="L186" s="17">
        <f t="shared" si="165"/>
        <v>1.21653198736944</v>
      </c>
      <c r="M186" s="17">
        <f t="shared" si="166"/>
        <v>0.82200880074049</v>
      </c>
      <c r="N186" s="16">
        <f t="shared" si="167"/>
        <v>0.0502965444711699</v>
      </c>
      <c r="O186" s="16">
        <f t="shared" si="168"/>
        <v>0.17799119925951</v>
      </c>
      <c r="P186" s="16">
        <f>(O186-$Q$1)^2</f>
        <v>0.128013971005586</v>
      </c>
      <c r="R186" s="21">
        <f t="shared" si="225"/>
        <v>0.196004177486324</v>
      </c>
      <c r="S186" s="21">
        <f t="shared" si="245"/>
        <v>1</v>
      </c>
      <c r="T186" s="21">
        <f t="shared" si="176"/>
        <v>1.09948078824754</v>
      </c>
      <c r="U186" s="22">
        <f t="shared" si="226"/>
        <v>0.00339423306801562</v>
      </c>
      <c r="V186" s="21">
        <f t="shared" si="227"/>
        <v>0.0320490793320486</v>
      </c>
      <c r="W186" s="21">
        <f t="shared" si="228"/>
        <v>4.60517018598809</v>
      </c>
      <c r="X186" s="21">
        <f t="shared" si="229"/>
        <v>-0.510825623765991</v>
      </c>
      <c r="Y186" s="21">
        <f t="shared" si="230"/>
        <v>-0.415515443961666</v>
      </c>
      <c r="Z186" s="25">
        <f t="shared" si="231"/>
        <v>-0.385662480811985</v>
      </c>
      <c r="AA186" s="21">
        <f t="shared" si="232"/>
        <v>1.48160454092422</v>
      </c>
      <c r="AB186" s="26">
        <f t="shared" si="177"/>
        <v>1.14939839151347</v>
      </c>
      <c r="AC186" s="26">
        <f t="shared" si="169"/>
        <v>1.09622565100417</v>
      </c>
      <c r="AD186" s="26">
        <f t="shared" si="233"/>
        <v>0.912220945645613</v>
      </c>
      <c r="AE186" s="16">
        <f t="shared" si="178"/>
        <v>0.0122327157998072</v>
      </c>
      <c r="AF186" s="16">
        <f t="shared" si="179"/>
        <v>0.0877790543543872</v>
      </c>
      <c r="AG186" s="16">
        <f t="shared" si="180"/>
        <v>0.0315975447622729</v>
      </c>
      <c r="AJ186" s="25">
        <v>0.196004177486324</v>
      </c>
      <c r="AK186" s="25">
        <v>1</v>
      </c>
      <c r="AL186" s="25">
        <v>1.09948078824754</v>
      </c>
      <c r="AM186" s="25">
        <v>0.0320490793320486</v>
      </c>
      <c r="AN186" s="22">
        <v>4.60517018598809</v>
      </c>
      <c r="AO186" s="25">
        <v>-0.510825623765991</v>
      </c>
      <c r="AP186" s="25">
        <v>-0.415515443961666</v>
      </c>
      <c r="AQ186" s="25">
        <v>-0.385662480811985</v>
      </c>
      <c r="AR186" s="25">
        <v>1.48160454092422</v>
      </c>
      <c r="AS186" s="26">
        <f t="shared" si="181"/>
        <v>1.14960974110482</v>
      </c>
      <c r="AT186" s="26">
        <f t="shared" si="170"/>
        <v>1.09602411579175</v>
      </c>
      <c r="AU186" s="26">
        <f t="shared" si="182"/>
        <v>0.912388683416527</v>
      </c>
      <c r="AV186" s="16">
        <f t="shared" si="183"/>
        <v>0.0121860092589439</v>
      </c>
      <c r="AW186" s="16">
        <f t="shared" si="184"/>
        <v>0.0876113165834727</v>
      </c>
      <c r="AX186" s="16">
        <f t="shared" si="185"/>
        <v>0.0318345460993711</v>
      </c>
      <c r="BA186" s="25">
        <v>0.196004177486324</v>
      </c>
      <c r="BB186" s="25">
        <v>1</v>
      </c>
      <c r="BC186" s="25">
        <v>1.09948078824754</v>
      </c>
      <c r="BD186" s="25">
        <v>0.0320490793320486</v>
      </c>
      <c r="BE186" s="22">
        <v>-0.510825623765991</v>
      </c>
      <c r="BF186" s="25">
        <v>-0.415515443961666</v>
      </c>
      <c r="BG186" s="25">
        <v>-0.385662480811985</v>
      </c>
      <c r="BH186" s="25">
        <v>1.48160454092422</v>
      </c>
      <c r="BI186" s="26">
        <f t="shared" si="186"/>
        <v>1.14174727768265</v>
      </c>
      <c r="BJ186" s="26">
        <f t="shared" si="171"/>
        <v>1.10357171383615</v>
      </c>
      <c r="BK186" s="26">
        <f t="shared" si="234"/>
        <v>0.906148633081466</v>
      </c>
      <c r="BL186" s="16">
        <f t="shared" si="187"/>
        <v>0.0139837063354651</v>
      </c>
      <c r="BM186" s="16">
        <f t="shared" si="188"/>
        <v>0.0938513669185346</v>
      </c>
      <c r="BN186" s="16">
        <f t="shared" si="189"/>
        <v>0.0292801772721351</v>
      </c>
      <c r="BQ186" s="25">
        <v>0.196004177486324</v>
      </c>
      <c r="BR186" s="25">
        <v>1</v>
      </c>
      <c r="BS186" s="22">
        <v>1.09948078824754</v>
      </c>
      <c r="BT186" s="25">
        <v>0.0320490793320486</v>
      </c>
      <c r="BU186" s="25">
        <v>-0.415515443961666</v>
      </c>
      <c r="BV186" s="25">
        <v>-0.385662480811985</v>
      </c>
      <c r="BW186" s="25">
        <v>1.48160454092422</v>
      </c>
      <c r="BX186" s="27">
        <f t="shared" si="190"/>
        <v>1.15075845584586</v>
      </c>
      <c r="BY186" s="27">
        <f t="shared" si="172"/>
        <v>1.09493003818411</v>
      </c>
      <c r="BZ186" s="29">
        <f t="shared" si="235"/>
        <v>0.913300361782432</v>
      </c>
      <c r="CA186" s="27">
        <f t="shared" si="191"/>
        <v>0.0119337149691799</v>
      </c>
      <c r="CB186" s="27">
        <f t="shared" si="192"/>
        <v>0.0866996382175677</v>
      </c>
      <c r="CC186" s="27">
        <f t="shared" si="193"/>
        <v>0.0323308015308283</v>
      </c>
      <c r="CF186" s="31">
        <v>0.196004177486324</v>
      </c>
      <c r="CG186" s="31">
        <v>1</v>
      </c>
      <c r="CH186" s="31">
        <v>0.0320490793320486</v>
      </c>
      <c r="CI186" s="31">
        <v>-0.415515443961666</v>
      </c>
      <c r="CJ186" s="31">
        <v>-0.385662480811985</v>
      </c>
      <c r="CK186" s="31">
        <v>1.48160454092422</v>
      </c>
      <c r="CL186" s="34">
        <f t="shared" si="194"/>
        <v>1.1328027024654</v>
      </c>
      <c r="CM186" s="34">
        <f t="shared" si="195"/>
        <v>1.1122854820683</v>
      </c>
      <c r="CN186" s="34">
        <f t="shared" si="196"/>
        <v>0.89904976386143</v>
      </c>
      <c r="CO186" s="32">
        <f t="shared" si="197"/>
        <v>0.0161791525001051</v>
      </c>
      <c r="CP186" s="32">
        <f t="shared" si="198"/>
        <v>0.10095023613857</v>
      </c>
      <c r="CQ186" s="32">
        <f t="shared" si="199"/>
        <v>0.0280645269228863</v>
      </c>
      <c r="CS186" s="30">
        <f t="shared" si="200"/>
        <v>1.13525944529564</v>
      </c>
      <c r="CT186" s="30">
        <f t="shared" si="201"/>
        <v>1.28949010281242</v>
      </c>
      <c r="CU186" s="30">
        <f t="shared" si="202"/>
        <v>0.977130415543246</v>
      </c>
      <c r="CV186" s="34">
        <f t="shared" si="203"/>
        <v>1.02340484350192</v>
      </c>
      <c r="CW186" s="32">
        <f t="shared" si="204"/>
        <v>0.000869666163886954</v>
      </c>
      <c r="CX186" s="32">
        <f t="shared" si="205"/>
        <v>0.0234048435019187</v>
      </c>
      <c r="CY186" s="32">
        <f t="shared" si="206"/>
        <v>0.0887426280680611</v>
      </c>
      <c r="CZ186" s="36"/>
      <c r="DB186" s="25">
        <v>0.196004177486324</v>
      </c>
      <c r="DC186" s="25">
        <v>1</v>
      </c>
      <c r="DD186" s="22">
        <v>0.0320490793320486</v>
      </c>
      <c r="DE186" s="25">
        <v>-0.385662480811985</v>
      </c>
      <c r="DF186" s="25">
        <v>1.48160454092422</v>
      </c>
      <c r="DG186" s="26">
        <f t="shared" si="207"/>
        <v>1.10460044199365</v>
      </c>
      <c r="DH186" s="29">
        <f t="shared" si="236"/>
        <v>1.14068395421414</v>
      </c>
      <c r="DI186" s="26">
        <f t="shared" si="237"/>
        <v>0.876667017455278</v>
      </c>
      <c r="DJ186" s="16">
        <f t="shared" si="208"/>
        <v>0.0241490226285689</v>
      </c>
      <c r="DK186" s="16">
        <f t="shared" si="209"/>
        <v>0.123332982544722</v>
      </c>
      <c r="DL186" s="16">
        <f t="shared" si="210"/>
        <v>0.0261685757487027</v>
      </c>
      <c r="DO186" s="25">
        <v>0.196004177486324</v>
      </c>
      <c r="DP186" s="25">
        <v>1</v>
      </c>
      <c r="DQ186" s="25">
        <v>-0.385662480811985</v>
      </c>
      <c r="DR186" s="22">
        <v>1.48160454092422</v>
      </c>
      <c r="DS186" s="26">
        <f t="shared" si="211"/>
        <v>1.14762914307193</v>
      </c>
      <c r="DT186" s="26">
        <f t="shared" si="173"/>
        <v>1.09791565298462</v>
      </c>
      <c r="DU186" s="26">
        <f t="shared" si="238"/>
        <v>0.910816780215815</v>
      </c>
      <c r="DV186" s="16">
        <f t="shared" si="212"/>
        <v>0.0126272094867494</v>
      </c>
      <c r="DW186" s="16">
        <f t="shared" si="213"/>
        <v>0.0891832197841848</v>
      </c>
      <c r="DX186" s="16">
        <f t="shared" si="214"/>
        <v>0.0428360273468217</v>
      </c>
      <c r="EA186" s="25">
        <v>0.196004177486324</v>
      </c>
      <c r="EB186" s="22">
        <v>1</v>
      </c>
      <c r="EC186" s="25">
        <v>-0.385662480811985</v>
      </c>
      <c r="ED186" s="26">
        <f t="shared" si="215"/>
        <v>1.14137053170212</v>
      </c>
      <c r="EE186" s="26">
        <f t="shared" si="174"/>
        <v>1.10393598310355</v>
      </c>
      <c r="EF186" s="26">
        <f t="shared" si="239"/>
        <v>0.905849628335013</v>
      </c>
      <c r="EG186" s="16">
        <f t="shared" si="216"/>
        <v>0.0140729507486387</v>
      </c>
      <c r="EH186" s="16">
        <f t="shared" si="217"/>
        <v>0.0941503716649874</v>
      </c>
      <c r="EI186" s="16">
        <f t="shared" si="218"/>
        <v>0.0588218325365229</v>
      </c>
      <c r="EL186" s="25">
        <v>0.196004177486324</v>
      </c>
      <c r="EM186" s="25">
        <v>-0.385662480811985</v>
      </c>
      <c r="EN186" s="26">
        <f t="shared" si="219"/>
        <v>1.04810728085326</v>
      </c>
      <c r="EO186" s="26">
        <f t="shared" si="220"/>
        <v>1.20216701383301</v>
      </c>
      <c r="EP186" s="26">
        <f t="shared" si="221"/>
        <v>0.831831175280362</v>
      </c>
      <c r="EQ186" s="16">
        <f t="shared" si="222"/>
        <v>0.0448985244274006</v>
      </c>
      <c r="ER186" s="16">
        <f t="shared" si="223"/>
        <v>0.168168824719637</v>
      </c>
      <c r="ES186" s="16">
        <f t="shared" si="224"/>
        <v>0.134941802547458</v>
      </c>
    </row>
    <row r="187" s="1" customFormat="1" spans="1:149">
      <c r="A187" s="13" t="s">
        <v>31</v>
      </c>
      <c r="B187" s="13">
        <v>3.00260663050318</v>
      </c>
      <c r="C187" s="14">
        <v>0.0034</v>
      </c>
      <c r="D187" s="14">
        <v>0.0325681818181818</v>
      </c>
      <c r="E187" s="13">
        <v>100</v>
      </c>
      <c r="F187" s="13">
        <v>0.6</v>
      </c>
      <c r="G187" s="13">
        <v>0.66</v>
      </c>
      <c r="H187" s="13">
        <v>0.68</v>
      </c>
      <c r="I187" s="13">
        <v>6.4</v>
      </c>
      <c r="J187" s="13">
        <v>0.93</v>
      </c>
      <c r="K187" s="17">
        <f t="shared" si="175"/>
        <v>0.922331088933018</v>
      </c>
      <c r="L187" s="17">
        <f t="shared" si="165"/>
        <v>1.00831470516282</v>
      </c>
      <c r="M187" s="17">
        <f t="shared" si="166"/>
        <v>0.991753859067761</v>
      </c>
      <c r="N187" s="16">
        <f t="shared" si="167"/>
        <v>5.8812196953282e-5</v>
      </c>
      <c r="O187" s="16">
        <f t="shared" si="168"/>
        <v>0.00824614093223897</v>
      </c>
      <c r="P187" s="16">
        <f>(O187-$Q$1)^2</f>
        <v>0.278293660785481</v>
      </c>
      <c r="R187" s="21">
        <f t="shared" si="225"/>
        <v>0.00828032842535531</v>
      </c>
      <c r="S187" s="21">
        <f t="shared" si="245"/>
        <v>1</v>
      </c>
      <c r="T187" s="21">
        <f t="shared" si="176"/>
        <v>1.09948078824754</v>
      </c>
      <c r="U187" s="22">
        <f t="shared" si="226"/>
        <v>0.00339423306801562</v>
      </c>
      <c r="V187" s="21">
        <f t="shared" si="227"/>
        <v>0.0320490793320486</v>
      </c>
      <c r="W187" s="21">
        <f t="shared" si="228"/>
        <v>4.60517018598809</v>
      </c>
      <c r="X187" s="21">
        <f t="shared" si="229"/>
        <v>-0.510825623765991</v>
      </c>
      <c r="Y187" s="21">
        <f t="shared" si="230"/>
        <v>-0.415515443961666</v>
      </c>
      <c r="Z187" s="25">
        <f t="shared" si="231"/>
        <v>-0.385662480811985</v>
      </c>
      <c r="AA187" s="21">
        <f t="shared" si="232"/>
        <v>1.85629799036563</v>
      </c>
      <c r="AB187" s="26">
        <f t="shared" si="177"/>
        <v>1.19750375848811</v>
      </c>
      <c r="AC187" s="26">
        <f t="shared" si="169"/>
        <v>0.776615516576044</v>
      </c>
      <c r="AD187" s="26">
        <f t="shared" si="233"/>
        <v>1.28763844998722</v>
      </c>
      <c r="AE187" s="16">
        <f t="shared" si="178"/>
        <v>0.0715582608052664</v>
      </c>
      <c r="AF187" s="16">
        <f t="shared" si="179"/>
        <v>0.287638449987218</v>
      </c>
      <c r="AG187" s="16">
        <f t="shared" si="180"/>
        <v>0.000488516674405359</v>
      </c>
      <c r="AJ187" s="25">
        <v>0.00828032842535531</v>
      </c>
      <c r="AK187" s="25">
        <v>1</v>
      </c>
      <c r="AL187" s="25">
        <v>1.09948078824754</v>
      </c>
      <c r="AM187" s="25">
        <v>0.0320490793320486</v>
      </c>
      <c r="AN187" s="22">
        <v>4.60517018598809</v>
      </c>
      <c r="AO187" s="25">
        <v>-0.510825623765991</v>
      </c>
      <c r="AP187" s="25">
        <v>-0.415515443961666</v>
      </c>
      <c r="AQ187" s="25">
        <v>-0.385662480811985</v>
      </c>
      <c r="AR187" s="25">
        <v>1.85629799036563</v>
      </c>
      <c r="AS187" s="26">
        <f t="shared" si="181"/>
        <v>1.19794836430012</v>
      </c>
      <c r="AT187" s="26">
        <f t="shared" si="170"/>
        <v>0.776327283975497</v>
      </c>
      <c r="AU187" s="26">
        <f t="shared" si="182"/>
        <v>1.28811652075282</v>
      </c>
      <c r="AV187" s="16">
        <f t="shared" si="183"/>
        <v>0.0717963259311091</v>
      </c>
      <c r="AW187" s="16">
        <f t="shared" si="184"/>
        <v>0.288116520752816</v>
      </c>
      <c r="AX187" s="16">
        <f t="shared" si="185"/>
        <v>0.000487651071991823</v>
      </c>
      <c r="BA187" s="25">
        <v>0.00828032842535531</v>
      </c>
      <c r="BB187" s="25">
        <v>1</v>
      </c>
      <c r="BC187" s="25">
        <v>1.09948078824754</v>
      </c>
      <c r="BD187" s="25">
        <v>0.0320490793320486</v>
      </c>
      <c r="BE187" s="22">
        <v>-0.510825623765991</v>
      </c>
      <c r="BF187" s="25">
        <v>-0.415515443961666</v>
      </c>
      <c r="BG187" s="25">
        <v>-0.385662480811985</v>
      </c>
      <c r="BH187" s="25">
        <v>1.85629799036563</v>
      </c>
      <c r="BI187" s="26">
        <f t="shared" si="186"/>
        <v>1.19529600241233</v>
      </c>
      <c r="BJ187" s="26">
        <f t="shared" si="171"/>
        <v>0.77804995425659</v>
      </c>
      <c r="BK187" s="26">
        <f t="shared" si="234"/>
        <v>1.28526451872294</v>
      </c>
      <c r="BL187" s="16">
        <f t="shared" si="187"/>
        <v>0.0703819688959644</v>
      </c>
      <c r="BM187" s="16">
        <f t="shared" si="188"/>
        <v>0.285264518722938</v>
      </c>
      <c r="BN187" s="16">
        <f t="shared" si="189"/>
        <v>0.000412034652742198</v>
      </c>
      <c r="BQ187" s="25">
        <v>0.00828032842535531</v>
      </c>
      <c r="BR187" s="25">
        <v>1</v>
      </c>
      <c r="BS187" s="22">
        <v>1.09948078824754</v>
      </c>
      <c r="BT187" s="25">
        <v>0.0320490793320486</v>
      </c>
      <c r="BU187" s="25">
        <v>-0.415515443961666</v>
      </c>
      <c r="BV187" s="25">
        <v>-0.385662480811985</v>
      </c>
      <c r="BW187" s="25">
        <v>1.85629799036563</v>
      </c>
      <c r="BX187" s="27">
        <f t="shared" si="190"/>
        <v>1.20342144926719</v>
      </c>
      <c r="BY187" s="27">
        <f t="shared" si="172"/>
        <v>0.772796596376367</v>
      </c>
      <c r="BZ187" s="29">
        <f t="shared" si="235"/>
        <v>1.29400155835182</v>
      </c>
      <c r="CA187" s="27">
        <f t="shared" si="191"/>
        <v>0.074759288919371</v>
      </c>
      <c r="CB187" s="27">
        <f t="shared" si="192"/>
        <v>0.294001558351818</v>
      </c>
      <c r="CC187" s="27">
        <f t="shared" si="193"/>
        <v>0.000755933279728132</v>
      </c>
      <c r="CF187" s="31">
        <v>0.00828032842535531</v>
      </c>
      <c r="CG187" s="31">
        <v>1</v>
      </c>
      <c r="CH187" s="31">
        <v>0.0320490793320486</v>
      </c>
      <c r="CI187" s="31">
        <v>-0.415515443961666</v>
      </c>
      <c r="CJ187" s="31">
        <v>-0.385662480811985</v>
      </c>
      <c r="CK187" s="31">
        <v>1.85629799036563</v>
      </c>
      <c r="CL187" s="34">
        <f t="shared" si="194"/>
        <v>1.17910846787275</v>
      </c>
      <c r="CM187" s="34">
        <f t="shared" si="195"/>
        <v>0.788731508033206</v>
      </c>
      <c r="CN187" s="34">
        <f t="shared" si="196"/>
        <v>1.26785856760511</v>
      </c>
      <c r="CO187" s="32">
        <f t="shared" si="197"/>
        <v>0.0620550287659106</v>
      </c>
      <c r="CP187" s="32">
        <f t="shared" si="198"/>
        <v>0.267858567605111</v>
      </c>
      <c r="CQ187" s="32">
        <f t="shared" si="199"/>
        <v>3.79916838833279e-7</v>
      </c>
      <c r="CS187" s="30">
        <f t="shared" si="200"/>
        <v>1.18200356028172</v>
      </c>
      <c r="CT187" s="30">
        <f t="shared" si="201"/>
        <v>1.35335216437079</v>
      </c>
      <c r="CU187" s="30">
        <f t="shared" si="202"/>
        <v>0.687182556383897</v>
      </c>
      <c r="CV187" s="34">
        <f t="shared" si="203"/>
        <v>1.45521738104386</v>
      </c>
      <c r="CW187" s="32">
        <f t="shared" si="204"/>
        <v>0.179227055077433</v>
      </c>
      <c r="CX187" s="32">
        <f t="shared" si="205"/>
        <v>0.455217381043862</v>
      </c>
      <c r="CY187" s="32">
        <f t="shared" si="206"/>
        <v>0.0179333687411011</v>
      </c>
      <c r="CZ187" s="36"/>
      <c r="DB187" s="25">
        <v>0.00828032842535531</v>
      </c>
      <c r="DC187" s="25">
        <v>1</v>
      </c>
      <c r="DD187" s="22">
        <v>0.0320490793320486</v>
      </c>
      <c r="DE187" s="25">
        <v>-0.385662480811985</v>
      </c>
      <c r="DF187" s="25">
        <v>1.85629799036563</v>
      </c>
      <c r="DG187" s="26">
        <f t="shared" si="207"/>
        <v>1.15467506057615</v>
      </c>
      <c r="DH187" s="29">
        <f t="shared" si="236"/>
        <v>0.8054213966793</v>
      </c>
      <c r="DI187" s="26">
        <f t="shared" si="237"/>
        <v>1.24158608664102</v>
      </c>
      <c r="DJ187" s="16">
        <f t="shared" si="208"/>
        <v>0.0504788828448975</v>
      </c>
      <c r="DK187" s="16">
        <f t="shared" si="209"/>
        <v>0.241586086641024</v>
      </c>
      <c r="DL187" s="16">
        <f t="shared" si="210"/>
        <v>0.00189346275726046</v>
      </c>
      <c r="DO187" s="25">
        <v>0.00828032842535531</v>
      </c>
      <c r="DP187" s="25">
        <v>1</v>
      </c>
      <c r="DQ187" s="25">
        <v>-0.385662480811985</v>
      </c>
      <c r="DR187" s="22">
        <v>1.85629799036563</v>
      </c>
      <c r="DS187" s="26">
        <f t="shared" si="211"/>
        <v>1.21836321632706</v>
      </c>
      <c r="DT187" s="26">
        <f t="shared" si="173"/>
        <v>0.763319170783592</v>
      </c>
      <c r="DU187" s="26">
        <f t="shared" si="238"/>
        <v>1.31006797454522</v>
      </c>
      <c r="DV187" s="16">
        <f t="shared" si="212"/>
        <v>0.083153344530486</v>
      </c>
      <c r="DW187" s="16">
        <f t="shared" si="213"/>
        <v>0.310067974545224</v>
      </c>
      <c r="DX187" s="16">
        <f t="shared" si="214"/>
        <v>0.000193657617780977</v>
      </c>
      <c r="EA187" s="25">
        <v>0.00828032842535531</v>
      </c>
      <c r="EB187" s="22">
        <v>1</v>
      </c>
      <c r="EC187" s="25">
        <v>-0.385662480811985</v>
      </c>
      <c r="ED187" s="26">
        <f t="shared" si="215"/>
        <v>1.01640429318903</v>
      </c>
      <c r="EE187" s="26">
        <f t="shared" si="174"/>
        <v>0.914990231969671</v>
      </c>
      <c r="EF187" s="26">
        <f t="shared" si="239"/>
        <v>1.09290784213874</v>
      </c>
      <c r="EG187" s="16">
        <f t="shared" si="216"/>
        <v>0.00746570188149581</v>
      </c>
      <c r="EH187" s="16">
        <f t="shared" si="217"/>
        <v>0.0929078421387417</v>
      </c>
      <c r="EI187" s="16">
        <f t="shared" si="218"/>
        <v>0.0594260830734036</v>
      </c>
      <c r="EL187" s="25">
        <v>0.00828032842535531</v>
      </c>
      <c r="EM187" s="25">
        <v>-0.385662480811985</v>
      </c>
      <c r="EN187" s="26">
        <f t="shared" si="219"/>
        <v>0.933352237851503</v>
      </c>
      <c r="EO187" s="26">
        <f t="shared" si="220"/>
        <v>0.996408389335178</v>
      </c>
      <c r="EP187" s="26">
        <f t="shared" si="221"/>
        <v>1.00360455682957</v>
      </c>
      <c r="EQ187" s="16">
        <f t="shared" si="222"/>
        <v>1.12374986130522e-5</v>
      </c>
      <c r="ER187" s="16">
        <f t="shared" si="223"/>
        <v>0.0036045568295735</v>
      </c>
      <c r="ES187" s="16">
        <f t="shared" si="224"/>
        <v>0.282926677976976</v>
      </c>
    </row>
    <row r="188" s="1" customFormat="1" spans="1:149">
      <c r="A188" s="13" t="s">
        <v>31</v>
      </c>
      <c r="B188" s="13">
        <v>3.00260663050318</v>
      </c>
      <c r="C188" s="14">
        <v>0.0018</v>
      </c>
      <c r="D188" s="14">
        <v>0.0325681818181818</v>
      </c>
      <c r="E188" s="13">
        <v>100</v>
      </c>
      <c r="F188" s="13">
        <v>0.6</v>
      </c>
      <c r="G188" s="13">
        <v>0.66</v>
      </c>
      <c r="H188" s="13">
        <v>0.68</v>
      </c>
      <c r="I188" s="13">
        <v>5.4</v>
      </c>
      <c r="J188" s="13">
        <v>1.01</v>
      </c>
      <c r="K188" s="17">
        <f t="shared" si="175"/>
        <v>0.978438928933018</v>
      </c>
      <c r="L188" s="17">
        <f t="shared" si="165"/>
        <v>1.0322565569845</v>
      </c>
      <c r="M188" s="17">
        <f t="shared" si="166"/>
        <v>0.968751414785166</v>
      </c>
      <c r="N188" s="16">
        <f t="shared" si="167"/>
        <v>0.000996101206895097</v>
      </c>
      <c r="O188" s="16">
        <f t="shared" si="168"/>
        <v>0.0312485852148338</v>
      </c>
      <c r="P188" s="16">
        <f>(O188-$Q$1)^2</f>
        <v>0.254553563210628</v>
      </c>
      <c r="R188" s="21">
        <f t="shared" si="225"/>
        <v>0.0317472378922493</v>
      </c>
      <c r="S188" s="21">
        <f t="shared" si="245"/>
        <v>1</v>
      </c>
      <c r="T188" s="21">
        <f t="shared" si="176"/>
        <v>1.09948078824754</v>
      </c>
      <c r="U188" s="22">
        <f t="shared" si="226"/>
        <v>0.0017983819413794</v>
      </c>
      <c r="V188" s="21">
        <f t="shared" si="227"/>
        <v>0.0320490793320486</v>
      </c>
      <c r="W188" s="21">
        <f t="shared" si="228"/>
        <v>4.60517018598809</v>
      </c>
      <c r="X188" s="21">
        <f t="shared" si="229"/>
        <v>-0.510825623765991</v>
      </c>
      <c r="Y188" s="21">
        <f t="shared" si="230"/>
        <v>-0.415515443961666</v>
      </c>
      <c r="Z188" s="25">
        <f t="shared" si="231"/>
        <v>-0.385662480811985</v>
      </c>
      <c r="AA188" s="21">
        <f t="shared" si="232"/>
        <v>1.68639895357023</v>
      </c>
      <c r="AB188" s="26">
        <f t="shared" si="177"/>
        <v>1.18389263812549</v>
      </c>
      <c r="AC188" s="26">
        <f t="shared" si="169"/>
        <v>0.853117898933116</v>
      </c>
      <c r="AD188" s="26">
        <f t="shared" si="233"/>
        <v>1.17217092883712</v>
      </c>
      <c r="AE188" s="16">
        <f t="shared" si="178"/>
        <v>0.0302386495942419</v>
      </c>
      <c r="AF188" s="16">
        <f t="shared" si="179"/>
        <v>0.172170928837117</v>
      </c>
      <c r="AG188" s="16">
        <f t="shared" si="180"/>
        <v>0.00871704336081391</v>
      </c>
      <c r="AJ188" s="25">
        <v>0.0317472378922493</v>
      </c>
      <c r="AK188" s="25">
        <v>1</v>
      </c>
      <c r="AL188" s="25">
        <v>1.09948078824754</v>
      </c>
      <c r="AM188" s="25">
        <v>0.0320490793320486</v>
      </c>
      <c r="AN188" s="22">
        <v>4.60517018598809</v>
      </c>
      <c r="AO188" s="25">
        <v>-0.510825623765991</v>
      </c>
      <c r="AP188" s="25">
        <v>-0.415515443961666</v>
      </c>
      <c r="AQ188" s="25">
        <v>-0.385662480811985</v>
      </c>
      <c r="AR188" s="25">
        <v>1.68639895357023</v>
      </c>
      <c r="AS188" s="26">
        <f t="shared" si="181"/>
        <v>1.18342035951553</v>
      </c>
      <c r="AT188" s="26">
        <f t="shared" si="170"/>
        <v>0.853458360656799</v>
      </c>
      <c r="AU188" s="26">
        <f t="shared" si="182"/>
        <v>1.171703326253</v>
      </c>
      <c r="AV188" s="16">
        <f t="shared" si="183"/>
        <v>0.030074621094494</v>
      </c>
      <c r="AW188" s="16">
        <f t="shared" si="184"/>
        <v>0.171703326252995</v>
      </c>
      <c r="AX188" s="16">
        <f t="shared" si="185"/>
        <v>0.00889821898583118</v>
      </c>
      <c r="BA188" s="25">
        <v>0.0317472378922493</v>
      </c>
      <c r="BB188" s="25">
        <v>1</v>
      </c>
      <c r="BC188" s="25">
        <v>1.09948078824754</v>
      </c>
      <c r="BD188" s="25">
        <v>0.0320490793320486</v>
      </c>
      <c r="BE188" s="22">
        <v>-0.510825623765991</v>
      </c>
      <c r="BF188" s="25">
        <v>-0.415515443961666</v>
      </c>
      <c r="BG188" s="25">
        <v>-0.385662480811985</v>
      </c>
      <c r="BH188" s="25">
        <v>1.68639895357023</v>
      </c>
      <c r="BI188" s="26">
        <f t="shared" si="186"/>
        <v>1.17831513402905</v>
      </c>
      <c r="BJ188" s="26">
        <f t="shared" si="171"/>
        <v>0.857156095879443</v>
      </c>
      <c r="BK188" s="26">
        <f t="shared" si="234"/>
        <v>1.16664864755351</v>
      </c>
      <c r="BL188" s="16">
        <f t="shared" si="187"/>
        <v>0.028329984343216</v>
      </c>
      <c r="BM188" s="16">
        <f t="shared" si="188"/>
        <v>0.166648647553512</v>
      </c>
      <c r="BN188" s="16">
        <f t="shared" si="189"/>
        <v>0.00966627858953326</v>
      </c>
      <c r="BQ188" s="25">
        <v>0.0317472378922493</v>
      </c>
      <c r="BR188" s="25">
        <v>1</v>
      </c>
      <c r="BS188" s="22">
        <v>1.09948078824754</v>
      </c>
      <c r="BT188" s="25">
        <v>0.0320490793320486</v>
      </c>
      <c r="BU188" s="25">
        <v>-0.415515443961666</v>
      </c>
      <c r="BV188" s="25">
        <v>-0.385662480811985</v>
      </c>
      <c r="BW188" s="25">
        <v>1.68639895357023</v>
      </c>
      <c r="BX188" s="27">
        <f t="shared" si="190"/>
        <v>1.18690980240168</v>
      </c>
      <c r="BY188" s="27">
        <f t="shared" si="172"/>
        <v>0.850949244800486</v>
      </c>
      <c r="BZ188" s="29">
        <f t="shared" si="235"/>
        <v>1.17515822019968</v>
      </c>
      <c r="CA188" s="27">
        <f t="shared" si="191"/>
        <v>0.0312970781857998</v>
      </c>
      <c r="CB188" s="27">
        <f t="shared" si="192"/>
        <v>0.175158220199678</v>
      </c>
      <c r="CC188" s="27">
        <f t="shared" si="193"/>
        <v>0.00834465757854598</v>
      </c>
      <c r="CF188" s="31">
        <v>0.0317472378922493</v>
      </c>
      <c r="CG188" s="31">
        <v>1</v>
      </c>
      <c r="CH188" s="31">
        <v>0.0320490793320486</v>
      </c>
      <c r="CI188" s="31">
        <v>-0.415515443961666</v>
      </c>
      <c r="CJ188" s="31">
        <v>-0.385662480811985</v>
      </c>
      <c r="CK188" s="31">
        <v>1.68639895357023</v>
      </c>
      <c r="CL188" s="34">
        <f t="shared" si="194"/>
        <v>1.16540279322037</v>
      </c>
      <c r="CM188" s="34">
        <f t="shared" si="195"/>
        <v>0.866653148487021</v>
      </c>
      <c r="CN188" s="34">
        <f t="shared" si="196"/>
        <v>1.15386415170333</v>
      </c>
      <c r="CO188" s="32">
        <f t="shared" si="197"/>
        <v>0.0241500281406921</v>
      </c>
      <c r="CP188" s="32">
        <f t="shared" si="198"/>
        <v>0.153864151703333</v>
      </c>
      <c r="CQ188" s="32">
        <f t="shared" si="199"/>
        <v>0.0131356331490714</v>
      </c>
      <c r="CS188" s="30">
        <f t="shared" si="200"/>
        <v>1.16808897347393</v>
      </c>
      <c r="CT188" s="30">
        <f t="shared" si="201"/>
        <v>1.33259710670658</v>
      </c>
      <c r="CU188" s="30">
        <f t="shared" si="202"/>
        <v>0.757918499835364</v>
      </c>
      <c r="CV188" s="34">
        <f t="shared" si="203"/>
        <v>1.31940307594711</v>
      </c>
      <c r="CW188" s="32">
        <f t="shared" si="204"/>
        <v>0.104068893255459</v>
      </c>
      <c r="CX188" s="32">
        <f t="shared" si="205"/>
        <v>0.319403075947113</v>
      </c>
      <c r="CY188" s="32">
        <f t="shared" si="206"/>
        <v>3.60535302281107e-6</v>
      </c>
      <c r="CZ188" s="36"/>
      <c r="DB188" s="25">
        <v>0.0317472378922493</v>
      </c>
      <c r="DC188" s="25">
        <v>1</v>
      </c>
      <c r="DD188" s="22">
        <v>0.0320490793320486</v>
      </c>
      <c r="DE188" s="25">
        <v>-0.385662480811985</v>
      </c>
      <c r="DF188" s="25">
        <v>1.68639895357023</v>
      </c>
      <c r="DG188" s="26">
        <f t="shared" si="207"/>
        <v>1.13904509774433</v>
      </c>
      <c r="DH188" s="29">
        <f t="shared" si="236"/>
        <v>0.886707648362753</v>
      </c>
      <c r="DI188" s="26">
        <f t="shared" si="237"/>
        <v>1.12776742350924</v>
      </c>
      <c r="DJ188" s="16">
        <f t="shared" si="208"/>
        <v>0.0166526372518447</v>
      </c>
      <c r="DK188" s="16">
        <f t="shared" si="209"/>
        <v>0.127767423509241</v>
      </c>
      <c r="DL188" s="16">
        <f t="shared" si="210"/>
        <v>0.0247535472233914</v>
      </c>
      <c r="DO188" s="25">
        <v>0.0317472378922493</v>
      </c>
      <c r="DP188" s="25">
        <v>1</v>
      </c>
      <c r="DQ188" s="25">
        <v>-0.385662480811985</v>
      </c>
      <c r="DR188" s="22">
        <v>1.68639895357023</v>
      </c>
      <c r="DS188" s="26">
        <f t="shared" si="211"/>
        <v>1.19346734779226</v>
      </c>
      <c r="DT188" s="26">
        <f t="shared" si="173"/>
        <v>0.846273676333375</v>
      </c>
      <c r="DU188" s="26">
        <f t="shared" si="238"/>
        <v>1.18165083939828</v>
      </c>
      <c r="DV188" s="16">
        <f t="shared" si="212"/>
        <v>0.0336602677059269</v>
      </c>
      <c r="DW188" s="16">
        <f t="shared" si="213"/>
        <v>0.181650839398279</v>
      </c>
      <c r="DX188" s="16">
        <f t="shared" si="214"/>
        <v>0.0131104888716303</v>
      </c>
      <c r="EA188" s="25">
        <v>0.0317472378922493</v>
      </c>
      <c r="EB188" s="22">
        <v>1</v>
      </c>
      <c r="EC188" s="25">
        <v>-0.385662480811985</v>
      </c>
      <c r="ED188" s="26">
        <f t="shared" si="215"/>
        <v>1.07823485505758</v>
      </c>
      <c r="EE188" s="26">
        <f t="shared" si="174"/>
        <v>0.93671614793612</v>
      </c>
      <c r="EF188" s="26">
        <f t="shared" si="239"/>
        <v>1.06755926243325</v>
      </c>
      <c r="EG188" s="16">
        <f t="shared" si="216"/>
        <v>0.00465599544472937</v>
      </c>
      <c r="EH188" s="16">
        <f t="shared" si="217"/>
        <v>0.0675592624332506</v>
      </c>
      <c r="EI188" s="16">
        <f t="shared" si="218"/>
        <v>0.0724273161792863</v>
      </c>
      <c r="EL188" s="25">
        <v>0.0317472378922493</v>
      </c>
      <c r="EM188" s="25">
        <v>-0.385662480811985</v>
      </c>
      <c r="EN188" s="26">
        <f t="shared" si="219"/>
        <v>0.990130523494673</v>
      </c>
      <c r="EO188" s="26">
        <f t="shared" si="220"/>
        <v>1.02006753254631</v>
      </c>
      <c r="EP188" s="26">
        <f t="shared" si="221"/>
        <v>0.980327250984824</v>
      </c>
      <c r="EQ188" s="16">
        <f t="shared" si="222"/>
        <v>0.000394796096595759</v>
      </c>
      <c r="ER188" s="16">
        <f t="shared" si="223"/>
        <v>0.0196727490151757</v>
      </c>
      <c r="ES188" s="16">
        <f t="shared" si="224"/>
        <v>0.266091247997297</v>
      </c>
    </row>
    <row r="189" s="1" customFormat="1" spans="1:149">
      <c r="A189" s="13" t="s">
        <v>31</v>
      </c>
      <c r="B189" s="13">
        <v>3.00260663050318</v>
      </c>
      <c r="C189" s="14">
        <v>0.0026</v>
      </c>
      <c r="D189" s="14">
        <v>0.0325681818181818</v>
      </c>
      <c r="E189" s="13">
        <v>100</v>
      </c>
      <c r="F189" s="13">
        <v>0.6</v>
      </c>
      <c r="G189" s="13">
        <v>0.66</v>
      </c>
      <c r="H189" s="13">
        <v>0.68</v>
      </c>
      <c r="I189" s="13">
        <v>5.4</v>
      </c>
      <c r="J189" s="13">
        <v>0.98</v>
      </c>
      <c r="K189" s="17">
        <f t="shared" si="175"/>
        <v>0.978735008933018</v>
      </c>
      <c r="L189" s="17">
        <f t="shared" si="165"/>
        <v>1.00129247554796</v>
      </c>
      <c r="M189" s="17">
        <f t="shared" si="166"/>
        <v>0.998709192788794</v>
      </c>
      <c r="N189" s="16">
        <f t="shared" si="167"/>
        <v>1.60020239954446e-6</v>
      </c>
      <c r="O189" s="16">
        <f t="shared" si="168"/>
        <v>0.00129080721120622</v>
      </c>
      <c r="P189" s="16">
        <f>(O189-$Q$1)^2</f>
        <v>0.285680407790432</v>
      </c>
      <c r="R189" s="21">
        <f t="shared" si="225"/>
        <v>0.00129164102043626</v>
      </c>
      <c r="S189" s="21">
        <f t="shared" si="245"/>
        <v>1</v>
      </c>
      <c r="T189" s="21">
        <f t="shared" si="176"/>
        <v>1.09948078824754</v>
      </c>
      <c r="U189" s="22">
        <f t="shared" si="226"/>
        <v>0.00259662584726591</v>
      </c>
      <c r="V189" s="21">
        <f t="shared" si="227"/>
        <v>0.0320490793320486</v>
      </c>
      <c r="W189" s="21">
        <f t="shared" si="228"/>
        <v>4.60517018598809</v>
      </c>
      <c r="X189" s="21">
        <f t="shared" si="229"/>
        <v>-0.510825623765991</v>
      </c>
      <c r="Y189" s="21">
        <f t="shared" si="230"/>
        <v>-0.415515443961666</v>
      </c>
      <c r="Z189" s="25">
        <f t="shared" si="231"/>
        <v>-0.385662480811985</v>
      </c>
      <c r="AA189" s="21">
        <f t="shared" si="232"/>
        <v>1.68639895357023</v>
      </c>
      <c r="AB189" s="26">
        <f t="shared" si="177"/>
        <v>1.18384503803639</v>
      </c>
      <c r="AC189" s="26">
        <f t="shared" si="169"/>
        <v>0.827811046642978</v>
      </c>
      <c r="AD189" s="26">
        <f t="shared" si="233"/>
        <v>1.20800514085346</v>
      </c>
      <c r="AE189" s="16">
        <f t="shared" si="178"/>
        <v>0.0415527995320573</v>
      </c>
      <c r="AF189" s="16">
        <f t="shared" si="179"/>
        <v>0.208005140853459</v>
      </c>
      <c r="AG189" s="16">
        <f t="shared" si="180"/>
        <v>0.00330980397355716</v>
      </c>
      <c r="AJ189" s="25">
        <v>0.00129164102043626</v>
      </c>
      <c r="AK189" s="25">
        <v>1</v>
      </c>
      <c r="AL189" s="25">
        <v>1.09948078824754</v>
      </c>
      <c r="AM189" s="25">
        <v>0.0320490793320486</v>
      </c>
      <c r="AN189" s="22">
        <v>4.60517018598809</v>
      </c>
      <c r="AO189" s="25">
        <v>-0.510825623765991</v>
      </c>
      <c r="AP189" s="25">
        <v>-0.415515443961666</v>
      </c>
      <c r="AQ189" s="25">
        <v>-0.385662480811985</v>
      </c>
      <c r="AR189" s="25">
        <v>1.68639895357023</v>
      </c>
      <c r="AS189" s="26">
        <f t="shared" si="181"/>
        <v>1.18377846781404</v>
      </c>
      <c r="AT189" s="26">
        <f t="shared" si="170"/>
        <v>0.827857598905021</v>
      </c>
      <c r="AU189" s="26">
        <f t="shared" si="182"/>
        <v>1.20793721205515</v>
      </c>
      <c r="AV189" s="16">
        <f t="shared" si="183"/>
        <v>0.0415256639446396</v>
      </c>
      <c r="AW189" s="16">
        <f t="shared" si="184"/>
        <v>0.207937212055147</v>
      </c>
      <c r="AX189" s="16">
        <f t="shared" si="185"/>
        <v>0.00337520164951833</v>
      </c>
      <c r="BA189" s="25">
        <v>0.00129164102043626</v>
      </c>
      <c r="BB189" s="25">
        <v>1</v>
      </c>
      <c r="BC189" s="25">
        <v>1.09948078824754</v>
      </c>
      <c r="BD189" s="25">
        <v>0.0320490793320486</v>
      </c>
      <c r="BE189" s="22">
        <v>-0.510825623765991</v>
      </c>
      <c r="BF189" s="25">
        <v>-0.415515443961666</v>
      </c>
      <c r="BG189" s="25">
        <v>-0.385662480811985</v>
      </c>
      <c r="BH189" s="25">
        <v>1.68639895357023</v>
      </c>
      <c r="BI189" s="26">
        <f t="shared" si="186"/>
        <v>1.17867169746348</v>
      </c>
      <c r="BJ189" s="26">
        <f t="shared" si="171"/>
        <v>0.831444415021567</v>
      </c>
      <c r="BK189" s="26">
        <f t="shared" si="234"/>
        <v>1.20272622190151</v>
      </c>
      <c r="BL189" s="16">
        <f t="shared" si="187"/>
        <v>0.0394704433730205</v>
      </c>
      <c r="BM189" s="16">
        <f t="shared" si="188"/>
        <v>0.20272622190151</v>
      </c>
      <c r="BN189" s="16">
        <f t="shared" si="189"/>
        <v>0.00387377528938291</v>
      </c>
      <c r="BQ189" s="25">
        <v>0.00129164102043626</v>
      </c>
      <c r="BR189" s="25">
        <v>1</v>
      </c>
      <c r="BS189" s="22">
        <v>1.09948078824754</v>
      </c>
      <c r="BT189" s="25">
        <v>0.0320490793320486</v>
      </c>
      <c r="BU189" s="25">
        <v>-0.415515443961666</v>
      </c>
      <c r="BV189" s="25">
        <v>-0.385662480811985</v>
      </c>
      <c r="BW189" s="25">
        <v>1.68639895357023</v>
      </c>
      <c r="BX189" s="27">
        <f t="shared" si="190"/>
        <v>1.18726896662123</v>
      </c>
      <c r="BY189" s="27">
        <f t="shared" si="172"/>
        <v>0.825423747736719</v>
      </c>
      <c r="BZ189" s="29">
        <f t="shared" si="235"/>
        <v>1.21149894553187</v>
      </c>
      <c r="CA189" s="27">
        <f t="shared" si="191"/>
        <v>0.0429604245242339</v>
      </c>
      <c r="CB189" s="27">
        <f t="shared" si="192"/>
        <v>0.211498945531871</v>
      </c>
      <c r="CC189" s="27">
        <f t="shared" si="193"/>
        <v>0.00302592098716358</v>
      </c>
      <c r="CF189" s="31">
        <v>0.00129164102043626</v>
      </c>
      <c r="CG189" s="31">
        <v>1</v>
      </c>
      <c r="CH189" s="31">
        <v>0.0320490793320486</v>
      </c>
      <c r="CI189" s="31">
        <v>-0.415515443961666</v>
      </c>
      <c r="CJ189" s="31">
        <v>-0.385662480811985</v>
      </c>
      <c r="CK189" s="31">
        <v>1.68639895357023</v>
      </c>
      <c r="CL189" s="34">
        <f t="shared" si="194"/>
        <v>1.16575544932267</v>
      </c>
      <c r="CM189" s="34">
        <f t="shared" si="195"/>
        <v>0.840656589312453</v>
      </c>
      <c r="CN189" s="34">
        <f t="shared" si="196"/>
        <v>1.18954637685986</v>
      </c>
      <c r="CO189" s="32">
        <f t="shared" si="197"/>
        <v>0.034505086953066</v>
      </c>
      <c r="CP189" s="32">
        <f t="shared" si="198"/>
        <v>0.189546376859864</v>
      </c>
      <c r="CQ189" s="32">
        <f t="shared" si="199"/>
        <v>0.0062297183239035</v>
      </c>
      <c r="CS189" s="30">
        <f t="shared" si="200"/>
        <v>1.16844173710533</v>
      </c>
      <c r="CT189" s="30">
        <f t="shared" si="201"/>
        <v>1.33259710670658</v>
      </c>
      <c r="CU189" s="30">
        <f t="shared" si="202"/>
        <v>0.735406069147185</v>
      </c>
      <c r="CV189" s="34">
        <f t="shared" si="203"/>
        <v>1.35979296602713</v>
      </c>
      <c r="CW189" s="32">
        <f t="shared" si="204"/>
        <v>0.124324719657854</v>
      </c>
      <c r="CX189" s="32">
        <f t="shared" si="205"/>
        <v>0.359792966027126</v>
      </c>
      <c r="CY189" s="32">
        <f t="shared" si="206"/>
        <v>0.00148156580788809</v>
      </c>
      <c r="CZ189" s="36"/>
      <c r="DB189" s="25">
        <v>0.00129164102043626</v>
      </c>
      <c r="DC189" s="25">
        <v>1</v>
      </c>
      <c r="DD189" s="22">
        <v>0.0320490793320486</v>
      </c>
      <c r="DE189" s="25">
        <v>-0.385662480811985</v>
      </c>
      <c r="DF189" s="25">
        <v>1.68639895357023</v>
      </c>
      <c r="DG189" s="26">
        <f t="shared" si="207"/>
        <v>1.13938977788999</v>
      </c>
      <c r="DH189" s="29">
        <f t="shared" si="236"/>
        <v>0.860109524428804</v>
      </c>
      <c r="DI189" s="26">
        <f t="shared" si="237"/>
        <v>1.16264263049999</v>
      </c>
      <c r="DJ189" s="16">
        <f t="shared" si="208"/>
        <v>0.0254051012958203</v>
      </c>
      <c r="DK189" s="16">
        <f t="shared" si="209"/>
        <v>0.16264263049999</v>
      </c>
      <c r="DL189" s="16">
        <f t="shared" si="210"/>
        <v>0.0149958132587807</v>
      </c>
      <c r="DO189" s="25">
        <v>0.00129164102043626</v>
      </c>
      <c r="DP189" s="25">
        <v>1</v>
      </c>
      <c r="DQ189" s="25">
        <v>-0.385662480811985</v>
      </c>
      <c r="DR189" s="22">
        <v>1.68639895357023</v>
      </c>
      <c r="DS189" s="26">
        <f t="shared" si="211"/>
        <v>1.19382849635441</v>
      </c>
      <c r="DT189" s="26">
        <f t="shared" si="173"/>
        <v>0.820888429948374</v>
      </c>
      <c r="DU189" s="26">
        <f t="shared" si="238"/>
        <v>1.21819234321879</v>
      </c>
      <c r="DV189" s="16">
        <f t="shared" si="212"/>
        <v>0.0457226258531882</v>
      </c>
      <c r="DW189" s="16">
        <f t="shared" si="213"/>
        <v>0.218192343218786</v>
      </c>
      <c r="DX189" s="16">
        <f t="shared" si="214"/>
        <v>0.00607768976510815</v>
      </c>
      <c r="EA189" s="25">
        <v>0.00129164102043626</v>
      </c>
      <c r="EB189" s="22">
        <v>1</v>
      </c>
      <c r="EC189" s="25">
        <v>-0.385662480811985</v>
      </c>
      <c r="ED189" s="26">
        <f t="shared" si="215"/>
        <v>1.07856113375158</v>
      </c>
      <c r="EE189" s="26">
        <f t="shared" si="174"/>
        <v>0.90861794415978</v>
      </c>
      <c r="EF189" s="26">
        <f t="shared" si="239"/>
        <v>1.10057258546079</v>
      </c>
      <c r="EG189" s="16">
        <f t="shared" si="216"/>
        <v>0.00971429708639635</v>
      </c>
      <c r="EH189" s="16">
        <f t="shared" si="217"/>
        <v>0.100572585460793</v>
      </c>
      <c r="EI189" s="16">
        <f t="shared" si="218"/>
        <v>0.0557478910250705</v>
      </c>
      <c r="EL189" s="25">
        <v>0.00129164102043626</v>
      </c>
      <c r="EM189" s="25">
        <v>-0.385662480811985</v>
      </c>
      <c r="EN189" s="26">
        <f t="shared" si="219"/>
        <v>0.990430141423526</v>
      </c>
      <c r="EO189" s="26">
        <f t="shared" si="220"/>
        <v>0.989469079153291</v>
      </c>
      <c r="EP189" s="26">
        <f t="shared" si="221"/>
        <v>1.01064300145258</v>
      </c>
      <c r="EQ189" s="16">
        <f t="shared" si="222"/>
        <v>0.000108787850114749</v>
      </c>
      <c r="ER189" s="16">
        <f t="shared" si="223"/>
        <v>0.0106430014525773</v>
      </c>
      <c r="ES189" s="16">
        <f t="shared" si="224"/>
        <v>0.275488600297364</v>
      </c>
    </row>
    <row r="190" s="1" customFormat="1" spans="1:149">
      <c r="A190" s="13" t="s">
        <v>31</v>
      </c>
      <c r="B190" s="13">
        <v>3.00260663050318</v>
      </c>
      <c r="C190" s="14">
        <v>0.0042</v>
      </c>
      <c r="D190" s="14">
        <v>0.0325681818181818</v>
      </c>
      <c r="E190" s="13">
        <v>100</v>
      </c>
      <c r="F190" s="13">
        <v>0.6</v>
      </c>
      <c r="G190" s="13">
        <v>0.66</v>
      </c>
      <c r="H190" s="13">
        <v>0.68</v>
      </c>
      <c r="I190" s="13">
        <v>5.4</v>
      </c>
      <c r="J190" s="13">
        <v>1.21</v>
      </c>
      <c r="K190" s="17">
        <f t="shared" si="175"/>
        <v>0.979327168933018</v>
      </c>
      <c r="L190" s="17">
        <f t="shared" si="165"/>
        <v>1.23554215423054</v>
      </c>
      <c r="M190" s="17">
        <f t="shared" si="166"/>
        <v>0.809361296638858</v>
      </c>
      <c r="N190" s="16">
        <f t="shared" si="167"/>
        <v>0.0532099549924564</v>
      </c>
      <c r="O190" s="16">
        <f t="shared" si="168"/>
        <v>0.190638703361142</v>
      </c>
      <c r="P190" s="16">
        <f>(O190-$Q$1)^2</f>
        <v>0.119123619238733</v>
      </c>
      <c r="R190" s="21">
        <f t="shared" si="225"/>
        <v>0.211509865031251</v>
      </c>
      <c r="S190" s="21">
        <f t="shared" si="245"/>
        <v>1</v>
      </c>
      <c r="T190" s="21">
        <f t="shared" si="176"/>
        <v>1.09948078824754</v>
      </c>
      <c r="U190" s="22">
        <f t="shared" si="226"/>
        <v>0.00419120461846805</v>
      </c>
      <c r="V190" s="21">
        <f t="shared" si="227"/>
        <v>0.0320490793320486</v>
      </c>
      <c r="W190" s="21">
        <f t="shared" si="228"/>
        <v>4.60517018598809</v>
      </c>
      <c r="X190" s="21">
        <f t="shared" si="229"/>
        <v>-0.510825623765991</v>
      </c>
      <c r="Y190" s="21">
        <f t="shared" si="230"/>
        <v>-0.415515443961666</v>
      </c>
      <c r="Z190" s="25">
        <f t="shared" si="231"/>
        <v>-0.385662480811985</v>
      </c>
      <c r="AA190" s="21">
        <f t="shared" si="232"/>
        <v>1.68639895357023</v>
      </c>
      <c r="AB190" s="26">
        <f t="shared" si="177"/>
        <v>1.18375048904545</v>
      </c>
      <c r="AC190" s="26">
        <f t="shared" si="169"/>
        <v>1.02217486809718</v>
      </c>
      <c r="AD190" s="26">
        <f t="shared" si="233"/>
        <v>0.978306189293761</v>
      </c>
      <c r="AE190" s="16">
        <f t="shared" si="178"/>
        <v>0.000689036825353016</v>
      </c>
      <c r="AF190" s="16">
        <f t="shared" si="179"/>
        <v>0.0216938107062393</v>
      </c>
      <c r="AG190" s="16">
        <f t="shared" si="180"/>
        <v>0.0594590311634004</v>
      </c>
      <c r="AJ190" s="25">
        <v>0.211509865031251</v>
      </c>
      <c r="AK190" s="25">
        <v>1</v>
      </c>
      <c r="AL190" s="25">
        <v>1.09948078824754</v>
      </c>
      <c r="AM190" s="25">
        <v>0.0320490793320486</v>
      </c>
      <c r="AN190" s="22">
        <v>4.60517018598809</v>
      </c>
      <c r="AO190" s="25">
        <v>-0.510825623765991</v>
      </c>
      <c r="AP190" s="25">
        <v>-0.415515443961666</v>
      </c>
      <c r="AQ190" s="25">
        <v>-0.385662480811985</v>
      </c>
      <c r="AR190" s="25">
        <v>1.68639895357023</v>
      </c>
      <c r="AS190" s="26">
        <f t="shared" si="181"/>
        <v>1.18449468441108</v>
      </c>
      <c r="AT190" s="26">
        <f t="shared" si="170"/>
        <v>1.02153265516898</v>
      </c>
      <c r="AU190" s="26">
        <f t="shared" si="182"/>
        <v>0.97892122678602</v>
      </c>
      <c r="AV190" s="16">
        <f t="shared" si="183"/>
        <v>0.000650521123290224</v>
      </c>
      <c r="AW190" s="16">
        <f t="shared" si="184"/>
        <v>0.0210787732139806</v>
      </c>
      <c r="AX190" s="16">
        <f t="shared" si="185"/>
        <v>0.0600029150520273</v>
      </c>
      <c r="BA190" s="25">
        <v>0.211509865031251</v>
      </c>
      <c r="BB190" s="25">
        <v>1</v>
      </c>
      <c r="BC190" s="25">
        <v>1.09948078824754</v>
      </c>
      <c r="BD190" s="25">
        <v>0.0320490793320486</v>
      </c>
      <c r="BE190" s="22">
        <v>-0.510825623765991</v>
      </c>
      <c r="BF190" s="25">
        <v>-0.415515443961666</v>
      </c>
      <c r="BG190" s="25">
        <v>-0.385662480811985</v>
      </c>
      <c r="BH190" s="25">
        <v>1.68639895357023</v>
      </c>
      <c r="BI190" s="26">
        <f t="shared" si="186"/>
        <v>1.17938482433235</v>
      </c>
      <c r="BJ190" s="26">
        <f t="shared" si="171"/>
        <v>1.02595859725852</v>
      </c>
      <c r="BK190" s="26">
        <f t="shared" si="234"/>
        <v>0.974698201927559</v>
      </c>
      <c r="BL190" s="16">
        <f t="shared" si="187"/>
        <v>0.000937288981161302</v>
      </c>
      <c r="BM190" s="16">
        <f t="shared" si="188"/>
        <v>0.0253017980724412</v>
      </c>
      <c r="BN190" s="16">
        <f t="shared" si="189"/>
        <v>0.0574388731256344</v>
      </c>
      <c r="BQ190" s="25">
        <v>0.211509865031251</v>
      </c>
      <c r="BR190" s="25">
        <v>1</v>
      </c>
      <c r="BS190" s="22">
        <v>1.09948078824754</v>
      </c>
      <c r="BT190" s="25">
        <v>0.0320490793320486</v>
      </c>
      <c r="BU190" s="25">
        <v>-0.415515443961666</v>
      </c>
      <c r="BV190" s="25">
        <v>-0.385662480811985</v>
      </c>
      <c r="BW190" s="25">
        <v>1.68639895357023</v>
      </c>
      <c r="BX190" s="27">
        <f t="shared" si="190"/>
        <v>1.18798729506035</v>
      </c>
      <c r="BY190" s="27">
        <f t="shared" si="172"/>
        <v>1.01852941107298</v>
      </c>
      <c r="BZ190" s="29">
        <f t="shared" si="235"/>
        <v>0.981807681868057</v>
      </c>
      <c r="CA190" s="27">
        <f t="shared" si="191"/>
        <v>0.000484559178760156</v>
      </c>
      <c r="CB190" s="27">
        <f t="shared" si="192"/>
        <v>0.0181923181319433</v>
      </c>
      <c r="CC190" s="27">
        <f t="shared" si="193"/>
        <v>0.061660338913774</v>
      </c>
      <c r="CF190" s="31">
        <v>0.211509865031251</v>
      </c>
      <c r="CG190" s="31">
        <v>1</v>
      </c>
      <c r="CH190" s="31">
        <v>0.0320490793320486</v>
      </c>
      <c r="CI190" s="31">
        <v>-0.415515443961666</v>
      </c>
      <c r="CJ190" s="31">
        <v>-0.385662480811985</v>
      </c>
      <c r="CK190" s="31">
        <v>1.68639895357023</v>
      </c>
      <c r="CL190" s="34">
        <f t="shared" si="194"/>
        <v>1.16646076152727</v>
      </c>
      <c r="CM190" s="34">
        <f t="shared" si="195"/>
        <v>1.03732593492106</v>
      </c>
      <c r="CN190" s="34">
        <f t="shared" si="196"/>
        <v>0.964017158286999</v>
      </c>
      <c r="CO190" s="32">
        <f t="shared" si="197"/>
        <v>0.00189566528678539</v>
      </c>
      <c r="CP190" s="32">
        <f t="shared" si="198"/>
        <v>0.0359828417130013</v>
      </c>
      <c r="CQ190" s="32">
        <f t="shared" si="199"/>
        <v>0.0540525764862004</v>
      </c>
      <c r="CS190" s="30">
        <f t="shared" si="200"/>
        <v>1.16914726436813</v>
      </c>
      <c r="CT190" s="30">
        <f t="shared" si="201"/>
        <v>1.33259710670658</v>
      </c>
      <c r="CU190" s="30">
        <f t="shared" si="202"/>
        <v>0.908001371089891</v>
      </c>
      <c r="CV190" s="34">
        <f t="shared" si="203"/>
        <v>1.101319922898</v>
      </c>
      <c r="CW190" s="32">
        <f t="shared" si="204"/>
        <v>0.0150300505728255</v>
      </c>
      <c r="CX190" s="32">
        <f t="shared" si="205"/>
        <v>0.101319922898003</v>
      </c>
      <c r="CY190" s="32">
        <f t="shared" si="206"/>
        <v>0.0483920494238288</v>
      </c>
      <c r="CZ190" s="36"/>
      <c r="DB190" s="25">
        <v>0.211509865031251</v>
      </c>
      <c r="DC190" s="25">
        <v>1</v>
      </c>
      <c r="DD190" s="22">
        <v>0.0320490793320486</v>
      </c>
      <c r="DE190" s="25">
        <v>-0.385662480811985</v>
      </c>
      <c r="DF190" s="25">
        <v>1.68639895357023</v>
      </c>
      <c r="DG190" s="26">
        <f t="shared" si="207"/>
        <v>1.1400791381813</v>
      </c>
      <c r="DH190" s="29">
        <f t="shared" si="236"/>
        <v>1.06132983183101</v>
      </c>
      <c r="DI190" s="26">
        <f t="shared" si="237"/>
        <v>0.9422141637862</v>
      </c>
      <c r="DJ190" s="16">
        <f t="shared" si="208"/>
        <v>0.00488892691746945</v>
      </c>
      <c r="DK190" s="16">
        <f t="shared" si="209"/>
        <v>0.0577858362138</v>
      </c>
      <c r="DL190" s="16">
        <f t="shared" si="210"/>
        <v>0.0516717400356593</v>
      </c>
      <c r="DO190" s="25">
        <v>0.211509865031251</v>
      </c>
      <c r="DP190" s="25">
        <v>1</v>
      </c>
      <c r="DQ190" s="25">
        <v>-0.385662480811985</v>
      </c>
      <c r="DR190" s="22">
        <v>1.68639895357023</v>
      </c>
      <c r="DS190" s="26">
        <f t="shared" si="211"/>
        <v>1.19455079347871</v>
      </c>
      <c r="DT190" s="26">
        <f t="shared" si="173"/>
        <v>1.01293306789936</v>
      </c>
      <c r="DU190" s="26">
        <f t="shared" si="238"/>
        <v>0.987232060726205</v>
      </c>
      <c r="DV190" s="16">
        <f t="shared" si="212"/>
        <v>0.000238677982137542</v>
      </c>
      <c r="DW190" s="16">
        <f t="shared" si="213"/>
        <v>0.0127679392737953</v>
      </c>
      <c r="DX190" s="16">
        <f t="shared" si="214"/>
        <v>0.0803064592790473</v>
      </c>
      <c r="EA190" s="25">
        <v>0.211509865031251</v>
      </c>
      <c r="EB190" s="22">
        <v>1</v>
      </c>
      <c r="EC190" s="25">
        <v>-0.385662480811985</v>
      </c>
      <c r="ED190" s="26">
        <f t="shared" si="215"/>
        <v>1.07921369113957</v>
      </c>
      <c r="EE190" s="26">
        <f t="shared" si="174"/>
        <v>1.12118666574952</v>
      </c>
      <c r="EF190" s="26">
        <f t="shared" si="239"/>
        <v>0.891912141437658</v>
      </c>
      <c r="EG190" s="16">
        <f t="shared" si="216"/>
        <v>0.0171050585853368</v>
      </c>
      <c r="EH190" s="16">
        <f t="shared" si="217"/>
        <v>0.108087858562342</v>
      </c>
      <c r="EI190" s="16">
        <f t="shared" si="218"/>
        <v>0.0522555093982444</v>
      </c>
      <c r="EL190" s="25">
        <v>0.211509865031251</v>
      </c>
      <c r="EM190" s="25">
        <v>-0.385662480811985</v>
      </c>
      <c r="EN190" s="26">
        <f t="shared" si="219"/>
        <v>0.991029377281232</v>
      </c>
      <c r="EO190" s="26">
        <f t="shared" si="220"/>
        <v>1.22095270608374</v>
      </c>
      <c r="EP190" s="26">
        <f t="shared" si="221"/>
        <v>0.81903254320763</v>
      </c>
      <c r="EQ190" s="16">
        <f t="shared" si="222"/>
        <v>0.0479481336138449</v>
      </c>
      <c r="ER190" s="16">
        <f t="shared" si="223"/>
        <v>0.18096745679237</v>
      </c>
      <c r="ES190" s="16">
        <f t="shared" si="224"/>
        <v>0.125702599572667</v>
      </c>
    </row>
    <row r="191" s="1" customFormat="1" spans="1:149">
      <c r="A191" s="13" t="s">
        <v>32</v>
      </c>
      <c r="B191" s="13">
        <v>4.17992051557076</v>
      </c>
      <c r="C191" s="14">
        <v>0.001178</v>
      </c>
      <c r="D191" s="14">
        <v>0.035825</v>
      </c>
      <c r="E191" s="13">
        <v>100</v>
      </c>
      <c r="F191" s="13">
        <v>0.5</v>
      </c>
      <c r="G191" s="13">
        <v>0.66</v>
      </c>
      <c r="H191" s="13">
        <v>0.68</v>
      </c>
      <c r="I191" s="13">
        <v>4</v>
      </c>
      <c r="J191" s="13">
        <v>0.895</v>
      </c>
      <c r="K191" s="17">
        <f t="shared" si="175"/>
        <v>0.961094028498274</v>
      </c>
      <c r="L191" s="17">
        <f t="shared" si="165"/>
        <v>0.931230424351354</v>
      </c>
      <c r="M191" s="17">
        <f t="shared" si="166"/>
        <v>1.07384807653438</v>
      </c>
      <c r="N191" s="16">
        <f t="shared" si="167"/>
        <v>0.00436842060313071</v>
      </c>
      <c r="O191" s="16">
        <f t="shared" si="168"/>
        <v>0.0738480765343847</v>
      </c>
      <c r="P191" s="16">
        <f>(O191-$Q$1)^2</f>
        <v>0.213382580286686</v>
      </c>
      <c r="R191" s="21">
        <f t="shared" si="225"/>
        <v>-0.0712485303400698</v>
      </c>
      <c r="S191" s="21">
        <f t="shared" si="245"/>
        <v>1</v>
      </c>
      <c r="T191" s="21">
        <f t="shared" si="176"/>
        <v>1.43029223094218</v>
      </c>
      <c r="U191" s="22">
        <f t="shared" si="226"/>
        <v>0.00117730670241619</v>
      </c>
      <c r="V191" s="21">
        <f t="shared" si="227"/>
        <v>0.035198210649965</v>
      </c>
      <c r="W191" s="21">
        <f t="shared" si="228"/>
        <v>4.60517018598809</v>
      </c>
      <c r="X191" s="21">
        <f t="shared" si="229"/>
        <v>-0.693147180559945</v>
      </c>
      <c r="Y191" s="21">
        <f t="shared" si="230"/>
        <v>-0.415515443961666</v>
      </c>
      <c r="Z191" s="25">
        <f t="shared" si="231"/>
        <v>-0.385662480811985</v>
      </c>
      <c r="AA191" s="21">
        <f t="shared" si="232"/>
        <v>1.38629436111989</v>
      </c>
      <c r="AB191" s="26">
        <f t="shared" si="177"/>
        <v>1.13739026587936</v>
      </c>
      <c r="AC191" s="26">
        <f t="shared" si="169"/>
        <v>0.786889097655533</v>
      </c>
      <c r="AD191" s="26">
        <f t="shared" si="233"/>
        <v>1.27082711271437</v>
      </c>
      <c r="AE191" s="16">
        <f t="shared" si="178"/>
        <v>0.0587530409930692</v>
      </c>
      <c r="AF191" s="16">
        <f t="shared" si="179"/>
        <v>0.270827112714374</v>
      </c>
      <c r="AG191" s="16">
        <f t="shared" si="180"/>
        <v>2.7995485697831e-5</v>
      </c>
      <c r="AJ191" s="25">
        <v>-0.0712485303400698</v>
      </c>
      <c r="AK191" s="25">
        <v>1</v>
      </c>
      <c r="AL191" s="25">
        <v>1.43029223094218</v>
      </c>
      <c r="AM191" s="25">
        <v>0.035198210649965</v>
      </c>
      <c r="AN191" s="22">
        <v>4.60517018598809</v>
      </c>
      <c r="AO191" s="25">
        <v>-0.693147180559945</v>
      </c>
      <c r="AP191" s="25">
        <v>-0.415515443961666</v>
      </c>
      <c r="AQ191" s="25">
        <v>-0.385662480811985</v>
      </c>
      <c r="AR191" s="25">
        <v>1.38629436111989</v>
      </c>
      <c r="AS191" s="26">
        <f t="shared" si="181"/>
        <v>1.13768533383077</v>
      </c>
      <c r="AT191" s="26">
        <f t="shared" si="170"/>
        <v>0.786685011563248</v>
      </c>
      <c r="AU191" s="26">
        <f t="shared" si="182"/>
        <v>1.27115679757628</v>
      </c>
      <c r="AV191" s="16">
        <f t="shared" si="183"/>
        <v>0.058896171256554</v>
      </c>
      <c r="AW191" s="16">
        <f t="shared" si="184"/>
        <v>0.271156797576283</v>
      </c>
      <c r="AX191" s="16">
        <f t="shared" si="185"/>
        <v>2.62461518806686e-5</v>
      </c>
      <c r="BA191" s="25">
        <v>-0.0712485303400698</v>
      </c>
      <c r="BB191" s="25">
        <v>1</v>
      </c>
      <c r="BC191" s="25">
        <v>1.43029223094218</v>
      </c>
      <c r="BD191" s="25">
        <v>0.035198210649965</v>
      </c>
      <c r="BE191" s="22">
        <v>-0.693147180559945</v>
      </c>
      <c r="BF191" s="25">
        <v>-0.415515443961666</v>
      </c>
      <c r="BG191" s="25">
        <v>-0.385662480811985</v>
      </c>
      <c r="BH191" s="25">
        <v>1.38629436111989</v>
      </c>
      <c r="BI191" s="26">
        <f t="shared" si="186"/>
        <v>1.13880450192744</v>
      </c>
      <c r="BJ191" s="26">
        <f t="shared" si="171"/>
        <v>0.785911891360807</v>
      </c>
      <c r="BK191" s="26">
        <f t="shared" si="234"/>
        <v>1.2724072647234</v>
      </c>
      <c r="BL191" s="16">
        <f t="shared" si="187"/>
        <v>0.0594406351600892</v>
      </c>
      <c r="BM191" s="16">
        <f t="shared" si="188"/>
        <v>0.272407264723401</v>
      </c>
      <c r="BN191" s="16">
        <f t="shared" si="189"/>
        <v>5.53741768113478e-5</v>
      </c>
      <c r="BQ191" s="25">
        <v>-0.0712485303400698</v>
      </c>
      <c r="BR191" s="25">
        <v>1</v>
      </c>
      <c r="BS191" s="22">
        <v>1.43029223094218</v>
      </c>
      <c r="BT191" s="25">
        <v>0.035198210649965</v>
      </c>
      <c r="BU191" s="25">
        <v>-0.415515443961666</v>
      </c>
      <c r="BV191" s="25">
        <v>-0.385662480811985</v>
      </c>
      <c r="BW191" s="25">
        <v>1.38629436111989</v>
      </c>
      <c r="BX191" s="27">
        <f t="shared" si="190"/>
        <v>1.12541988527235</v>
      </c>
      <c r="BY191" s="27">
        <f t="shared" si="172"/>
        <v>0.795258740059859</v>
      </c>
      <c r="BZ191" s="29">
        <f t="shared" si="235"/>
        <v>1.25745238577916</v>
      </c>
      <c r="CA191" s="27">
        <f t="shared" si="191"/>
        <v>0.0530933235289228</v>
      </c>
      <c r="CB191" s="27">
        <f t="shared" si="192"/>
        <v>0.257452385779162</v>
      </c>
      <c r="CC191" s="27">
        <f t="shared" si="193"/>
        <v>8.19917885644359e-5</v>
      </c>
      <c r="CF191" s="31">
        <v>-0.0712485303400698</v>
      </c>
      <c r="CG191" s="31">
        <v>1</v>
      </c>
      <c r="CH191" s="31">
        <v>0.035198210649965</v>
      </c>
      <c r="CI191" s="31">
        <v>-0.415515443961666</v>
      </c>
      <c r="CJ191" s="31">
        <v>-0.385662480811985</v>
      </c>
      <c r="CK191" s="31">
        <v>1.38629436111989</v>
      </c>
      <c r="CL191" s="34">
        <f t="shared" si="194"/>
        <v>1.02148840627971</v>
      </c>
      <c r="CM191" s="34">
        <f t="shared" si="195"/>
        <v>0.876172450414406</v>
      </c>
      <c r="CN191" s="34">
        <f t="shared" si="196"/>
        <v>1.14132782824549</v>
      </c>
      <c r="CO191" s="32">
        <f t="shared" si="197"/>
        <v>0.0159993169231812</v>
      </c>
      <c r="CP191" s="32">
        <f t="shared" si="198"/>
        <v>0.141327828245487</v>
      </c>
      <c r="CQ191" s="32">
        <f t="shared" si="199"/>
        <v>0.0161663884214429</v>
      </c>
      <c r="CS191" s="30">
        <f t="shared" si="200"/>
        <v>1.02480339430075</v>
      </c>
      <c r="CT191" s="30">
        <f t="shared" si="201"/>
        <v>1.19091452994046</v>
      </c>
      <c r="CU191" s="30">
        <f t="shared" si="202"/>
        <v>0.751523285256032</v>
      </c>
      <c r="CV191" s="34">
        <f t="shared" si="203"/>
        <v>1.33063075971002</v>
      </c>
      <c r="CW191" s="32">
        <f t="shared" si="204"/>
        <v>0.0875654090298855</v>
      </c>
      <c r="CX191" s="32">
        <f t="shared" si="205"/>
        <v>0.330630759710015</v>
      </c>
      <c r="CY191" s="32">
        <f t="shared" si="206"/>
        <v>8.7028506662294e-5</v>
      </c>
      <c r="CZ191" s="36"/>
      <c r="DB191" s="25">
        <v>-0.0712485303400698</v>
      </c>
      <c r="DC191" s="25">
        <v>1</v>
      </c>
      <c r="DD191" s="22">
        <v>0.035198210649965</v>
      </c>
      <c r="DE191" s="25">
        <v>-0.385662480811985</v>
      </c>
      <c r="DF191" s="25">
        <v>1.38629436111989</v>
      </c>
      <c r="DG191" s="26">
        <f t="shared" si="207"/>
        <v>0.99158098633159</v>
      </c>
      <c r="DH191" s="29">
        <f t="shared" si="236"/>
        <v>0.90259899326136</v>
      </c>
      <c r="DI191" s="26">
        <f t="shared" si="237"/>
        <v>1.10791171657161</v>
      </c>
      <c r="DJ191" s="16">
        <f t="shared" si="208"/>
        <v>0.00932788692078285</v>
      </c>
      <c r="DK191" s="16">
        <f t="shared" si="209"/>
        <v>0.107911716571609</v>
      </c>
      <c r="DL191" s="16">
        <f t="shared" si="210"/>
        <v>0.031395696341376</v>
      </c>
      <c r="DO191" s="25">
        <v>-0.0712485303400698</v>
      </c>
      <c r="DP191" s="25">
        <v>1</v>
      </c>
      <c r="DQ191" s="25">
        <v>-0.385662480811985</v>
      </c>
      <c r="DR191" s="22">
        <v>1.38629436111989</v>
      </c>
      <c r="DS191" s="26">
        <f t="shared" si="211"/>
        <v>1.01836420605922</v>
      </c>
      <c r="DT191" s="26">
        <f t="shared" si="173"/>
        <v>0.878860426038931</v>
      </c>
      <c r="DU191" s="26">
        <f t="shared" si="238"/>
        <v>1.13783710174214</v>
      </c>
      <c r="DV191" s="16">
        <f t="shared" si="212"/>
        <v>0.0152187273366206</v>
      </c>
      <c r="DW191" s="16">
        <f t="shared" si="213"/>
        <v>0.13783710174214</v>
      </c>
      <c r="DX191" s="16">
        <f t="shared" si="214"/>
        <v>0.0250635698067525</v>
      </c>
      <c r="EA191" s="25">
        <v>-0.0712485303400698</v>
      </c>
      <c r="EB191" s="22">
        <v>1</v>
      </c>
      <c r="EC191" s="25">
        <v>-0.385662480811985</v>
      </c>
      <c r="ED191" s="26">
        <f t="shared" si="215"/>
        <v>1.05912086065975</v>
      </c>
      <c r="EE191" s="26">
        <f t="shared" si="174"/>
        <v>0.845040479556301</v>
      </c>
      <c r="EF191" s="26">
        <f t="shared" si="239"/>
        <v>1.18337526330699</v>
      </c>
      <c r="EG191" s="16">
        <f t="shared" si="216"/>
        <v>0.0269356569036982</v>
      </c>
      <c r="EH191" s="16">
        <f t="shared" si="217"/>
        <v>0.183375263306987</v>
      </c>
      <c r="EI191" s="16">
        <f t="shared" si="218"/>
        <v>0.0235031083558307</v>
      </c>
      <c r="EL191" s="25">
        <v>-0.0712485303400698</v>
      </c>
      <c r="EM191" s="25">
        <v>-0.385662480811985</v>
      </c>
      <c r="EN191" s="26">
        <f t="shared" si="219"/>
        <v>0.9725783648064</v>
      </c>
      <c r="EO191" s="26">
        <f t="shared" si="220"/>
        <v>0.920234330092422</v>
      </c>
      <c r="EP191" s="26">
        <f t="shared" si="221"/>
        <v>1.08667973721385</v>
      </c>
      <c r="EQ191" s="16">
        <f t="shared" si="222"/>
        <v>0.00601840268603483</v>
      </c>
      <c r="ER191" s="16">
        <f t="shared" si="223"/>
        <v>0.0866797372138544</v>
      </c>
      <c r="ES191" s="16">
        <f t="shared" si="224"/>
        <v>0.201451370402964</v>
      </c>
    </row>
    <row r="192" s="1" customFormat="1" spans="1:149">
      <c r="A192" s="13" t="s">
        <v>32</v>
      </c>
      <c r="B192" s="13">
        <v>3.98517311947614</v>
      </c>
      <c r="C192" s="14">
        <v>0.001178</v>
      </c>
      <c r="D192" s="14">
        <v>0.035825</v>
      </c>
      <c r="E192" s="13">
        <v>100</v>
      </c>
      <c r="F192" s="13">
        <v>0.5</v>
      </c>
      <c r="G192" s="13">
        <v>0.66</v>
      </c>
      <c r="H192" s="13">
        <v>0.68</v>
      </c>
      <c r="I192" s="13">
        <v>4</v>
      </c>
      <c r="J192" s="13">
        <v>1.057</v>
      </c>
      <c r="K192" s="17">
        <f t="shared" si="175"/>
        <v>0.966118511317516</v>
      </c>
      <c r="L192" s="17">
        <f t="shared" si="165"/>
        <v>1.09406867544495</v>
      </c>
      <c r="M192" s="17">
        <f t="shared" si="166"/>
        <v>0.914019405219977</v>
      </c>
      <c r="N192" s="16">
        <f t="shared" si="167"/>
        <v>0.00825944498514453</v>
      </c>
      <c r="O192" s="16">
        <f t="shared" si="168"/>
        <v>0.0859805947800231</v>
      </c>
      <c r="P192" s="16">
        <f>(O192-$Q$1)^2</f>
        <v>0.202320944477362</v>
      </c>
      <c r="R192" s="21">
        <f t="shared" si="225"/>
        <v>0.0899034766592968</v>
      </c>
      <c r="S192" s="21">
        <f t="shared" si="245"/>
        <v>1</v>
      </c>
      <c r="T192" s="21">
        <f t="shared" si="176"/>
        <v>1.38258075407803</v>
      </c>
      <c r="U192" s="22">
        <f t="shared" si="226"/>
        <v>0.00117730670241619</v>
      </c>
      <c r="V192" s="21">
        <f t="shared" si="227"/>
        <v>0.035198210649965</v>
      </c>
      <c r="W192" s="21">
        <f t="shared" si="228"/>
        <v>4.60517018598809</v>
      </c>
      <c r="X192" s="21">
        <f t="shared" si="229"/>
        <v>-0.693147180559945</v>
      </c>
      <c r="Y192" s="21">
        <f t="shared" si="230"/>
        <v>-0.415515443961666</v>
      </c>
      <c r="Z192" s="25">
        <f t="shared" si="231"/>
        <v>-0.385662480811985</v>
      </c>
      <c r="AA192" s="21">
        <f t="shared" si="232"/>
        <v>1.38629436111989</v>
      </c>
      <c r="AB192" s="26">
        <f t="shared" si="177"/>
        <v>1.13125237144101</v>
      </c>
      <c r="AC192" s="26">
        <f t="shared" si="169"/>
        <v>0.934362682178134</v>
      </c>
      <c r="AD192" s="26">
        <f t="shared" si="233"/>
        <v>1.07024822274457</v>
      </c>
      <c r="AE192" s="16">
        <f t="shared" si="178"/>
        <v>0.00551341466461417</v>
      </c>
      <c r="AF192" s="16">
        <f t="shared" si="179"/>
        <v>0.0702482227445724</v>
      </c>
      <c r="AG192" s="16">
        <f t="shared" si="180"/>
        <v>0.0381373302681238</v>
      </c>
      <c r="AJ192" s="25">
        <v>0.0899034766592968</v>
      </c>
      <c r="AK192" s="25">
        <v>1</v>
      </c>
      <c r="AL192" s="25">
        <v>1.38258075407803</v>
      </c>
      <c r="AM192" s="25">
        <v>0.035198210649965</v>
      </c>
      <c r="AN192" s="22">
        <v>4.60517018598809</v>
      </c>
      <c r="AO192" s="25">
        <v>-0.693147180559945</v>
      </c>
      <c r="AP192" s="25">
        <v>-0.415515443961666</v>
      </c>
      <c r="AQ192" s="25">
        <v>-0.385662480811985</v>
      </c>
      <c r="AR192" s="25">
        <v>1.38629436111989</v>
      </c>
      <c r="AS192" s="26">
        <f t="shared" si="181"/>
        <v>1.13131372366745</v>
      </c>
      <c r="AT192" s="26">
        <f t="shared" si="170"/>
        <v>0.934312010795251</v>
      </c>
      <c r="AU192" s="26">
        <f t="shared" si="182"/>
        <v>1.07030626647819</v>
      </c>
      <c r="AV192" s="16">
        <f t="shared" si="183"/>
        <v>0.00552252952532236</v>
      </c>
      <c r="AW192" s="16">
        <f t="shared" si="184"/>
        <v>0.0703062664781946</v>
      </c>
      <c r="AX192" s="16">
        <f t="shared" si="185"/>
        <v>0.0383092273503259</v>
      </c>
      <c r="BA192" s="25">
        <v>0.0899034766592968</v>
      </c>
      <c r="BB192" s="25">
        <v>1</v>
      </c>
      <c r="BC192" s="25">
        <v>1.38258075407803</v>
      </c>
      <c r="BD192" s="25">
        <v>0.035198210649965</v>
      </c>
      <c r="BE192" s="22">
        <v>-0.693147180559945</v>
      </c>
      <c r="BF192" s="25">
        <v>-0.415515443961666</v>
      </c>
      <c r="BG192" s="25">
        <v>-0.385662480811985</v>
      </c>
      <c r="BH192" s="25">
        <v>1.38629436111989</v>
      </c>
      <c r="BI192" s="26">
        <f t="shared" si="186"/>
        <v>1.13106589243135</v>
      </c>
      <c r="BJ192" s="26">
        <f t="shared" si="171"/>
        <v>0.934516730698917</v>
      </c>
      <c r="BK192" s="26">
        <f t="shared" si="234"/>
        <v>1.07007179984045</v>
      </c>
      <c r="BL192" s="16">
        <f t="shared" si="187"/>
        <v>0.00548575642165257</v>
      </c>
      <c r="BM192" s="16">
        <f t="shared" si="188"/>
        <v>0.0700717998404463</v>
      </c>
      <c r="BN192" s="16">
        <f t="shared" si="189"/>
        <v>0.0379837032614641</v>
      </c>
      <c r="BQ192" s="25">
        <v>0.0899034766592968</v>
      </c>
      <c r="BR192" s="25">
        <v>1</v>
      </c>
      <c r="BS192" s="22">
        <v>1.38258075407803</v>
      </c>
      <c r="BT192" s="25">
        <v>0.035198210649965</v>
      </c>
      <c r="BU192" s="25">
        <v>-0.415515443961666</v>
      </c>
      <c r="BV192" s="25">
        <v>-0.385662480811985</v>
      </c>
      <c r="BW192" s="25">
        <v>1.38629436111989</v>
      </c>
      <c r="BX192" s="27">
        <f t="shared" si="190"/>
        <v>1.11795356795947</v>
      </c>
      <c r="BY192" s="27">
        <f t="shared" si="172"/>
        <v>0.945477549599196</v>
      </c>
      <c r="BZ192" s="29">
        <f t="shared" si="235"/>
        <v>1.05766657328238</v>
      </c>
      <c r="CA192" s="27">
        <f t="shared" si="191"/>
        <v>0.00371533744698999</v>
      </c>
      <c r="CB192" s="27">
        <f t="shared" si="192"/>
        <v>0.0576665732823767</v>
      </c>
      <c r="CC192" s="27">
        <f t="shared" si="193"/>
        <v>0.0436144564475709</v>
      </c>
      <c r="CF192" s="31">
        <v>0.0899034766592968</v>
      </c>
      <c r="CG192" s="31">
        <v>1</v>
      </c>
      <c r="CH192" s="31">
        <v>0.035198210649965</v>
      </c>
      <c r="CI192" s="31">
        <v>-0.415515443961666</v>
      </c>
      <c r="CJ192" s="31">
        <v>-0.385662480811985</v>
      </c>
      <c r="CK192" s="31">
        <v>1.38629436111989</v>
      </c>
      <c r="CL192" s="34">
        <f t="shared" si="194"/>
        <v>1.02682862356878</v>
      </c>
      <c r="CM192" s="34">
        <f t="shared" si="195"/>
        <v>1.02938306913023</v>
      </c>
      <c r="CN192" s="34">
        <f t="shared" si="196"/>
        <v>0.971455651436878</v>
      </c>
      <c r="CO192" s="32">
        <f t="shared" si="197"/>
        <v>0.000910311955754386</v>
      </c>
      <c r="CP192" s="32">
        <f t="shared" si="198"/>
        <v>0.0285443485631222</v>
      </c>
      <c r="CQ192" s="32">
        <f t="shared" si="199"/>
        <v>0.0575666894506049</v>
      </c>
      <c r="CS192" s="30">
        <f t="shared" si="200"/>
        <v>1.02998976099304</v>
      </c>
      <c r="CT192" s="30">
        <f t="shared" si="201"/>
        <v>1.19091452994046</v>
      </c>
      <c r="CU192" s="30">
        <f t="shared" si="202"/>
        <v>0.887553198341481</v>
      </c>
      <c r="CV192" s="34">
        <f t="shared" si="203"/>
        <v>1.12669302737981</v>
      </c>
      <c r="CW192" s="32">
        <f t="shared" si="204"/>
        <v>0.0179331013291753</v>
      </c>
      <c r="CX192" s="32">
        <f t="shared" si="205"/>
        <v>0.126693027379814</v>
      </c>
      <c r="CY192" s="32">
        <f t="shared" si="206"/>
        <v>0.0378725948787181</v>
      </c>
      <c r="CZ192" s="36"/>
      <c r="DB192" s="25">
        <v>0.0899034766592968</v>
      </c>
      <c r="DC192" s="25">
        <v>1</v>
      </c>
      <c r="DD192" s="22">
        <v>0.035198210649965</v>
      </c>
      <c r="DE192" s="25">
        <v>-0.385662480811985</v>
      </c>
      <c r="DF192" s="25">
        <v>1.38629436111989</v>
      </c>
      <c r="DG192" s="26">
        <f t="shared" si="207"/>
        <v>0.996764851262574</v>
      </c>
      <c r="DH192" s="29">
        <f t="shared" si="236"/>
        <v>1.06043065088133</v>
      </c>
      <c r="DI192" s="26">
        <f t="shared" si="237"/>
        <v>0.943013104316532</v>
      </c>
      <c r="DJ192" s="16">
        <f t="shared" si="208"/>
        <v>0.00362827314341978</v>
      </c>
      <c r="DK192" s="16">
        <f t="shared" si="209"/>
        <v>0.0569868956834678</v>
      </c>
      <c r="DL192" s="16">
        <f t="shared" si="210"/>
        <v>0.0520355993773488</v>
      </c>
      <c r="DO192" s="25">
        <v>0.0899034766592968</v>
      </c>
      <c r="DP192" s="25">
        <v>1</v>
      </c>
      <c r="DQ192" s="25">
        <v>-0.385662480811985</v>
      </c>
      <c r="DR192" s="22">
        <v>1.38629436111989</v>
      </c>
      <c r="DS192" s="26">
        <f t="shared" si="211"/>
        <v>1.02368809040909</v>
      </c>
      <c r="DT192" s="26">
        <f t="shared" si="173"/>
        <v>1.03254107369521</v>
      </c>
      <c r="DU192" s="26">
        <f t="shared" si="238"/>
        <v>0.96848447531607</v>
      </c>
      <c r="DV192" s="16">
        <f t="shared" si="212"/>
        <v>0.00110968332059323</v>
      </c>
      <c r="DW192" s="16">
        <f t="shared" si="213"/>
        <v>0.03151552468393</v>
      </c>
      <c r="DX192" s="16">
        <f t="shared" si="214"/>
        <v>0.0700324018787288</v>
      </c>
      <c r="EA192" s="25">
        <v>0.0899034766592968</v>
      </c>
      <c r="EB192" s="22">
        <v>1</v>
      </c>
      <c r="EC192" s="25">
        <v>-0.385662480811985</v>
      </c>
      <c r="ED192" s="26">
        <f t="shared" si="215"/>
        <v>1.06465781584842</v>
      </c>
      <c r="EE192" s="26">
        <f t="shared" si="174"/>
        <v>0.992807251555925</v>
      </c>
      <c r="EF192" s="26">
        <f t="shared" si="239"/>
        <v>1.00724485889159</v>
      </c>
      <c r="EG192" s="16">
        <f t="shared" si="216"/>
        <v>5.86421435682439e-5</v>
      </c>
      <c r="EH192" s="16">
        <f t="shared" si="217"/>
        <v>0.00724485889159454</v>
      </c>
      <c r="EI192" s="16">
        <f t="shared" si="218"/>
        <v>0.108529158376371</v>
      </c>
      <c r="EL192" s="25">
        <v>0.0899034766592968</v>
      </c>
      <c r="EM192" s="25">
        <v>-0.385662480811985</v>
      </c>
      <c r="EN192" s="26">
        <f t="shared" si="219"/>
        <v>0.977662886340647</v>
      </c>
      <c r="EO192" s="26">
        <f t="shared" si="220"/>
        <v>1.08114976518778</v>
      </c>
      <c r="EP192" s="26">
        <f t="shared" si="221"/>
        <v>0.924941235894652</v>
      </c>
      <c r="EQ192" s="16">
        <f t="shared" si="222"/>
        <v>0.00629437760379703</v>
      </c>
      <c r="ER192" s="16">
        <f t="shared" si="223"/>
        <v>0.0750587641053477</v>
      </c>
      <c r="ES192" s="16">
        <f t="shared" si="224"/>
        <v>0.212018177853269</v>
      </c>
    </row>
    <row r="193" s="1" customFormat="1" spans="1:149">
      <c r="A193" s="13" t="s">
        <v>32</v>
      </c>
      <c r="B193" s="13">
        <v>4.36771595786108</v>
      </c>
      <c r="C193" s="14">
        <v>0.001178</v>
      </c>
      <c r="D193" s="14">
        <v>0.035825</v>
      </c>
      <c r="E193" s="13">
        <v>100</v>
      </c>
      <c r="F193" s="13">
        <v>0.5</v>
      </c>
      <c r="G193" s="13">
        <v>0.66</v>
      </c>
      <c r="H193" s="13">
        <v>0.68</v>
      </c>
      <c r="I193" s="13">
        <v>4</v>
      </c>
      <c r="J193" s="13">
        <v>1.099</v>
      </c>
      <c r="K193" s="17">
        <f t="shared" si="175"/>
        <v>0.956248906087184</v>
      </c>
      <c r="L193" s="17">
        <f t="shared" si="165"/>
        <v>1.14928236048596</v>
      </c>
      <c r="M193" s="17">
        <f t="shared" si="166"/>
        <v>0.870108194801806</v>
      </c>
      <c r="N193" s="16">
        <f t="shared" si="167"/>
        <v>0.0203778748133055</v>
      </c>
      <c r="O193" s="16">
        <f t="shared" si="168"/>
        <v>0.129891805198194</v>
      </c>
      <c r="P193" s="16">
        <f>(O193-$Q$1)^2</f>
        <v>0.164746525687096</v>
      </c>
      <c r="R193" s="21">
        <f t="shared" si="225"/>
        <v>0.139137713224645</v>
      </c>
      <c r="S193" s="21">
        <f t="shared" si="245"/>
        <v>1</v>
      </c>
      <c r="T193" s="21">
        <f t="shared" si="176"/>
        <v>1.47424020836599</v>
      </c>
      <c r="U193" s="22">
        <f t="shared" si="226"/>
        <v>0.00117730670241619</v>
      </c>
      <c r="V193" s="21">
        <f t="shared" si="227"/>
        <v>0.035198210649965</v>
      </c>
      <c r="W193" s="21">
        <f t="shared" si="228"/>
        <v>4.60517018598809</v>
      </c>
      <c r="X193" s="21">
        <f t="shared" si="229"/>
        <v>-0.693147180559945</v>
      </c>
      <c r="Y193" s="21">
        <f t="shared" si="230"/>
        <v>-0.415515443961666</v>
      </c>
      <c r="Z193" s="25">
        <f t="shared" si="231"/>
        <v>-0.385662480811985</v>
      </c>
      <c r="AA193" s="21">
        <f t="shared" si="232"/>
        <v>1.38629436111989</v>
      </c>
      <c r="AB193" s="26">
        <f t="shared" si="177"/>
        <v>1.14278653034688</v>
      </c>
      <c r="AC193" s="26">
        <f t="shared" si="169"/>
        <v>0.961684418582016</v>
      </c>
      <c r="AD193" s="26">
        <f t="shared" si="233"/>
        <v>1.03984215682155</v>
      </c>
      <c r="AE193" s="16">
        <f t="shared" si="178"/>
        <v>0.00191726023981839</v>
      </c>
      <c r="AF193" s="16">
        <f t="shared" si="179"/>
        <v>0.0398421568215483</v>
      </c>
      <c r="AG193" s="16">
        <f t="shared" si="180"/>
        <v>0.0509377274014534</v>
      </c>
      <c r="AJ193" s="25">
        <v>0.139137713224645</v>
      </c>
      <c r="AK193" s="25">
        <v>1</v>
      </c>
      <c r="AL193" s="25">
        <v>1.47424020836599</v>
      </c>
      <c r="AM193" s="25">
        <v>0.035198210649965</v>
      </c>
      <c r="AN193" s="22">
        <v>4.60517018598809</v>
      </c>
      <c r="AO193" s="25">
        <v>-0.693147180559945</v>
      </c>
      <c r="AP193" s="25">
        <v>-0.415515443961666</v>
      </c>
      <c r="AQ193" s="25">
        <v>-0.385662480811985</v>
      </c>
      <c r="AR193" s="25">
        <v>1.38629436111989</v>
      </c>
      <c r="AS193" s="26">
        <f t="shared" si="181"/>
        <v>1.14329903423762</v>
      </c>
      <c r="AT193" s="26">
        <f t="shared" si="170"/>
        <v>0.961253326635439</v>
      </c>
      <c r="AU193" s="26">
        <f t="shared" si="182"/>
        <v>1.04030849339183</v>
      </c>
      <c r="AV193" s="16">
        <f t="shared" si="183"/>
        <v>0.00196240443438614</v>
      </c>
      <c r="AW193" s="16">
        <f t="shared" si="184"/>
        <v>0.0403084933918321</v>
      </c>
      <c r="AX193" s="16">
        <f t="shared" si="185"/>
        <v>0.050951867880307</v>
      </c>
      <c r="BA193" s="25">
        <v>0.139137713224645</v>
      </c>
      <c r="BB193" s="25">
        <v>1</v>
      </c>
      <c r="BC193" s="25">
        <v>1.47424020836599</v>
      </c>
      <c r="BD193" s="25">
        <v>0.035198210649965</v>
      </c>
      <c r="BE193" s="22">
        <v>-0.693147180559945</v>
      </c>
      <c r="BF193" s="25">
        <v>-0.415515443961666</v>
      </c>
      <c r="BG193" s="25">
        <v>-0.385662480811985</v>
      </c>
      <c r="BH193" s="25">
        <v>1.38629436111989</v>
      </c>
      <c r="BI193" s="26">
        <f t="shared" si="186"/>
        <v>1.14569186348205</v>
      </c>
      <c r="BJ193" s="26">
        <f t="shared" si="171"/>
        <v>0.959245705612204</v>
      </c>
      <c r="BK193" s="26">
        <f t="shared" si="234"/>
        <v>1.04248577204918</v>
      </c>
      <c r="BL193" s="16">
        <f t="shared" si="187"/>
        <v>0.00218013011542634</v>
      </c>
      <c r="BM193" s="16">
        <f t="shared" si="188"/>
        <v>0.0424857720491805</v>
      </c>
      <c r="BN193" s="16">
        <f t="shared" si="189"/>
        <v>0.0494973993244699</v>
      </c>
      <c r="BQ193" s="25">
        <v>0.139137713224645</v>
      </c>
      <c r="BR193" s="25">
        <v>1</v>
      </c>
      <c r="BS193" s="22">
        <v>1.47424020836599</v>
      </c>
      <c r="BT193" s="25">
        <v>0.035198210649965</v>
      </c>
      <c r="BU193" s="25">
        <v>-0.415515443961666</v>
      </c>
      <c r="BV193" s="25">
        <v>-0.385662480811985</v>
      </c>
      <c r="BW193" s="25">
        <v>1.38629436111989</v>
      </c>
      <c r="BX193" s="27">
        <f t="shared" si="190"/>
        <v>1.13205713002014</v>
      </c>
      <c r="BY193" s="27">
        <f t="shared" si="172"/>
        <v>0.970799062040667</v>
      </c>
      <c r="BZ193" s="29">
        <f t="shared" si="235"/>
        <v>1.03007928118302</v>
      </c>
      <c r="CA193" s="27">
        <f t="shared" si="191"/>
        <v>0.00109277384516835</v>
      </c>
      <c r="CB193" s="27">
        <f t="shared" si="192"/>
        <v>0.0300792811830195</v>
      </c>
      <c r="CC193" s="27">
        <f t="shared" si="193"/>
        <v>0.0558982163591942</v>
      </c>
      <c r="CF193" s="31">
        <v>0.139137713224645</v>
      </c>
      <c r="CG193" s="31">
        <v>1</v>
      </c>
      <c r="CH193" s="31">
        <v>0.035198210649965</v>
      </c>
      <c r="CI193" s="31">
        <v>-0.415515443961666</v>
      </c>
      <c r="CJ193" s="31">
        <v>-0.385662480811985</v>
      </c>
      <c r="CK193" s="31">
        <v>1.38629436111989</v>
      </c>
      <c r="CL193" s="34">
        <f t="shared" si="194"/>
        <v>1.01633882026296</v>
      </c>
      <c r="CM193" s="34">
        <f t="shared" si="195"/>
        <v>1.08133230581082</v>
      </c>
      <c r="CN193" s="34">
        <f t="shared" si="196"/>
        <v>0.924785095780676</v>
      </c>
      <c r="CO193" s="32">
        <f t="shared" si="197"/>
        <v>0.00683287063551872</v>
      </c>
      <c r="CP193" s="32">
        <f t="shared" si="198"/>
        <v>0.0752149042193239</v>
      </c>
      <c r="CQ193" s="32">
        <f t="shared" si="199"/>
        <v>0.0373494420287081</v>
      </c>
      <c r="CS193" s="30">
        <f t="shared" si="200"/>
        <v>1.01980216683178</v>
      </c>
      <c r="CT193" s="30">
        <f t="shared" si="201"/>
        <v>1.19091452994046</v>
      </c>
      <c r="CU193" s="30">
        <f t="shared" si="202"/>
        <v>0.922820212845116</v>
      </c>
      <c r="CV193" s="34">
        <f t="shared" si="203"/>
        <v>1.08363469512326</v>
      </c>
      <c r="CW193" s="32">
        <f t="shared" si="204"/>
        <v>0.00844828081417637</v>
      </c>
      <c r="CX193" s="32">
        <f t="shared" si="205"/>
        <v>0.0836346951232607</v>
      </c>
      <c r="CY193" s="32">
        <f t="shared" si="206"/>
        <v>0.0564856777737722</v>
      </c>
      <c r="CZ193" s="36"/>
      <c r="DB193" s="25">
        <v>0.139137713224645</v>
      </c>
      <c r="DC193" s="25">
        <v>1</v>
      </c>
      <c r="DD193" s="22">
        <v>0.035198210649965</v>
      </c>
      <c r="DE193" s="25">
        <v>-0.385662480811985</v>
      </c>
      <c r="DF193" s="25">
        <v>1.38629436111989</v>
      </c>
      <c r="DG193" s="26">
        <f t="shared" si="207"/>
        <v>0.986582171317837</v>
      </c>
      <c r="DH193" s="29">
        <f t="shared" si="236"/>
        <v>1.11394674660703</v>
      </c>
      <c r="DI193" s="26">
        <f t="shared" si="237"/>
        <v>0.897708982090844</v>
      </c>
      <c r="DJ193" s="16">
        <f t="shared" si="208"/>
        <v>0.012637768205612</v>
      </c>
      <c r="DK193" s="16">
        <f t="shared" si="209"/>
        <v>0.102291017909156</v>
      </c>
      <c r="DL193" s="16">
        <f t="shared" si="210"/>
        <v>0.0334191327616111</v>
      </c>
      <c r="DO193" s="25">
        <v>0.139137713224645</v>
      </c>
      <c r="DP193" s="25">
        <v>1</v>
      </c>
      <c r="DQ193" s="25">
        <v>-0.385662480811985</v>
      </c>
      <c r="DR193" s="22">
        <v>1.38629436111989</v>
      </c>
      <c r="DS193" s="26">
        <f t="shared" si="211"/>
        <v>1.01323036994004</v>
      </c>
      <c r="DT193" s="26">
        <f t="shared" si="173"/>
        <v>1.08464968343284</v>
      </c>
      <c r="DU193" s="26">
        <f t="shared" si="238"/>
        <v>0.921956660545986</v>
      </c>
      <c r="DV193" s="16">
        <f t="shared" si="212"/>
        <v>0.00735642944062254</v>
      </c>
      <c r="DW193" s="16">
        <f t="shared" si="213"/>
        <v>0.0780433394540135</v>
      </c>
      <c r="DX193" s="16">
        <f t="shared" si="214"/>
        <v>0.0475713365501159</v>
      </c>
      <c r="EA193" s="25">
        <v>0.139137713224645</v>
      </c>
      <c r="EB193" s="22">
        <v>1</v>
      </c>
      <c r="EC193" s="25">
        <v>-0.385662480811985</v>
      </c>
      <c r="ED193" s="26">
        <f t="shared" si="215"/>
        <v>1.05378155975279</v>
      </c>
      <c r="EE193" s="26">
        <f t="shared" si="174"/>
        <v>1.04291063914405</v>
      </c>
      <c r="EF193" s="26">
        <f t="shared" si="239"/>
        <v>0.958854922432022</v>
      </c>
      <c r="EG193" s="16">
        <f t="shared" si="216"/>
        <v>0.00204470733839028</v>
      </c>
      <c r="EH193" s="16">
        <f t="shared" si="217"/>
        <v>0.0411450775679778</v>
      </c>
      <c r="EI193" s="16">
        <f t="shared" si="218"/>
        <v>0.0873423671582447</v>
      </c>
      <c r="EL193" s="25">
        <v>0.139137713224645</v>
      </c>
      <c r="EM193" s="25">
        <v>-0.385662480811985</v>
      </c>
      <c r="EN193" s="26">
        <f t="shared" si="219"/>
        <v>0.96767534689958</v>
      </c>
      <c r="EO193" s="26">
        <f t="shared" si="220"/>
        <v>1.13571147960024</v>
      </c>
      <c r="EP193" s="26">
        <f t="shared" si="221"/>
        <v>0.8805053201998</v>
      </c>
      <c r="EQ193" s="16">
        <f t="shared" si="222"/>
        <v>0.0172461645119457</v>
      </c>
      <c r="ER193" s="16">
        <f t="shared" si="223"/>
        <v>0.1194946798002</v>
      </c>
      <c r="ES193" s="16">
        <f t="shared" si="224"/>
        <v>0.173071310052223</v>
      </c>
    </row>
    <row r="194" s="1" customFormat="1" spans="1:149">
      <c r="A194" s="13" t="s">
        <v>32</v>
      </c>
      <c r="B194" s="13">
        <v>4.17992051557076</v>
      </c>
      <c r="C194" s="14">
        <v>0.000785</v>
      </c>
      <c r="D194" s="14">
        <v>0.035825</v>
      </c>
      <c r="E194" s="13">
        <v>100</v>
      </c>
      <c r="F194" s="13">
        <v>0.5</v>
      </c>
      <c r="G194" s="13">
        <v>0.66</v>
      </c>
      <c r="H194" s="13">
        <v>0.68</v>
      </c>
      <c r="I194" s="13">
        <v>4</v>
      </c>
      <c r="J194" s="13">
        <v>1.002</v>
      </c>
      <c r="K194" s="17">
        <f t="shared" si="175"/>
        <v>0.960948579198274</v>
      </c>
      <c r="L194" s="17">
        <f t="shared" ref="L194:L215" si="246">J194/K194</f>
        <v>1.04271968520519</v>
      </c>
      <c r="M194" s="17">
        <f t="shared" ref="M194:M215" si="247">1/L194</f>
        <v>0.95903051816195</v>
      </c>
      <c r="N194" s="16">
        <f t="shared" ref="N194:N215" si="248">(K194-J194)^2</f>
        <v>0.00168521914984038</v>
      </c>
      <c r="O194" s="16">
        <f t="shared" ref="O194:O215" si="249">ABS(K194/J194-1)</f>
        <v>0.0409694818380498</v>
      </c>
      <c r="P194" s="16">
        <f>(O194-$Q$1)^2</f>
        <v>0.244839032478435</v>
      </c>
      <c r="R194" s="21">
        <f t="shared" si="225"/>
        <v>0.0418323817041502</v>
      </c>
      <c r="S194" s="21">
        <f t="shared" ref="S194:S203" si="250">1</f>
        <v>1</v>
      </c>
      <c r="T194" s="21">
        <f t="shared" si="176"/>
        <v>1.43029223094218</v>
      </c>
      <c r="U194" s="22">
        <f t="shared" si="226"/>
        <v>0.000784692048650703</v>
      </c>
      <c r="V194" s="21">
        <f t="shared" si="227"/>
        <v>0.035198210649965</v>
      </c>
      <c r="W194" s="21">
        <f t="shared" si="228"/>
        <v>4.60517018598809</v>
      </c>
      <c r="X194" s="21">
        <f t="shared" si="229"/>
        <v>-0.693147180559945</v>
      </c>
      <c r="Y194" s="21">
        <f t="shared" si="230"/>
        <v>-0.415515443961666</v>
      </c>
      <c r="Z194" s="25">
        <f t="shared" si="231"/>
        <v>-0.385662480811985</v>
      </c>
      <c r="AA194" s="21">
        <f t="shared" si="232"/>
        <v>1.38629436111989</v>
      </c>
      <c r="AB194" s="26">
        <f t="shared" si="177"/>
        <v>1.13740987472262</v>
      </c>
      <c r="AC194" s="26">
        <f t="shared" ref="AC194:AC215" si="251">J194/AB194</f>
        <v>0.880948919354477</v>
      </c>
      <c r="AD194" s="26">
        <f t="shared" si="233"/>
        <v>1.13513959553155</v>
      </c>
      <c r="AE194" s="16">
        <f t="shared" si="178"/>
        <v>0.0183358341723946</v>
      </c>
      <c r="AF194" s="16">
        <f t="shared" si="179"/>
        <v>0.135139595531553</v>
      </c>
      <c r="AG194" s="16">
        <f t="shared" si="180"/>
        <v>0.0170032318618071</v>
      </c>
      <c r="AJ194" s="25">
        <v>0.0418323817041502</v>
      </c>
      <c r="AK194" s="25">
        <v>1</v>
      </c>
      <c r="AL194" s="25">
        <v>1.43029223094218</v>
      </c>
      <c r="AM194" s="25">
        <v>0.035198210649965</v>
      </c>
      <c r="AN194" s="22">
        <v>4.60517018598809</v>
      </c>
      <c r="AO194" s="25">
        <v>-0.693147180559945</v>
      </c>
      <c r="AP194" s="25">
        <v>-0.415515443961666</v>
      </c>
      <c r="AQ194" s="25">
        <v>-0.385662480811985</v>
      </c>
      <c r="AR194" s="25">
        <v>1.38629436111989</v>
      </c>
      <c r="AS194" s="26">
        <f t="shared" si="181"/>
        <v>1.13751315969326</v>
      </c>
      <c r="AT194" s="26">
        <f t="shared" ref="AT194:AT215" si="252">J194/AS194</f>
        <v>0.880868930140727</v>
      </c>
      <c r="AU194" s="26">
        <f t="shared" si="182"/>
        <v>1.13524267434457</v>
      </c>
      <c r="AV194" s="16">
        <f t="shared" si="183"/>
        <v>0.0183638164500511</v>
      </c>
      <c r="AW194" s="16">
        <f t="shared" si="184"/>
        <v>0.135242674344571</v>
      </c>
      <c r="AX194" s="16">
        <f t="shared" si="185"/>
        <v>0.0171062918021475</v>
      </c>
      <c r="BA194" s="25">
        <v>0.0418323817041502</v>
      </c>
      <c r="BB194" s="25">
        <v>1</v>
      </c>
      <c r="BC194" s="25">
        <v>1.43029223094218</v>
      </c>
      <c r="BD194" s="25">
        <v>0.035198210649965</v>
      </c>
      <c r="BE194" s="22">
        <v>-0.693147180559945</v>
      </c>
      <c r="BF194" s="25">
        <v>-0.415515443961666</v>
      </c>
      <c r="BG194" s="25">
        <v>-0.385662480811985</v>
      </c>
      <c r="BH194" s="25">
        <v>1.38629436111989</v>
      </c>
      <c r="BI194" s="26">
        <f t="shared" si="186"/>
        <v>1.13863215841814</v>
      </c>
      <c r="BJ194" s="26">
        <f t="shared" ref="BJ194:BJ215" si="253">J194/BI194</f>
        <v>0.880003250032953</v>
      </c>
      <c r="BK194" s="26">
        <f t="shared" si="234"/>
        <v>1.13635943953906</v>
      </c>
      <c r="BL194" s="16">
        <f t="shared" si="187"/>
        <v>0.018668346714</v>
      </c>
      <c r="BM194" s="16">
        <f t="shared" si="188"/>
        <v>0.136359439539063</v>
      </c>
      <c r="BN194" s="16">
        <f t="shared" si="189"/>
        <v>0.0165396170428868</v>
      </c>
      <c r="BQ194" s="25">
        <v>0.0418323817041502</v>
      </c>
      <c r="BR194" s="25">
        <v>1</v>
      </c>
      <c r="BS194" s="22">
        <v>1.43029223094218</v>
      </c>
      <c r="BT194" s="25">
        <v>0.035198210649965</v>
      </c>
      <c r="BU194" s="25">
        <v>-0.415515443961666</v>
      </c>
      <c r="BV194" s="25">
        <v>-0.385662480811985</v>
      </c>
      <c r="BW194" s="25">
        <v>1.38629436111989</v>
      </c>
      <c r="BX194" s="27">
        <f t="shared" si="190"/>
        <v>1.12524956735374</v>
      </c>
      <c r="BY194" s="27">
        <f t="shared" ref="BY194:BY215" si="254">J194/BX194</f>
        <v>0.890469127090099</v>
      </c>
      <c r="BZ194" s="29">
        <f t="shared" si="235"/>
        <v>1.12300356023328</v>
      </c>
      <c r="CA194" s="27">
        <f t="shared" si="191"/>
        <v>0.015190455852885</v>
      </c>
      <c r="CB194" s="27">
        <f t="shared" si="192"/>
        <v>0.123003560233277</v>
      </c>
      <c r="CC194" s="27">
        <f t="shared" si="193"/>
        <v>0.0205933283511784</v>
      </c>
      <c r="CF194" s="31">
        <v>0.0418323817041502</v>
      </c>
      <c r="CG194" s="31">
        <v>1</v>
      </c>
      <c r="CH194" s="31">
        <v>0.035198210649965</v>
      </c>
      <c r="CI194" s="31">
        <v>-0.415515443961666</v>
      </c>
      <c r="CJ194" s="31">
        <v>-0.385662480811985</v>
      </c>
      <c r="CK194" s="31">
        <v>1.38629436111989</v>
      </c>
      <c r="CL194" s="34">
        <f t="shared" si="194"/>
        <v>1.02133381706238</v>
      </c>
      <c r="CM194" s="34">
        <f t="shared" si="195"/>
        <v>0.981070031424217</v>
      </c>
      <c r="CN194" s="34">
        <f t="shared" si="196"/>
        <v>1.01929522660916</v>
      </c>
      <c r="CO194" s="32">
        <f t="shared" si="197"/>
        <v>0.000373796482201397</v>
      </c>
      <c r="CP194" s="32">
        <f t="shared" si="198"/>
        <v>0.0192952266091571</v>
      </c>
      <c r="CQ194" s="32">
        <f t="shared" si="199"/>
        <v>0.0620905303375533</v>
      </c>
      <c r="CS194" s="30">
        <f t="shared" si="200"/>
        <v>1.0246487579473</v>
      </c>
      <c r="CT194" s="30">
        <f t="shared" si="201"/>
        <v>1.19091452994046</v>
      </c>
      <c r="CU194" s="30">
        <f t="shared" si="202"/>
        <v>0.84137020315815</v>
      </c>
      <c r="CV194" s="34">
        <f t="shared" si="203"/>
        <v>1.1885374550304</v>
      </c>
      <c r="CW194" s="32">
        <f t="shared" si="204"/>
        <v>0.0356886996226263</v>
      </c>
      <c r="CX194" s="32">
        <f t="shared" si="205"/>
        <v>0.188537455030403</v>
      </c>
      <c r="CY194" s="32">
        <f t="shared" si="206"/>
        <v>0.017626385279167</v>
      </c>
      <c r="CZ194" s="36"/>
      <c r="DB194" s="25">
        <v>0.0418323817041502</v>
      </c>
      <c r="DC194" s="25">
        <v>1</v>
      </c>
      <c r="DD194" s="22">
        <v>0.035198210649965</v>
      </c>
      <c r="DE194" s="25">
        <v>-0.385662480811985</v>
      </c>
      <c r="DF194" s="25">
        <v>1.38629436111989</v>
      </c>
      <c r="DG194" s="26">
        <f t="shared" si="207"/>
        <v>0.991430923220096</v>
      </c>
      <c r="DH194" s="29">
        <f t="shared" si="236"/>
        <v>1.01066042679562</v>
      </c>
      <c r="DI194" s="26">
        <f t="shared" si="237"/>
        <v>0.989452019181733</v>
      </c>
      <c r="DJ194" s="16">
        <f t="shared" si="208"/>
        <v>0.000111705383979504</v>
      </c>
      <c r="DK194" s="16">
        <f t="shared" si="209"/>
        <v>0.0105479808182674</v>
      </c>
      <c r="DL194" s="16">
        <f t="shared" si="210"/>
        <v>0.0753788244958967</v>
      </c>
      <c r="DO194" s="25">
        <v>0.0418323817041502</v>
      </c>
      <c r="DP194" s="25">
        <v>1</v>
      </c>
      <c r="DQ194" s="25">
        <v>-0.385662480811985</v>
      </c>
      <c r="DR194" s="22">
        <v>1.38629436111989</v>
      </c>
      <c r="DS194" s="26">
        <f t="shared" si="211"/>
        <v>1.01821008964966</v>
      </c>
      <c r="DT194" s="26">
        <f t="shared" ref="DT194:DT215" si="255">J194/DS194</f>
        <v>0.984079818286579</v>
      </c>
      <c r="DU194" s="26">
        <f t="shared" si="238"/>
        <v>1.0161777341813</v>
      </c>
      <c r="DV194" s="16">
        <f t="shared" si="212"/>
        <v>0.000262767006450057</v>
      </c>
      <c r="DW194" s="16">
        <f t="shared" si="213"/>
        <v>0.0161777341812988</v>
      </c>
      <c r="DX194" s="16">
        <f t="shared" si="214"/>
        <v>0.0783855237273892</v>
      </c>
      <c r="EA194" s="25">
        <v>0.0418323817041502</v>
      </c>
      <c r="EB194" s="22">
        <v>1</v>
      </c>
      <c r="EC194" s="25">
        <v>-0.385662480811985</v>
      </c>
      <c r="ED194" s="26">
        <f t="shared" si="215"/>
        <v>1.05896057625133</v>
      </c>
      <c r="EE194" s="26">
        <f t="shared" ref="EE194:EE215" si="256">J194/ED194</f>
        <v>0.946210862303329</v>
      </c>
      <c r="EF194" s="26">
        <f t="shared" si="239"/>
        <v>1.05684688248636</v>
      </c>
      <c r="EG194" s="16">
        <f t="shared" si="216"/>
        <v>0.00324450724688341</v>
      </c>
      <c r="EH194" s="16">
        <f t="shared" si="217"/>
        <v>0.0568468824863559</v>
      </c>
      <c r="EI194" s="16">
        <f t="shared" si="218"/>
        <v>0.0783079719775148</v>
      </c>
      <c r="EL194" s="25">
        <v>0.0418323817041502</v>
      </c>
      <c r="EM194" s="25">
        <v>-0.385662480811985</v>
      </c>
      <c r="EN194" s="26">
        <f t="shared" si="219"/>
        <v>0.972431177498851</v>
      </c>
      <c r="EO194" s="26">
        <f t="shared" si="220"/>
        <v>1.03040711073991</v>
      </c>
      <c r="EP194" s="26">
        <f t="shared" si="221"/>
        <v>0.970490197104641</v>
      </c>
      <c r="EQ194" s="16">
        <f t="shared" si="222"/>
        <v>0.000874315264104475</v>
      </c>
      <c r="ER194" s="16">
        <f t="shared" si="223"/>
        <v>0.0295098028953586</v>
      </c>
      <c r="ES194" s="16">
        <f t="shared" si="224"/>
        <v>0.256039317349727</v>
      </c>
    </row>
    <row r="195" s="1" customFormat="1" spans="1:149">
      <c r="A195" s="13" t="s">
        <v>32</v>
      </c>
      <c r="B195" s="13">
        <v>4.17992051557076</v>
      </c>
      <c r="C195" s="14">
        <v>0.00157</v>
      </c>
      <c r="D195" s="14">
        <v>0.035825</v>
      </c>
      <c r="E195" s="13">
        <v>100</v>
      </c>
      <c r="F195" s="13">
        <v>0.5</v>
      </c>
      <c r="G195" s="13">
        <v>0.66</v>
      </c>
      <c r="H195" s="13">
        <v>0.68</v>
      </c>
      <c r="I195" s="13">
        <v>4</v>
      </c>
      <c r="J195" s="13">
        <v>0.976</v>
      </c>
      <c r="K195" s="17">
        <f t="shared" ref="K195:K215" si="257">0.9647-0.0258*B195+0.3701*C195+0.6612*F195-0.0567*I195</f>
        <v>0.961239107698274</v>
      </c>
      <c r="L195" s="17">
        <f t="shared" si="246"/>
        <v>1.01535610878033</v>
      </c>
      <c r="M195" s="17">
        <f t="shared" si="247"/>
        <v>0.984876134936756</v>
      </c>
      <c r="N195" s="16">
        <f t="shared" si="248"/>
        <v>0.000217883941543152</v>
      </c>
      <c r="O195" s="16">
        <f t="shared" si="249"/>
        <v>0.0151238650632438</v>
      </c>
      <c r="P195" s="16">
        <f>(O195-$Q$1)^2</f>
        <v>0.271084477158362</v>
      </c>
      <c r="R195" s="21">
        <f t="shared" si="225"/>
        <v>0.0152393970506524</v>
      </c>
      <c r="S195" s="21">
        <f t="shared" si="250"/>
        <v>1</v>
      </c>
      <c r="T195" s="21">
        <f t="shared" ref="T195:T215" si="258">LN(B195)</f>
        <v>1.43029223094218</v>
      </c>
      <c r="U195" s="22">
        <f t="shared" si="226"/>
        <v>0.00156876883844738</v>
      </c>
      <c r="V195" s="21">
        <f t="shared" si="227"/>
        <v>0.035198210649965</v>
      </c>
      <c r="W195" s="21">
        <f t="shared" si="228"/>
        <v>4.60517018598809</v>
      </c>
      <c r="X195" s="21">
        <f t="shared" si="229"/>
        <v>-0.693147180559945</v>
      </c>
      <c r="Y195" s="21">
        <f t="shared" si="230"/>
        <v>-0.415515443961666</v>
      </c>
      <c r="Z195" s="25">
        <f t="shared" si="231"/>
        <v>-0.385662480811985</v>
      </c>
      <c r="AA195" s="21">
        <f t="shared" si="232"/>
        <v>1.38629436111989</v>
      </c>
      <c r="AB195" s="26">
        <f t="shared" ref="AB195:AB215" si="259">K195*EXP($S$218)*POWER(EXP(T195),$T$218)*POWER(EXP(U195),$U$218)*POWER(EXP(V195),$V$218)*POWER(EXP(W195),$W$218)*POWER(EXP(X195),$X$218)*POWER(EXP(Y195),$Y$218)*POWER(EXP(Z195),$Z$218)*POWER(EXP(AA195),$AA$218)</f>
        <v>1.13737075628489</v>
      </c>
      <c r="AC195" s="26">
        <f t="shared" si="251"/>
        <v>0.85811947828517</v>
      </c>
      <c r="AD195" s="26">
        <f t="shared" si="233"/>
        <v>1.16533888963616</v>
      </c>
      <c r="AE195" s="16">
        <f t="shared" ref="AE195:AE215" si="260">(AB195-J195)^2</f>
        <v>0.0260405209839575</v>
      </c>
      <c r="AF195" s="16">
        <f t="shared" ref="AF195:AF215" si="261">ABS(AB195/J195-1)</f>
        <v>0.165338889636158</v>
      </c>
      <c r="AG195" s="16">
        <f>(AF195-$AH$1)^2</f>
        <v>0.0100394682739016</v>
      </c>
      <c r="AJ195" s="25">
        <v>0.0152393970506524</v>
      </c>
      <c r="AK195" s="25">
        <v>1</v>
      </c>
      <c r="AL195" s="25">
        <v>1.43029223094218</v>
      </c>
      <c r="AM195" s="25">
        <v>0.035198210649965</v>
      </c>
      <c r="AN195" s="22">
        <v>4.60517018598809</v>
      </c>
      <c r="AO195" s="25">
        <v>-0.693147180559945</v>
      </c>
      <c r="AP195" s="25">
        <v>-0.415515443961666</v>
      </c>
      <c r="AQ195" s="25">
        <v>-0.385662480811985</v>
      </c>
      <c r="AR195" s="25">
        <v>1.38629436111989</v>
      </c>
      <c r="AS195" s="26">
        <f t="shared" ref="AS195:AS215" si="262">K195*EXP($AK$218)*POWER(EXP(AL195),$AL$218)*POWER(EXP(AM195),$AM$218)*POWER(EXP(AN195),$AN$218)*POWER(EXP(AO195),$AO$218)*POWER(EXP(AP195),$AP$218)*POWER(EXP(AQ195),$AQ$218)*POWER(EXP(AR195),$AR$218)</f>
        <v>1.13785706986616</v>
      </c>
      <c r="AT195" s="26">
        <f t="shared" si="252"/>
        <v>0.857752722945075</v>
      </c>
      <c r="AU195" s="26">
        <f t="shared" ref="AU195:AU215" si="263">1/AT195</f>
        <v>1.16583716174811</v>
      </c>
      <c r="AV195" s="16">
        <f t="shared" ref="AV195:AV215" si="264">(AS195-J195)^2</f>
        <v>0.0261977110656576</v>
      </c>
      <c r="AW195" s="16">
        <f t="shared" ref="AW195:AW215" si="265">ABS(AS195/J195-1)</f>
        <v>0.16583716174811</v>
      </c>
      <c r="AX195" s="16">
        <f>(AW195-$AY$1)^2</f>
        <v>0.0100393458257883</v>
      </c>
      <c r="BA195" s="25">
        <v>0.0152393970506524</v>
      </c>
      <c r="BB195" s="25">
        <v>1</v>
      </c>
      <c r="BC195" s="25">
        <v>1.43029223094218</v>
      </c>
      <c r="BD195" s="25">
        <v>0.035198210649965</v>
      </c>
      <c r="BE195" s="22">
        <v>-0.693147180559945</v>
      </c>
      <c r="BF195" s="25">
        <v>-0.415515443961666</v>
      </c>
      <c r="BG195" s="25">
        <v>-0.385662480811985</v>
      </c>
      <c r="BH195" s="25">
        <v>1.38629436111989</v>
      </c>
      <c r="BI195" s="26">
        <f t="shared" ref="BI195:BI215" si="266">K195*EXP($BB$218)*POWER(EXP(BC195),$BC$218)*POWER(EXP(BD195),$BD$218)*POWER(EXP(BE195),$BE$218)*POWER(EXP(BF195),$BF$218)*POWER(EXP(BG195),$BG$218)*POWER(EXP(BH195),$BH$218)</f>
        <v>1.13897640690365</v>
      </c>
      <c r="BJ195" s="26">
        <f t="shared" si="253"/>
        <v>0.856909760451752</v>
      </c>
      <c r="BK195" s="26">
        <f t="shared" si="234"/>
        <v>1.16698402346685</v>
      </c>
      <c r="BL195" s="16">
        <f t="shared" ref="BL195:BL215" si="267">(BI195-J195)^2</f>
        <v>0.0265613092072227</v>
      </c>
      <c r="BM195" s="16">
        <f t="shared" ref="BM195:BM215" si="268">ABS(BI195/J195-1)</f>
        <v>0.16698402346685</v>
      </c>
      <c r="BN195" s="16">
        <f>(BM195-$BO$1)^2</f>
        <v>0.00960044460193663</v>
      </c>
      <c r="BQ195" s="25">
        <v>0.0152393970506524</v>
      </c>
      <c r="BR195" s="25">
        <v>1</v>
      </c>
      <c r="BS195" s="22">
        <v>1.43029223094218</v>
      </c>
      <c r="BT195" s="25">
        <v>0.035198210649965</v>
      </c>
      <c r="BU195" s="25">
        <v>-0.415515443961666</v>
      </c>
      <c r="BV195" s="25">
        <v>-0.385662480811985</v>
      </c>
      <c r="BW195" s="25">
        <v>1.38629436111989</v>
      </c>
      <c r="BX195" s="27">
        <f t="shared" ref="BX195:BX215" si="269">K195*EXP($BR$218)*POWER(EXP(BS195),$BS$218)*POWER(EXP(BT195),$BT$218)*POWER(EXP(BU195),$BU$218)*POWER(EXP(BV195),$BV$218)*POWER(EXP(BW195),$BW$218)</f>
        <v>1.12558976981203</v>
      </c>
      <c r="BY195" s="27">
        <f t="shared" si="254"/>
        <v>0.867100986679179</v>
      </c>
      <c r="BZ195" s="29">
        <f t="shared" si="235"/>
        <v>1.15326820677462</v>
      </c>
      <c r="CA195" s="27">
        <f t="shared" ref="CA195:CA215" si="270">(BX195-J195)^2</f>
        <v>0.0223770992324158</v>
      </c>
      <c r="CB195" s="27">
        <f t="shared" ref="CB195:CB215" si="271">ABS(BX195/J195-1)</f>
        <v>0.15326820677462</v>
      </c>
      <c r="CC195" s="27">
        <f>(CB195-$CD$1)^2</f>
        <v>0.0128230961990679</v>
      </c>
      <c r="CF195" s="31">
        <v>0.0152393970506524</v>
      </c>
      <c r="CG195" s="31">
        <v>1</v>
      </c>
      <c r="CH195" s="31">
        <v>0.035198210649965</v>
      </c>
      <c r="CI195" s="31">
        <v>-0.415515443961666</v>
      </c>
      <c r="CJ195" s="31">
        <v>-0.385662480811985</v>
      </c>
      <c r="CK195" s="31">
        <v>1.38629436111989</v>
      </c>
      <c r="CL195" s="34">
        <f t="shared" ref="CL195:CL215" si="272">K195*EXP($CG$218)*POWER(EXP(CH195),$CH$218)*POWER(EXP(CI195),$CI$218)*POWER(EXP(CJ195),$CJ$218)*POWER(EXP(CK195),$CK$218)</f>
        <v>1.02164260214026</v>
      </c>
      <c r="CM195" s="34">
        <f t="shared" ref="CM195:CM215" si="273">J195/CL195</f>
        <v>0.955324296339403</v>
      </c>
      <c r="CN195" s="34">
        <f t="shared" ref="CN195:CN215" si="274">1/CM195</f>
        <v>1.04676496120928</v>
      </c>
      <c r="CO195" s="32">
        <f t="shared" ref="CO195:CO215" si="275">(CL195-J195)^2</f>
        <v>0.00208324713013399</v>
      </c>
      <c r="CP195" s="32">
        <f t="shared" ref="CP195:CP215" si="276">ABS(CL195/J195-1)</f>
        <v>0.046764961209282</v>
      </c>
      <c r="CQ195" s="32">
        <f>(CP195-$CR$1)^2</f>
        <v>0.0491553153822843</v>
      </c>
      <c r="CS195" s="30">
        <f t="shared" ref="CS195:CS258" si="277">(0.308-0.008*B195+0.1182*C195+0.2111*F195-0.0181*I195)*(1+D195)^3.5069*G195^0.3832*H195^-1.7144*I195^0.4164</f>
        <v>1.02495763717748</v>
      </c>
      <c r="CT195" s="30">
        <f t="shared" ref="CT195:CT215" si="278">(0.3655+0.2505*F195-0.0215*I195)*G195^0.3832*H195^-1.7144*I195^0.4164</f>
        <v>1.19091452994046</v>
      </c>
      <c r="CU195" s="30">
        <f t="shared" ref="CU195:CU215" si="279">J195/CT195</f>
        <v>0.819538241798756</v>
      </c>
      <c r="CV195" s="34">
        <f t="shared" ref="CV195:CV215" si="280">1/CU195</f>
        <v>1.22019931346359</v>
      </c>
      <c r="CW195" s="32">
        <f t="shared" ref="CW195:CW215" si="281">(CT195-J195)^2</f>
        <v>0.0461882551795304</v>
      </c>
      <c r="CX195" s="32">
        <f t="shared" ref="CX195:CX215" si="282">ABS(CT195/J195-1)</f>
        <v>0.22019931346359</v>
      </c>
      <c r="CY195" s="32">
        <f>(CX195-$CZ$1)^2</f>
        <v>0.0102217234328886</v>
      </c>
      <c r="CZ195" s="36"/>
      <c r="DB195" s="25">
        <v>0.0152393970506524</v>
      </c>
      <c r="DC195" s="25">
        <v>1</v>
      </c>
      <c r="DD195" s="22">
        <v>0.035198210649965</v>
      </c>
      <c r="DE195" s="25">
        <v>-0.385662480811985</v>
      </c>
      <c r="DF195" s="25">
        <v>1.38629436111989</v>
      </c>
      <c r="DG195" s="26">
        <f t="shared" ref="DG195:DG215" si="283">K195*EXP($DC$218)*POWER(EXP(DD195),$DD$218)*POWER(EXP(DE195),$DE$218)*POWER(EXP(DF195),$DF$218)</f>
        <v>0.991730667603107</v>
      </c>
      <c r="DH195" s="29">
        <f t="shared" si="236"/>
        <v>0.984138165615947</v>
      </c>
      <c r="DI195" s="26">
        <f t="shared" si="237"/>
        <v>1.01611748729827</v>
      </c>
      <c r="DJ195" s="16">
        <f t="shared" ref="DJ195:DJ215" si="284">(DG195-J195)^2</f>
        <v>0.000247453903239431</v>
      </c>
      <c r="DK195" s="16">
        <f t="shared" ref="DK195:DK215" si="285">ABS(DG195/J195-1)</f>
        <v>0.016117487298265</v>
      </c>
      <c r="DL195" s="16">
        <f>(DK195-$DM$1)^2</f>
        <v>0.0723516051294972</v>
      </c>
      <c r="DO195" s="25">
        <v>0.0152393970506524</v>
      </c>
      <c r="DP195" s="25">
        <v>1</v>
      </c>
      <c r="DQ195" s="25">
        <v>-0.385662480811985</v>
      </c>
      <c r="DR195" s="22">
        <v>1.38629436111989</v>
      </c>
      <c r="DS195" s="26">
        <f t="shared" ref="DS195:DS215" si="286">K195*EXP($DP$218)*POWER(EXP(DQ195),$DQ$218)*POWER(EXP(DR195),$DR$218)</f>
        <v>1.01851793031506</v>
      </c>
      <c r="DT195" s="26">
        <f t="shared" si="255"/>
        <v>0.958255098855349</v>
      </c>
      <c r="DU195" s="26">
        <f t="shared" si="238"/>
        <v>1.04356345319166</v>
      </c>
      <c r="DV195" s="16">
        <f t="shared" ref="DV195:DV215" si="287">(DS195-J195)^2</f>
        <v>0.00180777439827598</v>
      </c>
      <c r="DW195" s="16">
        <f t="shared" ref="DW195:DW215" si="288">ABS(DS195/J195-1)</f>
        <v>0.043563453191656</v>
      </c>
      <c r="DX195" s="16">
        <f>(DW195-$DY$1)^2</f>
        <v>0.063800914621004</v>
      </c>
      <c r="EA195" s="25">
        <v>0.0152393970506524</v>
      </c>
      <c r="EB195" s="22">
        <v>1</v>
      </c>
      <c r="EC195" s="25">
        <v>-0.385662480811985</v>
      </c>
      <c r="ED195" s="26">
        <f t="shared" ref="ED195:ED215" si="289">K195*EXP($EB$218)*POWER(EXP(EC195),$EC$218)</f>
        <v>1.05928073721981</v>
      </c>
      <c r="EE195" s="26">
        <f t="shared" si="256"/>
        <v>0.921379919134196</v>
      </c>
      <c r="EF195" s="26">
        <f t="shared" si="239"/>
        <v>1.08532862420063</v>
      </c>
      <c r="EG195" s="16">
        <f t="shared" ref="EG195:EG215" si="290">(ED195-J195)^2</f>
        <v>0.0069356811918751</v>
      </c>
      <c r="EH195" s="16">
        <f t="shared" ref="EH195:EH215" si="291">ABS(ED195/J195-1)</f>
        <v>0.0853286242006253</v>
      </c>
      <c r="EI195" s="16">
        <f>(EH195-$EJ$1)^2</f>
        <v>0.0631787701143289</v>
      </c>
      <c r="EL195" s="25">
        <v>0.0152393970506524</v>
      </c>
      <c r="EM195" s="25">
        <v>-0.385662480811985</v>
      </c>
      <c r="EN195" s="26">
        <f t="shared" ref="EN195:EN215" si="292">K195*POWER(EXP(EM195),$EM$218)</f>
        <v>0.972725177591538</v>
      </c>
      <c r="EO195" s="26">
        <f t="shared" ref="EO195:EO215" si="293">J195/EN195</f>
        <v>1.00336664711051</v>
      </c>
      <c r="EP195" s="26">
        <f t="shared" ref="EP195:EP215" si="294">1/EO195</f>
        <v>0.996644649171658</v>
      </c>
      <c r="EQ195" s="16">
        <f t="shared" ref="EQ195:EQ215" si="295">(EN195-J195)^2</f>
        <v>1.07244618069656e-5</v>
      </c>
      <c r="ER195" s="16">
        <f t="shared" ref="ER195:ER215" si="296">ABS(EN195/J195-1)</f>
        <v>0.00335535082834237</v>
      </c>
      <c r="ES195" s="16">
        <f>(ER195-$ET$1)^2</f>
        <v>0.283191849673215</v>
      </c>
    </row>
    <row r="196" s="1" customFormat="1" spans="1:149">
      <c r="A196" s="13" t="s">
        <v>32</v>
      </c>
      <c r="B196" s="13">
        <v>4.17992051557076</v>
      </c>
      <c r="C196" s="14">
        <v>0.001178</v>
      </c>
      <c r="D196" s="14">
        <v>0.0559765625</v>
      </c>
      <c r="E196" s="13">
        <v>100</v>
      </c>
      <c r="F196" s="13">
        <v>0.3</v>
      </c>
      <c r="G196" s="13">
        <v>0.46</v>
      </c>
      <c r="H196" s="13">
        <v>0.68</v>
      </c>
      <c r="I196" s="13">
        <v>4</v>
      </c>
      <c r="J196" s="13">
        <v>0.733</v>
      </c>
      <c r="K196" s="17">
        <f t="shared" si="257"/>
        <v>0.828854028498274</v>
      </c>
      <c r="L196" s="17">
        <f t="shared" si="246"/>
        <v>0.884353546942465</v>
      </c>
      <c r="M196" s="17">
        <f t="shared" si="247"/>
        <v>1.1307694795338</v>
      </c>
      <c r="N196" s="16">
        <f t="shared" si="248"/>
        <v>0.00918799477934794</v>
      </c>
      <c r="O196" s="16">
        <f t="shared" si="249"/>
        <v>0.130769479533798</v>
      </c>
      <c r="P196" s="16">
        <f>(O196-$Q$1)^2</f>
        <v>0.16403481788702</v>
      </c>
      <c r="R196" s="21">
        <f t="shared" ref="R196:R215" si="297">LN(L196)</f>
        <v>-0.122898356319006</v>
      </c>
      <c r="S196" s="21">
        <f t="shared" si="250"/>
        <v>1</v>
      </c>
      <c r="T196" s="21">
        <f t="shared" si="258"/>
        <v>1.43029223094218</v>
      </c>
      <c r="U196" s="22">
        <f t="shared" ref="U196:U215" si="298">LN(1+C196)</f>
        <v>0.00117730670241619</v>
      </c>
      <c r="V196" s="21">
        <f t="shared" ref="V196:V215" si="299">LN(1+D196)</f>
        <v>0.0544659904354931</v>
      </c>
      <c r="W196" s="21">
        <f t="shared" ref="W196:W215" si="300">LN(E196)</f>
        <v>4.60517018598809</v>
      </c>
      <c r="X196" s="21">
        <f t="shared" ref="X196:X215" si="301">LN(F196)</f>
        <v>-1.20397280432594</v>
      </c>
      <c r="Y196" s="21">
        <f t="shared" ref="Y196:Y215" si="302">LN(G196)</f>
        <v>-0.776528789498996</v>
      </c>
      <c r="Z196" s="25">
        <f t="shared" ref="Z196:Z215" si="303">LN(H196)</f>
        <v>-0.385662480811985</v>
      </c>
      <c r="AA196" s="21">
        <f t="shared" ref="AA196:AA215" si="304">LN(I196)</f>
        <v>1.38629436111989</v>
      </c>
      <c r="AB196" s="26">
        <f t="shared" si="259"/>
        <v>0.933609672630891</v>
      </c>
      <c r="AC196" s="26">
        <f t="shared" si="251"/>
        <v>0.785124684852957</v>
      </c>
      <c r="AD196" s="26">
        <f t="shared" ref="AD196:AD215" si="305">1/AC196</f>
        <v>1.27368304588116</v>
      </c>
      <c r="AE196" s="16">
        <f t="shared" si="260"/>
        <v>0.0402442407530731</v>
      </c>
      <c r="AF196" s="16">
        <f t="shared" si="261"/>
        <v>0.27368304588116</v>
      </c>
      <c r="AG196" s="16">
        <f>(AF196-$AH$1)^2</f>
        <v>6.63737590720733e-5</v>
      </c>
      <c r="AJ196" s="25">
        <v>-0.122898356319006</v>
      </c>
      <c r="AK196" s="25">
        <v>1</v>
      </c>
      <c r="AL196" s="25">
        <v>1.43029223094218</v>
      </c>
      <c r="AM196" s="25">
        <v>0.0544659904354931</v>
      </c>
      <c r="AN196" s="22">
        <v>4.60517018598809</v>
      </c>
      <c r="AO196" s="25">
        <v>-1.20397280432594</v>
      </c>
      <c r="AP196" s="25">
        <v>-0.776528789498996</v>
      </c>
      <c r="AQ196" s="25">
        <v>-0.385662480811985</v>
      </c>
      <c r="AR196" s="25">
        <v>1.38629436111989</v>
      </c>
      <c r="AS196" s="26">
        <f t="shared" si="262"/>
        <v>0.934255015004923</v>
      </c>
      <c r="AT196" s="26">
        <f t="shared" si="252"/>
        <v>0.784582355167916</v>
      </c>
      <c r="AU196" s="26">
        <f t="shared" si="263"/>
        <v>1.27456345839689</v>
      </c>
      <c r="AV196" s="16">
        <f t="shared" si="264"/>
        <v>0.040503581064632</v>
      </c>
      <c r="AW196" s="16">
        <f t="shared" si="265"/>
        <v>0.274563458396894</v>
      </c>
      <c r="AX196" s="16">
        <f>(AW196-$AY$1)^2</f>
        <v>7.27568167775638e-5</v>
      </c>
      <c r="BA196" s="25">
        <v>-0.122898356319006</v>
      </c>
      <c r="BB196" s="25">
        <v>1</v>
      </c>
      <c r="BC196" s="25">
        <v>1.43029223094218</v>
      </c>
      <c r="BD196" s="25">
        <v>0.0544659904354931</v>
      </c>
      <c r="BE196" s="22">
        <v>-1.20397280432594</v>
      </c>
      <c r="BF196" s="25">
        <v>-0.776528789498996</v>
      </c>
      <c r="BG196" s="25">
        <v>-0.385662480811985</v>
      </c>
      <c r="BH196" s="25">
        <v>1.38629436111989</v>
      </c>
      <c r="BI196" s="26">
        <f t="shared" si="266"/>
        <v>0.92835315119885</v>
      </c>
      <c r="BJ196" s="26">
        <f t="shared" si="253"/>
        <v>0.789570218029016</v>
      </c>
      <c r="BK196" s="26">
        <f t="shared" ref="BK196:BK215" si="306">1/BJ196</f>
        <v>1.26651180245409</v>
      </c>
      <c r="BL196" s="16">
        <f t="shared" si="267"/>
        <v>0.0381628536833207</v>
      </c>
      <c r="BM196" s="16">
        <f t="shared" si="268"/>
        <v>0.266511802454093</v>
      </c>
      <c r="BN196" s="16">
        <f>(BM196-$BO$1)^2</f>
        <v>2.38987004523199e-6</v>
      </c>
      <c r="BQ196" s="25">
        <v>-0.122898356319006</v>
      </c>
      <c r="BR196" s="25">
        <v>1</v>
      </c>
      <c r="BS196" s="22">
        <v>1.43029223094218</v>
      </c>
      <c r="BT196" s="25">
        <v>0.0544659904354931</v>
      </c>
      <c r="BU196" s="25">
        <v>-0.776528789498996</v>
      </c>
      <c r="BV196" s="25">
        <v>-0.385662480811985</v>
      </c>
      <c r="BW196" s="25">
        <v>1.38629436111989</v>
      </c>
      <c r="BX196" s="27">
        <f t="shared" si="269"/>
        <v>0.903546287541027</v>
      </c>
      <c r="BY196" s="27">
        <f t="shared" si="254"/>
        <v>0.811247868656333</v>
      </c>
      <c r="BZ196" s="29">
        <f t="shared" ref="BZ196:BZ215" si="307">1/BY196</f>
        <v>1.23266887795502</v>
      </c>
      <c r="CA196" s="27">
        <f t="shared" si="270"/>
        <v>0.0290860361940266</v>
      </c>
      <c r="CB196" s="27">
        <f t="shared" si="271"/>
        <v>0.232668877955016</v>
      </c>
      <c r="CC196" s="27">
        <f>(CB196-$CD$1)^2</f>
        <v>0.001145039991196</v>
      </c>
      <c r="CF196" s="31">
        <v>-0.122898356319006</v>
      </c>
      <c r="CG196" s="31">
        <v>1</v>
      </c>
      <c r="CH196" s="31">
        <v>0.0544659904354931</v>
      </c>
      <c r="CI196" s="31">
        <v>-0.776528789498996</v>
      </c>
      <c r="CJ196" s="31">
        <v>-0.385662480811985</v>
      </c>
      <c r="CK196" s="31">
        <v>1.38629436111989</v>
      </c>
      <c r="CL196" s="34">
        <f t="shared" si="272"/>
        <v>0.8207493274946</v>
      </c>
      <c r="CM196" s="34">
        <f t="shared" si="273"/>
        <v>0.893086324222206</v>
      </c>
      <c r="CN196" s="34">
        <f t="shared" si="274"/>
        <v>1.1197125886693</v>
      </c>
      <c r="CO196" s="32">
        <f t="shared" si="275"/>
        <v>0.00769994447575458</v>
      </c>
      <c r="CP196" s="32">
        <f t="shared" si="276"/>
        <v>0.119712588669304</v>
      </c>
      <c r="CQ196" s="32">
        <f>(CP196-$CR$1)^2</f>
        <v>0.0221302376343341</v>
      </c>
      <c r="CS196" s="30">
        <f t="shared" si="277"/>
        <v>0.823841018876556</v>
      </c>
      <c r="CT196" s="30">
        <f t="shared" si="278"/>
        <v>0.908684804741301</v>
      </c>
      <c r="CU196" s="30">
        <f t="shared" si="279"/>
        <v>0.806660347103176</v>
      </c>
      <c r="CV196" s="34">
        <f t="shared" si="280"/>
        <v>1.2396791333442</v>
      </c>
      <c r="CW196" s="32">
        <f t="shared" si="281"/>
        <v>0.0308651506169891</v>
      </c>
      <c r="CX196" s="32">
        <f t="shared" si="282"/>
        <v>0.239679133344203</v>
      </c>
      <c r="CY196" s="32">
        <f>(CX196-$CZ$1)^2</f>
        <v>0.00666226830925363</v>
      </c>
      <c r="CZ196" s="36"/>
      <c r="DB196" s="25">
        <v>-0.122898356319006</v>
      </c>
      <c r="DC196" s="25">
        <v>1</v>
      </c>
      <c r="DD196" s="22">
        <v>0.0544659904354931</v>
      </c>
      <c r="DE196" s="25">
        <v>-0.385662480811985</v>
      </c>
      <c r="DF196" s="25">
        <v>1.38629436111989</v>
      </c>
      <c r="DG196" s="26">
        <f t="shared" si="283"/>
        <v>0.895991826174639</v>
      </c>
      <c r="DH196" s="29">
        <f t="shared" ref="DH196:DH215" si="308">J196/DG196</f>
        <v>0.818087820208675</v>
      </c>
      <c r="DI196" s="26">
        <f t="shared" ref="DI196:DI215" si="309">1/DH196</f>
        <v>1.22236265508136</v>
      </c>
      <c r="DJ196" s="16">
        <f t="shared" si="284"/>
        <v>0.0265663353997437</v>
      </c>
      <c r="DK196" s="16">
        <f t="shared" si="285"/>
        <v>0.222362655081363</v>
      </c>
      <c r="DL196" s="16">
        <f>(DK196-$DM$1)^2</f>
        <v>0.00393597747725841</v>
      </c>
      <c r="DO196" s="25">
        <v>-0.122898356319006</v>
      </c>
      <c r="DP196" s="25">
        <v>1</v>
      </c>
      <c r="DQ196" s="25">
        <v>-0.385662480811985</v>
      </c>
      <c r="DR196" s="22">
        <v>1.38629436111989</v>
      </c>
      <c r="DS196" s="26">
        <f t="shared" si="286"/>
        <v>0.87824421923577</v>
      </c>
      <c r="DT196" s="26">
        <f t="shared" si="255"/>
        <v>0.834619783364861</v>
      </c>
      <c r="DU196" s="26">
        <f t="shared" ref="DU196:DU215" si="310">1/DT196</f>
        <v>1.19815036730664</v>
      </c>
      <c r="DV196" s="16">
        <f t="shared" si="287"/>
        <v>0.0210958832214084</v>
      </c>
      <c r="DW196" s="16">
        <f t="shared" si="288"/>
        <v>0.198150367306644</v>
      </c>
      <c r="DX196" s="16">
        <f>(DW196-$DY$1)^2</f>
        <v>0.00960429698040616</v>
      </c>
      <c r="EA196" s="25">
        <v>-0.122898356319006</v>
      </c>
      <c r="EB196" s="22">
        <v>1</v>
      </c>
      <c r="EC196" s="25">
        <v>-0.385662480811985</v>
      </c>
      <c r="ED196" s="26">
        <f t="shared" si="289"/>
        <v>0.913393035430739</v>
      </c>
      <c r="EE196" s="26">
        <f t="shared" si="256"/>
        <v>0.802502287149946</v>
      </c>
      <c r="EF196" s="26">
        <f t="shared" ref="EF196:EF215" si="311">1/EE196</f>
        <v>1.24610236757263</v>
      </c>
      <c r="EG196" s="16">
        <f t="shared" si="290"/>
        <v>0.0325416472319158</v>
      </c>
      <c r="EH196" s="16">
        <f t="shared" si="291"/>
        <v>0.246102367572631</v>
      </c>
      <c r="EI196" s="16">
        <f>(EH196-$EJ$1)^2</f>
        <v>0.00820476011486346</v>
      </c>
      <c r="EL196" s="25">
        <v>-0.122898356319006</v>
      </c>
      <c r="EM196" s="25">
        <v>-0.385662480811985</v>
      </c>
      <c r="EN196" s="26">
        <f t="shared" si="292"/>
        <v>0.838758198258326</v>
      </c>
      <c r="EO196" s="26">
        <f t="shared" si="293"/>
        <v>0.873910981164856</v>
      </c>
      <c r="EP196" s="26">
        <f t="shared" si="294"/>
        <v>1.14428130731013</v>
      </c>
      <c r="EQ196" s="16">
        <f t="shared" si="295"/>
        <v>0.0111847964988474</v>
      </c>
      <c r="ER196" s="16">
        <f t="shared" si="296"/>
        <v>0.144281307310131</v>
      </c>
      <c r="ES196" s="16">
        <f>(ER196-$ET$1)^2</f>
        <v>0.153062300664948</v>
      </c>
    </row>
    <row r="197" s="1" customFormat="1" spans="1:149">
      <c r="A197" s="13" t="s">
        <v>32</v>
      </c>
      <c r="B197" s="13">
        <v>4.17992051557076</v>
      </c>
      <c r="C197" s="14">
        <v>0.001178</v>
      </c>
      <c r="D197" s="14">
        <v>0.0248784722222222</v>
      </c>
      <c r="E197" s="13">
        <v>100</v>
      </c>
      <c r="F197" s="13">
        <v>0.7</v>
      </c>
      <c r="G197" s="13">
        <v>0.86</v>
      </c>
      <c r="H197" s="13">
        <v>0.68</v>
      </c>
      <c r="I197" s="13">
        <v>4</v>
      </c>
      <c r="J197" s="13">
        <v>1.15</v>
      </c>
      <c r="K197" s="17">
        <f t="shared" si="257"/>
        <v>1.09333402849827</v>
      </c>
      <c r="L197" s="17">
        <f t="shared" si="246"/>
        <v>1.05182859951735</v>
      </c>
      <c r="M197" s="17">
        <f t="shared" si="247"/>
        <v>0.950725242172409</v>
      </c>
      <c r="N197" s="16">
        <f t="shared" si="248"/>
        <v>0.00321103232623487</v>
      </c>
      <c r="O197" s="16">
        <f t="shared" si="249"/>
        <v>0.0492747578275913</v>
      </c>
      <c r="P197" s="16">
        <f>(O197-$Q$1)^2</f>
        <v>0.236688907675756</v>
      </c>
      <c r="R197" s="21">
        <f t="shared" si="297"/>
        <v>0.0505301728258297</v>
      </c>
      <c r="S197" s="21">
        <f t="shared" si="250"/>
        <v>1</v>
      </c>
      <c r="T197" s="21">
        <f t="shared" si="258"/>
        <v>1.43029223094218</v>
      </c>
      <c r="U197" s="22">
        <f t="shared" si="298"/>
        <v>0.00117730670241619</v>
      </c>
      <c r="V197" s="21">
        <f t="shared" si="299"/>
        <v>0.0245740418755052</v>
      </c>
      <c r="W197" s="21">
        <f t="shared" si="300"/>
        <v>4.60517018598809</v>
      </c>
      <c r="X197" s="21">
        <f t="shared" si="301"/>
        <v>-0.356674943938732</v>
      </c>
      <c r="Y197" s="21">
        <f t="shared" si="302"/>
        <v>-0.150822889734584</v>
      </c>
      <c r="Z197" s="25">
        <f t="shared" si="303"/>
        <v>-0.385662480811985</v>
      </c>
      <c r="AA197" s="21">
        <f t="shared" si="304"/>
        <v>1.38629436111989</v>
      </c>
      <c r="AB197" s="26">
        <f t="shared" si="259"/>
        <v>1.36360677862244</v>
      </c>
      <c r="AC197" s="26">
        <f t="shared" si="251"/>
        <v>0.843351630417802</v>
      </c>
      <c r="AD197" s="26">
        <f t="shared" si="305"/>
        <v>1.18574502488908</v>
      </c>
      <c r="AE197" s="16">
        <f t="shared" si="260"/>
        <v>0.0456278558734555</v>
      </c>
      <c r="AF197" s="16">
        <f t="shared" si="261"/>
        <v>0.185745024889077</v>
      </c>
      <c r="AG197" s="16">
        <f>(AF197-$AH$1)^2</f>
        <v>0.00636660556116694</v>
      </c>
      <c r="AJ197" s="25">
        <v>0.0505301728258297</v>
      </c>
      <c r="AK197" s="25">
        <v>1</v>
      </c>
      <c r="AL197" s="25">
        <v>1.43029223094218</v>
      </c>
      <c r="AM197" s="25">
        <v>0.0245740418755052</v>
      </c>
      <c r="AN197" s="22">
        <v>4.60517018598809</v>
      </c>
      <c r="AO197" s="25">
        <v>-0.356674943938732</v>
      </c>
      <c r="AP197" s="25">
        <v>-0.150822889734584</v>
      </c>
      <c r="AQ197" s="25">
        <v>-0.385662480811985</v>
      </c>
      <c r="AR197" s="25">
        <v>1.38629436111989</v>
      </c>
      <c r="AS197" s="26">
        <f t="shared" si="262"/>
        <v>1.36342894223835</v>
      </c>
      <c r="AT197" s="26">
        <f t="shared" si="252"/>
        <v>0.8434616314599</v>
      </c>
      <c r="AU197" s="26">
        <f t="shared" si="263"/>
        <v>1.18559038455508</v>
      </c>
      <c r="AV197" s="16">
        <f t="shared" si="264"/>
        <v>0.0455519133849789</v>
      </c>
      <c r="AW197" s="16">
        <f t="shared" si="265"/>
        <v>0.185590384555083</v>
      </c>
      <c r="AX197" s="16">
        <f>(AW197-$AY$1)^2</f>
        <v>0.00647112663698092</v>
      </c>
      <c r="BA197" s="25">
        <v>0.0505301728258297</v>
      </c>
      <c r="BB197" s="25">
        <v>1</v>
      </c>
      <c r="BC197" s="25">
        <v>1.43029223094218</v>
      </c>
      <c r="BD197" s="25">
        <v>0.0245740418755052</v>
      </c>
      <c r="BE197" s="22">
        <v>-0.356674943938732</v>
      </c>
      <c r="BF197" s="25">
        <v>-0.150822889734584</v>
      </c>
      <c r="BG197" s="25">
        <v>-0.385662480811985</v>
      </c>
      <c r="BH197" s="25">
        <v>1.38629436111989</v>
      </c>
      <c r="BI197" s="26">
        <f t="shared" si="266"/>
        <v>1.37240172355728</v>
      </c>
      <c r="BJ197" s="26">
        <f t="shared" si="253"/>
        <v>0.837947067728235</v>
      </c>
      <c r="BK197" s="26">
        <f t="shared" si="306"/>
        <v>1.19339280309329</v>
      </c>
      <c r="BL197" s="16">
        <f t="shared" si="267"/>
        <v>0.0494625266412499</v>
      </c>
      <c r="BM197" s="16">
        <f t="shared" si="268"/>
        <v>0.193392803093289</v>
      </c>
      <c r="BN197" s="16">
        <f>(BM197-$BO$1)^2</f>
        <v>0.00512270562442472</v>
      </c>
      <c r="BQ197" s="25">
        <v>0.0505301728258297</v>
      </c>
      <c r="BR197" s="25">
        <v>1</v>
      </c>
      <c r="BS197" s="22">
        <v>1.43029223094218</v>
      </c>
      <c r="BT197" s="25">
        <v>0.0245740418755052</v>
      </c>
      <c r="BU197" s="25">
        <v>-0.150822889734584</v>
      </c>
      <c r="BV197" s="25">
        <v>-0.385662480811985</v>
      </c>
      <c r="BW197" s="25">
        <v>1.38629436111989</v>
      </c>
      <c r="BX197" s="27">
        <f t="shared" si="269"/>
        <v>1.3659908126523</v>
      </c>
      <c r="BY197" s="27">
        <f t="shared" si="254"/>
        <v>0.841879747175666</v>
      </c>
      <c r="BZ197" s="29">
        <f t="shared" si="307"/>
        <v>1.18781809795852</v>
      </c>
      <c r="CA197" s="27">
        <f t="shared" si="270"/>
        <v>0.0466520311502008</v>
      </c>
      <c r="CB197" s="27">
        <f t="shared" si="271"/>
        <v>0.187818097958521</v>
      </c>
      <c r="CC197" s="27">
        <f>(CB197-$CD$1)^2</f>
        <v>0.00619199327287601</v>
      </c>
      <c r="CF197" s="31">
        <v>0.0505301728258297</v>
      </c>
      <c r="CG197" s="31">
        <v>1</v>
      </c>
      <c r="CH197" s="31">
        <v>0.0245740418755052</v>
      </c>
      <c r="CI197" s="31">
        <v>-0.150822889734584</v>
      </c>
      <c r="CJ197" s="31">
        <v>-0.385662480811985</v>
      </c>
      <c r="CK197" s="31">
        <v>1.38629436111989</v>
      </c>
      <c r="CL197" s="34">
        <f t="shared" si="272"/>
        <v>1.23905361527163</v>
      </c>
      <c r="CM197" s="34">
        <f t="shared" si="273"/>
        <v>0.928127714431382</v>
      </c>
      <c r="CN197" s="34">
        <f t="shared" si="274"/>
        <v>1.07743792632316</v>
      </c>
      <c r="CO197" s="32">
        <f t="shared" si="275"/>
        <v>0.00793054639294767</v>
      </c>
      <c r="CP197" s="32">
        <f t="shared" si="276"/>
        <v>0.0774379263231575</v>
      </c>
      <c r="CQ197" s="32">
        <f>(CP197-$CR$1)^2</f>
        <v>0.0364951411864386</v>
      </c>
      <c r="CS197" s="30">
        <f t="shared" si="277"/>
        <v>1.24258464941757</v>
      </c>
      <c r="CT197" s="30">
        <f t="shared" si="278"/>
        <v>1.48119591627311</v>
      </c>
      <c r="CU197" s="30">
        <f t="shared" si="279"/>
        <v>0.776399656092462</v>
      </c>
      <c r="CV197" s="34">
        <f t="shared" si="280"/>
        <v>1.28799644893314</v>
      </c>
      <c r="CW197" s="32">
        <f t="shared" si="281"/>
        <v>0.109690734955983</v>
      </c>
      <c r="CX197" s="32">
        <f t="shared" si="282"/>
        <v>0.287996448933137</v>
      </c>
      <c r="CY197" s="32">
        <f>(CX197-$CZ$1)^2</f>
        <v>0.00110924991771467</v>
      </c>
      <c r="CZ197" s="36"/>
      <c r="DB197" s="25">
        <v>0.0505301728258297</v>
      </c>
      <c r="DC197" s="25">
        <v>1</v>
      </c>
      <c r="DD197" s="22">
        <v>0.0245740418755052</v>
      </c>
      <c r="DE197" s="25">
        <v>-0.385662480811985</v>
      </c>
      <c r="DF197" s="25">
        <v>1.38629436111989</v>
      </c>
      <c r="DG197" s="26">
        <f t="shared" si="283"/>
        <v>1.09936491059984</v>
      </c>
      <c r="DH197" s="29">
        <f t="shared" si="308"/>
        <v>1.04605849150901</v>
      </c>
      <c r="DI197" s="26">
        <f t="shared" si="309"/>
        <v>0.955969487478119</v>
      </c>
      <c r="DJ197" s="16">
        <f t="shared" si="284"/>
        <v>0.00256391227856248</v>
      </c>
      <c r="DK197" s="16">
        <f t="shared" si="285"/>
        <v>0.0440305125218807</v>
      </c>
      <c r="DL197" s="16">
        <f>(DK197-$DM$1)^2</f>
        <v>0.0581145094350984</v>
      </c>
      <c r="DO197" s="25">
        <v>0.0505301728258297</v>
      </c>
      <c r="DP197" s="25">
        <v>1</v>
      </c>
      <c r="DQ197" s="25">
        <v>-0.385662480811985</v>
      </c>
      <c r="DR197" s="22">
        <v>1.38629436111989</v>
      </c>
      <c r="DS197" s="26">
        <f t="shared" si="286"/>
        <v>1.15848419288266</v>
      </c>
      <c r="DT197" s="26">
        <f t="shared" si="255"/>
        <v>0.992676470741007</v>
      </c>
      <c r="DU197" s="26">
        <f t="shared" si="310"/>
        <v>1.0073775590284</v>
      </c>
      <c r="DV197" s="16">
        <f t="shared" si="287"/>
        <v>7.19815288701297e-5</v>
      </c>
      <c r="DW197" s="16">
        <f t="shared" si="288"/>
        <v>0.00737755902839754</v>
      </c>
      <c r="DX197" s="16">
        <f>(DW197-$DY$1)^2</f>
        <v>0.0833906098971078</v>
      </c>
      <c r="EA197" s="25">
        <v>0.0505301728258297</v>
      </c>
      <c r="EB197" s="22">
        <v>1</v>
      </c>
      <c r="EC197" s="25">
        <v>-0.385662480811985</v>
      </c>
      <c r="ED197" s="26">
        <f t="shared" si="289"/>
        <v>1.20484868588876</v>
      </c>
      <c r="EE197" s="26">
        <f t="shared" si="256"/>
        <v>0.954476701903606</v>
      </c>
      <c r="EF197" s="26">
        <f t="shared" si="311"/>
        <v>1.04769450946849</v>
      </c>
      <c r="EG197" s="16">
        <f t="shared" si="290"/>
        <v>0.0030083783437242</v>
      </c>
      <c r="EH197" s="16">
        <f t="shared" si="291"/>
        <v>0.0476945094684897</v>
      </c>
      <c r="EI197" s="16">
        <f>(EH197-$EJ$1)^2</f>
        <v>0.0835140577918558</v>
      </c>
      <c r="EL197" s="25">
        <v>0.0505301728258297</v>
      </c>
      <c r="EM197" s="25">
        <v>-0.385662480811985</v>
      </c>
      <c r="EN197" s="26">
        <f t="shared" si="292"/>
        <v>1.10639853135447</v>
      </c>
      <c r="EO197" s="26">
        <f t="shared" si="293"/>
        <v>1.03940846576518</v>
      </c>
      <c r="EP197" s="26">
        <f t="shared" si="294"/>
        <v>0.962085679438669</v>
      </c>
      <c r="EQ197" s="16">
        <f t="shared" si="295"/>
        <v>0.00190108806804717</v>
      </c>
      <c r="ER197" s="16">
        <f t="shared" si="296"/>
        <v>0.0379143205613308</v>
      </c>
      <c r="ES197" s="16">
        <f>(ER197-$ET$1)^2</f>
        <v>0.247604526288893</v>
      </c>
    </row>
    <row r="198" s="1" customFormat="1" spans="1:149">
      <c r="A198" s="13" t="s">
        <v>32</v>
      </c>
      <c r="B198" s="13">
        <v>4.17992051557076</v>
      </c>
      <c r="C198" s="14">
        <v>0.001178</v>
      </c>
      <c r="D198" s="14">
        <v>0.035825</v>
      </c>
      <c r="E198" s="13">
        <v>100</v>
      </c>
      <c r="F198" s="13">
        <v>0.5</v>
      </c>
      <c r="G198" s="13">
        <v>0.66</v>
      </c>
      <c r="H198" s="13">
        <v>0.68</v>
      </c>
      <c r="I198" s="13">
        <v>3</v>
      </c>
      <c r="J198" s="13">
        <v>0.936</v>
      </c>
      <c r="K198" s="17">
        <f t="shared" si="257"/>
        <v>1.01779402849827</v>
      </c>
      <c r="L198" s="17">
        <f t="shared" si="246"/>
        <v>0.919635971318328</v>
      </c>
      <c r="M198" s="17">
        <f t="shared" si="247"/>
        <v>1.08738678258362</v>
      </c>
      <c r="N198" s="16">
        <f t="shared" si="248"/>
        <v>0.0066902630979758</v>
      </c>
      <c r="O198" s="16">
        <f t="shared" si="249"/>
        <v>0.0873867825836219</v>
      </c>
      <c r="P198" s="16">
        <f>(O198-$Q$1)^2</f>
        <v>0.201057912465764</v>
      </c>
      <c r="R198" s="21">
        <f t="shared" si="297"/>
        <v>-0.0837773705920079</v>
      </c>
      <c r="S198" s="21">
        <f t="shared" si="250"/>
        <v>1</v>
      </c>
      <c r="T198" s="21">
        <f t="shared" si="258"/>
        <v>1.43029223094218</v>
      </c>
      <c r="U198" s="22">
        <f t="shared" si="298"/>
        <v>0.00117730670241619</v>
      </c>
      <c r="V198" s="21">
        <f t="shared" si="299"/>
        <v>0.035198210649965</v>
      </c>
      <c r="W198" s="21">
        <f t="shared" si="300"/>
        <v>4.60517018598809</v>
      </c>
      <c r="X198" s="21">
        <f t="shared" si="301"/>
        <v>-0.693147180559945</v>
      </c>
      <c r="Y198" s="21">
        <f t="shared" si="302"/>
        <v>-0.415515443961666</v>
      </c>
      <c r="Z198" s="25">
        <f t="shared" si="303"/>
        <v>-0.385662480811985</v>
      </c>
      <c r="AA198" s="21">
        <f t="shared" si="304"/>
        <v>1.09861228866811</v>
      </c>
      <c r="AB198" s="26">
        <f t="shared" si="259"/>
        <v>1.06774289435888</v>
      </c>
      <c r="AC198" s="26">
        <f t="shared" si="251"/>
        <v>0.876615526963556</v>
      </c>
      <c r="AD198" s="26">
        <f t="shared" si="305"/>
        <v>1.14075095551162</v>
      </c>
      <c r="AE198" s="16">
        <f t="shared" si="260"/>
        <v>0.0173561902140543</v>
      </c>
      <c r="AF198" s="16">
        <f t="shared" si="261"/>
        <v>0.140750955511621</v>
      </c>
      <c r="AG198" s="16">
        <f>(AF198-$AH$1)^2</f>
        <v>0.0155713164799277</v>
      </c>
      <c r="AJ198" s="25">
        <v>-0.0837773705920079</v>
      </c>
      <c r="AK198" s="25">
        <v>1</v>
      </c>
      <c r="AL198" s="25">
        <v>1.43029223094218</v>
      </c>
      <c r="AM198" s="25">
        <v>0.035198210649965</v>
      </c>
      <c r="AN198" s="22">
        <v>4.60517018598809</v>
      </c>
      <c r="AO198" s="25">
        <v>-0.693147180559945</v>
      </c>
      <c r="AP198" s="25">
        <v>-0.415515443961666</v>
      </c>
      <c r="AQ198" s="25">
        <v>-0.385662480811985</v>
      </c>
      <c r="AR198" s="25">
        <v>1.09861228866811</v>
      </c>
      <c r="AS198" s="26">
        <f t="shared" si="262"/>
        <v>1.06786627997144</v>
      </c>
      <c r="AT198" s="26">
        <f t="shared" si="252"/>
        <v>0.876514239240738</v>
      </c>
      <c r="AU198" s="26">
        <f t="shared" si="263"/>
        <v>1.14088277774726</v>
      </c>
      <c r="AV198" s="16">
        <f t="shared" si="264"/>
        <v>0.017388715793505</v>
      </c>
      <c r="AW198" s="16">
        <f t="shared" si="265"/>
        <v>0.14088277774726</v>
      </c>
      <c r="AX198" s="16">
        <f>(AW198-$AY$1)^2</f>
        <v>0.015662752776296</v>
      </c>
      <c r="BA198" s="25">
        <v>-0.0837773705920079</v>
      </c>
      <c r="BB198" s="25">
        <v>1</v>
      </c>
      <c r="BC198" s="25">
        <v>1.43029223094218</v>
      </c>
      <c r="BD198" s="25">
        <v>0.035198210649965</v>
      </c>
      <c r="BE198" s="22">
        <v>-0.693147180559945</v>
      </c>
      <c r="BF198" s="25">
        <v>-0.415515443961666</v>
      </c>
      <c r="BG198" s="25">
        <v>-0.385662480811985</v>
      </c>
      <c r="BH198" s="25">
        <v>1.09861228866811</v>
      </c>
      <c r="BI198" s="26">
        <f t="shared" si="266"/>
        <v>1.06511045692343</v>
      </c>
      <c r="BJ198" s="26">
        <f t="shared" si="253"/>
        <v>0.878782096181495</v>
      </c>
      <c r="BK198" s="26">
        <f t="shared" si="306"/>
        <v>1.13793852235409</v>
      </c>
      <c r="BL198" s="16">
        <f t="shared" si="267"/>
        <v>0.0166695100869763</v>
      </c>
      <c r="BM198" s="16">
        <f t="shared" si="268"/>
        <v>0.137938522354089</v>
      </c>
      <c r="BN198" s="16">
        <f>(BM198-$BO$1)^2</f>
        <v>0.0161359500990347</v>
      </c>
      <c r="BQ198" s="25">
        <v>-0.0837773705920079</v>
      </c>
      <c r="BR198" s="25">
        <v>1</v>
      </c>
      <c r="BS198" s="22">
        <v>1.43029223094218</v>
      </c>
      <c r="BT198" s="25">
        <v>0.035198210649965</v>
      </c>
      <c r="BU198" s="25">
        <v>-0.415515443961666</v>
      </c>
      <c r="BV198" s="25">
        <v>-0.385662480811985</v>
      </c>
      <c r="BW198" s="25">
        <v>1.09861228866811</v>
      </c>
      <c r="BX198" s="27">
        <f t="shared" si="269"/>
        <v>1.05347050314417</v>
      </c>
      <c r="BY198" s="27">
        <f t="shared" si="254"/>
        <v>0.888491891520865</v>
      </c>
      <c r="BZ198" s="29">
        <f t="shared" si="307"/>
        <v>1.12550267429933</v>
      </c>
      <c r="CA198" s="27">
        <f t="shared" si="270"/>
        <v>0.0137993191089442</v>
      </c>
      <c r="CB198" s="27">
        <f t="shared" si="271"/>
        <v>0.125502674299326</v>
      </c>
      <c r="CC198" s="27">
        <f>(CB198-$CD$1)^2</f>
        <v>0.0198823094056349</v>
      </c>
      <c r="CF198" s="31">
        <v>-0.0837773705920079</v>
      </c>
      <c r="CG198" s="31">
        <v>1</v>
      </c>
      <c r="CH198" s="31">
        <v>0.035198210649965</v>
      </c>
      <c r="CI198" s="31">
        <v>-0.415515443961666</v>
      </c>
      <c r="CJ198" s="31">
        <v>-0.385662480811985</v>
      </c>
      <c r="CK198" s="31">
        <v>1.09861228866811</v>
      </c>
      <c r="CL198" s="34">
        <f t="shared" si="272"/>
        <v>0.95962813301689</v>
      </c>
      <c r="CM198" s="34">
        <f t="shared" si="273"/>
        <v>0.975377823759076</v>
      </c>
      <c r="CN198" s="34">
        <f t="shared" si="274"/>
        <v>1.02524373185565</v>
      </c>
      <c r="CO198" s="32">
        <f t="shared" si="275"/>
        <v>0.000558288669863865</v>
      </c>
      <c r="CP198" s="32">
        <f t="shared" si="276"/>
        <v>0.0252437318556522</v>
      </c>
      <c r="CQ198" s="32">
        <f>(CP198-$CR$1)^2</f>
        <v>0.05916142136894</v>
      </c>
      <c r="CS198" s="30">
        <f t="shared" si="277"/>
        <v>0.962560204410262</v>
      </c>
      <c r="CT198" s="30">
        <f t="shared" si="278"/>
        <v>1.11258612255542</v>
      </c>
      <c r="CU198" s="30">
        <f t="shared" si="279"/>
        <v>0.841283187902945</v>
      </c>
      <c r="CV198" s="34">
        <f t="shared" si="280"/>
        <v>1.18866038734553</v>
      </c>
      <c r="CW198" s="32">
        <f t="shared" si="281"/>
        <v>0.0311826586791575</v>
      </c>
      <c r="CX198" s="32">
        <f t="shared" si="282"/>
        <v>0.188660387345533</v>
      </c>
      <c r="CY198" s="32">
        <f>(CX198-$CZ$1)^2</f>
        <v>0.0175937583219849</v>
      </c>
      <c r="CZ198" s="36"/>
      <c r="DB198" s="25">
        <v>-0.0837773705920079</v>
      </c>
      <c r="DC198" s="25">
        <v>1</v>
      </c>
      <c r="DD198" s="22">
        <v>0.035198210649965</v>
      </c>
      <c r="DE198" s="25">
        <v>-0.385662480811985</v>
      </c>
      <c r="DF198" s="25">
        <v>1.09861228866811</v>
      </c>
      <c r="DG198" s="26">
        <f t="shared" si="283"/>
        <v>0.928481850145417</v>
      </c>
      <c r="DH198" s="29">
        <f t="shared" si="308"/>
        <v>1.0080972502084</v>
      </c>
      <c r="DI198" s="26">
        <f t="shared" si="309"/>
        <v>0.991967788616898</v>
      </c>
      <c r="DJ198" s="16">
        <f t="shared" si="284"/>
        <v>5.65225772359712e-5</v>
      </c>
      <c r="DK198" s="16">
        <f t="shared" si="285"/>
        <v>0.00803221138310184</v>
      </c>
      <c r="DL198" s="16">
        <f>(DK198-$DM$1)^2</f>
        <v>0.0767665728696842</v>
      </c>
      <c r="DO198" s="25">
        <v>-0.0837773705920079</v>
      </c>
      <c r="DP198" s="25">
        <v>1</v>
      </c>
      <c r="DQ198" s="25">
        <v>-0.385662480811985</v>
      </c>
      <c r="DR198" s="22">
        <v>1.09861228866811</v>
      </c>
      <c r="DS198" s="26">
        <f t="shared" si="286"/>
        <v>0.942298249630972</v>
      </c>
      <c r="DT198" s="26">
        <f t="shared" si="255"/>
        <v>0.993316076270503</v>
      </c>
      <c r="DU198" s="26">
        <f t="shared" si="310"/>
        <v>1.00672889917839</v>
      </c>
      <c r="DV198" s="16">
        <f t="shared" si="287"/>
        <v>3.96679484140365e-5</v>
      </c>
      <c r="DW198" s="16">
        <f t="shared" si="288"/>
        <v>0.0067288991783887</v>
      </c>
      <c r="DX198" s="16">
        <f>(DW198-$DY$1)^2</f>
        <v>0.0837656632754092</v>
      </c>
      <c r="EA198" s="25">
        <v>-0.0837773705920079</v>
      </c>
      <c r="EB198" s="22">
        <v>1</v>
      </c>
      <c r="EC198" s="25">
        <v>-0.385662480811985</v>
      </c>
      <c r="ED198" s="26">
        <f t="shared" si="289"/>
        <v>1.12160397991629</v>
      </c>
      <c r="EE198" s="26">
        <f t="shared" si="256"/>
        <v>0.834519150038908</v>
      </c>
      <c r="EF198" s="26">
        <f t="shared" si="311"/>
        <v>1.19829485033792</v>
      </c>
      <c r="EG198" s="16">
        <f t="shared" si="290"/>
        <v>0.0344488373607669</v>
      </c>
      <c r="EH198" s="16">
        <f t="shared" si="291"/>
        <v>0.198294850337918</v>
      </c>
      <c r="EI198" s="16">
        <f>(EH198-$EJ$1)^2</f>
        <v>0.0191511411577887</v>
      </c>
      <c r="EL198" s="25">
        <v>-0.0837773705920079</v>
      </c>
      <c r="EM198" s="25">
        <v>-0.385662480811985</v>
      </c>
      <c r="EN198" s="26">
        <f t="shared" si="292"/>
        <v>1.02995588630727</v>
      </c>
      <c r="EO198" s="26">
        <f t="shared" si="293"/>
        <v>0.908776785922226</v>
      </c>
      <c r="EP198" s="26">
        <f t="shared" si="294"/>
        <v>1.10038022041375</v>
      </c>
      <c r="EQ198" s="16">
        <f t="shared" si="295"/>
        <v>0.00882770857178488</v>
      </c>
      <c r="ER198" s="16">
        <f t="shared" si="296"/>
        <v>0.100380220413751</v>
      </c>
      <c r="ES198" s="16">
        <f>(ER198-$ET$1)^2</f>
        <v>0.18934060627347</v>
      </c>
    </row>
    <row r="199" s="1" customFormat="1" spans="1:149">
      <c r="A199" s="13" t="s">
        <v>32</v>
      </c>
      <c r="B199" s="13">
        <v>4.17992051557076</v>
      </c>
      <c r="C199" s="14">
        <v>0.001178</v>
      </c>
      <c r="D199" s="14">
        <v>0.035825</v>
      </c>
      <c r="E199" s="13">
        <v>100</v>
      </c>
      <c r="F199" s="13">
        <v>0.5</v>
      </c>
      <c r="G199" s="13">
        <v>0.66</v>
      </c>
      <c r="H199" s="13">
        <v>0.68</v>
      </c>
      <c r="I199" s="13">
        <v>4.5</v>
      </c>
      <c r="J199" s="13">
        <v>1.044</v>
      </c>
      <c r="K199" s="17">
        <f t="shared" si="257"/>
        <v>0.932744028498274</v>
      </c>
      <c r="L199" s="17">
        <f t="shared" si="246"/>
        <v>1.11927813859162</v>
      </c>
      <c r="M199" s="17">
        <f t="shared" si="247"/>
        <v>0.893432977488768</v>
      </c>
      <c r="N199" s="16">
        <f t="shared" si="248"/>
        <v>0.0123778911947929</v>
      </c>
      <c r="O199" s="16">
        <f t="shared" si="249"/>
        <v>0.106567022511232</v>
      </c>
      <c r="P199" s="16">
        <f>(O199-$Q$1)^2</f>
        <v>0.184225153701063</v>
      </c>
      <c r="R199" s="21">
        <f t="shared" si="297"/>
        <v>0.112683958400648</v>
      </c>
      <c r="S199" s="21">
        <f t="shared" si="250"/>
        <v>1</v>
      </c>
      <c r="T199" s="21">
        <f t="shared" si="258"/>
        <v>1.43029223094218</v>
      </c>
      <c r="U199" s="22">
        <f t="shared" si="298"/>
        <v>0.00117730670241619</v>
      </c>
      <c r="V199" s="21">
        <f t="shared" si="299"/>
        <v>0.035198210649965</v>
      </c>
      <c r="W199" s="21">
        <f t="shared" si="300"/>
        <v>4.60517018598809</v>
      </c>
      <c r="X199" s="21">
        <f t="shared" si="301"/>
        <v>-0.693147180559945</v>
      </c>
      <c r="Y199" s="21">
        <f t="shared" si="302"/>
        <v>-0.415515443961666</v>
      </c>
      <c r="Z199" s="25">
        <f t="shared" si="303"/>
        <v>-0.385662480811985</v>
      </c>
      <c r="AA199" s="21">
        <f t="shared" si="304"/>
        <v>1.50407739677627</v>
      </c>
      <c r="AB199" s="26">
        <f t="shared" si="259"/>
        <v>1.15966859773901</v>
      </c>
      <c r="AC199" s="26">
        <f t="shared" si="251"/>
        <v>0.90025719592259</v>
      </c>
      <c r="AD199" s="26">
        <f t="shared" si="305"/>
        <v>1.11079367599522</v>
      </c>
      <c r="AE199" s="16">
        <f t="shared" si="260"/>
        <v>0.0133792245029082</v>
      </c>
      <c r="AF199" s="16">
        <f t="shared" si="261"/>
        <v>0.110793675995217</v>
      </c>
      <c r="AG199" s="16">
        <f>(AF199-$AH$1)^2</f>
        <v>0.0239451981874829</v>
      </c>
      <c r="AJ199" s="25">
        <v>0.112683958400648</v>
      </c>
      <c r="AK199" s="25">
        <v>1</v>
      </c>
      <c r="AL199" s="25">
        <v>1.43029223094218</v>
      </c>
      <c r="AM199" s="25">
        <v>0.035198210649965</v>
      </c>
      <c r="AN199" s="22">
        <v>4.60517018598809</v>
      </c>
      <c r="AO199" s="25">
        <v>-0.693147180559945</v>
      </c>
      <c r="AP199" s="25">
        <v>-0.415515443961666</v>
      </c>
      <c r="AQ199" s="25">
        <v>-0.385662480811985</v>
      </c>
      <c r="AR199" s="25">
        <v>1.50407739677627</v>
      </c>
      <c r="AS199" s="26">
        <f t="shared" si="262"/>
        <v>1.16003775962891</v>
      </c>
      <c r="AT199" s="26">
        <f t="shared" si="252"/>
        <v>0.899970704689796</v>
      </c>
      <c r="AU199" s="26">
        <f t="shared" si="263"/>
        <v>1.11114727933803</v>
      </c>
      <c r="AV199" s="16">
        <f t="shared" si="264"/>
        <v>0.0134647616596961</v>
      </c>
      <c r="AW199" s="16">
        <f t="shared" si="265"/>
        <v>0.111147279338034</v>
      </c>
      <c r="AX199" s="16">
        <f>(AW199-$AY$1)^2</f>
        <v>0.0239898026069567</v>
      </c>
      <c r="BA199" s="25">
        <v>0.112683958400648</v>
      </c>
      <c r="BB199" s="25">
        <v>1</v>
      </c>
      <c r="BC199" s="25">
        <v>1.43029223094218</v>
      </c>
      <c r="BD199" s="25">
        <v>0.035198210649965</v>
      </c>
      <c r="BE199" s="22">
        <v>-0.693147180559945</v>
      </c>
      <c r="BF199" s="25">
        <v>-0.415515443961666</v>
      </c>
      <c r="BG199" s="25">
        <v>-0.385662480811985</v>
      </c>
      <c r="BH199" s="25">
        <v>1.50407739677627</v>
      </c>
      <c r="BI199" s="26">
        <f t="shared" si="266"/>
        <v>1.16287606839333</v>
      </c>
      <c r="BJ199" s="26">
        <f t="shared" si="253"/>
        <v>0.897774086487505</v>
      </c>
      <c r="BK199" s="26">
        <f t="shared" si="306"/>
        <v>1.11386596589399</v>
      </c>
      <c r="BL199" s="16">
        <f t="shared" si="267"/>
        <v>0.0141315196366547</v>
      </c>
      <c r="BM199" s="16">
        <f t="shared" si="268"/>
        <v>0.11386596589399</v>
      </c>
      <c r="BN199" s="16">
        <f>(BM199-$BO$1)^2</f>
        <v>0.0228311846477466</v>
      </c>
      <c r="BQ199" s="25">
        <v>0.112683958400648</v>
      </c>
      <c r="BR199" s="25">
        <v>1</v>
      </c>
      <c r="BS199" s="22">
        <v>1.43029223094218</v>
      </c>
      <c r="BT199" s="25">
        <v>0.035198210649965</v>
      </c>
      <c r="BU199" s="25">
        <v>-0.415515443961666</v>
      </c>
      <c r="BV199" s="25">
        <v>-0.385662480811985</v>
      </c>
      <c r="BW199" s="25">
        <v>1.50407739677627</v>
      </c>
      <c r="BX199" s="27">
        <f t="shared" si="269"/>
        <v>1.14881606433908</v>
      </c>
      <c r="BY199" s="27">
        <f t="shared" si="254"/>
        <v>0.908761665515724</v>
      </c>
      <c r="BZ199" s="29">
        <f t="shared" si="307"/>
        <v>1.10039852906042</v>
      </c>
      <c r="CA199" s="27">
        <f t="shared" si="270"/>
        <v>0.0109864073435339</v>
      </c>
      <c r="CB199" s="27">
        <f t="shared" si="271"/>
        <v>0.10039852906042</v>
      </c>
      <c r="CC199" s="27">
        <f>(CB199-$CD$1)^2</f>
        <v>0.027592129598615</v>
      </c>
      <c r="CF199" s="31">
        <v>0.112683958400648</v>
      </c>
      <c r="CG199" s="31">
        <v>1</v>
      </c>
      <c r="CH199" s="31">
        <v>0.035198210649965</v>
      </c>
      <c r="CI199" s="31">
        <v>-0.415515443961666</v>
      </c>
      <c r="CJ199" s="31">
        <v>-0.385662480811985</v>
      </c>
      <c r="CK199" s="31">
        <v>1.50407739677627</v>
      </c>
      <c r="CL199" s="34">
        <f t="shared" si="272"/>
        <v>1.04118990961881</v>
      </c>
      <c r="CM199" s="34">
        <f t="shared" si="273"/>
        <v>1.00269892202683</v>
      </c>
      <c r="CN199" s="34">
        <f t="shared" si="274"/>
        <v>0.997308342546754</v>
      </c>
      <c r="CO199" s="32">
        <f t="shared" si="275"/>
        <v>7.8966079504482e-6</v>
      </c>
      <c r="CP199" s="32">
        <f t="shared" si="276"/>
        <v>0.00269165745324573</v>
      </c>
      <c r="CQ199" s="32">
        <f>(CP199-$CR$1)^2</f>
        <v>0.0706407541047798</v>
      </c>
      <c r="CS199" s="30">
        <f t="shared" si="277"/>
        <v>1.04467666854731</v>
      </c>
      <c r="CT199" s="30">
        <f t="shared" si="278"/>
        <v>1.21755858913722</v>
      </c>
      <c r="CU199" s="30">
        <f t="shared" si="279"/>
        <v>0.857453603723329</v>
      </c>
      <c r="CV199" s="34">
        <f t="shared" si="280"/>
        <v>1.16624385932684</v>
      </c>
      <c r="CW199" s="32">
        <f t="shared" si="281"/>
        <v>0.030122583863302</v>
      </c>
      <c r="CX199" s="32">
        <f t="shared" si="282"/>
        <v>0.166243859326838</v>
      </c>
      <c r="CY199" s="32">
        <f>(CX199-$CZ$1)^2</f>
        <v>0.0240429812979285</v>
      </c>
      <c r="CZ199" s="36"/>
      <c r="DB199" s="25">
        <v>0.112683958400648</v>
      </c>
      <c r="DC199" s="25">
        <v>1</v>
      </c>
      <c r="DD199" s="22">
        <v>0.035198210649965</v>
      </c>
      <c r="DE199" s="25">
        <v>-0.385662480811985</v>
      </c>
      <c r="DF199" s="25">
        <v>1.50407739677627</v>
      </c>
      <c r="DG199" s="26">
        <f t="shared" si="283"/>
        <v>1.01206367651132</v>
      </c>
      <c r="DH199" s="29">
        <f t="shared" si="308"/>
        <v>1.03155564637866</v>
      </c>
      <c r="DI199" s="26">
        <f t="shared" si="309"/>
        <v>0.969409651830769</v>
      </c>
      <c r="DJ199" s="16">
        <f t="shared" si="284"/>
        <v>0.00101992875797346</v>
      </c>
      <c r="DK199" s="16">
        <f t="shared" si="285"/>
        <v>0.0305903481692315</v>
      </c>
      <c r="DL199" s="16">
        <f>(DK199-$DM$1)^2</f>
        <v>0.0647751751662294</v>
      </c>
      <c r="DO199" s="25">
        <v>0.112683958400648</v>
      </c>
      <c r="DP199" s="25">
        <v>1</v>
      </c>
      <c r="DQ199" s="25">
        <v>-0.385662480811985</v>
      </c>
      <c r="DR199" s="22">
        <v>1.50407739677627</v>
      </c>
      <c r="DS199" s="26">
        <f t="shared" si="286"/>
        <v>1.04446856295605</v>
      </c>
      <c r="DT199" s="26">
        <f t="shared" si="255"/>
        <v>0.99955138625262</v>
      </c>
      <c r="DU199" s="26">
        <f t="shared" si="310"/>
        <v>1.000448815092</v>
      </c>
      <c r="DV199" s="16">
        <f t="shared" si="287"/>
        <v>2.19551243780983e-7</v>
      </c>
      <c r="DW199" s="16">
        <f t="shared" si="288"/>
        <v>0.000448815092000565</v>
      </c>
      <c r="DX199" s="16">
        <f>(DW199-$DY$1)^2</f>
        <v>0.087440304075141</v>
      </c>
      <c r="EA199" s="25">
        <v>0.112683958400648</v>
      </c>
      <c r="EB199" s="22">
        <v>1</v>
      </c>
      <c r="EC199" s="25">
        <v>-0.385662480811985</v>
      </c>
      <c r="ED199" s="26">
        <f t="shared" si="289"/>
        <v>1.02787930103148</v>
      </c>
      <c r="EE199" s="26">
        <f t="shared" si="256"/>
        <v>1.01568345519979</v>
      </c>
      <c r="EF199" s="26">
        <f t="shared" si="311"/>
        <v>0.984558717463106</v>
      </c>
      <c r="EG199" s="16">
        <f t="shared" si="290"/>
        <v>0.000259876935233573</v>
      </c>
      <c r="EH199" s="16">
        <f t="shared" si="291"/>
        <v>0.0154412825368945</v>
      </c>
      <c r="EI199" s="16">
        <f>(EH199-$EJ$1)^2</f>
        <v>0.103195918819426</v>
      </c>
      <c r="EL199" s="25">
        <v>0.112683958400648</v>
      </c>
      <c r="EM199" s="25">
        <v>-0.385662480811985</v>
      </c>
      <c r="EN199" s="26">
        <f t="shared" si="292"/>
        <v>0.943889604055962</v>
      </c>
      <c r="EO199" s="26">
        <f t="shared" si="293"/>
        <v>1.10606155159868</v>
      </c>
      <c r="EP199" s="26">
        <f t="shared" si="294"/>
        <v>0.904108816145557</v>
      </c>
      <c r="EQ199" s="16">
        <f t="shared" si="295"/>
        <v>0.0100220913760721</v>
      </c>
      <c r="ER199" s="16">
        <f t="shared" si="296"/>
        <v>0.0958911838544426</v>
      </c>
      <c r="ES199" s="16">
        <f>(ER199-$ET$1)^2</f>
        <v>0.193267412360444</v>
      </c>
    </row>
    <row r="200" s="1" customFormat="1" spans="1:149">
      <c r="A200" s="13" t="s">
        <v>33</v>
      </c>
      <c r="B200" s="13">
        <v>2.7266012528735</v>
      </c>
      <c r="C200" s="14">
        <v>0.002</v>
      </c>
      <c r="D200" s="14">
        <v>0.105</v>
      </c>
      <c r="E200" s="13">
        <v>112</v>
      </c>
      <c r="F200" s="13">
        <v>0.357142857142857</v>
      </c>
      <c r="G200" s="13">
        <v>0.357142857142857</v>
      </c>
      <c r="H200" s="13">
        <v>0.857142857142857</v>
      </c>
      <c r="I200" s="13">
        <v>4.82142857142857</v>
      </c>
      <c r="J200" s="13">
        <v>0.6033</v>
      </c>
      <c r="K200" s="17">
        <f t="shared" si="257"/>
        <v>0.857861744818721</v>
      </c>
      <c r="L200" s="17">
        <f t="shared" si="246"/>
        <v>0.70326017408258</v>
      </c>
      <c r="M200" s="17">
        <f t="shared" si="247"/>
        <v>1.42194885598992</v>
      </c>
      <c r="N200" s="16">
        <f t="shared" si="248"/>
        <v>0.0648016819251517</v>
      </c>
      <c r="O200" s="16">
        <f t="shared" si="249"/>
        <v>0.421948855989924</v>
      </c>
      <c r="P200" s="16">
        <f>(O200-$Q$1)^2</f>
        <v>0.0129578936545333</v>
      </c>
      <c r="R200" s="21">
        <f t="shared" si="297"/>
        <v>-0.352028364482436</v>
      </c>
      <c r="S200" s="21">
        <f t="shared" si="250"/>
        <v>1</v>
      </c>
      <c r="T200" s="21">
        <f t="shared" si="258"/>
        <v>1.00305587127008</v>
      </c>
      <c r="U200" s="22">
        <f t="shared" si="298"/>
        <v>0.00199800266267306</v>
      </c>
      <c r="V200" s="21">
        <f t="shared" si="299"/>
        <v>0.0998453349697161</v>
      </c>
      <c r="W200" s="21">
        <f t="shared" si="300"/>
        <v>4.71849887129509</v>
      </c>
      <c r="X200" s="21">
        <f t="shared" si="301"/>
        <v>-1.02961941718116</v>
      </c>
      <c r="Y200" s="21">
        <f t="shared" si="302"/>
        <v>-1.02961941718116</v>
      </c>
      <c r="Z200" s="25">
        <f t="shared" si="303"/>
        <v>-0.154150679827258</v>
      </c>
      <c r="AA200" s="21">
        <f t="shared" si="304"/>
        <v>1.57307026826323</v>
      </c>
      <c r="AB200" s="26">
        <f t="shared" si="259"/>
        <v>0.677300150387106</v>
      </c>
      <c r="AC200" s="26">
        <f t="shared" si="251"/>
        <v>0.890742456878517</v>
      </c>
      <c r="AD200" s="26">
        <f t="shared" si="305"/>
        <v>1.12265895970016</v>
      </c>
      <c r="AE200" s="16">
        <f t="shared" si="260"/>
        <v>0.00547602225731435</v>
      </c>
      <c r="AF200" s="16">
        <f t="shared" si="261"/>
        <v>0.122658959700159</v>
      </c>
      <c r="AG200" s="16">
        <f>(AF200-$AH$1)^2</f>
        <v>0.0204138591237028</v>
      </c>
      <c r="AJ200" s="25">
        <v>-0.352028364482436</v>
      </c>
      <c r="AK200" s="25">
        <v>1</v>
      </c>
      <c r="AL200" s="25">
        <v>1.00305587127008</v>
      </c>
      <c r="AM200" s="25">
        <v>0.0998453349697161</v>
      </c>
      <c r="AN200" s="22">
        <v>4.71849887129509</v>
      </c>
      <c r="AO200" s="25">
        <v>-1.02961941718116</v>
      </c>
      <c r="AP200" s="25">
        <v>-1.02961941718116</v>
      </c>
      <c r="AQ200" s="25">
        <v>-0.154150679827258</v>
      </c>
      <c r="AR200" s="25">
        <v>1.57307026826323</v>
      </c>
      <c r="AS200" s="26">
        <f t="shared" si="262"/>
        <v>0.677509747601028</v>
      </c>
      <c r="AT200" s="26">
        <f t="shared" si="252"/>
        <v>0.890466893112911</v>
      </c>
      <c r="AU200" s="26">
        <f t="shared" si="263"/>
        <v>1.12300637759163</v>
      </c>
      <c r="AV200" s="16">
        <f t="shared" si="264"/>
        <v>0.00550708663900826</v>
      </c>
      <c r="AW200" s="16">
        <f t="shared" si="265"/>
        <v>0.123006377591626</v>
      </c>
      <c r="AX200" s="16">
        <f>(AW200-$AY$1)^2</f>
        <v>0.0204568143102733</v>
      </c>
      <c r="BA200" s="25">
        <v>-0.352028364482436</v>
      </c>
      <c r="BB200" s="25">
        <v>1</v>
      </c>
      <c r="BC200" s="25">
        <v>1.00305587127008</v>
      </c>
      <c r="BD200" s="25">
        <v>0.0998453349697161</v>
      </c>
      <c r="BE200" s="22">
        <v>-1.02961941718116</v>
      </c>
      <c r="BF200" s="25">
        <v>-1.02961941718116</v>
      </c>
      <c r="BG200" s="25">
        <v>-0.154150679827258</v>
      </c>
      <c r="BH200" s="25">
        <v>1.57307026826323</v>
      </c>
      <c r="BI200" s="26">
        <f t="shared" si="266"/>
        <v>0.673380781698129</v>
      </c>
      <c r="BJ200" s="26">
        <f t="shared" si="253"/>
        <v>0.895926964946342</v>
      </c>
      <c r="BK200" s="26">
        <f t="shared" si="306"/>
        <v>1.11616240957754</v>
      </c>
      <c r="BL200" s="16">
        <f t="shared" si="267"/>
        <v>0.00491131596342085</v>
      </c>
      <c r="BM200" s="16">
        <f t="shared" si="268"/>
        <v>0.116162409577539</v>
      </c>
      <c r="BN200" s="16">
        <f>(BM200-$BO$1)^2</f>
        <v>0.0221424734054779</v>
      </c>
      <c r="BQ200" s="25">
        <v>-0.352028364482436</v>
      </c>
      <c r="BR200" s="25">
        <v>1</v>
      </c>
      <c r="BS200" s="22">
        <v>1.00305587127008</v>
      </c>
      <c r="BT200" s="25">
        <v>0.0998453349697161</v>
      </c>
      <c r="BU200" s="25">
        <v>-1.02961941718116</v>
      </c>
      <c r="BV200" s="25">
        <v>-0.154150679827258</v>
      </c>
      <c r="BW200" s="25">
        <v>1.57307026826323</v>
      </c>
      <c r="BX200" s="27">
        <f t="shared" si="269"/>
        <v>0.67485292348143</v>
      </c>
      <c r="BY200" s="27">
        <f t="shared" si="254"/>
        <v>0.893972566478185</v>
      </c>
      <c r="BZ200" s="29">
        <f t="shared" si="307"/>
        <v>1.11860255839786</v>
      </c>
      <c r="CA200" s="27">
        <f t="shared" si="270"/>
        <v>0.00511982085873932</v>
      </c>
      <c r="CB200" s="27">
        <f t="shared" si="271"/>
        <v>0.118602558397861</v>
      </c>
      <c r="CC200" s="27">
        <f>(CB200-$CD$1)^2</f>
        <v>0.0218758177666199</v>
      </c>
      <c r="CF200" s="31">
        <v>-0.352028364482436</v>
      </c>
      <c r="CG200" s="31">
        <v>1</v>
      </c>
      <c r="CH200" s="31">
        <v>0.0998453349697161</v>
      </c>
      <c r="CI200" s="31">
        <v>-1.02961941718116</v>
      </c>
      <c r="CJ200" s="31">
        <v>-0.154150679827258</v>
      </c>
      <c r="CK200" s="31">
        <v>1.57307026826323</v>
      </c>
      <c r="CL200" s="34">
        <f t="shared" si="272"/>
        <v>0.6569729066583</v>
      </c>
      <c r="CM200" s="34">
        <f t="shared" si="273"/>
        <v>0.918302709115802</v>
      </c>
      <c r="CN200" s="34">
        <f t="shared" si="274"/>
        <v>1.08896553399354</v>
      </c>
      <c r="CO200" s="32">
        <f t="shared" si="275"/>
        <v>0.00288078090915064</v>
      </c>
      <c r="CP200" s="32">
        <f t="shared" si="276"/>
        <v>0.0889655339935365</v>
      </c>
      <c r="CQ200" s="32">
        <f>(CP200-$CR$1)^2</f>
        <v>0.0322236274009509</v>
      </c>
      <c r="CS200" s="30">
        <f t="shared" si="277"/>
        <v>0.658541859877398</v>
      </c>
      <c r="CT200" s="30">
        <f t="shared" si="278"/>
        <v>0.593717104031719</v>
      </c>
      <c r="CU200" s="30">
        <f t="shared" si="279"/>
        <v>1.01614050850684</v>
      </c>
      <c r="CV200" s="34">
        <f t="shared" si="280"/>
        <v>0.984115869437625</v>
      </c>
      <c r="CW200" s="32">
        <f t="shared" si="281"/>
        <v>9.1831895138894e-5</v>
      </c>
      <c r="CX200" s="32">
        <f t="shared" si="282"/>
        <v>0.015884130562375</v>
      </c>
      <c r="CY200" s="32">
        <f>(CX200-$CZ$1)^2</f>
        <v>0.0932799849741021</v>
      </c>
      <c r="CZ200" s="36"/>
      <c r="DB200" s="25">
        <v>-0.352028364482436</v>
      </c>
      <c r="DC200" s="25">
        <v>1</v>
      </c>
      <c r="DD200" s="22">
        <v>0.0998453349697161</v>
      </c>
      <c r="DE200" s="25">
        <v>-0.154150679827258</v>
      </c>
      <c r="DF200" s="25">
        <v>1.57307026826323</v>
      </c>
      <c r="DG200" s="26">
        <f t="shared" si="283"/>
        <v>0.730808035979186</v>
      </c>
      <c r="DH200" s="29">
        <f t="shared" si="308"/>
        <v>0.825524584156574</v>
      </c>
      <c r="DI200" s="26">
        <f t="shared" si="309"/>
        <v>1.21135096300213</v>
      </c>
      <c r="DJ200" s="16">
        <f t="shared" si="284"/>
        <v>0.0162582992392694</v>
      </c>
      <c r="DK200" s="16">
        <f t="shared" si="285"/>
        <v>0.211350963002132</v>
      </c>
      <c r="DL200" s="16">
        <f>(DK200-$DM$1)^2</f>
        <v>0.0054389240197265</v>
      </c>
      <c r="DO200" s="25">
        <v>-0.352028364482436</v>
      </c>
      <c r="DP200" s="25">
        <v>1</v>
      </c>
      <c r="DQ200" s="25">
        <v>-0.154150679827258</v>
      </c>
      <c r="DR200" s="22">
        <v>1.57307026826323</v>
      </c>
      <c r="DS200" s="26">
        <f t="shared" si="286"/>
        <v>0.638601492074011</v>
      </c>
      <c r="DT200" s="26">
        <f t="shared" si="255"/>
        <v>0.944720623875524</v>
      </c>
      <c r="DU200" s="26">
        <f t="shared" si="310"/>
        <v>1.05851399316097</v>
      </c>
      <c r="DV200" s="16">
        <f t="shared" si="287"/>
        <v>0.00124619534265144</v>
      </c>
      <c r="DW200" s="16">
        <f t="shared" si="288"/>
        <v>0.0585139931609657</v>
      </c>
      <c r="DX200" s="16">
        <f>(DW200-$DY$1)^2</f>
        <v>0.0564717664500264</v>
      </c>
      <c r="EA200" s="25">
        <v>-0.352028364482436</v>
      </c>
      <c r="EB200" s="22">
        <v>1</v>
      </c>
      <c r="EC200" s="25">
        <v>-0.154150679827258</v>
      </c>
      <c r="ED200" s="26">
        <f t="shared" si="289"/>
        <v>0.659310042553209</v>
      </c>
      <c r="EE200" s="26">
        <f t="shared" si="256"/>
        <v>0.915047490652034</v>
      </c>
      <c r="EF200" s="26">
        <f t="shared" si="311"/>
        <v>1.09283945392543</v>
      </c>
      <c r="EG200" s="16">
        <f t="shared" si="290"/>
        <v>0.0031371248668123</v>
      </c>
      <c r="EH200" s="16">
        <f t="shared" si="291"/>
        <v>0.0928394539254254</v>
      </c>
      <c r="EI200" s="16">
        <f>(EH200-$EJ$1)^2</f>
        <v>0.059459430376749</v>
      </c>
      <c r="EL200" s="25">
        <v>-0.352028364482436</v>
      </c>
      <c r="EM200" s="25">
        <v>-0.154150679827258</v>
      </c>
      <c r="EN200" s="26">
        <f t="shared" si="292"/>
        <v>0.861944420207874</v>
      </c>
      <c r="EO200" s="26">
        <f t="shared" si="293"/>
        <v>0.699929120551071</v>
      </c>
      <c r="EP200" s="26">
        <f t="shared" si="294"/>
        <v>1.42871609515643</v>
      </c>
      <c r="EQ200" s="16">
        <f t="shared" si="295"/>
        <v>0.0668969361046672</v>
      </c>
      <c r="ER200" s="16">
        <f t="shared" si="296"/>
        <v>0.428716095156429</v>
      </c>
      <c r="ES200" s="16">
        <f>(ER200-$ET$1)^2</f>
        <v>0.0114055961635503</v>
      </c>
    </row>
    <row r="201" s="1" customFormat="1" spans="1:149">
      <c r="A201" s="13" t="s">
        <v>33</v>
      </c>
      <c r="B201" s="13">
        <v>2.7266012528735</v>
      </c>
      <c r="C201" s="14">
        <v>0.0025</v>
      </c>
      <c r="D201" s="14">
        <v>0.0774</v>
      </c>
      <c r="E201" s="13">
        <v>112</v>
      </c>
      <c r="F201" s="13">
        <v>0.491071428571429</v>
      </c>
      <c r="G201" s="13">
        <v>0.491071428571429</v>
      </c>
      <c r="H201" s="13">
        <v>0.857142857142857</v>
      </c>
      <c r="I201" s="13">
        <v>6.60714285714286</v>
      </c>
      <c r="J201" s="13">
        <v>0.8783</v>
      </c>
      <c r="K201" s="17">
        <f t="shared" si="257"/>
        <v>0.845350366247292</v>
      </c>
      <c r="L201" s="17">
        <f t="shared" si="246"/>
        <v>1.03897748799587</v>
      </c>
      <c r="M201" s="17">
        <f t="shared" si="247"/>
        <v>0.962484761752581</v>
      </c>
      <c r="N201" s="16">
        <f t="shared" si="248"/>
        <v>0.00108567836443759</v>
      </c>
      <c r="O201" s="16">
        <f t="shared" si="249"/>
        <v>0.0375152382474189</v>
      </c>
      <c r="P201" s="16">
        <f>(O201-$Q$1)^2</f>
        <v>0.248269367454059</v>
      </c>
      <c r="R201" s="21">
        <f t="shared" si="297"/>
        <v>0.0382370448908945</v>
      </c>
      <c r="S201" s="21">
        <f t="shared" si="250"/>
        <v>1</v>
      </c>
      <c r="T201" s="21">
        <f t="shared" si="258"/>
        <v>1.00305587127008</v>
      </c>
      <c r="U201" s="22">
        <f t="shared" si="298"/>
        <v>0.00249688019858715</v>
      </c>
      <c r="V201" s="21">
        <f t="shared" si="299"/>
        <v>0.0745507312642962</v>
      </c>
      <c r="W201" s="21">
        <f t="shared" si="300"/>
        <v>4.71849887129509</v>
      </c>
      <c r="X201" s="21">
        <f t="shared" si="301"/>
        <v>-0.711165686062623</v>
      </c>
      <c r="Y201" s="21">
        <f t="shared" si="302"/>
        <v>-0.711165686062623</v>
      </c>
      <c r="Z201" s="25">
        <f t="shared" si="303"/>
        <v>-0.154150679827258</v>
      </c>
      <c r="AA201" s="21">
        <f t="shared" si="304"/>
        <v>1.88815131490312</v>
      </c>
      <c r="AB201" s="26">
        <f t="shared" si="259"/>
        <v>0.782689709696235</v>
      </c>
      <c r="AC201" s="26">
        <f t="shared" si="251"/>
        <v>1.12215605893282</v>
      </c>
      <c r="AD201" s="26">
        <f t="shared" si="305"/>
        <v>0.891141648293561</v>
      </c>
      <c r="AE201" s="16">
        <f t="shared" si="260"/>
        <v>0.00914132761197024</v>
      </c>
      <c r="AF201" s="16">
        <f t="shared" si="261"/>
        <v>0.108858351706439</v>
      </c>
      <c r="AG201" s="16">
        <f>(AF201-$AH$1)^2</f>
        <v>0.0245478969658229</v>
      </c>
      <c r="AJ201" s="25">
        <v>0.0382370448908945</v>
      </c>
      <c r="AK201" s="25">
        <v>1</v>
      </c>
      <c r="AL201" s="25">
        <v>1.00305587127008</v>
      </c>
      <c r="AM201" s="25">
        <v>0.0745507312642962</v>
      </c>
      <c r="AN201" s="22">
        <v>4.71849887129509</v>
      </c>
      <c r="AO201" s="25">
        <v>-0.711165686062623</v>
      </c>
      <c r="AP201" s="25">
        <v>-0.711165686062623</v>
      </c>
      <c r="AQ201" s="25">
        <v>-0.154150679827258</v>
      </c>
      <c r="AR201" s="25">
        <v>1.88815131490312</v>
      </c>
      <c r="AS201" s="26">
        <f t="shared" si="262"/>
        <v>0.782730294344366</v>
      </c>
      <c r="AT201" s="26">
        <f t="shared" si="252"/>
        <v>1.12209787502308</v>
      </c>
      <c r="AU201" s="26">
        <f t="shared" si="263"/>
        <v>0.891187856477702</v>
      </c>
      <c r="AV201" s="16">
        <f t="shared" si="264"/>
        <v>0.00913356863910453</v>
      </c>
      <c r="AW201" s="16">
        <f t="shared" si="265"/>
        <v>0.108812143522298</v>
      </c>
      <c r="AX201" s="16">
        <f>(AW201-$AY$1)^2</f>
        <v>0.0247186171122213</v>
      </c>
      <c r="BA201" s="25">
        <v>0.0382370448908945</v>
      </c>
      <c r="BB201" s="25">
        <v>1</v>
      </c>
      <c r="BC201" s="25">
        <v>1.00305587127008</v>
      </c>
      <c r="BD201" s="25">
        <v>0.0745507312642962</v>
      </c>
      <c r="BE201" s="22">
        <v>-0.711165686062623</v>
      </c>
      <c r="BF201" s="25">
        <v>-0.711165686062623</v>
      </c>
      <c r="BG201" s="25">
        <v>-0.154150679827258</v>
      </c>
      <c r="BH201" s="25">
        <v>1.88815131490312</v>
      </c>
      <c r="BI201" s="26">
        <f t="shared" si="266"/>
        <v>0.786270294748761</v>
      </c>
      <c r="BJ201" s="26">
        <f t="shared" si="253"/>
        <v>1.11704588850154</v>
      </c>
      <c r="BK201" s="26">
        <f t="shared" si="306"/>
        <v>0.895218370430104</v>
      </c>
      <c r="BL201" s="16">
        <f t="shared" si="267"/>
        <v>0.00846946664863001</v>
      </c>
      <c r="BM201" s="16">
        <f t="shared" si="268"/>
        <v>0.104781629569896</v>
      </c>
      <c r="BN201" s="16">
        <f>(BM201-$BO$1)^2</f>
        <v>0.025658994727125</v>
      </c>
      <c r="BQ201" s="25">
        <v>0.0382370448908945</v>
      </c>
      <c r="BR201" s="25">
        <v>1</v>
      </c>
      <c r="BS201" s="22">
        <v>1.00305587127008</v>
      </c>
      <c r="BT201" s="25">
        <v>0.0745507312642962</v>
      </c>
      <c r="BU201" s="25">
        <v>-0.711165686062623</v>
      </c>
      <c r="BV201" s="25">
        <v>-0.154150679827258</v>
      </c>
      <c r="BW201" s="25">
        <v>1.88815131490312</v>
      </c>
      <c r="BX201" s="27">
        <f t="shared" si="269"/>
        <v>0.787463245280976</v>
      </c>
      <c r="BY201" s="27">
        <f t="shared" si="254"/>
        <v>1.11535364382196</v>
      </c>
      <c r="BZ201" s="29">
        <f t="shared" si="307"/>
        <v>0.896576619925966</v>
      </c>
      <c r="CA201" s="27">
        <f t="shared" si="270"/>
        <v>0.0082513160078841</v>
      </c>
      <c r="CB201" s="27">
        <f t="shared" si="271"/>
        <v>0.103423380074034</v>
      </c>
      <c r="CC201" s="27">
        <f>(CB201-$CD$1)^2</f>
        <v>0.0265963706480746</v>
      </c>
      <c r="CF201" s="31">
        <v>0.0382370448908945</v>
      </c>
      <c r="CG201" s="31">
        <v>1</v>
      </c>
      <c r="CH201" s="31">
        <v>0.0745507312642962</v>
      </c>
      <c r="CI201" s="31">
        <v>-0.711165686062623</v>
      </c>
      <c r="CJ201" s="31">
        <v>-0.154150679827258</v>
      </c>
      <c r="CK201" s="31">
        <v>1.88815131490312</v>
      </c>
      <c r="CL201" s="34">
        <f t="shared" si="272"/>
        <v>0.763166769080748</v>
      </c>
      <c r="CM201" s="34">
        <f t="shared" si="273"/>
        <v>1.15086247932144</v>
      </c>
      <c r="CN201" s="34">
        <f t="shared" si="274"/>
        <v>0.86891354785466</v>
      </c>
      <c r="CO201" s="32">
        <f t="shared" si="275"/>
        <v>0.0132556608619058</v>
      </c>
      <c r="CP201" s="32">
        <f t="shared" si="276"/>
        <v>0.13108645214534</v>
      </c>
      <c r="CQ201" s="32">
        <f>(CP201-$CR$1)^2</f>
        <v>0.0188755970206483</v>
      </c>
      <c r="CS201" s="30">
        <f t="shared" si="277"/>
        <v>0.765029235037041</v>
      </c>
      <c r="CT201" s="30">
        <f t="shared" si="278"/>
        <v>0.754269927937934</v>
      </c>
      <c r="CU201" s="30">
        <f t="shared" si="279"/>
        <v>1.16443724914388</v>
      </c>
      <c r="CV201" s="34">
        <f t="shared" si="280"/>
        <v>0.858783932526396</v>
      </c>
      <c r="CW201" s="32">
        <f t="shared" si="281"/>
        <v>0.0153834587757213</v>
      </c>
      <c r="CX201" s="32">
        <f t="shared" si="282"/>
        <v>0.141216067473604</v>
      </c>
      <c r="CY201" s="32">
        <f>(CX201-$CZ$1)^2</f>
        <v>0.0324308900278519</v>
      </c>
      <c r="CZ201" s="36"/>
      <c r="DB201" s="25">
        <v>0.0382370448908945</v>
      </c>
      <c r="DC201" s="25">
        <v>1</v>
      </c>
      <c r="DD201" s="22">
        <v>0.0745507312642962</v>
      </c>
      <c r="DE201" s="25">
        <v>-0.154150679827258</v>
      </c>
      <c r="DF201" s="25">
        <v>1.88815131490312</v>
      </c>
      <c r="DG201" s="26">
        <f t="shared" si="283"/>
        <v>0.775104071470355</v>
      </c>
      <c r="DH201" s="29">
        <f t="shared" si="308"/>
        <v>1.13313815825259</v>
      </c>
      <c r="DI201" s="26">
        <f t="shared" si="309"/>
        <v>0.882504920266828</v>
      </c>
      <c r="DJ201" s="16">
        <f t="shared" si="284"/>
        <v>0.0106493996650955</v>
      </c>
      <c r="DK201" s="16">
        <f t="shared" si="285"/>
        <v>0.117495079733172</v>
      </c>
      <c r="DL201" s="16">
        <f>(DK201-$DM$1)^2</f>
        <v>0.0280914173919103</v>
      </c>
      <c r="DO201" s="25">
        <v>0.0382370448908945</v>
      </c>
      <c r="DP201" s="25">
        <v>1</v>
      </c>
      <c r="DQ201" s="25">
        <v>-0.154150679827258</v>
      </c>
      <c r="DR201" s="22">
        <v>1.88815131490312</v>
      </c>
      <c r="DS201" s="26">
        <f t="shared" si="286"/>
        <v>0.72952479895229</v>
      </c>
      <c r="DT201" s="26">
        <f t="shared" si="255"/>
        <v>1.20393439847607</v>
      </c>
      <c r="DU201" s="26">
        <f t="shared" si="310"/>
        <v>0.830610040933952</v>
      </c>
      <c r="DV201" s="16">
        <f t="shared" si="287"/>
        <v>0.0221340604467865</v>
      </c>
      <c r="DW201" s="16">
        <f t="shared" si="288"/>
        <v>0.169389959066048</v>
      </c>
      <c r="DX201" s="16">
        <f>(DW201-$DY$1)^2</f>
        <v>0.01606858523295</v>
      </c>
      <c r="EA201" s="25">
        <v>0.0382370448908945</v>
      </c>
      <c r="EB201" s="22">
        <v>1</v>
      </c>
      <c r="EC201" s="25">
        <v>-0.154150679827258</v>
      </c>
      <c r="ED201" s="26">
        <f t="shared" si="289"/>
        <v>0.649694416739202</v>
      </c>
      <c r="EE201" s="26">
        <f t="shared" si="256"/>
        <v>1.3518663195663</v>
      </c>
      <c r="EF201" s="26">
        <f t="shared" si="311"/>
        <v>0.739718110826827</v>
      </c>
      <c r="EG201" s="16">
        <f t="shared" si="290"/>
        <v>0.0522605126980097</v>
      </c>
      <c r="EH201" s="16">
        <f t="shared" si="291"/>
        <v>0.260281889173173</v>
      </c>
      <c r="EI201" s="16">
        <f>(EH201-$EJ$1)^2</f>
        <v>0.00583705310217386</v>
      </c>
      <c r="EL201" s="25">
        <v>0.0382370448908945</v>
      </c>
      <c r="EM201" s="25">
        <v>-0.154150679827258</v>
      </c>
      <c r="EN201" s="26">
        <f t="shared" si="292"/>
        <v>0.849373498361918</v>
      </c>
      <c r="EO201" s="26">
        <f t="shared" si="293"/>
        <v>1.03405627994501</v>
      </c>
      <c r="EP201" s="26">
        <f t="shared" si="294"/>
        <v>0.967065351658793</v>
      </c>
      <c r="EQ201" s="16">
        <f t="shared" si="295"/>
        <v>0.000836742497017978</v>
      </c>
      <c r="ER201" s="16">
        <f t="shared" si="296"/>
        <v>0.0329346483412072</v>
      </c>
      <c r="ES201" s="16">
        <f>(ER201-$ET$1)^2</f>
        <v>0.252585080871549</v>
      </c>
    </row>
    <row r="202" s="1" customFormat="1" spans="1:149">
      <c r="A202" s="13" t="s">
        <v>33</v>
      </c>
      <c r="B202" s="13">
        <v>2.7266012528735</v>
      </c>
      <c r="C202" s="14">
        <v>0.003</v>
      </c>
      <c r="D202" s="14">
        <v>0.0595</v>
      </c>
      <c r="E202" s="13">
        <v>112</v>
      </c>
      <c r="F202" s="13">
        <v>0.625</v>
      </c>
      <c r="G202" s="13">
        <v>0.758928571428572</v>
      </c>
      <c r="H202" s="13">
        <v>0.857142857142857</v>
      </c>
      <c r="I202" s="13">
        <v>8.39285714285714</v>
      </c>
      <c r="J202" s="13">
        <v>1.0221</v>
      </c>
      <c r="K202" s="17">
        <f t="shared" si="257"/>
        <v>0.832838987675864</v>
      </c>
      <c r="L202" s="17">
        <f t="shared" si="246"/>
        <v>1.22724802167618</v>
      </c>
      <c r="M202" s="17">
        <f t="shared" si="247"/>
        <v>0.814831217763295</v>
      </c>
      <c r="N202" s="16">
        <f t="shared" si="248"/>
        <v>0.0358197307859568</v>
      </c>
      <c r="O202" s="16">
        <f t="shared" si="249"/>
        <v>0.185168782236705</v>
      </c>
      <c r="P202" s="16">
        <f>(O202-$Q$1)^2</f>
        <v>0.122929348120584</v>
      </c>
      <c r="R202" s="21">
        <f t="shared" si="297"/>
        <v>0.20477428195732</v>
      </c>
      <c r="S202" s="21">
        <f t="shared" si="250"/>
        <v>1</v>
      </c>
      <c r="T202" s="21">
        <f t="shared" si="258"/>
        <v>1.00305587127008</v>
      </c>
      <c r="U202" s="22">
        <f t="shared" si="298"/>
        <v>0.00299550897979837</v>
      </c>
      <c r="V202" s="21">
        <f t="shared" si="299"/>
        <v>0.0577970987262166</v>
      </c>
      <c r="W202" s="21">
        <f t="shared" si="300"/>
        <v>4.71849887129509</v>
      </c>
      <c r="X202" s="21">
        <f t="shared" si="301"/>
        <v>-0.470003629245736</v>
      </c>
      <c r="Y202" s="21">
        <f t="shared" si="302"/>
        <v>-0.275847614804777</v>
      </c>
      <c r="Z202" s="25">
        <f t="shared" si="303"/>
        <v>-0.154150679827258</v>
      </c>
      <c r="AA202" s="21">
        <f t="shared" si="304"/>
        <v>2.12738100396895</v>
      </c>
      <c r="AB202" s="26">
        <f t="shared" si="259"/>
        <v>0.961264173742242</v>
      </c>
      <c r="AC202" s="26">
        <f t="shared" si="251"/>
        <v>1.06328731260307</v>
      </c>
      <c r="AD202" s="26">
        <f t="shared" si="305"/>
        <v>0.940479575131829</v>
      </c>
      <c r="AE202" s="16">
        <f t="shared" si="260"/>
        <v>0.00370099775646409</v>
      </c>
      <c r="AF202" s="16">
        <f t="shared" si="261"/>
        <v>0.0595204248681711</v>
      </c>
      <c r="AG202" s="16">
        <f>(AF202-$AH$1)^2</f>
        <v>0.0424424323064525</v>
      </c>
      <c r="AJ202" s="25">
        <v>0.20477428195732</v>
      </c>
      <c r="AK202" s="25">
        <v>1</v>
      </c>
      <c r="AL202" s="25">
        <v>1.00305587127008</v>
      </c>
      <c r="AM202" s="25">
        <v>0.0577970987262166</v>
      </c>
      <c r="AN202" s="22">
        <v>4.71849887129509</v>
      </c>
      <c r="AO202" s="25">
        <v>-0.470003629245736</v>
      </c>
      <c r="AP202" s="25">
        <v>-0.275847614804777</v>
      </c>
      <c r="AQ202" s="25">
        <v>-0.154150679827258</v>
      </c>
      <c r="AR202" s="25">
        <v>2.12738100396895</v>
      </c>
      <c r="AS202" s="26">
        <f t="shared" si="262"/>
        <v>0.960448475004636</v>
      </c>
      <c r="AT202" s="26">
        <f t="shared" si="252"/>
        <v>1.06419035127841</v>
      </c>
      <c r="AU202" s="26">
        <f t="shared" si="263"/>
        <v>0.939681513555069</v>
      </c>
      <c r="AV202" s="16">
        <f t="shared" si="264"/>
        <v>0.00380091053425393</v>
      </c>
      <c r="AW202" s="16">
        <f t="shared" si="265"/>
        <v>0.0603184864449305</v>
      </c>
      <c r="AX202" s="16">
        <f>(AW202-$AY$1)^2</f>
        <v>0.0423187481602573</v>
      </c>
      <c r="BA202" s="25">
        <v>0.20477428195732</v>
      </c>
      <c r="BB202" s="25">
        <v>1</v>
      </c>
      <c r="BC202" s="25">
        <v>1.00305587127008</v>
      </c>
      <c r="BD202" s="25">
        <v>0.0577970987262166</v>
      </c>
      <c r="BE202" s="22">
        <v>-0.470003629245736</v>
      </c>
      <c r="BF202" s="25">
        <v>-0.275847614804777</v>
      </c>
      <c r="BG202" s="25">
        <v>-0.154150679827258</v>
      </c>
      <c r="BH202" s="25">
        <v>2.12738100396895</v>
      </c>
      <c r="BI202" s="26">
        <f t="shared" si="266"/>
        <v>0.977626628392629</v>
      </c>
      <c r="BJ202" s="26">
        <f t="shared" si="253"/>
        <v>1.04549116228605</v>
      </c>
      <c r="BK202" s="26">
        <f t="shared" si="306"/>
        <v>0.956488238325633</v>
      </c>
      <c r="BL202" s="16">
        <f t="shared" si="267"/>
        <v>0.00197788078212727</v>
      </c>
      <c r="BM202" s="16">
        <f t="shared" si="268"/>
        <v>0.043511761674367</v>
      </c>
      <c r="BN202" s="16">
        <f>(BM202-$BO$1)^2</f>
        <v>0.0490419274099377</v>
      </c>
      <c r="BQ202" s="25">
        <v>0.20477428195732</v>
      </c>
      <c r="BR202" s="25">
        <v>1</v>
      </c>
      <c r="BS202" s="22">
        <v>1.00305587127008</v>
      </c>
      <c r="BT202" s="25">
        <v>0.0577970987262166</v>
      </c>
      <c r="BU202" s="25">
        <v>-0.275847614804777</v>
      </c>
      <c r="BV202" s="25">
        <v>-0.154150679827258</v>
      </c>
      <c r="BW202" s="25">
        <v>2.12738100396895</v>
      </c>
      <c r="BX202" s="27">
        <f t="shared" si="269"/>
        <v>0.958751277431792</v>
      </c>
      <c r="BY202" s="27">
        <f t="shared" si="254"/>
        <v>1.06607419886616</v>
      </c>
      <c r="BZ202" s="29">
        <f t="shared" si="307"/>
        <v>0.93802101304353</v>
      </c>
      <c r="CA202" s="27">
        <f t="shared" si="270"/>
        <v>0.00401306065102384</v>
      </c>
      <c r="CB202" s="27">
        <f t="shared" si="271"/>
        <v>0.0619789869564704</v>
      </c>
      <c r="CC202" s="27">
        <f>(CB202-$CD$1)^2</f>
        <v>0.041831837997078</v>
      </c>
      <c r="CF202" s="31">
        <v>0.20477428195732</v>
      </c>
      <c r="CG202" s="31">
        <v>1</v>
      </c>
      <c r="CH202" s="31">
        <v>0.0577970987262166</v>
      </c>
      <c r="CI202" s="31">
        <v>-0.275847614804777</v>
      </c>
      <c r="CJ202" s="31">
        <v>-0.154150679827258</v>
      </c>
      <c r="CK202" s="31">
        <v>2.12738100396895</v>
      </c>
      <c r="CL202" s="34">
        <f t="shared" si="272"/>
        <v>0.925414316033105</v>
      </c>
      <c r="CM202" s="34">
        <f t="shared" si="273"/>
        <v>1.10447826696841</v>
      </c>
      <c r="CN202" s="34">
        <f t="shared" si="274"/>
        <v>0.905404868440569</v>
      </c>
      <c r="CO202" s="32">
        <f t="shared" si="275"/>
        <v>0.00934812148414622</v>
      </c>
      <c r="CP202" s="32">
        <f t="shared" si="276"/>
        <v>0.0945951315594311</v>
      </c>
      <c r="CQ202" s="32">
        <f>(CP202-$CR$1)^2</f>
        <v>0.0302341883220448</v>
      </c>
      <c r="CS202" s="30">
        <f t="shared" si="277"/>
        <v>0.927722581041187</v>
      </c>
      <c r="CT202" s="30">
        <f t="shared" si="278"/>
        <v>0.970780199782724</v>
      </c>
      <c r="CU202" s="30">
        <f t="shared" si="279"/>
        <v>1.05286449005528</v>
      </c>
      <c r="CV202" s="34">
        <f t="shared" si="280"/>
        <v>0.949789844225344</v>
      </c>
      <c r="CW202" s="32">
        <f t="shared" si="281"/>
        <v>0.00263372189434108</v>
      </c>
      <c r="CX202" s="32">
        <f t="shared" si="282"/>
        <v>0.0502101557746557</v>
      </c>
      <c r="CY202" s="32">
        <f>(CX202-$CZ$1)^2</f>
        <v>0.0734907081226608</v>
      </c>
      <c r="CZ202" s="36"/>
      <c r="DB202" s="25">
        <v>0.20477428195732</v>
      </c>
      <c r="DC202" s="25">
        <v>1</v>
      </c>
      <c r="DD202" s="22">
        <v>0.0577970987262166</v>
      </c>
      <c r="DE202" s="25">
        <v>-0.154150679827258</v>
      </c>
      <c r="DF202" s="25">
        <v>2.12738100396895</v>
      </c>
      <c r="DG202" s="26">
        <f t="shared" si="283"/>
        <v>0.812290736439678</v>
      </c>
      <c r="DH202" s="29">
        <f t="shared" si="308"/>
        <v>1.25829331069308</v>
      </c>
      <c r="DI202" s="26">
        <f t="shared" si="309"/>
        <v>0.794727263907326</v>
      </c>
      <c r="DJ202" s="16">
        <f t="shared" si="284"/>
        <v>0.0440199270757248</v>
      </c>
      <c r="DK202" s="16">
        <f t="shared" si="285"/>
        <v>0.205272736092674</v>
      </c>
      <c r="DL202" s="16">
        <f>(DK202-$DM$1)^2</f>
        <v>0.00637239591808341</v>
      </c>
      <c r="DO202" s="25">
        <v>0.20477428195732</v>
      </c>
      <c r="DP202" s="25">
        <v>1</v>
      </c>
      <c r="DQ202" s="25">
        <v>-0.154150679827258</v>
      </c>
      <c r="DR202" s="22">
        <v>2.12738100396895</v>
      </c>
      <c r="DS202" s="26">
        <f t="shared" si="286"/>
        <v>0.804085144203699</v>
      </c>
      <c r="DT202" s="26">
        <f t="shared" si="255"/>
        <v>1.27113404266684</v>
      </c>
      <c r="DU202" s="26">
        <f t="shared" si="310"/>
        <v>0.786699094221406</v>
      </c>
      <c r="DV202" s="16">
        <f t="shared" si="287"/>
        <v>0.0475304773478817</v>
      </c>
      <c r="DW202" s="16">
        <f t="shared" si="288"/>
        <v>0.213300905778594</v>
      </c>
      <c r="DX202" s="16">
        <f>(DW202-$DY$1)^2</f>
        <v>0.00686428434387067</v>
      </c>
      <c r="EA202" s="25">
        <v>0.20477428195732</v>
      </c>
      <c r="EB202" s="22">
        <v>1</v>
      </c>
      <c r="EC202" s="25">
        <v>-0.154150679827258</v>
      </c>
      <c r="ED202" s="26">
        <f t="shared" si="289"/>
        <v>0.640078790925195</v>
      </c>
      <c r="EE202" s="26">
        <f t="shared" si="256"/>
        <v>1.59683466237432</v>
      </c>
      <c r="EF202" s="26">
        <f t="shared" si="311"/>
        <v>0.626238910992266</v>
      </c>
      <c r="EG202" s="16">
        <f t="shared" si="290"/>
        <v>0.145940204182976</v>
      </c>
      <c r="EH202" s="16">
        <f t="shared" si="291"/>
        <v>0.373761089007734</v>
      </c>
      <c r="EI202" s="16">
        <f>(EH202-$EJ$1)^2</f>
        <v>0.00137482187565948</v>
      </c>
      <c r="EL202" s="25">
        <v>0.20477428195732</v>
      </c>
      <c r="EM202" s="25">
        <v>-0.154150679827258</v>
      </c>
      <c r="EN202" s="26">
        <f t="shared" si="292"/>
        <v>0.836802576515963</v>
      </c>
      <c r="EO202" s="26">
        <f t="shared" si="293"/>
        <v>1.22143505372023</v>
      </c>
      <c r="EP202" s="26">
        <f t="shared" si="294"/>
        <v>0.818709105289074</v>
      </c>
      <c r="EQ202" s="16">
        <f t="shared" si="295"/>
        <v>0.0343351351498227</v>
      </c>
      <c r="ER202" s="16">
        <f t="shared" si="296"/>
        <v>0.181290894710926</v>
      </c>
      <c r="ES202" s="16">
        <f>(ER202-$ET$1)^2</f>
        <v>0.125473357187366</v>
      </c>
    </row>
    <row r="203" s="1" customFormat="1" spans="1:149">
      <c r="A203" s="13" t="s">
        <v>33</v>
      </c>
      <c r="B203" s="13">
        <v>2.7266012528735</v>
      </c>
      <c r="C203" s="14">
        <v>0.0035</v>
      </c>
      <c r="D203" s="14">
        <v>0.0471</v>
      </c>
      <c r="E203" s="13">
        <v>112</v>
      </c>
      <c r="F203" s="13">
        <v>0.758928571428571</v>
      </c>
      <c r="G203" s="13">
        <v>0.758928571428572</v>
      </c>
      <c r="H203" s="13">
        <v>0.857142857142857</v>
      </c>
      <c r="I203" s="13">
        <v>10.1785714285714</v>
      </c>
      <c r="J203" s="13">
        <v>1.3386</v>
      </c>
      <c r="K203" s="17">
        <f t="shared" si="257"/>
        <v>0.820327609104436</v>
      </c>
      <c r="L203" s="17">
        <f t="shared" si="246"/>
        <v>1.63178708743129</v>
      </c>
      <c r="M203" s="17">
        <f t="shared" si="247"/>
        <v>0.612825047889165</v>
      </c>
      <c r="N203" s="16">
        <f t="shared" si="248"/>
        <v>0.268606271164604</v>
      </c>
      <c r="O203" s="16">
        <f t="shared" si="249"/>
        <v>0.387174952110835</v>
      </c>
      <c r="P203" s="16">
        <f>(O203-$Q$1)^2</f>
        <v>0.0220839358564753</v>
      </c>
      <c r="R203" s="21">
        <f t="shared" si="297"/>
        <v>0.489675786898332</v>
      </c>
      <c r="S203" s="21">
        <f t="shared" si="250"/>
        <v>1</v>
      </c>
      <c r="T203" s="21">
        <f t="shared" si="258"/>
        <v>1.00305587127008</v>
      </c>
      <c r="U203" s="22">
        <f t="shared" si="298"/>
        <v>0.00349388925425584</v>
      </c>
      <c r="V203" s="21">
        <f t="shared" si="299"/>
        <v>0.0460244383112793</v>
      </c>
      <c r="W203" s="21">
        <f t="shared" si="300"/>
        <v>4.71849887129509</v>
      </c>
      <c r="X203" s="21">
        <f t="shared" si="301"/>
        <v>-0.275847614804779</v>
      </c>
      <c r="Y203" s="21">
        <f t="shared" si="302"/>
        <v>-0.275847614804777</v>
      </c>
      <c r="Z203" s="25">
        <f t="shared" si="303"/>
        <v>-0.154150679827258</v>
      </c>
      <c r="AA203" s="21">
        <f t="shared" si="304"/>
        <v>2.32028467009344</v>
      </c>
      <c r="AB203" s="26">
        <f t="shared" si="259"/>
        <v>0.965229937885271</v>
      </c>
      <c r="AC203" s="26">
        <f t="shared" si="251"/>
        <v>1.38681981096934</v>
      </c>
      <c r="AD203" s="26">
        <f t="shared" si="305"/>
        <v>0.721074210283334</v>
      </c>
      <c r="AE203" s="16">
        <f t="shared" si="260"/>
        <v>0.139405203283557</v>
      </c>
      <c r="AF203" s="16">
        <f t="shared" si="261"/>
        <v>0.278925789716666</v>
      </c>
      <c r="AG203" s="16">
        <f>(AF203-$AH$1)^2</f>
        <v>0.000179285486626609</v>
      </c>
      <c r="AJ203" s="25">
        <v>0.489675786898332</v>
      </c>
      <c r="AK203" s="25">
        <v>1</v>
      </c>
      <c r="AL203" s="25">
        <v>1.00305587127008</v>
      </c>
      <c r="AM203" s="25">
        <v>0.0460244383112793</v>
      </c>
      <c r="AN203" s="22">
        <v>4.71849887129509</v>
      </c>
      <c r="AO203" s="25">
        <v>-0.275847614804779</v>
      </c>
      <c r="AP203" s="25">
        <v>-0.275847614804777</v>
      </c>
      <c r="AQ203" s="25">
        <v>-0.154150679827258</v>
      </c>
      <c r="AR203" s="25">
        <v>2.32028467009344</v>
      </c>
      <c r="AS203" s="26">
        <f t="shared" si="262"/>
        <v>0.965069680127019</v>
      </c>
      <c r="AT203" s="26">
        <f t="shared" si="252"/>
        <v>1.38705010380579</v>
      </c>
      <c r="AU203" s="26">
        <f t="shared" si="263"/>
        <v>0.720954489860316</v>
      </c>
      <c r="AV203" s="16">
        <f t="shared" si="264"/>
        <v>0.139524899864412</v>
      </c>
      <c r="AW203" s="16">
        <f t="shared" si="265"/>
        <v>0.279045510139684</v>
      </c>
      <c r="AX203" s="16">
        <f>(AW203-$AY$1)^2</f>
        <v>0.000169307261792865</v>
      </c>
      <c r="BA203" s="25">
        <v>0.489675786898332</v>
      </c>
      <c r="BB203" s="25">
        <v>1</v>
      </c>
      <c r="BC203" s="25">
        <v>1.00305587127008</v>
      </c>
      <c r="BD203" s="25">
        <v>0.0460244383112793</v>
      </c>
      <c r="BE203" s="22">
        <v>-0.275847614804779</v>
      </c>
      <c r="BF203" s="25">
        <v>-0.275847614804777</v>
      </c>
      <c r="BG203" s="25">
        <v>-0.154150679827258</v>
      </c>
      <c r="BH203" s="25">
        <v>2.32028467009344</v>
      </c>
      <c r="BI203" s="26">
        <f t="shared" si="266"/>
        <v>0.983770296692045</v>
      </c>
      <c r="BJ203" s="26">
        <f t="shared" si="253"/>
        <v>1.36068348932782</v>
      </c>
      <c r="BK203" s="26">
        <f t="shared" si="306"/>
        <v>0.734924769678802</v>
      </c>
      <c r="BL203" s="16">
        <f t="shared" si="267"/>
        <v>0.125904118349612</v>
      </c>
      <c r="BM203" s="16">
        <f t="shared" si="268"/>
        <v>0.265075230321198</v>
      </c>
      <c r="BN203" s="16">
        <f>(BM203-$BO$1)^2</f>
        <v>1.1957054984477e-8</v>
      </c>
      <c r="BQ203" s="25">
        <v>0.489675786898332</v>
      </c>
      <c r="BR203" s="25">
        <v>1</v>
      </c>
      <c r="BS203" s="22">
        <v>1.00305587127008</v>
      </c>
      <c r="BT203" s="25">
        <v>0.0460244383112793</v>
      </c>
      <c r="BU203" s="25">
        <v>-0.275847614804777</v>
      </c>
      <c r="BV203" s="25">
        <v>-0.154150679827258</v>
      </c>
      <c r="BW203" s="25">
        <v>2.32028467009344</v>
      </c>
      <c r="BX203" s="27">
        <f t="shared" si="269"/>
        <v>0.984114557038479</v>
      </c>
      <c r="BY203" s="27">
        <f t="shared" si="254"/>
        <v>1.36020749863541</v>
      </c>
      <c r="BZ203" s="29">
        <f t="shared" si="307"/>
        <v>0.735181949079993</v>
      </c>
      <c r="CA203" s="27">
        <f t="shared" si="270"/>
        <v>0.125659929271626</v>
      </c>
      <c r="CB203" s="27">
        <f t="shared" si="271"/>
        <v>0.264818050920007</v>
      </c>
      <c r="CC203" s="27">
        <f>(CB203-$CD$1)^2</f>
        <v>2.85362159607871e-6</v>
      </c>
      <c r="CF203" s="31">
        <v>0.489675786898332</v>
      </c>
      <c r="CG203" s="31">
        <v>1</v>
      </c>
      <c r="CH203" s="31">
        <v>0.0460244383112793</v>
      </c>
      <c r="CI203" s="31">
        <v>-0.275847614804777</v>
      </c>
      <c r="CJ203" s="31">
        <v>-0.154150679827258</v>
      </c>
      <c r="CK203" s="31">
        <v>2.32028467009344</v>
      </c>
      <c r="CL203" s="34">
        <f t="shared" si="272"/>
        <v>0.947800979151944</v>
      </c>
      <c r="CM203" s="34">
        <f t="shared" si="273"/>
        <v>1.41232181591301</v>
      </c>
      <c r="CN203" s="34">
        <f t="shared" si="274"/>
        <v>0.708053921374528</v>
      </c>
      <c r="CO203" s="32">
        <f t="shared" si="275"/>
        <v>0.1527238746958</v>
      </c>
      <c r="CP203" s="32">
        <f t="shared" si="276"/>
        <v>0.291946078625472</v>
      </c>
      <c r="CQ203" s="32">
        <f>(CP203-$CR$1)^2</f>
        <v>0.000550894275657633</v>
      </c>
      <c r="CS203" s="30">
        <f t="shared" si="277"/>
        <v>0.950217689177445</v>
      </c>
      <c r="CT203" s="30">
        <f t="shared" si="278"/>
        <v>1.03705967677348</v>
      </c>
      <c r="CU203" s="30">
        <f t="shared" si="279"/>
        <v>1.29076467823402</v>
      </c>
      <c r="CV203" s="34">
        <f t="shared" si="280"/>
        <v>0.774734556083578</v>
      </c>
      <c r="CW203" s="32">
        <f t="shared" si="281"/>
        <v>0.0909265665315553</v>
      </c>
      <c r="CX203" s="32">
        <f t="shared" si="282"/>
        <v>0.225265443916422</v>
      </c>
      <c r="CY203" s="32">
        <f>(CX203-$CZ$1)^2</f>
        <v>0.00922299180524413</v>
      </c>
      <c r="CZ203" s="36"/>
      <c r="DB203" s="25">
        <v>0.489675786898332</v>
      </c>
      <c r="DC203" s="25">
        <v>1</v>
      </c>
      <c r="DD203" s="22">
        <v>0.0460244383112793</v>
      </c>
      <c r="DE203" s="25">
        <v>-0.154150679827258</v>
      </c>
      <c r="DF203" s="25">
        <v>2.32028467009344</v>
      </c>
      <c r="DG203" s="26">
        <f t="shared" si="283"/>
        <v>0.844493713505938</v>
      </c>
      <c r="DH203" s="29">
        <f t="shared" si="308"/>
        <v>1.58509172844256</v>
      </c>
      <c r="DI203" s="26">
        <f t="shared" si="309"/>
        <v>0.630878315782114</v>
      </c>
      <c r="DJ203" s="16">
        <f t="shared" si="284"/>
        <v>0.244141022352952</v>
      </c>
      <c r="DK203" s="16">
        <f t="shared" si="285"/>
        <v>0.369121684217886</v>
      </c>
      <c r="DL203" s="16">
        <f>(DK203-$DM$1)^2</f>
        <v>0.00705963936109364</v>
      </c>
      <c r="DO203" s="25">
        <v>0.489675786898332</v>
      </c>
      <c r="DP203" s="25">
        <v>1</v>
      </c>
      <c r="DQ203" s="25">
        <v>-0.154150679827258</v>
      </c>
      <c r="DR203" s="22">
        <v>2.32028467009344</v>
      </c>
      <c r="DS203" s="26">
        <f t="shared" si="286"/>
        <v>0.867017990186691</v>
      </c>
      <c r="DT203" s="26">
        <f t="shared" si="255"/>
        <v>1.54391260060448</v>
      </c>
      <c r="DU203" s="26">
        <f t="shared" si="310"/>
        <v>0.647705057662253</v>
      </c>
      <c r="DV203" s="16">
        <f t="shared" si="287"/>
        <v>0.22238959197956</v>
      </c>
      <c r="DW203" s="16">
        <f t="shared" si="288"/>
        <v>0.352294942337747</v>
      </c>
      <c r="DX203" s="16">
        <f>(DW203-$DY$1)^2</f>
        <v>0.00315204316782315</v>
      </c>
      <c r="EA203" s="25">
        <v>0.489675786898332</v>
      </c>
      <c r="EB203" s="22">
        <v>1</v>
      </c>
      <c r="EC203" s="25">
        <v>-0.154150679827258</v>
      </c>
      <c r="ED203" s="26">
        <f t="shared" si="289"/>
        <v>0.630463165111189</v>
      </c>
      <c r="EE203" s="26">
        <f t="shared" si="256"/>
        <v>2.12320096411013</v>
      </c>
      <c r="EF203" s="26">
        <f t="shared" si="311"/>
        <v>0.470986975281032</v>
      </c>
      <c r="EG203" s="16">
        <f t="shared" si="290"/>
        <v>0.501457776926343</v>
      </c>
      <c r="EH203" s="16">
        <f t="shared" si="291"/>
        <v>0.529013024718968</v>
      </c>
      <c r="EI203" s="16">
        <f>(EH203-$EJ$1)^2</f>
        <v>0.0369910313240646</v>
      </c>
      <c r="EL203" s="25">
        <v>0.489675786898332</v>
      </c>
      <c r="EM203" s="25">
        <v>-0.154150679827258</v>
      </c>
      <c r="EN203" s="26">
        <f t="shared" si="292"/>
        <v>0.824231654670008</v>
      </c>
      <c r="EO203" s="26">
        <f t="shared" si="293"/>
        <v>1.62405798468869</v>
      </c>
      <c r="EP203" s="26">
        <f t="shared" si="294"/>
        <v>0.615741561833264</v>
      </c>
      <c r="EQ203" s="16">
        <f t="shared" si="295"/>
        <v>0.264574794677514</v>
      </c>
      <c r="ER203" s="16">
        <f t="shared" si="296"/>
        <v>0.384258438166736</v>
      </c>
      <c r="ES203" s="16">
        <f>(ER203-$ET$1)^2</f>
        <v>0.0228779669478546</v>
      </c>
    </row>
    <row r="204" s="1" customFormat="1" spans="1:149">
      <c r="A204" s="13" t="s">
        <v>33</v>
      </c>
      <c r="B204" s="13">
        <v>2.94262822039124</v>
      </c>
      <c r="C204" s="14">
        <v>0.0035</v>
      </c>
      <c r="D204" s="14">
        <v>0.105</v>
      </c>
      <c r="E204" s="13">
        <v>112</v>
      </c>
      <c r="F204" s="13">
        <v>0.357142857142857</v>
      </c>
      <c r="G204" s="13">
        <v>0.357142857142857</v>
      </c>
      <c r="H204" s="13">
        <v>0.857142857142857</v>
      </c>
      <c r="I204" s="13">
        <v>6.60714285714286</v>
      </c>
      <c r="J204" s="13">
        <v>0.9699</v>
      </c>
      <c r="K204" s="17">
        <f t="shared" si="257"/>
        <v>0.751593399056763</v>
      </c>
      <c r="L204" s="17">
        <f t="shared" si="246"/>
        <v>1.29045837977982</v>
      </c>
      <c r="M204" s="17">
        <f t="shared" si="247"/>
        <v>0.774918444228027</v>
      </c>
      <c r="N204" s="16">
        <f t="shared" si="248"/>
        <v>0.0476577720153897</v>
      </c>
      <c r="O204" s="16">
        <f t="shared" si="249"/>
        <v>0.225081555771973</v>
      </c>
      <c r="P204" s="16">
        <f>(O204-$Q$1)^2</f>
        <v>0.0965345176079509</v>
      </c>
      <c r="R204" s="21">
        <f t="shared" si="297"/>
        <v>0.254997488420357</v>
      </c>
      <c r="S204" s="21">
        <f t="shared" ref="S204:S215" si="312">1</f>
        <v>1</v>
      </c>
      <c r="T204" s="21">
        <f t="shared" si="258"/>
        <v>1.07930313452704</v>
      </c>
      <c r="U204" s="22">
        <f t="shared" si="298"/>
        <v>0.00349388925425584</v>
      </c>
      <c r="V204" s="21">
        <f t="shared" si="299"/>
        <v>0.0998453349697161</v>
      </c>
      <c r="W204" s="21">
        <f t="shared" si="300"/>
        <v>4.71849887129509</v>
      </c>
      <c r="X204" s="21">
        <f t="shared" si="301"/>
        <v>-1.02961941718116</v>
      </c>
      <c r="Y204" s="21">
        <f t="shared" si="302"/>
        <v>-1.02961941718116</v>
      </c>
      <c r="Z204" s="25">
        <f t="shared" si="303"/>
        <v>-0.154150679827258</v>
      </c>
      <c r="AA204" s="21">
        <f t="shared" si="304"/>
        <v>1.88815131490312</v>
      </c>
      <c r="AB204" s="26">
        <f t="shared" si="259"/>
        <v>0.688277738100446</v>
      </c>
      <c r="AC204" s="26">
        <f t="shared" si="251"/>
        <v>1.40916950572424</v>
      </c>
      <c r="AD204" s="26">
        <f t="shared" si="305"/>
        <v>0.709637836993964</v>
      </c>
      <c r="AE204" s="16">
        <f t="shared" si="260"/>
        <v>0.0793110983974212</v>
      </c>
      <c r="AF204" s="16">
        <f t="shared" si="261"/>
        <v>0.290362163006036</v>
      </c>
      <c r="AG204" s="16">
        <f>(AF204-$AH$1)^2</f>
        <v>0.000616336548808154</v>
      </c>
      <c r="AJ204" s="25">
        <v>0.254997488420357</v>
      </c>
      <c r="AK204" s="25">
        <v>1</v>
      </c>
      <c r="AL204" s="25">
        <v>1.07930313452704</v>
      </c>
      <c r="AM204" s="25">
        <v>0.0998453349697161</v>
      </c>
      <c r="AN204" s="22">
        <v>4.71849887129509</v>
      </c>
      <c r="AO204" s="25">
        <v>-1.02961941718116</v>
      </c>
      <c r="AP204" s="25">
        <v>-1.02961941718116</v>
      </c>
      <c r="AQ204" s="25">
        <v>-0.154150679827258</v>
      </c>
      <c r="AR204" s="25">
        <v>1.88815131490312</v>
      </c>
      <c r="AS204" s="26">
        <f t="shared" si="262"/>
        <v>0.689267607198525</v>
      </c>
      <c r="AT204" s="26">
        <f t="shared" si="252"/>
        <v>1.40714577309397</v>
      </c>
      <c r="AU204" s="26">
        <f t="shared" si="263"/>
        <v>0.710658425815574</v>
      </c>
      <c r="AV204" s="16">
        <f t="shared" si="264"/>
        <v>0.0787545398894814</v>
      </c>
      <c r="AW204" s="16">
        <f t="shared" si="265"/>
        <v>0.289341574184426</v>
      </c>
      <c r="AX204" s="16">
        <f>(AW204-$AY$1)^2</f>
        <v>0.000543257104112724</v>
      </c>
      <c r="BA204" s="25">
        <v>0.254997488420357</v>
      </c>
      <c r="BB204" s="25">
        <v>1</v>
      </c>
      <c r="BC204" s="25">
        <v>1.07930313452704</v>
      </c>
      <c r="BD204" s="25">
        <v>0.0998453349697161</v>
      </c>
      <c r="BE204" s="22">
        <v>-1.02961941718116</v>
      </c>
      <c r="BF204" s="25">
        <v>-1.02961941718116</v>
      </c>
      <c r="BG204" s="25">
        <v>-0.154150679827258</v>
      </c>
      <c r="BH204" s="25">
        <v>1.88815131490312</v>
      </c>
      <c r="BI204" s="26">
        <f t="shared" si="266"/>
        <v>0.689071512872508</v>
      </c>
      <c r="BJ204" s="26">
        <f t="shared" si="253"/>
        <v>1.4075462152786</v>
      </c>
      <c r="BK204" s="26">
        <f t="shared" si="306"/>
        <v>0.710456245873294</v>
      </c>
      <c r="BL204" s="16">
        <f t="shared" si="267"/>
        <v>0.0788646391823159</v>
      </c>
      <c r="BM204" s="16">
        <f t="shared" si="268"/>
        <v>0.289543754126706</v>
      </c>
      <c r="BN204" s="16">
        <f>(BM204-$BO$1)^2</f>
        <v>0.000604071798194825</v>
      </c>
      <c r="BQ204" s="25">
        <v>0.254997488420357</v>
      </c>
      <c r="BR204" s="25">
        <v>1</v>
      </c>
      <c r="BS204" s="22">
        <v>1.07930313452704</v>
      </c>
      <c r="BT204" s="25">
        <v>0.0998453349697161</v>
      </c>
      <c r="BU204" s="25">
        <v>-1.02961941718116</v>
      </c>
      <c r="BV204" s="25">
        <v>-0.154150679827258</v>
      </c>
      <c r="BW204" s="25">
        <v>1.88815131490312</v>
      </c>
      <c r="BX204" s="27">
        <f t="shared" si="269"/>
        <v>0.689768401359369</v>
      </c>
      <c r="BY204" s="27">
        <f t="shared" si="254"/>
        <v>1.40612413976714</v>
      </c>
      <c r="BZ204" s="29">
        <f t="shared" si="307"/>
        <v>0.711174761686121</v>
      </c>
      <c r="CA204" s="27">
        <f t="shared" si="270"/>
        <v>0.0784737125569558</v>
      </c>
      <c r="CB204" s="27">
        <f t="shared" si="271"/>
        <v>0.288825238313879</v>
      </c>
      <c r="CC204" s="27">
        <f>(CB204-$CD$1)^2</f>
        <v>0.000498089589219464</v>
      </c>
      <c r="CF204" s="31">
        <v>0.254997488420357</v>
      </c>
      <c r="CG204" s="31">
        <v>1</v>
      </c>
      <c r="CH204" s="31">
        <v>0.0998453349697161</v>
      </c>
      <c r="CI204" s="31">
        <v>-1.02961941718116</v>
      </c>
      <c r="CJ204" s="31">
        <v>-0.154150679827258</v>
      </c>
      <c r="CK204" s="31">
        <v>1.88815131490312</v>
      </c>
      <c r="CL204" s="34">
        <f t="shared" si="272"/>
        <v>0.656284945347956</v>
      </c>
      <c r="CM204" s="34">
        <f t="shared" si="273"/>
        <v>1.47786416079645</v>
      </c>
      <c r="CN204" s="34">
        <f t="shared" si="274"/>
        <v>0.676652175840763</v>
      </c>
      <c r="CO204" s="32">
        <f t="shared" si="275"/>
        <v>0.0983544025044046</v>
      </c>
      <c r="CP204" s="32">
        <f t="shared" si="276"/>
        <v>0.323347824159237</v>
      </c>
      <c r="CQ204" s="32">
        <f>(CP204-$CR$1)^2</f>
        <v>0.00301103324594544</v>
      </c>
      <c r="CS204" s="30">
        <f t="shared" si="277"/>
        <v>0.658228561510751</v>
      </c>
      <c r="CT204" s="30">
        <f t="shared" si="278"/>
        <v>0.602971459240533</v>
      </c>
      <c r="CU204" s="30">
        <f t="shared" si="279"/>
        <v>1.60853384540228</v>
      </c>
      <c r="CV204" s="34">
        <f t="shared" si="280"/>
        <v>0.621684152222428</v>
      </c>
      <c r="CW204" s="32">
        <f t="shared" si="281"/>
        <v>0.134636554023872</v>
      </c>
      <c r="CX204" s="32">
        <f t="shared" si="282"/>
        <v>0.378315847777572</v>
      </c>
      <c r="CY204" s="32">
        <f>(CX204-$CZ$1)^2</f>
        <v>0.00325059563874377</v>
      </c>
      <c r="CZ204" s="36"/>
      <c r="DB204" s="25">
        <v>0.254997488420357</v>
      </c>
      <c r="DC204" s="25">
        <v>1</v>
      </c>
      <c r="DD204" s="22">
        <v>0.0998453349697161</v>
      </c>
      <c r="DE204" s="25">
        <v>-0.154150679827258</v>
      </c>
      <c r="DF204" s="25">
        <v>1.88815131490312</v>
      </c>
      <c r="DG204" s="26">
        <f t="shared" si="283"/>
        <v>0.732669730018763</v>
      </c>
      <c r="DH204" s="29">
        <f t="shared" si="308"/>
        <v>1.32378882361519</v>
      </c>
      <c r="DI204" s="26">
        <f t="shared" si="309"/>
        <v>0.75540749563745</v>
      </c>
      <c r="DJ204" s="16">
        <f t="shared" si="284"/>
        <v>0.0562782009953706</v>
      </c>
      <c r="DK204" s="16">
        <f t="shared" si="285"/>
        <v>0.24459250436255</v>
      </c>
      <c r="DL204" s="16">
        <f>(DK204-$DM$1)^2</f>
        <v>0.001640859159075</v>
      </c>
      <c r="DO204" s="25">
        <v>0.254997488420357</v>
      </c>
      <c r="DP204" s="25">
        <v>1</v>
      </c>
      <c r="DQ204" s="25">
        <v>-0.154150679827258</v>
      </c>
      <c r="DR204" s="22">
        <v>1.88815131490312</v>
      </c>
      <c r="DS204" s="26">
        <f t="shared" si="286"/>
        <v>0.648613930073529</v>
      </c>
      <c r="DT204" s="26">
        <f t="shared" si="255"/>
        <v>1.49534253741675</v>
      </c>
      <c r="DU204" s="26">
        <f t="shared" si="310"/>
        <v>0.668743097302329</v>
      </c>
      <c r="DV204" s="16">
        <f t="shared" si="287"/>
        <v>0.103224738728797</v>
      </c>
      <c r="DW204" s="16">
        <f t="shared" si="288"/>
        <v>0.331256902697671</v>
      </c>
      <c r="DX204" s="16">
        <f>(DW204-$DY$1)^2</f>
        <v>0.00123236244300274</v>
      </c>
      <c r="EA204" s="25">
        <v>0.254997488420357</v>
      </c>
      <c r="EB204" s="22">
        <v>1</v>
      </c>
      <c r="EC204" s="25">
        <v>-0.154150679827258</v>
      </c>
      <c r="ED204" s="26">
        <f t="shared" si="289"/>
        <v>0.577637456044317</v>
      </c>
      <c r="EE204" s="26">
        <f t="shared" si="256"/>
        <v>1.67908086612304</v>
      </c>
      <c r="EF204" s="26">
        <f t="shared" si="311"/>
        <v>0.595563930347786</v>
      </c>
      <c r="EG204" s="16">
        <f t="shared" si="290"/>
        <v>0.153869903390584</v>
      </c>
      <c r="EH204" s="16">
        <f t="shared" si="291"/>
        <v>0.404436069652214</v>
      </c>
      <c r="EI204" s="16">
        <f>(EH204-$EJ$1)^2</f>
        <v>0.00459054640683704</v>
      </c>
      <c r="EL204" s="25">
        <v>0.254997488420357</v>
      </c>
      <c r="EM204" s="25">
        <v>-0.154150679827258</v>
      </c>
      <c r="EN204" s="26">
        <f t="shared" si="292"/>
        <v>0.75517032959541</v>
      </c>
      <c r="EO204" s="26">
        <f t="shared" si="293"/>
        <v>1.28434601041547</v>
      </c>
      <c r="EP204" s="26">
        <f t="shared" si="294"/>
        <v>0.778606381684101</v>
      </c>
      <c r="EQ204" s="16">
        <f t="shared" si="295"/>
        <v>0.046108831352064</v>
      </c>
      <c r="ER204" s="16">
        <f t="shared" si="296"/>
        <v>0.221393618315899</v>
      </c>
      <c r="ES204" s="16">
        <f>(ER204-$ET$1)^2</f>
        <v>0.0986710367730593</v>
      </c>
    </row>
    <row r="205" s="1" customFormat="1" spans="1:149">
      <c r="A205" s="13" t="s">
        <v>33</v>
      </c>
      <c r="B205" s="13">
        <v>2.94262822039124</v>
      </c>
      <c r="C205" s="14">
        <v>0.003</v>
      </c>
      <c r="D205" s="14">
        <v>0.0774</v>
      </c>
      <c r="E205" s="13">
        <v>112</v>
      </c>
      <c r="F205" s="13">
        <v>0.491071428571429</v>
      </c>
      <c r="G205" s="13">
        <v>0.491071428571429</v>
      </c>
      <c r="H205" s="13">
        <v>0.857142857142857</v>
      </c>
      <c r="I205" s="13">
        <v>4.82142857142857</v>
      </c>
      <c r="J205" s="13">
        <v>1.0763</v>
      </c>
      <c r="K205" s="17">
        <f t="shared" si="257"/>
        <v>0.941211920485335</v>
      </c>
      <c r="L205" s="17">
        <f t="shared" si="246"/>
        <v>1.14352567851564</v>
      </c>
      <c r="M205" s="17">
        <f t="shared" si="247"/>
        <v>0.874488451626252</v>
      </c>
      <c r="N205" s="16">
        <f t="shared" si="248"/>
        <v>0.0182487892269605</v>
      </c>
      <c r="O205" s="16">
        <f t="shared" si="249"/>
        <v>0.125511548373748</v>
      </c>
      <c r="P205" s="16">
        <f>(O205-$Q$1)^2</f>
        <v>0.168321515426008</v>
      </c>
      <c r="R205" s="21">
        <f t="shared" si="297"/>
        <v>0.13411619029821</v>
      </c>
      <c r="S205" s="21">
        <f t="shared" si="312"/>
        <v>1</v>
      </c>
      <c r="T205" s="21">
        <f t="shared" si="258"/>
        <v>1.07930313452704</v>
      </c>
      <c r="U205" s="22">
        <f t="shared" si="298"/>
        <v>0.00299550897979837</v>
      </c>
      <c r="V205" s="21">
        <f t="shared" si="299"/>
        <v>0.0745507312642962</v>
      </c>
      <c r="W205" s="21">
        <f t="shared" si="300"/>
        <v>4.71849887129509</v>
      </c>
      <c r="X205" s="21">
        <f t="shared" si="301"/>
        <v>-0.711165686062623</v>
      </c>
      <c r="Y205" s="21">
        <f t="shared" si="302"/>
        <v>-0.711165686062623</v>
      </c>
      <c r="Z205" s="25">
        <f t="shared" si="303"/>
        <v>-0.154150679827258</v>
      </c>
      <c r="AA205" s="21">
        <f t="shared" si="304"/>
        <v>1.57307026826323</v>
      </c>
      <c r="AB205" s="26">
        <f t="shared" si="259"/>
        <v>0.776605254547933</v>
      </c>
      <c r="AC205" s="26">
        <f t="shared" si="251"/>
        <v>1.38590357674894</v>
      </c>
      <c r="AD205" s="26">
        <f t="shared" si="305"/>
        <v>0.721550919397876</v>
      </c>
      <c r="AE205" s="16">
        <f t="shared" si="260"/>
        <v>0.089816940451579</v>
      </c>
      <c r="AF205" s="16">
        <f t="shared" si="261"/>
        <v>0.278449080602125</v>
      </c>
      <c r="AG205" s="16">
        <f>(AF205-$AH$1)^2</f>
        <v>0.000166746703569747</v>
      </c>
      <c r="AJ205" s="25">
        <v>0.13411619029821</v>
      </c>
      <c r="AK205" s="25">
        <v>1</v>
      </c>
      <c r="AL205" s="25">
        <v>1.07930313452704</v>
      </c>
      <c r="AM205" s="25">
        <v>0.0745507312642962</v>
      </c>
      <c r="AN205" s="22">
        <v>4.71849887129509</v>
      </c>
      <c r="AO205" s="25">
        <v>-0.711165686062623</v>
      </c>
      <c r="AP205" s="25">
        <v>-0.711165686062623</v>
      </c>
      <c r="AQ205" s="25">
        <v>-0.154150679827258</v>
      </c>
      <c r="AR205" s="25">
        <v>1.57307026826323</v>
      </c>
      <c r="AS205" s="26">
        <f t="shared" si="262"/>
        <v>0.776944149970712</v>
      </c>
      <c r="AT205" s="26">
        <f t="shared" si="252"/>
        <v>1.38529905919309</v>
      </c>
      <c r="AU205" s="26">
        <f t="shared" si="263"/>
        <v>0.72186579017998</v>
      </c>
      <c r="AV205" s="16">
        <f t="shared" si="264"/>
        <v>0.0896139249467576</v>
      </c>
      <c r="AW205" s="16">
        <f t="shared" si="265"/>
        <v>0.27813420982002</v>
      </c>
      <c r="AX205" s="16">
        <f>(AW205-$AY$1)^2</f>
        <v>0.000146422392476239</v>
      </c>
      <c r="BA205" s="25">
        <v>0.13411619029821</v>
      </c>
      <c r="BB205" s="25">
        <v>1</v>
      </c>
      <c r="BC205" s="25">
        <v>1.07930313452704</v>
      </c>
      <c r="BD205" s="25">
        <v>0.0745507312642962</v>
      </c>
      <c r="BE205" s="22">
        <v>-0.711165686062623</v>
      </c>
      <c r="BF205" s="25">
        <v>-0.711165686062623</v>
      </c>
      <c r="BG205" s="25">
        <v>-0.154150679827258</v>
      </c>
      <c r="BH205" s="25">
        <v>1.57307026826323</v>
      </c>
      <c r="BI205" s="26">
        <f t="shared" si="266"/>
        <v>0.778909862206731</v>
      </c>
      <c r="BJ205" s="26">
        <f t="shared" si="253"/>
        <v>1.38180302012191</v>
      </c>
      <c r="BK205" s="26">
        <f t="shared" si="306"/>
        <v>0.723692151079374</v>
      </c>
      <c r="BL205" s="16">
        <f t="shared" si="267"/>
        <v>0.0884408940566998</v>
      </c>
      <c r="BM205" s="16">
        <f t="shared" si="268"/>
        <v>0.276307848920626</v>
      </c>
      <c r="BN205" s="16">
        <f>(BM205-$BO$1)^2</f>
        <v>0.000128640213590782</v>
      </c>
      <c r="BQ205" s="25">
        <v>0.13411619029821</v>
      </c>
      <c r="BR205" s="25">
        <v>1</v>
      </c>
      <c r="BS205" s="22">
        <v>1.07930313452704</v>
      </c>
      <c r="BT205" s="25">
        <v>0.0745507312642962</v>
      </c>
      <c r="BU205" s="25">
        <v>-0.711165686062623</v>
      </c>
      <c r="BV205" s="25">
        <v>-0.154150679827258</v>
      </c>
      <c r="BW205" s="25">
        <v>1.57307026826323</v>
      </c>
      <c r="BX205" s="27">
        <f t="shared" si="269"/>
        <v>0.780602377976113</v>
      </c>
      <c r="BY205" s="27">
        <f t="shared" si="254"/>
        <v>1.37880697057387</v>
      </c>
      <c r="BZ205" s="29">
        <f t="shared" si="307"/>
        <v>0.725264682687088</v>
      </c>
      <c r="CA205" s="27">
        <f t="shared" si="270"/>
        <v>0.0874370836705814</v>
      </c>
      <c r="CB205" s="27">
        <f t="shared" si="271"/>
        <v>0.274735317312912</v>
      </c>
      <c r="CC205" s="27">
        <f>(CB205-$CD$1)^2</f>
        <v>6.76999808345932e-5</v>
      </c>
      <c r="CF205" s="31">
        <v>0.13411619029821</v>
      </c>
      <c r="CG205" s="31">
        <v>1</v>
      </c>
      <c r="CH205" s="31">
        <v>0.0745507312642962</v>
      </c>
      <c r="CI205" s="31">
        <v>-0.711165686062623</v>
      </c>
      <c r="CJ205" s="31">
        <v>-0.154150679827258</v>
      </c>
      <c r="CK205" s="31">
        <v>1.57307026826323</v>
      </c>
      <c r="CL205" s="34">
        <f t="shared" si="272"/>
        <v>0.745230804981633</v>
      </c>
      <c r="CM205" s="34">
        <f t="shared" si="273"/>
        <v>1.44425055003802</v>
      </c>
      <c r="CN205" s="34">
        <f t="shared" si="274"/>
        <v>0.692400636422589</v>
      </c>
      <c r="CO205" s="32">
        <f t="shared" si="275"/>
        <v>0.10960681189011</v>
      </c>
      <c r="CP205" s="32">
        <f t="shared" si="276"/>
        <v>0.307599363577411</v>
      </c>
      <c r="CQ205" s="32">
        <f>(CP205-$CR$1)^2</f>
        <v>0.00153072039904906</v>
      </c>
      <c r="CS205" s="30">
        <f t="shared" si="277"/>
        <v>0.746978440471024</v>
      </c>
      <c r="CT205" s="30">
        <f t="shared" si="278"/>
        <v>0.73483376406908</v>
      </c>
      <c r="CU205" s="30">
        <f t="shared" si="279"/>
        <v>1.46468501126034</v>
      </c>
      <c r="CV205" s="34">
        <f t="shared" si="280"/>
        <v>0.68274065229869</v>
      </c>
      <c r="CW205" s="32">
        <f t="shared" si="281"/>
        <v>0.116599190280831</v>
      </c>
      <c r="CX205" s="32">
        <f t="shared" si="282"/>
        <v>0.31725934770131</v>
      </c>
      <c r="CY205" s="32">
        <f>(CX205-$CZ$1)^2</f>
        <v>1.6341846378091e-5</v>
      </c>
      <c r="CZ205" s="36"/>
      <c r="DB205" s="25">
        <v>0.13411619029821</v>
      </c>
      <c r="DC205" s="25">
        <v>1</v>
      </c>
      <c r="DD205" s="22">
        <v>0.0745507312642962</v>
      </c>
      <c r="DE205" s="25">
        <v>-0.154150679827258</v>
      </c>
      <c r="DF205" s="25">
        <v>1.57307026826323</v>
      </c>
      <c r="DG205" s="26">
        <f t="shared" si="283"/>
        <v>0.754173750879581</v>
      </c>
      <c r="DH205" s="29">
        <f t="shared" si="308"/>
        <v>1.42712471594872</v>
      </c>
      <c r="DI205" s="26">
        <f t="shared" si="309"/>
        <v>0.700709607804126</v>
      </c>
      <c r="DJ205" s="16">
        <f t="shared" si="284"/>
        <v>0.10376532037239</v>
      </c>
      <c r="DK205" s="16">
        <f t="shared" si="285"/>
        <v>0.299290392195874</v>
      </c>
      <c r="DL205" s="16">
        <f>(DK205-$DM$1)^2</f>
        <v>0.000201366545366932</v>
      </c>
      <c r="DO205" s="25">
        <v>0.13411619029821</v>
      </c>
      <c r="DP205" s="25">
        <v>1</v>
      </c>
      <c r="DQ205" s="25">
        <v>-0.154150679827258</v>
      </c>
      <c r="DR205" s="22">
        <v>1.57307026826323</v>
      </c>
      <c r="DS205" s="26">
        <f t="shared" si="286"/>
        <v>0.700648257612645</v>
      </c>
      <c r="DT205" s="26">
        <f t="shared" si="255"/>
        <v>1.53614882832555</v>
      </c>
      <c r="DU205" s="26">
        <f t="shared" si="310"/>
        <v>0.650978591110884</v>
      </c>
      <c r="DV205" s="16">
        <f t="shared" si="287"/>
        <v>0.141114231558656</v>
      </c>
      <c r="DW205" s="16">
        <f t="shared" si="288"/>
        <v>0.349021408889116</v>
      </c>
      <c r="DX205" s="16">
        <f>(DW205-$DY$1)^2</f>
        <v>0.00279518682049479</v>
      </c>
      <c r="EA205" s="25">
        <v>0.13411619029821</v>
      </c>
      <c r="EB205" s="22">
        <v>1</v>
      </c>
      <c r="EC205" s="25">
        <v>-0.154150679827258</v>
      </c>
      <c r="ED205" s="26">
        <f t="shared" si="289"/>
        <v>0.723368858787269</v>
      </c>
      <c r="EE205" s="26">
        <f t="shared" si="256"/>
        <v>1.4878992742436</v>
      </c>
      <c r="EF205" s="26">
        <f t="shared" si="311"/>
        <v>0.672088505795103</v>
      </c>
      <c r="EG205" s="16">
        <f t="shared" si="290"/>
        <v>0.12456039043772</v>
      </c>
      <c r="EH205" s="16">
        <f t="shared" si="291"/>
        <v>0.327911494204897</v>
      </c>
      <c r="EI205" s="16">
        <f>(EH205-$EJ$1)^2</f>
        <v>7.69305159616717e-5</v>
      </c>
      <c r="EL205" s="25">
        <v>0.13411619029821</v>
      </c>
      <c r="EM205" s="25">
        <v>-0.154150679827258</v>
      </c>
      <c r="EN205" s="26">
        <f t="shared" si="292"/>
        <v>0.945691270178862</v>
      </c>
      <c r="EO205" s="26">
        <f t="shared" si="293"/>
        <v>1.1381092687854</v>
      </c>
      <c r="EP205" s="26">
        <f t="shared" si="294"/>
        <v>0.878650255671153</v>
      </c>
      <c r="EQ205" s="16">
        <f t="shared" si="295"/>
        <v>0.0170586403054909</v>
      </c>
      <c r="ER205" s="16">
        <f t="shared" si="296"/>
        <v>0.121349744328847</v>
      </c>
      <c r="ES205" s="16">
        <f>(ER205-$ET$1)^2</f>
        <v>0.171531269358346</v>
      </c>
    </row>
    <row r="206" s="1" customFormat="1" spans="1:149">
      <c r="A206" s="13" t="s">
        <v>33</v>
      </c>
      <c r="B206" s="13">
        <v>2.94262822039124</v>
      </c>
      <c r="C206" s="14">
        <v>0.0025</v>
      </c>
      <c r="D206" s="14">
        <v>0.0595</v>
      </c>
      <c r="E206" s="13">
        <v>112</v>
      </c>
      <c r="F206" s="13">
        <v>0.625</v>
      </c>
      <c r="G206" s="13">
        <v>0.758928571428572</v>
      </c>
      <c r="H206" s="13">
        <v>0.857142857142857</v>
      </c>
      <c r="I206" s="13">
        <v>10.1785714285714</v>
      </c>
      <c r="J206" s="13">
        <v>1.0602</v>
      </c>
      <c r="K206" s="17">
        <f t="shared" si="257"/>
        <v>0.725830441913908</v>
      </c>
      <c r="L206" s="17">
        <f t="shared" si="246"/>
        <v>1.46067171997417</v>
      </c>
      <c r="M206" s="17">
        <f t="shared" si="247"/>
        <v>0.684616526989161</v>
      </c>
      <c r="N206" s="16">
        <f t="shared" si="248"/>
        <v>0.111803001374688</v>
      </c>
      <c r="O206" s="16">
        <f t="shared" si="249"/>
        <v>0.315383473010839</v>
      </c>
      <c r="P206" s="16">
        <f>(O206-$Q$1)^2</f>
        <v>0.0485753344687541</v>
      </c>
      <c r="R206" s="21">
        <f t="shared" si="297"/>
        <v>0.378896412088982</v>
      </c>
      <c r="S206" s="21">
        <f t="shared" si="312"/>
        <v>1</v>
      </c>
      <c r="T206" s="21">
        <f t="shared" si="258"/>
        <v>1.07930313452704</v>
      </c>
      <c r="U206" s="22">
        <f t="shared" si="298"/>
        <v>0.00249688019858715</v>
      </c>
      <c r="V206" s="21">
        <f t="shared" si="299"/>
        <v>0.0577970987262166</v>
      </c>
      <c r="W206" s="21">
        <f t="shared" si="300"/>
        <v>4.71849887129509</v>
      </c>
      <c r="X206" s="21">
        <f t="shared" si="301"/>
        <v>-0.470003629245736</v>
      </c>
      <c r="Y206" s="21">
        <f t="shared" si="302"/>
        <v>-0.275847614804777</v>
      </c>
      <c r="Z206" s="25">
        <f t="shared" si="303"/>
        <v>-0.154150679827258</v>
      </c>
      <c r="AA206" s="21">
        <f t="shared" si="304"/>
        <v>2.32028467009344</v>
      </c>
      <c r="AB206" s="26">
        <f t="shared" si="259"/>
        <v>0.924013880189672</v>
      </c>
      <c r="AC206" s="26">
        <f t="shared" si="251"/>
        <v>1.14738536155147</v>
      </c>
      <c r="AD206" s="26">
        <f t="shared" si="305"/>
        <v>0.871546764940268</v>
      </c>
      <c r="AE206" s="16">
        <f t="shared" si="260"/>
        <v>0.018546659228993</v>
      </c>
      <c r="AF206" s="16">
        <f t="shared" si="261"/>
        <v>0.128453235059732</v>
      </c>
      <c r="AG206" s="16">
        <f>(AF206-$AH$1)^2</f>
        <v>0.0187916944975667</v>
      </c>
      <c r="AJ206" s="25">
        <v>0.378896412088982</v>
      </c>
      <c r="AK206" s="25">
        <v>1</v>
      </c>
      <c r="AL206" s="25">
        <v>1.07930313452704</v>
      </c>
      <c r="AM206" s="25">
        <v>0.0577970987262166</v>
      </c>
      <c r="AN206" s="22">
        <v>4.71849887129509</v>
      </c>
      <c r="AO206" s="25">
        <v>-0.470003629245736</v>
      </c>
      <c r="AP206" s="25">
        <v>-0.275847614804777</v>
      </c>
      <c r="AQ206" s="25">
        <v>-0.154150679827258</v>
      </c>
      <c r="AR206" s="25">
        <v>2.32028467009344</v>
      </c>
      <c r="AS206" s="26">
        <f t="shared" si="262"/>
        <v>0.9234238777569</v>
      </c>
      <c r="AT206" s="26">
        <f t="shared" si="252"/>
        <v>1.14811845950458</v>
      </c>
      <c r="AU206" s="26">
        <f t="shared" si="263"/>
        <v>0.870990263871817</v>
      </c>
      <c r="AV206" s="16">
        <f t="shared" si="264"/>
        <v>0.0187077076158594</v>
      </c>
      <c r="AW206" s="16">
        <f t="shared" si="265"/>
        <v>0.129009736128183</v>
      </c>
      <c r="AX206" s="16">
        <f>(AW206-$AY$1)^2</f>
        <v>0.0187755660571836</v>
      </c>
      <c r="BA206" s="25">
        <v>0.378896412088982</v>
      </c>
      <c r="BB206" s="25">
        <v>1</v>
      </c>
      <c r="BC206" s="25">
        <v>1.07930313452704</v>
      </c>
      <c r="BD206" s="25">
        <v>0.0577970987262166</v>
      </c>
      <c r="BE206" s="22">
        <v>-0.470003629245736</v>
      </c>
      <c r="BF206" s="25">
        <v>-0.275847614804777</v>
      </c>
      <c r="BG206" s="25">
        <v>-0.154150679827258</v>
      </c>
      <c r="BH206" s="25">
        <v>2.32028467009344</v>
      </c>
      <c r="BI206" s="26">
        <f t="shared" si="266"/>
        <v>0.944002953166712</v>
      </c>
      <c r="BJ206" s="26">
        <f t="shared" si="253"/>
        <v>1.12308970691617</v>
      </c>
      <c r="BK206" s="26">
        <f t="shared" si="306"/>
        <v>0.890400823586787</v>
      </c>
      <c r="BL206" s="16">
        <f t="shared" si="267"/>
        <v>0.0135017536927774</v>
      </c>
      <c r="BM206" s="16">
        <f t="shared" si="268"/>
        <v>0.109599176413213</v>
      </c>
      <c r="BN206" s="16">
        <f>(BM206-$BO$1)^2</f>
        <v>0.024138813205409</v>
      </c>
      <c r="BQ206" s="25">
        <v>0.378896412088982</v>
      </c>
      <c r="BR206" s="25">
        <v>1</v>
      </c>
      <c r="BS206" s="22">
        <v>1.07930313452704</v>
      </c>
      <c r="BT206" s="25">
        <v>0.0577970987262166</v>
      </c>
      <c r="BU206" s="25">
        <v>-0.275847614804777</v>
      </c>
      <c r="BV206" s="25">
        <v>-0.154150679827258</v>
      </c>
      <c r="BW206" s="25">
        <v>2.32028467009344</v>
      </c>
      <c r="BX206" s="27">
        <f t="shared" si="269"/>
        <v>0.925019197785464</v>
      </c>
      <c r="BY206" s="27">
        <f t="shared" si="254"/>
        <v>1.14613837479067</v>
      </c>
      <c r="BZ206" s="29">
        <f t="shared" si="307"/>
        <v>0.872494998854427</v>
      </c>
      <c r="CA206" s="27">
        <f t="shared" si="270"/>
        <v>0.0182738492873655</v>
      </c>
      <c r="CB206" s="27">
        <f t="shared" si="271"/>
        <v>0.127505001145572</v>
      </c>
      <c r="CC206" s="27">
        <f>(CB206-$CD$1)^2</f>
        <v>0.0193216439533608</v>
      </c>
      <c r="CF206" s="31">
        <v>0.378896412088982</v>
      </c>
      <c r="CG206" s="31">
        <v>1</v>
      </c>
      <c r="CH206" s="31">
        <v>0.0577970987262166</v>
      </c>
      <c r="CI206" s="31">
        <v>-0.275847614804777</v>
      </c>
      <c r="CJ206" s="31">
        <v>-0.154150679827258</v>
      </c>
      <c r="CK206" s="31">
        <v>2.32028467009344</v>
      </c>
      <c r="CL206" s="34">
        <f t="shared" si="272"/>
        <v>0.873967105410588</v>
      </c>
      <c r="CM206" s="34">
        <f t="shared" si="273"/>
        <v>1.21308913509041</v>
      </c>
      <c r="CN206" s="34">
        <f t="shared" si="274"/>
        <v>0.824341733079219</v>
      </c>
      <c r="CO206" s="32">
        <f t="shared" si="275"/>
        <v>0.0346826910271511</v>
      </c>
      <c r="CP206" s="32">
        <f t="shared" si="276"/>
        <v>0.175658266920781</v>
      </c>
      <c r="CQ206" s="32">
        <f>(CP206-$CR$1)^2</f>
        <v>0.00861493508906</v>
      </c>
      <c r="CS206" s="30">
        <f t="shared" si="277"/>
        <v>0.876681488587284</v>
      </c>
      <c r="CT206" s="30">
        <f t="shared" si="278"/>
        <v>0.933748258358739</v>
      </c>
      <c r="CU206" s="30">
        <f t="shared" si="279"/>
        <v>1.13542380455255</v>
      </c>
      <c r="CV206" s="34">
        <f t="shared" si="280"/>
        <v>0.880728408185946</v>
      </c>
      <c r="CW206" s="32">
        <f t="shared" si="281"/>
        <v>0.0159900429641081</v>
      </c>
      <c r="CX206" s="32">
        <f t="shared" si="282"/>
        <v>0.119271591814055</v>
      </c>
      <c r="CY206" s="32">
        <f>(CX206-$CZ$1)^2</f>
        <v>0.040816226299333</v>
      </c>
      <c r="CZ206" s="36"/>
      <c r="DB206" s="25">
        <v>0.378896412088982</v>
      </c>
      <c r="DC206" s="25">
        <v>1</v>
      </c>
      <c r="DD206" s="22">
        <v>0.0577970987262166</v>
      </c>
      <c r="DE206" s="25">
        <v>-0.154150679827258</v>
      </c>
      <c r="DF206" s="25">
        <v>2.32028467009344</v>
      </c>
      <c r="DG206" s="26">
        <f t="shared" si="283"/>
        <v>0.768821343474841</v>
      </c>
      <c r="DH206" s="29">
        <f t="shared" si="308"/>
        <v>1.37899397434548</v>
      </c>
      <c r="DI206" s="26">
        <f t="shared" si="309"/>
        <v>0.725166330385626</v>
      </c>
      <c r="DJ206" s="16">
        <f t="shared" si="284"/>
        <v>0.0849015214784069</v>
      </c>
      <c r="DK206" s="16">
        <f t="shared" si="285"/>
        <v>0.274833669614374</v>
      </c>
      <c r="DL206" s="16">
        <f>(DK206-$DM$1)^2</f>
        <v>0.000105398035386367</v>
      </c>
      <c r="DO206" s="25">
        <v>0.378896412088982</v>
      </c>
      <c r="DP206" s="25">
        <v>1</v>
      </c>
      <c r="DQ206" s="25">
        <v>-0.154150679827258</v>
      </c>
      <c r="DR206" s="22">
        <v>2.32028467009344</v>
      </c>
      <c r="DS206" s="26">
        <f t="shared" si="286"/>
        <v>0.767142351397315</v>
      </c>
      <c r="DT206" s="26">
        <f t="shared" si="255"/>
        <v>1.38201208428774</v>
      </c>
      <c r="DU206" s="26">
        <f t="shared" si="310"/>
        <v>0.723582674398524</v>
      </c>
      <c r="DV206" s="16">
        <f t="shared" si="287"/>
        <v>0.0858827854045347</v>
      </c>
      <c r="DW206" s="16">
        <f t="shared" si="288"/>
        <v>0.276417325601476</v>
      </c>
      <c r="DX206" s="16">
        <f>(DW206-$DY$1)^2</f>
        <v>0.000389452736023875</v>
      </c>
      <c r="EA206" s="25">
        <v>0.378896412088982</v>
      </c>
      <c r="EB206" s="22">
        <v>1</v>
      </c>
      <c r="EC206" s="25">
        <v>-0.154150679827258</v>
      </c>
      <c r="ED206" s="26">
        <f t="shared" si="289"/>
        <v>0.5578373233624</v>
      </c>
      <c r="EE206" s="26">
        <f t="shared" si="256"/>
        <v>1.90055407839973</v>
      </c>
      <c r="EF206" s="26">
        <f t="shared" si="311"/>
        <v>0.526162349898509</v>
      </c>
      <c r="EG206" s="16">
        <f t="shared" si="290"/>
        <v>0.252368258878494</v>
      </c>
      <c r="EH206" s="16">
        <f t="shared" si="291"/>
        <v>0.473837650101491</v>
      </c>
      <c r="EI206" s="16">
        <f>(EH206-$EJ$1)^2</f>
        <v>0.0188115356168176</v>
      </c>
      <c r="EL206" s="25">
        <v>0.378896412088982</v>
      </c>
      <c r="EM206" s="25">
        <v>-0.154150679827258</v>
      </c>
      <c r="EN206" s="26">
        <f t="shared" si="292"/>
        <v>0.729284763195627</v>
      </c>
      <c r="EO206" s="26">
        <f t="shared" si="293"/>
        <v>1.45375312018634</v>
      </c>
      <c r="EP206" s="26">
        <f t="shared" si="294"/>
        <v>0.687874705900422</v>
      </c>
      <c r="EQ206" s="16">
        <f t="shared" si="295"/>
        <v>0.109504893949294</v>
      </c>
      <c r="ER206" s="16">
        <f t="shared" si="296"/>
        <v>0.312125294099579</v>
      </c>
      <c r="ES206" s="16">
        <f>(ER206-$ET$1)^2</f>
        <v>0.0499021032908331</v>
      </c>
    </row>
    <row r="207" s="1" customFormat="1" spans="1:149">
      <c r="A207" s="13" t="s">
        <v>33</v>
      </c>
      <c r="B207" s="13">
        <v>2.94262822039124</v>
      </c>
      <c r="C207" s="14">
        <v>0.002</v>
      </c>
      <c r="D207" s="14">
        <v>0.0471</v>
      </c>
      <c r="E207" s="13">
        <v>112</v>
      </c>
      <c r="F207" s="13">
        <v>0.758928571428571</v>
      </c>
      <c r="G207" s="13">
        <v>0.758928571428572</v>
      </c>
      <c r="H207" s="13">
        <v>0.857142857142857</v>
      </c>
      <c r="I207" s="13">
        <v>8.39285714285714</v>
      </c>
      <c r="J207" s="13">
        <v>1.1725</v>
      </c>
      <c r="K207" s="17">
        <f t="shared" si="257"/>
        <v>0.915448963342477</v>
      </c>
      <c r="L207" s="17">
        <f t="shared" si="246"/>
        <v>1.28079231825112</v>
      </c>
      <c r="M207" s="17">
        <f t="shared" si="247"/>
        <v>0.78076670647546</v>
      </c>
      <c r="N207" s="16">
        <f t="shared" si="248"/>
        <v>0.0660752354467073</v>
      </c>
      <c r="O207" s="16">
        <f t="shared" si="249"/>
        <v>0.21923329352454</v>
      </c>
      <c r="P207" s="16">
        <f>(O207-$Q$1)^2</f>
        <v>0.100202830459481</v>
      </c>
      <c r="R207" s="21">
        <f t="shared" si="297"/>
        <v>0.247478885064584</v>
      </c>
      <c r="S207" s="21">
        <f t="shared" si="312"/>
        <v>1</v>
      </c>
      <c r="T207" s="21">
        <f t="shared" si="258"/>
        <v>1.07930313452704</v>
      </c>
      <c r="U207" s="22">
        <f t="shared" si="298"/>
        <v>0.00199800266267306</v>
      </c>
      <c r="V207" s="21">
        <f t="shared" si="299"/>
        <v>0.0460244383112793</v>
      </c>
      <c r="W207" s="21">
        <f t="shared" si="300"/>
        <v>4.71849887129509</v>
      </c>
      <c r="X207" s="21">
        <f t="shared" si="301"/>
        <v>-0.275847614804779</v>
      </c>
      <c r="Y207" s="21">
        <f t="shared" si="302"/>
        <v>-0.275847614804777</v>
      </c>
      <c r="Z207" s="25">
        <f t="shared" si="303"/>
        <v>-0.154150679827258</v>
      </c>
      <c r="AA207" s="21">
        <f t="shared" si="304"/>
        <v>2.12738100396895</v>
      </c>
      <c r="AB207" s="26">
        <f t="shared" si="259"/>
        <v>1.01119940555812</v>
      </c>
      <c r="AC207" s="26">
        <f t="shared" si="251"/>
        <v>1.1595141309966</v>
      </c>
      <c r="AD207" s="26">
        <f t="shared" si="305"/>
        <v>0.862430196638055</v>
      </c>
      <c r="AE207" s="16">
        <f t="shared" si="260"/>
        <v>0.0260178817673042</v>
      </c>
      <c r="AF207" s="16">
        <f t="shared" si="261"/>
        <v>0.137569803361945</v>
      </c>
      <c r="AG207" s="16">
        <f>(AF207-$AH$1)^2</f>
        <v>0.0163753568672817</v>
      </c>
      <c r="AJ207" s="25">
        <v>0.247478885064584</v>
      </c>
      <c r="AK207" s="25">
        <v>1</v>
      </c>
      <c r="AL207" s="25">
        <v>1.07930313452704</v>
      </c>
      <c r="AM207" s="25">
        <v>0.0460244383112793</v>
      </c>
      <c r="AN207" s="22">
        <v>4.71849887129509</v>
      </c>
      <c r="AO207" s="25">
        <v>-0.275847614804779</v>
      </c>
      <c r="AP207" s="25">
        <v>-0.275847614804777</v>
      </c>
      <c r="AQ207" s="25">
        <v>-0.154150679827258</v>
      </c>
      <c r="AR207" s="25">
        <v>2.12738100396895</v>
      </c>
      <c r="AS207" s="26">
        <f t="shared" si="262"/>
        <v>1.01061614540809</v>
      </c>
      <c r="AT207" s="26">
        <f t="shared" si="252"/>
        <v>1.16018332512048</v>
      </c>
      <c r="AU207" s="26">
        <f t="shared" si="263"/>
        <v>0.861932746616711</v>
      </c>
      <c r="AV207" s="16">
        <f t="shared" si="264"/>
        <v>0.0262063823775335</v>
      </c>
      <c r="AW207" s="16">
        <f t="shared" si="265"/>
        <v>0.138067253383289</v>
      </c>
      <c r="AX207" s="16">
        <f>(AW207-$AY$1)^2</f>
        <v>0.0163754108825944</v>
      </c>
      <c r="BA207" s="25">
        <v>0.247478885064584</v>
      </c>
      <c r="BB207" s="25">
        <v>1</v>
      </c>
      <c r="BC207" s="25">
        <v>1.07930313452704</v>
      </c>
      <c r="BD207" s="25">
        <v>0.0460244383112793</v>
      </c>
      <c r="BE207" s="22">
        <v>-0.275847614804779</v>
      </c>
      <c r="BF207" s="25">
        <v>-0.275847614804777</v>
      </c>
      <c r="BG207" s="25">
        <v>-0.154150679827258</v>
      </c>
      <c r="BH207" s="25">
        <v>2.12738100396895</v>
      </c>
      <c r="BI207" s="26">
        <f t="shared" si="266"/>
        <v>1.02971466618949</v>
      </c>
      <c r="BJ207" s="26">
        <f t="shared" si="253"/>
        <v>1.13866495107708</v>
      </c>
      <c r="BK207" s="26">
        <f t="shared" si="306"/>
        <v>0.878221463701055</v>
      </c>
      <c r="BL207" s="16">
        <f t="shared" si="267"/>
        <v>0.0203876515513797</v>
      </c>
      <c r="BM207" s="16">
        <f t="shared" si="268"/>
        <v>0.121778536298945</v>
      </c>
      <c r="BN207" s="16">
        <f>(BM207-$BO$1)^2</f>
        <v>0.0205026159693904</v>
      </c>
      <c r="BQ207" s="25">
        <v>0.247478885064584</v>
      </c>
      <c r="BR207" s="25">
        <v>1</v>
      </c>
      <c r="BS207" s="22">
        <v>1.07930313452704</v>
      </c>
      <c r="BT207" s="25">
        <v>0.0460244383112793</v>
      </c>
      <c r="BU207" s="25">
        <v>-0.275847614804777</v>
      </c>
      <c r="BV207" s="25">
        <v>-0.154150679827258</v>
      </c>
      <c r="BW207" s="25">
        <v>2.12738100396895</v>
      </c>
      <c r="BX207" s="27">
        <f t="shared" si="269"/>
        <v>1.030384258561</v>
      </c>
      <c r="BY207" s="27">
        <f t="shared" si="254"/>
        <v>1.13792499279587</v>
      </c>
      <c r="BZ207" s="29">
        <f t="shared" si="307"/>
        <v>0.878792544614925</v>
      </c>
      <c r="CA207" s="27">
        <f t="shared" si="270"/>
        <v>0.0201968839647567</v>
      </c>
      <c r="CB207" s="27">
        <f t="shared" si="271"/>
        <v>0.121207455385075</v>
      </c>
      <c r="CC207" s="27">
        <f>(CB207-$CD$1)^2</f>
        <v>0.0211120499321471</v>
      </c>
      <c r="CF207" s="31">
        <v>0.247478885064584</v>
      </c>
      <c r="CG207" s="31">
        <v>1</v>
      </c>
      <c r="CH207" s="31">
        <v>0.0460244383112793</v>
      </c>
      <c r="CI207" s="31">
        <v>-0.275847614804777</v>
      </c>
      <c r="CJ207" s="31">
        <v>-0.154150679827258</v>
      </c>
      <c r="CK207" s="31">
        <v>2.12738100396895</v>
      </c>
      <c r="CL207" s="34">
        <f t="shared" si="272"/>
        <v>0.976066078521998</v>
      </c>
      <c r="CM207" s="34">
        <f t="shared" si="273"/>
        <v>1.20125063845621</v>
      </c>
      <c r="CN207" s="34">
        <f t="shared" si="274"/>
        <v>0.832465738611512</v>
      </c>
      <c r="CO207" s="32">
        <f t="shared" si="275"/>
        <v>0.0385862855072261</v>
      </c>
      <c r="CP207" s="32">
        <f t="shared" si="276"/>
        <v>0.167534261388488</v>
      </c>
      <c r="CQ207" s="32">
        <f>(CP207-$CR$1)^2</f>
        <v>0.0101890209112877</v>
      </c>
      <c r="CS207" s="30">
        <f t="shared" si="277"/>
        <v>0.978449764503899</v>
      </c>
      <c r="CT207" s="30">
        <f t="shared" si="278"/>
        <v>1.06611766092288</v>
      </c>
      <c r="CU207" s="30">
        <f t="shared" si="279"/>
        <v>1.0997848014121</v>
      </c>
      <c r="CV207" s="34">
        <f t="shared" si="280"/>
        <v>0.909268793964078</v>
      </c>
      <c r="CW207" s="32">
        <f t="shared" si="281"/>
        <v>0.0113172020675189</v>
      </c>
      <c r="CX207" s="32">
        <f t="shared" si="282"/>
        <v>0.0907312060359214</v>
      </c>
      <c r="CY207" s="32">
        <f>(CX207-$CZ$1)^2</f>
        <v>0.0531628230867596</v>
      </c>
      <c r="CZ207" s="36"/>
      <c r="DB207" s="25">
        <v>0.247478885064584</v>
      </c>
      <c r="DC207" s="25">
        <v>1</v>
      </c>
      <c r="DD207" s="22">
        <v>0.0460244383112793</v>
      </c>
      <c r="DE207" s="25">
        <v>-0.154150679827258</v>
      </c>
      <c r="DF207" s="25">
        <v>2.12738100396895</v>
      </c>
      <c r="DG207" s="26">
        <f t="shared" si="283"/>
        <v>0.867767598630172</v>
      </c>
      <c r="DH207" s="29">
        <f t="shared" si="308"/>
        <v>1.35116821813913</v>
      </c>
      <c r="DI207" s="26">
        <f t="shared" si="309"/>
        <v>0.740100297339166</v>
      </c>
      <c r="DJ207" s="16">
        <f t="shared" si="284"/>
        <v>0.0928618364446218</v>
      </c>
      <c r="DK207" s="16">
        <f t="shared" si="285"/>
        <v>0.259899702660834</v>
      </c>
      <c r="DL207" s="16">
        <f>(DK207-$DM$1)^2</f>
        <v>0.000635056202998267</v>
      </c>
      <c r="DO207" s="25">
        <v>0.247478885064584</v>
      </c>
      <c r="DP207" s="25">
        <v>1</v>
      </c>
      <c r="DQ207" s="25">
        <v>-0.154150679827258</v>
      </c>
      <c r="DR207" s="22">
        <v>2.12738100396895</v>
      </c>
      <c r="DS207" s="26">
        <f t="shared" si="286"/>
        <v>0.883843002780807</v>
      </c>
      <c r="DT207" s="26">
        <f t="shared" si="255"/>
        <v>1.32659306722008</v>
      </c>
      <c r="DU207" s="26">
        <f t="shared" si="310"/>
        <v>0.7538106633525</v>
      </c>
      <c r="DV207" s="16">
        <f t="shared" si="287"/>
        <v>0.0833228620436015</v>
      </c>
      <c r="DW207" s="16">
        <f t="shared" si="288"/>
        <v>0.2461893366475</v>
      </c>
      <c r="DX207" s="16">
        <f>(DW207-$DY$1)^2</f>
        <v>0.00249625598817152</v>
      </c>
      <c r="EA207" s="25">
        <v>0.247478885064584</v>
      </c>
      <c r="EB207" s="22">
        <v>1</v>
      </c>
      <c r="EC207" s="25">
        <v>-0.154150679827258</v>
      </c>
      <c r="ED207" s="26">
        <f t="shared" si="289"/>
        <v>0.703568726105349</v>
      </c>
      <c r="EE207" s="26">
        <f t="shared" si="256"/>
        <v>1.66650386308449</v>
      </c>
      <c r="EF207" s="26">
        <f t="shared" si="311"/>
        <v>0.600058615015223</v>
      </c>
      <c r="EG207" s="16">
        <f t="shared" si="290"/>
        <v>0.21989653963646</v>
      </c>
      <c r="EH207" s="16">
        <f t="shared" si="291"/>
        <v>0.399941384984777</v>
      </c>
      <c r="EI207" s="16">
        <f>(EH207-$EJ$1)^2</f>
        <v>0.0040016867220565</v>
      </c>
      <c r="EL207" s="25">
        <v>0.247478885064584</v>
      </c>
      <c r="EM207" s="25">
        <v>-0.154150679827258</v>
      </c>
      <c r="EN207" s="26">
        <f t="shared" si="292"/>
        <v>0.919805703779077</v>
      </c>
      <c r="EO207" s="26">
        <f t="shared" si="293"/>
        <v>1.27472573303548</v>
      </c>
      <c r="EP207" s="26">
        <f t="shared" si="294"/>
        <v>0.784482476570641</v>
      </c>
      <c r="EQ207" s="16">
        <f t="shared" si="295"/>
        <v>0.0638544073425877</v>
      </c>
      <c r="ER207" s="16">
        <f t="shared" si="296"/>
        <v>0.215517523429359</v>
      </c>
      <c r="ES207" s="16">
        <f>(ER207-$ET$1)^2</f>
        <v>0.102397156799861</v>
      </c>
    </row>
    <row r="208" s="1" customFormat="1" spans="1:149">
      <c r="A208" s="13" t="s">
        <v>33</v>
      </c>
      <c r="B208" s="13">
        <v>2.33826564450375</v>
      </c>
      <c r="C208" s="14">
        <v>0.0025</v>
      </c>
      <c r="D208" s="14">
        <v>0.105</v>
      </c>
      <c r="E208" s="13">
        <v>112</v>
      </c>
      <c r="F208" s="13">
        <v>0.357142857142857</v>
      </c>
      <c r="G208" s="13">
        <v>0.357142857142857</v>
      </c>
      <c r="H208" s="13">
        <v>0.857142857142857</v>
      </c>
      <c r="I208" s="13">
        <v>8.39285714285714</v>
      </c>
      <c r="J208" s="13">
        <v>0.5825</v>
      </c>
      <c r="K208" s="17">
        <f t="shared" si="257"/>
        <v>0.66556585351466</v>
      </c>
      <c r="L208" s="17">
        <f t="shared" si="246"/>
        <v>0.875195139480168</v>
      </c>
      <c r="M208" s="17">
        <f t="shared" si="247"/>
        <v>1.14260232363032</v>
      </c>
      <c r="N208" s="16">
        <f t="shared" si="248"/>
        <v>0.00689993602011895</v>
      </c>
      <c r="O208" s="16">
        <f t="shared" si="249"/>
        <v>0.142602323630318</v>
      </c>
      <c r="P208" s="16">
        <f>(O208-$Q$1)^2</f>
        <v>0.154589943524331</v>
      </c>
      <c r="R208" s="21">
        <f t="shared" si="297"/>
        <v>-0.133308400940253</v>
      </c>
      <c r="S208" s="21">
        <f t="shared" si="312"/>
        <v>1</v>
      </c>
      <c r="T208" s="21">
        <f t="shared" si="258"/>
        <v>0.849409476999225</v>
      </c>
      <c r="U208" s="22">
        <f t="shared" si="298"/>
        <v>0.00249688019858715</v>
      </c>
      <c r="V208" s="21">
        <f t="shared" si="299"/>
        <v>0.0998453349697161</v>
      </c>
      <c r="W208" s="21">
        <f t="shared" si="300"/>
        <v>4.71849887129509</v>
      </c>
      <c r="X208" s="21">
        <f t="shared" si="301"/>
        <v>-1.02961941718116</v>
      </c>
      <c r="Y208" s="21">
        <f t="shared" si="302"/>
        <v>-1.02961941718116</v>
      </c>
      <c r="Z208" s="25">
        <f t="shared" si="303"/>
        <v>-0.154150679827258</v>
      </c>
      <c r="AA208" s="21">
        <f t="shared" si="304"/>
        <v>2.12738100396895</v>
      </c>
      <c r="AB208" s="26">
        <f t="shared" si="259"/>
        <v>0.640390830022724</v>
      </c>
      <c r="AC208" s="26">
        <f t="shared" si="251"/>
        <v>0.909600782352442</v>
      </c>
      <c r="AD208" s="26">
        <f t="shared" si="305"/>
        <v>1.09938339918064</v>
      </c>
      <c r="AE208" s="16">
        <f t="shared" si="260"/>
        <v>0.00335134820071997</v>
      </c>
      <c r="AF208" s="16">
        <f t="shared" si="261"/>
        <v>0.0993833991806428</v>
      </c>
      <c r="AG208" s="16">
        <f>(AF208-$AH$1)^2</f>
        <v>0.0276066989449687</v>
      </c>
      <c r="AJ208" s="25">
        <v>-0.133308400940253</v>
      </c>
      <c r="AK208" s="25">
        <v>1</v>
      </c>
      <c r="AL208" s="25">
        <v>0.849409476999225</v>
      </c>
      <c r="AM208" s="25">
        <v>0.0998453349697161</v>
      </c>
      <c r="AN208" s="22">
        <v>4.71849887129509</v>
      </c>
      <c r="AO208" s="25">
        <v>-1.02961941718116</v>
      </c>
      <c r="AP208" s="25">
        <v>-1.02961941718116</v>
      </c>
      <c r="AQ208" s="25">
        <v>-0.154150679827258</v>
      </c>
      <c r="AR208" s="25">
        <v>2.12738100396895</v>
      </c>
      <c r="AS208" s="26">
        <f t="shared" si="262"/>
        <v>0.640480558828994</v>
      </c>
      <c r="AT208" s="26">
        <f t="shared" si="252"/>
        <v>0.909473350861732</v>
      </c>
      <c r="AU208" s="26">
        <f t="shared" si="263"/>
        <v>1.09953744004978</v>
      </c>
      <c r="AV208" s="16">
        <f t="shared" si="264"/>
        <v>0.00336174520212246</v>
      </c>
      <c r="AW208" s="16">
        <f t="shared" si="265"/>
        <v>0.0995374400497755</v>
      </c>
      <c r="AX208" s="16">
        <f>(AW208-$AY$1)^2</f>
        <v>0.0277210038265349</v>
      </c>
      <c r="BA208" s="25">
        <v>-0.133308400940253</v>
      </c>
      <c r="BB208" s="25">
        <v>1</v>
      </c>
      <c r="BC208" s="25">
        <v>0.849409476999225</v>
      </c>
      <c r="BD208" s="25">
        <v>0.0998453349697161</v>
      </c>
      <c r="BE208" s="22">
        <v>-1.02961941718116</v>
      </c>
      <c r="BF208" s="25">
        <v>-1.02961941718116</v>
      </c>
      <c r="BG208" s="25">
        <v>-0.154150679827258</v>
      </c>
      <c r="BH208" s="25">
        <v>2.12738100396895</v>
      </c>
      <c r="BI208" s="26">
        <f t="shared" si="266"/>
        <v>0.638490858746425</v>
      </c>
      <c r="BJ208" s="26">
        <f t="shared" si="253"/>
        <v>0.912307501384822</v>
      </c>
      <c r="BK208" s="26">
        <f t="shared" si="306"/>
        <v>1.09612164591661</v>
      </c>
      <c r="BL208" s="16">
        <f t="shared" si="267"/>
        <v>0.0031349762631621</v>
      </c>
      <c r="BM208" s="16">
        <f t="shared" si="268"/>
        <v>0.0961216459166092</v>
      </c>
      <c r="BN208" s="16">
        <f>(BM208-$BO$1)^2</f>
        <v>0.0285083760591463</v>
      </c>
      <c r="BQ208" s="25">
        <v>-0.133308400940253</v>
      </c>
      <c r="BR208" s="25">
        <v>1</v>
      </c>
      <c r="BS208" s="22">
        <v>0.849409476999225</v>
      </c>
      <c r="BT208" s="25">
        <v>0.0998453349697161</v>
      </c>
      <c r="BU208" s="25">
        <v>-1.02961941718116</v>
      </c>
      <c r="BV208" s="25">
        <v>-0.154150679827258</v>
      </c>
      <c r="BW208" s="25">
        <v>2.12738100396895</v>
      </c>
      <c r="BX208" s="27">
        <f t="shared" si="269"/>
        <v>0.639192757675345</v>
      </c>
      <c r="BY208" s="27">
        <f t="shared" si="254"/>
        <v>0.911305694573999</v>
      </c>
      <c r="BZ208" s="29">
        <f t="shared" si="307"/>
        <v>1.09732662261862</v>
      </c>
      <c r="CA208" s="27">
        <f t="shared" si="270"/>
        <v>0.00321406877283541</v>
      </c>
      <c r="CB208" s="27">
        <f t="shared" si="271"/>
        <v>0.0973266226186185</v>
      </c>
      <c r="CC208" s="27">
        <f>(CB208-$CD$1)^2</f>
        <v>0.0286221075223294</v>
      </c>
      <c r="CF208" s="31">
        <v>-0.133308400940253</v>
      </c>
      <c r="CG208" s="31">
        <v>1</v>
      </c>
      <c r="CH208" s="31">
        <v>0.0998453349697161</v>
      </c>
      <c r="CI208" s="31">
        <v>-1.02961941718116</v>
      </c>
      <c r="CJ208" s="31">
        <v>-0.154150679827258</v>
      </c>
      <c r="CK208" s="31">
        <v>2.12738100396895</v>
      </c>
      <c r="CL208" s="34">
        <f t="shared" si="272"/>
        <v>0.642041155303924</v>
      </c>
      <c r="CM208" s="34">
        <f t="shared" si="273"/>
        <v>0.907262712347873</v>
      </c>
      <c r="CN208" s="34">
        <f t="shared" si="274"/>
        <v>1.10221657562905</v>
      </c>
      <c r="CO208" s="32">
        <f t="shared" si="275"/>
        <v>0.00354514917492602</v>
      </c>
      <c r="CP208" s="32">
        <f t="shared" si="276"/>
        <v>0.102216575629055</v>
      </c>
      <c r="CQ208" s="32">
        <f>(CP208-$CR$1)^2</f>
        <v>0.0276418442384051</v>
      </c>
      <c r="CS208" s="30">
        <f t="shared" si="277"/>
        <v>0.643770755684603</v>
      </c>
      <c r="CT208" s="30">
        <f t="shared" si="278"/>
        <v>0.584398741896625</v>
      </c>
      <c r="CU208" s="30">
        <f t="shared" si="279"/>
        <v>0.996750948007755</v>
      </c>
      <c r="CV208" s="34">
        <f t="shared" si="280"/>
        <v>1.00325964274099</v>
      </c>
      <c r="CW208" s="32">
        <f t="shared" si="281"/>
        <v>3.60522078999902e-6</v>
      </c>
      <c r="CX208" s="32">
        <f t="shared" si="282"/>
        <v>0.003259642740987</v>
      </c>
      <c r="CY208" s="32">
        <f>(CX208-$CZ$1)^2</f>
        <v>0.101150847293085</v>
      </c>
      <c r="CZ208" s="36"/>
      <c r="DB208" s="25">
        <v>-0.133308400940253</v>
      </c>
      <c r="DC208" s="25">
        <v>1</v>
      </c>
      <c r="DD208" s="22">
        <v>0.0998453349697161</v>
      </c>
      <c r="DE208" s="25">
        <v>-0.154150679827258</v>
      </c>
      <c r="DF208" s="25">
        <v>2.12738100396895</v>
      </c>
      <c r="DG208" s="26">
        <f t="shared" si="283"/>
        <v>0.718725561232033</v>
      </c>
      <c r="DH208" s="29">
        <f t="shared" si="308"/>
        <v>0.810462339758007</v>
      </c>
      <c r="DI208" s="26">
        <f t="shared" si="309"/>
        <v>1.23386362443267</v>
      </c>
      <c r="DJ208" s="16">
        <f t="shared" si="284"/>
        <v>0.0185574035329824</v>
      </c>
      <c r="DK208" s="16">
        <f t="shared" si="285"/>
        <v>0.233863624432675</v>
      </c>
      <c r="DL208" s="16">
        <f>(DK208-$DM$1)^2</f>
        <v>0.00262516865567015</v>
      </c>
      <c r="DO208" s="25">
        <v>-0.133308400940253</v>
      </c>
      <c r="DP208" s="25">
        <v>1</v>
      </c>
      <c r="DQ208" s="25">
        <v>-0.154150679827258</v>
      </c>
      <c r="DR208" s="22">
        <v>2.12738100396895</v>
      </c>
      <c r="DS208" s="26">
        <f t="shared" si="286"/>
        <v>0.642587130549512</v>
      </c>
      <c r="DT208" s="26">
        <f t="shared" si="255"/>
        <v>0.906491855045201</v>
      </c>
      <c r="DU208" s="26">
        <f t="shared" si="310"/>
        <v>1.103153872188</v>
      </c>
      <c r="DV208" s="16">
        <f t="shared" si="287"/>
        <v>0.0036104632576741</v>
      </c>
      <c r="DW208" s="16">
        <f t="shared" si="288"/>
        <v>0.103153872188003</v>
      </c>
      <c r="DX208" s="16">
        <f>(DW208-$DY$1)^2</f>
        <v>0.037248231984808</v>
      </c>
      <c r="EA208" s="25">
        <v>-0.133308400940253</v>
      </c>
      <c r="EB208" s="22">
        <v>1</v>
      </c>
      <c r="EC208" s="25">
        <v>-0.154150679827258</v>
      </c>
      <c r="ED208" s="26">
        <f t="shared" si="289"/>
        <v>0.511520945948512</v>
      </c>
      <c r="EE208" s="26">
        <f t="shared" si="256"/>
        <v>1.13876079682303</v>
      </c>
      <c r="EF208" s="26">
        <f t="shared" si="311"/>
        <v>0.878147546692725</v>
      </c>
      <c r="EG208" s="16">
        <f t="shared" si="290"/>
        <v>0.00503802611404402</v>
      </c>
      <c r="EH208" s="16">
        <f t="shared" si="291"/>
        <v>0.121852453307275</v>
      </c>
      <c r="EI208" s="16">
        <f>(EH208-$EJ$1)^2</f>
        <v>0.0461519483081263</v>
      </c>
      <c r="EL208" s="25">
        <v>-0.133308400940253</v>
      </c>
      <c r="EM208" s="25">
        <v>-0.154150679827258</v>
      </c>
      <c r="EN208" s="26">
        <f t="shared" si="292"/>
        <v>0.668733367798187</v>
      </c>
      <c r="EO208" s="26">
        <f t="shared" si="293"/>
        <v>0.871049700896321</v>
      </c>
      <c r="EP208" s="26">
        <f t="shared" si="294"/>
        <v>1.14804011639174</v>
      </c>
      <c r="EQ208" s="16">
        <f t="shared" si="295"/>
        <v>0.0074361937218174</v>
      </c>
      <c r="ER208" s="16">
        <f t="shared" si="296"/>
        <v>0.148040116391737</v>
      </c>
      <c r="ES208" s="16">
        <f>(ER208-$ET$1)^2</f>
        <v>0.150135298223508</v>
      </c>
    </row>
    <row r="209" s="1" customFormat="1" spans="1:149">
      <c r="A209" s="13" t="s">
        <v>33</v>
      </c>
      <c r="B209" s="13">
        <v>2.33826564450375</v>
      </c>
      <c r="C209" s="14">
        <v>0.002</v>
      </c>
      <c r="D209" s="14">
        <v>0.0774</v>
      </c>
      <c r="E209" s="13">
        <v>112</v>
      </c>
      <c r="F209" s="13">
        <v>0.491071428571429</v>
      </c>
      <c r="G209" s="13">
        <v>0.491071428571429</v>
      </c>
      <c r="H209" s="13">
        <v>0.857142857142857</v>
      </c>
      <c r="I209" s="13">
        <v>10.1785714285714</v>
      </c>
      <c r="J209" s="13">
        <v>0.7073</v>
      </c>
      <c r="K209" s="17">
        <f t="shared" si="257"/>
        <v>0.652684374943234</v>
      </c>
      <c r="L209" s="17">
        <f t="shared" si="246"/>
        <v>1.08367846259766</v>
      </c>
      <c r="M209" s="17">
        <f t="shared" si="247"/>
        <v>0.922782942094209</v>
      </c>
      <c r="N209" s="16">
        <f t="shared" si="248"/>
        <v>0.00298286650034126</v>
      </c>
      <c r="O209" s="16">
        <f t="shared" si="249"/>
        <v>0.0772170579057911</v>
      </c>
      <c r="P209" s="16">
        <f>(O209-$Q$1)^2</f>
        <v>0.210281439450048</v>
      </c>
      <c r="R209" s="21">
        <f t="shared" si="297"/>
        <v>0.0803612377968107</v>
      </c>
      <c r="S209" s="21">
        <f t="shared" si="312"/>
        <v>1</v>
      </c>
      <c r="T209" s="21">
        <f t="shared" si="258"/>
        <v>0.849409476999225</v>
      </c>
      <c r="U209" s="22">
        <f t="shared" si="298"/>
        <v>0.00199800266267306</v>
      </c>
      <c r="V209" s="21">
        <f t="shared" si="299"/>
        <v>0.0745507312642962</v>
      </c>
      <c r="W209" s="21">
        <f t="shared" si="300"/>
        <v>4.71849887129509</v>
      </c>
      <c r="X209" s="21">
        <f t="shared" si="301"/>
        <v>-0.711165686062623</v>
      </c>
      <c r="Y209" s="21">
        <f t="shared" si="302"/>
        <v>-0.711165686062623</v>
      </c>
      <c r="Z209" s="25">
        <f t="shared" si="303"/>
        <v>-0.154150679827258</v>
      </c>
      <c r="AA209" s="21">
        <f t="shared" si="304"/>
        <v>2.32028467009344</v>
      </c>
      <c r="AB209" s="26">
        <f t="shared" si="259"/>
        <v>0.700011422136904</v>
      </c>
      <c r="AC209" s="26">
        <f t="shared" si="251"/>
        <v>1.01041208419264</v>
      </c>
      <c r="AD209" s="26">
        <f t="shared" si="305"/>
        <v>0.989695210146902</v>
      </c>
      <c r="AE209" s="16">
        <f t="shared" si="260"/>
        <v>5.31233672664163e-5</v>
      </c>
      <c r="AF209" s="16">
        <f t="shared" si="261"/>
        <v>0.010304789853098</v>
      </c>
      <c r="AG209" s="16">
        <f>(AF209-$AH$1)^2</f>
        <v>0.0651429893521695</v>
      </c>
      <c r="AJ209" s="25">
        <v>0.0803612377968107</v>
      </c>
      <c r="AK209" s="25">
        <v>1</v>
      </c>
      <c r="AL209" s="25">
        <v>0.849409476999225</v>
      </c>
      <c r="AM209" s="25">
        <v>0.0745507312642962</v>
      </c>
      <c r="AN209" s="22">
        <v>4.71849887129509</v>
      </c>
      <c r="AO209" s="25">
        <v>-0.711165686062623</v>
      </c>
      <c r="AP209" s="25">
        <v>-0.711165686062623</v>
      </c>
      <c r="AQ209" s="25">
        <v>-0.154150679827258</v>
      </c>
      <c r="AR209" s="25">
        <v>2.32028467009344</v>
      </c>
      <c r="AS209" s="26">
        <f t="shared" si="262"/>
        <v>0.699586658560773</v>
      </c>
      <c r="AT209" s="26">
        <f t="shared" si="252"/>
        <v>1.01102556966294</v>
      </c>
      <c r="AU209" s="26">
        <f t="shared" si="263"/>
        <v>0.989094667836524</v>
      </c>
      <c r="AV209" s="16">
        <f t="shared" si="264"/>
        <v>5.94956361580943e-5</v>
      </c>
      <c r="AW209" s="16">
        <f t="shared" si="265"/>
        <v>0.0109053321634764</v>
      </c>
      <c r="AX209" s="16">
        <f>(AW209-$AY$1)^2</f>
        <v>0.0650904829243307</v>
      </c>
      <c r="BA209" s="25">
        <v>0.0803612377968107</v>
      </c>
      <c r="BB209" s="25">
        <v>1</v>
      </c>
      <c r="BC209" s="25">
        <v>0.849409476999225</v>
      </c>
      <c r="BD209" s="25">
        <v>0.0745507312642962</v>
      </c>
      <c r="BE209" s="22">
        <v>-0.711165686062623</v>
      </c>
      <c r="BF209" s="25">
        <v>-0.711165686062623</v>
      </c>
      <c r="BG209" s="25">
        <v>-0.154150679827258</v>
      </c>
      <c r="BH209" s="25">
        <v>2.32028467009344</v>
      </c>
      <c r="BI209" s="26">
        <f t="shared" si="266"/>
        <v>0.703796091967215</v>
      </c>
      <c r="BJ209" s="26">
        <f t="shared" si="253"/>
        <v>1.00497858409954</v>
      </c>
      <c r="BK209" s="26">
        <f t="shared" si="306"/>
        <v>0.995046079410738</v>
      </c>
      <c r="BL209" s="16">
        <f t="shared" si="267"/>
        <v>1.22773715022176e-5</v>
      </c>
      <c r="BM209" s="16">
        <f t="shared" si="268"/>
        <v>0.00495392058926247</v>
      </c>
      <c r="BN209" s="16">
        <f>(BM209-$BO$1)^2</f>
        <v>0.0676062200775251</v>
      </c>
      <c r="BQ209" s="25">
        <v>0.0803612377968107</v>
      </c>
      <c r="BR209" s="25">
        <v>1</v>
      </c>
      <c r="BS209" s="22">
        <v>0.849409476999225</v>
      </c>
      <c r="BT209" s="25">
        <v>0.0745507312642962</v>
      </c>
      <c r="BU209" s="25">
        <v>-0.711165686062623</v>
      </c>
      <c r="BV209" s="25">
        <v>-0.154150679827258</v>
      </c>
      <c r="BW209" s="25">
        <v>2.32028467009344</v>
      </c>
      <c r="BX209" s="27">
        <f t="shared" si="269"/>
        <v>0.704348991797433</v>
      </c>
      <c r="BY209" s="27">
        <f t="shared" si="254"/>
        <v>1.00418969606961</v>
      </c>
      <c r="BZ209" s="29">
        <f t="shared" si="307"/>
        <v>0.995827784246336</v>
      </c>
      <c r="CA209" s="27">
        <f t="shared" si="270"/>
        <v>8.70844941161507e-6</v>
      </c>
      <c r="CB209" s="27">
        <f t="shared" si="271"/>
        <v>0.004172215753664</v>
      </c>
      <c r="CC209" s="27">
        <f>(CB209-$CD$1)^2</f>
        <v>0.0688197056110241</v>
      </c>
      <c r="CF209" s="31">
        <v>0.0803612377968107</v>
      </c>
      <c r="CG209" s="31">
        <v>1</v>
      </c>
      <c r="CH209" s="31">
        <v>0.0745507312642962</v>
      </c>
      <c r="CI209" s="31">
        <v>-0.711165686062623</v>
      </c>
      <c r="CJ209" s="31">
        <v>-0.154150679827258</v>
      </c>
      <c r="CK209" s="31">
        <v>2.32028467009344</v>
      </c>
      <c r="CL209" s="34">
        <f t="shared" si="272"/>
        <v>0.705396035054739</v>
      </c>
      <c r="CM209" s="34">
        <f t="shared" si="273"/>
        <v>1.00269914324811</v>
      </c>
      <c r="CN209" s="34">
        <f t="shared" si="274"/>
        <v>0.99730812251483</v>
      </c>
      <c r="CO209" s="32">
        <f t="shared" si="275"/>
        <v>3.62508251278194e-6</v>
      </c>
      <c r="CP209" s="32">
        <f t="shared" si="276"/>
        <v>0.00269187748517008</v>
      </c>
      <c r="CQ209" s="32">
        <f>(CP209-$CR$1)^2</f>
        <v>0.0706406371432133</v>
      </c>
      <c r="CS209" s="30">
        <f t="shared" si="277"/>
        <v>0.707349170120323</v>
      </c>
      <c r="CT209" s="30">
        <f t="shared" si="278"/>
        <v>0.702846129301986</v>
      </c>
      <c r="CU209" s="30">
        <f t="shared" si="279"/>
        <v>1.00633690720106</v>
      </c>
      <c r="CV209" s="34">
        <f t="shared" si="280"/>
        <v>0.993702996326858</v>
      </c>
      <c r="CW209" s="32">
        <f t="shared" si="281"/>
        <v>1.98369641946243e-5</v>
      </c>
      <c r="CX209" s="32">
        <f t="shared" si="282"/>
        <v>0.00629700367314234</v>
      </c>
      <c r="CY209" s="32">
        <f>(CX209-$CZ$1)^2</f>
        <v>0.099228054888121</v>
      </c>
      <c r="CZ209" s="36"/>
      <c r="DB209" s="25">
        <v>0.0803612377968107</v>
      </c>
      <c r="DC209" s="25">
        <v>1</v>
      </c>
      <c r="DD209" s="22">
        <v>0.0745507312642962</v>
      </c>
      <c r="DE209" s="25">
        <v>-0.154150679827258</v>
      </c>
      <c r="DF209" s="25">
        <v>2.32028467009344</v>
      </c>
      <c r="DG209" s="26">
        <f t="shared" si="283"/>
        <v>0.719967768956131</v>
      </c>
      <c r="DH209" s="29">
        <f t="shared" si="308"/>
        <v>0.982405088807659</v>
      </c>
      <c r="DI209" s="26">
        <f t="shared" si="309"/>
        <v>1.01791003669748</v>
      </c>
      <c r="DJ209" s="16">
        <f t="shared" si="284"/>
        <v>0.000160472370325916</v>
      </c>
      <c r="DK209" s="16">
        <f t="shared" si="285"/>
        <v>0.0179100366974847</v>
      </c>
      <c r="DL209" s="16">
        <f>(DK209-$DM$1)^2</f>
        <v>0.0713904893931889</v>
      </c>
      <c r="DO209" s="25">
        <v>0.0803612377968107</v>
      </c>
      <c r="DP209" s="25">
        <v>1</v>
      </c>
      <c r="DQ209" s="25">
        <v>-0.154150679827258</v>
      </c>
      <c r="DR209" s="22">
        <v>2.32028467009344</v>
      </c>
      <c r="DS209" s="26">
        <f t="shared" si="286"/>
        <v>0.689833048051777</v>
      </c>
      <c r="DT209" s="26">
        <f t="shared" si="255"/>
        <v>1.02532054965698</v>
      </c>
      <c r="DU209" s="26">
        <f t="shared" si="310"/>
        <v>0.975304747705043</v>
      </c>
      <c r="DV209" s="16">
        <f t="shared" si="287"/>
        <v>0.000305094410361539</v>
      </c>
      <c r="DW209" s="16">
        <f t="shared" si="288"/>
        <v>0.0246952522949572</v>
      </c>
      <c r="DX209" s="16">
        <f>(DW209-$DY$1)^2</f>
        <v>0.073688702082866</v>
      </c>
      <c r="EA209" s="25">
        <v>0.0803612377968107</v>
      </c>
      <c r="EB209" s="22">
        <v>1</v>
      </c>
      <c r="EC209" s="25">
        <v>-0.154150679827258</v>
      </c>
      <c r="ED209" s="26">
        <f t="shared" si="289"/>
        <v>0.501620879607554</v>
      </c>
      <c r="EE209" s="26">
        <f t="shared" si="256"/>
        <v>1.4100290254133</v>
      </c>
      <c r="EF209" s="26">
        <f t="shared" si="311"/>
        <v>0.709205258882446</v>
      </c>
      <c r="EG209" s="16">
        <f t="shared" si="290"/>
        <v>0.0423039005654101</v>
      </c>
      <c r="EH209" s="16">
        <f t="shared" si="291"/>
        <v>0.290794741117554</v>
      </c>
      <c r="EI209" s="16">
        <f>(EH209-$EJ$1)^2</f>
        <v>0.00210568627558628</v>
      </c>
      <c r="EL209" s="25">
        <v>0.0803612377968107</v>
      </c>
      <c r="EM209" s="25">
        <v>-0.154150679827258</v>
      </c>
      <c r="EN209" s="26">
        <f t="shared" si="292"/>
        <v>0.655790584598297</v>
      </c>
      <c r="EO209" s="26">
        <f t="shared" si="293"/>
        <v>1.07854552445771</v>
      </c>
      <c r="EP209" s="26">
        <f t="shared" si="294"/>
        <v>0.927174585887597</v>
      </c>
      <c r="EQ209" s="16">
        <f t="shared" si="295"/>
        <v>0.00265321987502519</v>
      </c>
      <c r="ER209" s="16">
        <f t="shared" si="296"/>
        <v>0.0728254141124034</v>
      </c>
      <c r="ES209" s="16">
        <f>(ER209-$ET$1)^2</f>
        <v>0.214079876995781</v>
      </c>
    </row>
    <row r="210" s="1" customFormat="1" spans="1:149">
      <c r="A210" s="13" t="s">
        <v>33</v>
      </c>
      <c r="B210" s="13">
        <v>2.33826564450375</v>
      </c>
      <c r="C210" s="14">
        <v>0.0035</v>
      </c>
      <c r="D210" s="14">
        <v>0.0595</v>
      </c>
      <c r="E210" s="13">
        <v>112</v>
      </c>
      <c r="F210" s="13">
        <v>0.625</v>
      </c>
      <c r="G210" s="13">
        <v>0.758928571428572</v>
      </c>
      <c r="H210" s="13">
        <v>0.857142857142857</v>
      </c>
      <c r="I210" s="13">
        <v>4.82142857142857</v>
      </c>
      <c r="J210" s="13">
        <v>0.8522</v>
      </c>
      <c r="K210" s="17">
        <f t="shared" si="257"/>
        <v>1.0455430963718</v>
      </c>
      <c r="L210" s="17">
        <f t="shared" si="246"/>
        <v>0.815078788198467</v>
      </c>
      <c r="M210" s="17">
        <f t="shared" si="247"/>
        <v>1.22687525976508</v>
      </c>
      <c r="N210" s="16">
        <f t="shared" si="248"/>
        <v>0.0373815529146352</v>
      </c>
      <c r="O210" s="16">
        <f t="shared" si="249"/>
        <v>0.226875259765079</v>
      </c>
      <c r="P210" s="16">
        <f>(O210-$Q$1)^2</f>
        <v>0.0954231271612665</v>
      </c>
      <c r="R210" s="21">
        <f t="shared" si="297"/>
        <v>-0.204470497777616</v>
      </c>
      <c r="S210" s="21">
        <f t="shared" si="312"/>
        <v>1</v>
      </c>
      <c r="T210" s="21">
        <f t="shared" si="258"/>
        <v>0.849409476999225</v>
      </c>
      <c r="U210" s="22">
        <f t="shared" si="298"/>
        <v>0.00349388925425584</v>
      </c>
      <c r="V210" s="21">
        <f t="shared" si="299"/>
        <v>0.0577970987262166</v>
      </c>
      <c r="W210" s="21">
        <f t="shared" si="300"/>
        <v>4.71849887129509</v>
      </c>
      <c r="X210" s="21">
        <f t="shared" si="301"/>
        <v>-0.470003629245736</v>
      </c>
      <c r="Y210" s="21">
        <f t="shared" si="302"/>
        <v>-0.275847614804777</v>
      </c>
      <c r="Z210" s="25">
        <f t="shared" si="303"/>
        <v>-0.154150679827258</v>
      </c>
      <c r="AA210" s="21">
        <f t="shared" si="304"/>
        <v>1.57307026826323</v>
      </c>
      <c r="AB210" s="26">
        <f t="shared" si="259"/>
        <v>0.924329721659077</v>
      </c>
      <c r="AC210" s="26">
        <f t="shared" si="251"/>
        <v>0.921965376673584</v>
      </c>
      <c r="AD210" s="26">
        <f t="shared" si="305"/>
        <v>1.08463942931128</v>
      </c>
      <c r="AE210" s="16">
        <f t="shared" si="260"/>
        <v>0.00520269674661591</v>
      </c>
      <c r="AF210" s="16">
        <f t="shared" si="261"/>
        <v>0.0846394293112849</v>
      </c>
      <c r="AG210" s="16">
        <f>(AF210-$AH$1)^2</f>
        <v>0.0327235825542186</v>
      </c>
      <c r="AJ210" s="25">
        <v>-0.204470497777616</v>
      </c>
      <c r="AK210" s="25">
        <v>1</v>
      </c>
      <c r="AL210" s="25">
        <v>0.849409476999225</v>
      </c>
      <c r="AM210" s="25">
        <v>0.0577970987262166</v>
      </c>
      <c r="AN210" s="22">
        <v>4.71849887129509</v>
      </c>
      <c r="AO210" s="25">
        <v>-0.470003629245736</v>
      </c>
      <c r="AP210" s="25">
        <v>-0.275847614804777</v>
      </c>
      <c r="AQ210" s="25">
        <v>-0.154150679827258</v>
      </c>
      <c r="AR210" s="25">
        <v>1.57307026826323</v>
      </c>
      <c r="AS210" s="26">
        <f t="shared" si="262"/>
        <v>0.922877116035774</v>
      </c>
      <c r="AT210" s="26">
        <f t="shared" si="252"/>
        <v>0.923416547222052</v>
      </c>
      <c r="AU210" s="26">
        <f t="shared" si="263"/>
        <v>1.08293489325953</v>
      </c>
      <c r="AV210" s="16">
        <f t="shared" si="264"/>
        <v>0.00499525473113427</v>
      </c>
      <c r="AW210" s="16">
        <f t="shared" si="265"/>
        <v>0.0829348932595331</v>
      </c>
      <c r="AX210" s="16">
        <f>(AW210-$AY$1)^2</f>
        <v>0.0335251722040296</v>
      </c>
      <c r="BA210" s="25">
        <v>-0.204470497777616</v>
      </c>
      <c r="BB210" s="25">
        <v>1</v>
      </c>
      <c r="BC210" s="25">
        <v>0.849409476999225</v>
      </c>
      <c r="BD210" s="25">
        <v>0.0577970987262166</v>
      </c>
      <c r="BE210" s="22">
        <v>-0.470003629245736</v>
      </c>
      <c r="BF210" s="25">
        <v>-0.275847614804777</v>
      </c>
      <c r="BG210" s="25">
        <v>-0.154150679827258</v>
      </c>
      <c r="BH210" s="25">
        <v>1.57307026826323</v>
      </c>
      <c r="BI210" s="26">
        <f t="shared" si="266"/>
        <v>0.929343327923575</v>
      </c>
      <c r="BJ210" s="26">
        <f t="shared" si="253"/>
        <v>0.916991572860446</v>
      </c>
      <c r="BK210" s="26">
        <f t="shared" si="306"/>
        <v>1.09052256268901</v>
      </c>
      <c r="BL210" s="16">
        <f t="shared" si="267"/>
        <v>0.00595109304312423</v>
      </c>
      <c r="BM210" s="16">
        <f t="shared" si="268"/>
        <v>0.0905225626890109</v>
      </c>
      <c r="BN210" s="16">
        <f>(BM210-$BO$1)^2</f>
        <v>0.0304304716528168</v>
      </c>
      <c r="BQ210" s="25">
        <v>-0.204470497777616</v>
      </c>
      <c r="BR210" s="25">
        <v>1</v>
      </c>
      <c r="BS210" s="22">
        <v>0.849409476999225</v>
      </c>
      <c r="BT210" s="25">
        <v>0.0577970987262166</v>
      </c>
      <c r="BU210" s="25">
        <v>-0.275847614804777</v>
      </c>
      <c r="BV210" s="25">
        <v>-0.154150679827258</v>
      </c>
      <c r="BW210" s="25">
        <v>1.57307026826323</v>
      </c>
      <c r="BX210" s="27">
        <f t="shared" si="269"/>
        <v>0.91334345712913</v>
      </c>
      <c r="BY210" s="27">
        <f t="shared" si="254"/>
        <v>0.933055351027182</v>
      </c>
      <c r="BZ210" s="29">
        <f t="shared" si="307"/>
        <v>1.07174777884197</v>
      </c>
      <c r="CA210" s="27">
        <f t="shared" si="270"/>
        <v>0.00373852234970174</v>
      </c>
      <c r="CB210" s="27">
        <f t="shared" si="271"/>
        <v>0.0717477788419736</v>
      </c>
      <c r="CC210" s="27">
        <f>(CB210-$CD$1)^2</f>
        <v>0.0379312779003391</v>
      </c>
      <c r="CF210" s="31">
        <v>-0.204470497777616</v>
      </c>
      <c r="CG210" s="31">
        <v>1</v>
      </c>
      <c r="CH210" s="31">
        <v>0.0577970987262166</v>
      </c>
      <c r="CI210" s="31">
        <v>-0.275847614804777</v>
      </c>
      <c r="CJ210" s="31">
        <v>-0.154150679827258</v>
      </c>
      <c r="CK210" s="31">
        <v>1.57307026826323</v>
      </c>
      <c r="CL210" s="34">
        <f t="shared" si="272"/>
        <v>0.922306837341626</v>
      </c>
      <c r="CM210" s="34">
        <f t="shared" si="273"/>
        <v>0.923987512069524</v>
      </c>
      <c r="CN210" s="34">
        <f t="shared" si="274"/>
        <v>1.08226570915469</v>
      </c>
      <c r="CO210" s="32">
        <f t="shared" si="275"/>
        <v>0.00491496864204515</v>
      </c>
      <c r="CP210" s="32">
        <f t="shared" si="276"/>
        <v>0.0822657091546886</v>
      </c>
      <c r="CQ210" s="32">
        <f>(CP210-$CR$1)^2</f>
        <v>0.0346738782289175</v>
      </c>
      <c r="CS210" s="30">
        <f t="shared" si="277"/>
        <v>0.923855777715651</v>
      </c>
      <c r="CT210" s="30">
        <f t="shared" si="278"/>
        <v>0.943918436036279</v>
      </c>
      <c r="CU210" s="30">
        <f t="shared" si="279"/>
        <v>0.902832244254678</v>
      </c>
      <c r="CV210" s="34">
        <f t="shared" si="280"/>
        <v>1.10762548232373</v>
      </c>
      <c r="CW210" s="32">
        <f t="shared" si="281"/>
        <v>0.00841227150894101</v>
      </c>
      <c r="CX210" s="32">
        <f t="shared" si="282"/>
        <v>0.107625482323726</v>
      </c>
      <c r="CY210" s="32">
        <f>(CX210-$CZ$1)^2</f>
        <v>0.0456575912420436</v>
      </c>
      <c r="CZ210" s="36"/>
      <c r="DB210" s="25">
        <v>-0.204470497777616</v>
      </c>
      <c r="DC210" s="25">
        <v>1</v>
      </c>
      <c r="DD210" s="22">
        <v>0.0577970987262166</v>
      </c>
      <c r="DE210" s="25">
        <v>-0.154150679827258</v>
      </c>
      <c r="DF210" s="25">
        <v>1.57307026826323</v>
      </c>
      <c r="DG210" s="26">
        <f t="shared" si="283"/>
        <v>0.804463504024103</v>
      </c>
      <c r="DH210" s="29">
        <f t="shared" si="308"/>
        <v>1.05933954211361</v>
      </c>
      <c r="DI210" s="26">
        <f t="shared" si="309"/>
        <v>0.943984398056915</v>
      </c>
      <c r="DJ210" s="16">
        <f t="shared" si="284"/>
        <v>0.00227877304805683</v>
      </c>
      <c r="DK210" s="16">
        <f t="shared" si="285"/>
        <v>0.056015601943085</v>
      </c>
      <c r="DL210" s="16">
        <f>(DK210-$DM$1)^2</f>
        <v>0.0524796724964302</v>
      </c>
      <c r="DO210" s="25">
        <v>-0.204470497777616</v>
      </c>
      <c r="DP210" s="25">
        <v>1</v>
      </c>
      <c r="DQ210" s="25">
        <v>-0.154150679827258</v>
      </c>
      <c r="DR210" s="22">
        <v>1.57307026826323</v>
      </c>
      <c r="DS210" s="26">
        <f t="shared" si="286"/>
        <v>0.778313504948055</v>
      </c>
      <c r="DT210" s="26">
        <f t="shared" si="255"/>
        <v>1.09493153412117</v>
      </c>
      <c r="DU210" s="26">
        <f t="shared" si="310"/>
        <v>0.913299113996779</v>
      </c>
      <c r="DV210" s="16">
        <f t="shared" si="287"/>
        <v>0.00545921415106111</v>
      </c>
      <c r="DW210" s="16">
        <f t="shared" si="288"/>
        <v>0.0867008860032212</v>
      </c>
      <c r="DX210" s="16">
        <f>(DW210-$DY$1)^2</f>
        <v>0.0438697199339478</v>
      </c>
      <c r="EA210" s="25">
        <v>-0.204470497777616</v>
      </c>
      <c r="EB210" s="22">
        <v>1</v>
      </c>
      <c r="EC210" s="25">
        <v>-0.154150679827258</v>
      </c>
      <c r="ED210" s="26">
        <f t="shared" si="289"/>
        <v>0.803552632488319</v>
      </c>
      <c r="EE210" s="26">
        <f t="shared" si="256"/>
        <v>1.06054036231707</v>
      </c>
      <c r="EF210" s="26">
        <f t="shared" si="311"/>
        <v>0.942915550913305</v>
      </c>
      <c r="EG210" s="16">
        <f t="shared" si="290"/>
        <v>0.0023665663658166</v>
      </c>
      <c r="EH210" s="16">
        <f t="shared" si="291"/>
        <v>0.057084449086695</v>
      </c>
      <c r="EI210" s="16">
        <f>(EH210-$EJ$1)^2</f>
        <v>0.0781750692235145</v>
      </c>
      <c r="EL210" s="25">
        <v>-0.204470497777616</v>
      </c>
      <c r="EM210" s="25">
        <v>-0.154150679827258</v>
      </c>
      <c r="EN210" s="26">
        <f t="shared" si="292"/>
        <v>1.05051897167296</v>
      </c>
      <c r="EO210" s="26">
        <f t="shared" si="293"/>
        <v>0.811218095988179</v>
      </c>
      <c r="EP210" s="26">
        <f t="shared" si="294"/>
        <v>1.23271411836771</v>
      </c>
      <c r="EQ210" s="16">
        <f t="shared" si="295"/>
        <v>0.0393304145254214</v>
      </c>
      <c r="ER210" s="16">
        <f t="shared" si="296"/>
        <v>0.23271411836771</v>
      </c>
      <c r="ES210" s="16">
        <f>(ER210-$ET$1)^2</f>
        <v>0.0916872117096044</v>
      </c>
    </row>
    <row r="211" s="1" customFormat="1" spans="1:149">
      <c r="A211" s="13" t="s">
        <v>33</v>
      </c>
      <c r="B211" s="13">
        <v>2.33826564450375</v>
      </c>
      <c r="C211" s="14">
        <v>0.003</v>
      </c>
      <c r="D211" s="14">
        <v>0.0471</v>
      </c>
      <c r="E211" s="13">
        <v>112</v>
      </c>
      <c r="F211" s="13">
        <v>0.758928571428571</v>
      </c>
      <c r="G211" s="13">
        <v>0.758928571428572</v>
      </c>
      <c r="H211" s="13">
        <v>0.857142857142857</v>
      </c>
      <c r="I211" s="13">
        <v>6.60714285714286</v>
      </c>
      <c r="J211" s="13">
        <v>1.1202</v>
      </c>
      <c r="K211" s="17">
        <f t="shared" si="257"/>
        <v>1.03266161780037</v>
      </c>
      <c r="L211" s="17">
        <f t="shared" si="246"/>
        <v>1.08476966771176</v>
      </c>
      <c r="M211" s="17">
        <f t="shared" si="247"/>
        <v>0.921854684699491</v>
      </c>
      <c r="N211" s="16">
        <f t="shared" si="248"/>
        <v>0.00766296835812851</v>
      </c>
      <c r="O211" s="16">
        <f t="shared" si="249"/>
        <v>0.0781453153005088</v>
      </c>
      <c r="P211" s="16">
        <f>(O211-$Q$1)^2</f>
        <v>0.209430969257158</v>
      </c>
      <c r="R211" s="21">
        <f t="shared" si="297"/>
        <v>0.0813676766329144</v>
      </c>
      <c r="S211" s="21">
        <f t="shared" si="312"/>
        <v>1</v>
      </c>
      <c r="T211" s="21">
        <f t="shared" si="258"/>
        <v>0.849409476999225</v>
      </c>
      <c r="U211" s="22">
        <f t="shared" si="298"/>
        <v>0.00299550897979837</v>
      </c>
      <c r="V211" s="21">
        <f t="shared" si="299"/>
        <v>0.0460244383112793</v>
      </c>
      <c r="W211" s="21">
        <f t="shared" si="300"/>
        <v>4.71849887129509</v>
      </c>
      <c r="X211" s="21">
        <f t="shared" si="301"/>
        <v>-0.275847614804779</v>
      </c>
      <c r="Y211" s="21">
        <f t="shared" si="302"/>
        <v>-0.275847614804777</v>
      </c>
      <c r="Z211" s="25">
        <f t="shared" si="303"/>
        <v>-0.154150679827258</v>
      </c>
      <c r="AA211" s="21">
        <f t="shared" si="304"/>
        <v>1.88815131490312</v>
      </c>
      <c r="AB211" s="26">
        <f t="shared" si="259"/>
        <v>0.979981505872447</v>
      </c>
      <c r="AC211" s="26">
        <f t="shared" si="251"/>
        <v>1.14308279624392</v>
      </c>
      <c r="AD211" s="26">
        <f t="shared" si="305"/>
        <v>0.874827268231072</v>
      </c>
      <c r="AE211" s="16">
        <f t="shared" si="260"/>
        <v>0.0196612260953987</v>
      </c>
      <c r="AF211" s="16">
        <f t="shared" si="261"/>
        <v>0.125172731768928</v>
      </c>
      <c r="AG211" s="16">
        <f>(AF211-$AH$1)^2</f>
        <v>0.0197018573630039</v>
      </c>
      <c r="AJ211" s="25">
        <v>0.0813676766329144</v>
      </c>
      <c r="AK211" s="25">
        <v>1</v>
      </c>
      <c r="AL211" s="25">
        <v>0.849409476999225</v>
      </c>
      <c r="AM211" s="25">
        <v>0.0460244383112793</v>
      </c>
      <c r="AN211" s="22">
        <v>4.71849887129509</v>
      </c>
      <c r="AO211" s="25">
        <v>-0.275847614804779</v>
      </c>
      <c r="AP211" s="25">
        <v>-0.275847614804777</v>
      </c>
      <c r="AQ211" s="25">
        <v>-0.154150679827258</v>
      </c>
      <c r="AR211" s="25">
        <v>1.88815131490312</v>
      </c>
      <c r="AS211" s="26">
        <f t="shared" si="262"/>
        <v>0.978750643548852</v>
      </c>
      <c r="AT211" s="26">
        <f t="shared" si="252"/>
        <v>1.14452032025059</v>
      </c>
      <c r="AU211" s="26">
        <f t="shared" si="263"/>
        <v>0.87372848022572</v>
      </c>
      <c r="AV211" s="16">
        <f t="shared" si="264"/>
        <v>0.020007920440444</v>
      </c>
      <c r="AW211" s="16">
        <f t="shared" si="265"/>
        <v>0.12627151977428</v>
      </c>
      <c r="AX211" s="16">
        <f>(AW211-$AY$1)^2</f>
        <v>0.0195334663911363</v>
      </c>
      <c r="BA211" s="25">
        <v>0.0813676766329144</v>
      </c>
      <c r="BB211" s="25">
        <v>1</v>
      </c>
      <c r="BC211" s="25">
        <v>0.849409476999225</v>
      </c>
      <c r="BD211" s="25">
        <v>0.0460244383112793</v>
      </c>
      <c r="BE211" s="22">
        <v>-0.275847614804779</v>
      </c>
      <c r="BF211" s="25">
        <v>-0.275847614804777</v>
      </c>
      <c r="BG211" s="25">
        <v>-0.154150679827258</v>
      </c>
      <c r="BH211" s="25">
        <v>1.88815131490312</v>
      </c>
      <c r="BI211" s="26">
        <f t="shared" si="266"/>
        <v>0.988549470560069</v>
      </c>
      <c r="BJ211" s="26">
        <f t="shared" si="253"/>
        <v>1.13317545895335</v>
      </c>
      <c r="BK211" s="26">
        <f t="shared" si="306"/>
        <v>0.882475870880262</v>
      </c>
      <c r="BL211" s="16">
        <f t="shared" si="267"/>
        <v>0.0173318619018141</v>
      </c>
      <c r="BM211" s="16">
        <f t="shared" si="268"/>
        <v>0.117524129119738</v>
      </c>
      <c r="BN211" s="16">
        <f>(BM211-$BO$1)^2</f>
        <v>0.0217390704928953</v>
      </c>
      <c r="BQ211" s="25">
        <v>0.0813676766329144</v>
      </c>
      <c r="BR211" s="25">
        <v>1</v>
      </c>
      <c r="BS211" s="22">
        <v>0.849409476999225</v>
      </c>
      <c r="BT211" s="25">
        <v>0.0460244383112793</v>
      </c>
      <c r="BU211" s="25">
        <v>-0.275847614804777</v>
      </c>
      <c r="BV211" s="25">
        <v>-0.154150679827258</v>
      </c>
      <c r="BW211" s="25">
        <v>1.88815131490312</v>
      </c>
      <c r="BX211" s="27">
        <f t="shared" si="269"/>
        <v>0.990652830419061</v>
      </c>
      <c r="BY211" s="27">
        <f t="shared" si="254"/>
        <v>1.13076949421942</v>
      </c>
      <c r="BZ211" s="29">
        <f t="shared" si="307"/>
        <v>0.884353535457115</v>
      </c>
      <c r="CA211" s="27">
        <f t="shared" si="270"/>
        <v>0.0167824691464327</v>
      </c>
      <c r="CB211" s="27">
        <f t="shared" si="271"/>
        <v>0.115646464542885</v>
      </c>
      <c r="CC211" s="27">
        <f>(CB211-$CD$1)^2</f>
        <v>0.0227589969565377</v>
      </c>
      <c r="CF211" s="31">
        <v>0.0813676766329144</v>
      </c>
      <c r="CG211" s="31">
        <v>1</v>
      </c>
      <c r="CH211" s="31">
        <v>0.0460244383112793</v>
      </c>
      <c r="CI211" s="31">
        <v>-0.275847614804777</v>
      </c>
      <c r="CJ211" s="31">
        <v>-0.154150679827258</v>
      </c>
      <c r="CK211" s="31">
        <v>1.88815131490312</v>
      </c>
      <c r="CL211" s="34">
        <f t="shared" si="272"/>
        <v>0.996645632406409</v>
      </c>
      <c r="CM211" s="34">
        <f t="shared" si="273"/>
        <v>1.12397020924606</v>
      </c>
      <c r="CN211" s="34">
        <f t="shared" si="274"/>
        <v>0.889703296202829</v>
      </c>
      <c r="CO211" s="32">
        <f t="shared" si="275"/>
        <v>0.0152656817514523</v>
      </c>
      <c r="CP211" s="32">
        <f t="shared" si="276"/>
        <v>0.110296703797171</v>
      </c>
      <c r="CQ211" s="32">
        <f>(CP211-$CR$1)^2</f>
        <v>0.0250203548983069</v>
      </c>
      <c r="CS211" s="30">
        <f t="shared" si="277"/>
        <v>0.998354012774071</v>
      </c>
      <c r="CT211" s="30">
        <f t="shared" si="278"/>
        <v>1.06379202336798</v>
      </c>
      <c r="CU211" s="30">
        <f t="shared" si="279"/>
        <v>1.05302538033085</v>
      </c>
      <c r="CV211" s="34">
        <f t="shared" si="280"/>
        <v>0.949644727162992</v>
      </c>
      <c r="CW211" s="32">
        <f t="shared" si="281"/>
        <v>0.00318185982771807</v>
      </c>
      <c r="CX211" s="32">
        <f t="shared" si="282"/>
        <v>0.0503552728370077</v>
      </c>
      <c r="CY211" s="32">
        <f>(CX211-$CZ$1)^2</f>
        <v>0.0734120491202612</v>
      </c>
      <c r="CZ211" s="36"/>
      <c r="DB211" s="25">
        <v>0.0813676766329144</v>
      </c>
      <c r="DC211" s="25">
        <v>1</v>
      </c>
      <c r="DD211" s="22">
        <v>0.0460244383112793</v>
      </c>
      <c r="DE211" s="25">
        <v>-0.154150679827258</v>
      </c>
      <c r="DF211" s="25">
        <v>1.88815131490312</v>
      </c>
      <c r="DG211" s="26">
        <f t="shared" si="283"/>
        <v>0.883650570454429</v>
      </c>
      <c r="DH211" s="29">
        <f t="shared" si="308"/>
        <v>1.26769566778407</v>
      </c>
      <c r="DI211" s="26">
        <f t="shared" si="309"/>
        <v>0.788832860609203</v>
      </c>
      <c r="DJ211" s="16">
        <f t="shared" si="284"/>
        <v>0.0559556326183351</v>
      </c>
      <c r="DK211" s="16">
        <f t="shared" si="285"/>
        <v>0.211167139390797</v>
      </c>
      <c r="DL211" s="16">
        <f>(DK211-$DM$1)^2</f>
        <v>0.00546607144835093</v>
      </c>
      <c r="DO211" s="25">
        <v>0.0813676766329144</v>
      </c>
      <c r="DP211" s="25">
        <v>1</v>
      </c>
      <c r="DQ211" s="25">
        <v>-0.154150679827258</v>
      </c>
      <c r="DR211" s="22">
        <v>1.88815131490312</v>
      </c>
      <c r="DS211" s="26">
        <f t="shared" si="286"/>
        <v>0.891171624442382</v>
      </c>
      <c r="DT211" s="26">
        <f t="shared" si="255"/>
        <v>1.25699693445797</v>
      </c>
      <c r="DU211" s="26">
        <f t="shared" si="310"/>
        <v>0.795546888450618</v>
      </c>
      <c r="DV211" s="16">
        <f t="shared" si="287"/>
        <v>0.0524539968105614</v>
      </c>
      <c r="DW211" s="16">
        <f t="shared" si="288"/>
        <v>0.204453111549382</v>
      </c>
      <c r="DX211" s="16">
        <f>(DW211-$DY$1)^2</f>
        <v>0.00840866459405266</v>
      </c>
      <c r="EA211" s="25">
        <v>0.0813676766329144</v>
      </c>
      <c r="EB211" s="22">
        <v>1</v>
      </c>
      <c r="EC211" s="25">
        <v>-0.154150679827258</v>
      </c>
      <c r="ED211" s="26">
        <f t="shared" si="289"/>
        <v>0.793652566147358</v>
      </c>
      <c r="EE211" s="26">
        <f t="shared" si="256"/>
        <v>1.41144884774683</v>
      </c>
      <c r="EF211" s="26">
        <f t="shared" si="311"/>
        <v>0.708491846230457</v>
      </c>
      <c r="EG211" s="16">
        <f t="shared" si="290"/>
        <v>0.106633226555746</v>
      </c>
      <c r="EH211" s="16">
        <f t="shared" si="291"/>
        <v>0.291508153769543</v>
      </c>
      <c r="EI211" s="16">
        <f>(EH211-$EJ$1)^2</f>
        <v>0.00204072141985332</v>
      </c>
      <c r="EL211" s="25">
        <v>0.0813676766329144</v>
      </c>
      <c r="EM211" s="25">
        <v>-0.154150679827258</v>
      </c>
      <c r="EN211" s="26">
        <f t="shared" si="292"/>
        <v>1.03757618847307</v>
      </c>
      <c r="EO211" s="26">
        <f t="shared" si="293"/>
        <v>1.07963156098303</v>
      </c>
      <c r="EP211" s="26">
        <f t="shared" si="294"/>
        <v>0.926241910795455</v>
      </c>
      <c r="EQ211" s="16">
        <f t="shared" si="295"/>
        <v>0.00682669423123787</v>
      </c>
      <c r="ER211" s="16">
        <f t="shared" si="296"/>
        <v>0.073758089204545</v>
      </c>
      <c r="ES211" s="16">
        <f>(ER211-$ET$1)^2</f>
        <v>0.213217672354104</v>
      </c>
    </row>
    <row r="212" s="1" customFormat="1" spans="1:149">
      <c r="A212" s="13" t="s">
        <v>33</v>
      </c>
      <c r="B212" s="13">
        <v>2.29218956245815</v>
      </c>
      <c r="C212" s="14">
        <v>0.003</v>
      </c>
      <c r="D212" s="14">
        <v>0.105</v>
      </c>
      <c r="E212" s="13">
        <v>112</v>
      </c>
      <c r="F212" s="13">
        <v>0.357142857142857</v>
      </c>
      <c r="G212" s="13">
        <v>0.357142857142857</v>
      </c>
      <c r="H212" s="13">
        <v>0.857142857142857</v>
      </c>
      <c r="I212" s="13">
        <v>10.1785714285714</v>
      </c>
      <c r="J212" s="13">
        <v>0.7519</v>
      </c>
      <c r="K212" s="17">
        <f t="shared" si="257"/>
        <v>0.565689666431438</v>
      </c>
      <c r="L212" s="17">
        <f t="shared" si="246"/>
        <v>1.32917400585243</v>
      </c>
      <c r="M212" s="17">
        <f t="shared" si="247"/>
        <v>0.752346942986352</v>
      </c>
      <c r="N212" s="16">
        <f t="shared" si="248"/>
        <v>0.0346742883277151</v>
      </c>
      <c r="O212" s="16">
        <f t="shared" si="249"/>
        <v>0.247653057013648</v>
      </c>
      <c r="P212" s="16">
        <f>(O212-$Q$1)^2</f>
        <v>0.0830180573990355</v>
      </c>
      <c r="R212" s="21">
        <f t="shared" si="297"/>
        <v>0.284557701072071</v>
      </c>
      <c r="S212" s="21">
        <f t="shared" si="312"/>
        <v>1</v>
      </c>
      <c r="T212" s="21">
        <f t="shared" si="258"/>
        <v>0.829507501566103</v>
      </c>
      <c r="U212" s="22">
        <f t="shared" si="298"/>
        <v>0.00299550897979837</v>
      </c>
      <c r="V212" s="21">
        <f t="shared" si="299"/>
        <v>0.0998453349697161</v>
      </c>
      <c r="W212" s="21">
        <f t="shared" si="300"/>
        <v>4.71849887129509</v>
      </c>
      <c r="X212" s="21">
        <f t="shared" si="301"/>
        <v>-1.02961941718116</v>
      </c>
      <c r="Y212" s="21">
        <f t="shared" si="302"/>
        <v>-1.02961941718116</v>
      </c>
      <c r="Z212" s="25">
        <f t="shared" si="303"/>
        <v>-0.154150679827258</v>
      </c>
      <c r="AA212" s="21">
        <f t="shared" si="304"/>
        <v>2.32028467009344</v>
      </c>
      <c r="AB212" s="26">
        <f t="shared" si="259"/>
        <v>0.587365788857928</v>
      </c>
      <c r="AC212" s="26">
        <f t="shared" si="251"/>
        <v>1.28012222411181</v>
      </c>
      <c r="AD212" s="26">
        <f t="shared" si="305"/>
        <v>0.781175407445043</v>
      </c>
      <c r="AE212" s="16">
        <f t="shared" si="260"/>
        <v>0.0270715066361439</v>
      </c>
      <c r="AF212" s="16">
        <f t="shared" si="261"/>
        <v>0.218824592554957</v>
      </c>
      <c r="AG212" s="16">
        <f>(AF212-$AH$1)^2</f>
        <v>0.00218195901139685</v>
      </c>
      <c r="AJ212" s="25">
        <v>0.284557701072071</v>
      </c>
      <c r="AK212" s="25">
        <v>1</v>
      </c>
      <c r="AL212" s="25">
        <v>0.829507501566103</v>
      </c>
      <c r="AM212" s="25">
        <v>0.0998453349697161</v>
      </c>
      <c r="AN212" s="22">
        <v>4.71849887129509</v>
      </c>
      <c r="AO212" s="25">
        <v>-1.02961941718116</v>
      </c>
      <c r="AP212" s="25">
        <v>-1.02961941718116</v>
      </c>
      <c r="AQ212" s="25">
        <v>-0.154150679827258</v>
      </c>
      <c r="AR212" s="25">
        <v>2.32028467009344</v>
      </c>
      <c r="AS212" s="26">
        <f t="shared" si="262"/>
        <v>0.587580269628851</v>
      </c>
      <c r="AT212" s="26">
        <f t="shared" si="252"/>
        <v>1.27965494905903</v>
      </c>
      <c r="AU212" s="26">
        <f t="shared" si="263"/>
        <v>0.781460659168575</v>
      </c>
      <c r="AV212" s="16">
        <f t="shared" si="264"/>
        <v>0.027000973789247</v>
      </c>
      <c r="AW212" s="16">
        <f t="shared" si="265"/>
        <v>0.218539340831425</v>
      </c>
      <c r="AX212" s="16">
        <f>(AW212-$AY$1)^2</f>
        <v>0.00225571393863983</v>
      </c>
      <c r="BA212" s="25">
        <v>0.284557701072071</v>
      </c>
      <c r="BB212" s="25">
        <v>1</v>
      </c>
      <c r="BC212" s="25">
        <v>0.829507501566103</v>
      </c>
      <c r="BD212" s="25">
        <v>0.0998453349697161</v>
      </c>
      <c r="BE212" s="22">
        <v>-1.02961941718116</v>
      </c>
      <c r="BF212" s="25">
        <v>-1.02961941718116</v>
      </c>
      <c r="BG212" s="25">
        <v>-0.154150679827258</v>
      </c>
      <c r="BH212" s="25">
        <v>2.32028467009344</v>
      </c>
      <c r="BI212" s="26">
        <f t="shared" si="266"/>
        <v>0.586863310977302</v>
      </c>
      <c r="BJ212" s="26">
        <f t="shared" si="253"/>
        <v>1.28121827678725</v>
      </c>
      <c r="BK212" s="26">
        <f t="shared" si="306"/>
        <v>0.780507129907304</v>
      </c>
      <c r="BL212" s="16">
        <f t="shared" si="267"/>
        <v>0.0272371087235747</v>
      </c>
      <c r="BM212" s="16">
        <f t="shared" si="268"/>
        <v>0.219492870092696</v>
      </c>
      <c r="BN212" s="16">
        <f>(BM212-$BO$1)^2</f>
        <v>0.00206779481207332</v>
      </c>
      <c r="BQ212" s="25">
        <v>0.284557701072071</v>
      </c>
      <c r="BR212" s="25">
        <v>1</v>
      </c>
      <c r="BS212" s="22">
        <v>0.829507501566103</v>
      </c>
      <c r="BT212" s="25">
        <v>0.0998453349697161</v>
      </c>
      <c r="BU212" s="25">
        <v>-1.02961941718116</v>
      </c>
      <c r="BV212" s="25">
        <v>-0.154150679827258</v>
      </c>
      <c r="BW212" s="25">
        <v>2.32028467009344</v>
      </c>
      <c r="BX212" s="27">
        <f t="shared" si="269"/>
        <v>0.587219616705063</v>
      </c>
      <c r="BY212" s="27">
        <f t="shared" si="254"/>
        <v>1.2804408752878</v>
      </c>
      <c r="BZ212" s="29">
        <f t="shared" si="307"/>
        <v>0.780981003730633</v>
      </c>
      <c r="CA212" s="27">
        <f t="shared" si="270"/>
        <v>0.0271196286421673</v>
      </c>
      <c r="CB212" s="27">
        <f t="shared" si="271"/>
        <v>0.219018996269367</v>
      </c>
      <c r="CC212" s="27">
        <f>(CB212-$CD$1)^2</f>
        <v>0.00225514065380411</v>
      </c>
      <c r="CF212" s="31">
        <v>0.284557701072071</v>
      </c>
      <c r="CG212" s="31">
        <v>1</v>
      </c>
      <c r="CH212" s="31">
        <v>0.0998453349697161</v>
      </c>
      <c r="CI212" s="31">
        <v>-1.02961941718116</v>
      </c>
      <c r="CJ212" s="31">
        <v>-0.154150679827258</v>
      </c>
      <c r="CK212" s="31">
        <v>2.32028467009344</v>
      </c>
      <c r="CL212" s="34">
        <f t="shared" si="272"/>
        <v>0.591336684886956</v>
      </c>
      <c r="CM212" s="34">
        <f t="shared" si="273"/>
        <v>1.27152605142997</v>
      </c>
      <c r="CN212" s="34">
        <f t="shared" si="274"/>
        <v>0.786456556572624</v>
      </c>
      <c r="CO212" s="32">
        <f t="shared" si="275"/>
        <v>0.0257805781600908</v>
      </c>
      <c r="CP212" s="32">
        <f t="shared" si="276"/>
        <v>0.213543443427376</v>
      </c>
      <c r="CQ212" s="32">
        <f>(CP212-$CR$1)^2</f>
        <v>0.00301746948589737</v>
      </c>
      <c r="CS212" s="30">
        <f t="shared" si="277"/>
        <v>0.59319237964011</v>
      </c>
      <c r="CT212" s="30">
        <f t="shared" si="278"/>
        <v>0.54471004593536</v>
      </c>
      <c r="CU212" s="30">
        <f t="shared" si="279"/>
        <v>1.38036741861234</v>
      </c>
      <c r="CV212" s="34">
        <f t="shared" si="280"/>
        <v>0.724444801084399</v>
      </c>
      <c r="CW212" s="32">
        <f t="shared" si="281"/>
        <v>0.0429276770653078</v>
      </c>
      <c r="CX212" s="32">
        <f t="shared" si="282"/>
        <v>0.275555198915601</v>
      </c>
      <c r="CY212" s="32">
        <f>(CX212-$CZ$1)^2</f>
        <v>0.00209275632922933</v>
      </c>
      <c r="CZ212" s="36"/>
      <c r="DB212" s="25">
        <v>0.284557701072071</v>
      </c>
      <c r="DC212" s="25">
        <v>1</v>
      </c>
      <c r="DD212" s="22">
        <v>0.0998453349697161</v>
      </c>
      <c r="DE212" s="25">
        <v>-0.154150679827258</v>
      </c>
      <c r="DF212" s="25">
        <v>2.32028467009344</v>
      </c>
      <c r="DG212" s="26">
        <f t="shared" si="283"/>
        <v>0.663422357325751</v>
      </c>
      <c r="DH212" s="29">
        <f t="shared" si="308"/>
        <v>1.1333654823315</v>
      </c>
      <c r="DI212" s="26">
        <f t="shared" si="309"/>
        <v>0.882327912389615</v>
      </c>
      <c r="DJ212" s="16">
        <f t="shared" si="284"/>
        <v>0.007828293253192</v>
      </c>
      <c r="DK212" s="16">
        <f t="shared" si="285"/>
        <v>0.117672087610385</v>
      </c>
      <c r="DL212" s="16">
        <f>(DK212-$DM$1)^2</f>
        <v>0.0280321139328566</v>
      </c>
      <c r="DO212" s="25">
        <v>0.284557701072071</v>
      </c>
      <c r="DP212" s="25">
        <v>1</v>
      </c>
      <c r="DQ212" s="25">
        <v>-0.154150679827258</v>
      </c>
      <c r="DR212" s="22">
        <v>2.32028467009344</v>
      </c>
      <c r="DS212" s="26">
        <f t="shared" si="286"/>
        <v>0.597886883502813</v>
      </c>
      <c r="DT212" s="26">
        <f t="shared" si="255"/>
        <v>1.25759574385522</v>
      </c>
      <c r="DU212" s="26">
        <f t="shared" si="310"/>
        <v>0.795168085520432</v>
      </c>
      <c r="DV212" s="16">
        <f t="shared" si="287"/>
        <v>0.023720040053176</v>
      </c>
      <c r="DW212" s="16">
        <f t="shared" si="288"/>
        <v>0.204831914479567</v>
      </c>
      <c r="DX212" s="16">
        <f>(DW212-$DY$1)^2</f>
        <v>0.00833933655945084</v>
      </c>
      <c r="EA212" s="25">
        <v>0.284557701072071</v>
      </c>
      <c r="EB212" s="22">
        <v>1</v>
      </c>
      <c r="EC212" s="25">
        <v>-0.154150679827258</v>
      </c>
      <c r="ED212" s="26">
        <f t="shared" si="289"/>
        <v>0.434761055962036</v>
      </c>
      <c r="EE212" s="26">
        <f t="shared" si="256"/>
        <v>1.72945573134696</v>
      </c>
      <c r="EF212" s="26">
        <f t="shared" si="311"/>
        <v>0.578216592581509</v>
      </c>
      <c r="EG212" s="16">
        <f t="shared" si="290"/>
        <v>0.100577109825515</v>
      </c>
      <c r="EH212" s="16">
        <f t="shared" si="291"/>
        <v>0.421783407418491</v>
      </c>
      <c r="EI212" s="16">
        <f>(EH212-$EJ$1)^2</f>
        <v>0.00724216470246985</v>
      </c>
      <c r="EL212" s="25">
        <v>0.284557701072071</v>
      </c>
      <c r="EM212" s="25">
        <v>-0.154150679827258</v>
      </c>
      <c r="EN212" s="26">
        <f t="shared" si="292"/>
        <v>0.568381856977277</v>
      </c>
      <c r="EO212" s="26">
        <f t="shared" si="293"/>
        <v>1.32287825652757</v>
      </c>
      <c r="EP212" s="26">
        <f t="shared" si="294"/>
        <v>0.755927459738365</v>
      </c>
      <c r="EQ212" s="16">
        <f t="shared" si="295"/>
        <v>0.0336789088185087</v>
      </c>
      <c r="ER212" s="16">
        <f t="shared" si="296"/>
        <v>0.244072540261635</v>
      </c>
      <c r="ES212" s="16">
        <f>(ER212-$ET$1)^2</f>
        <v>0.0849375887265943</v>
      </c>
    </row>
    <row r="213" s="1" customFormat="1" spans="1:149">
      <c r="A213" s="13" t="s">
        <v>33</v>
      </c>
      <c r="B213" s="13">
        <v>2.29218956245815</v>
      </c>
      <c r="C213" s="14">
        <v>0.0035</v>
      </c>
      <c r="D213" s="14">
        <v>0.0774</v>
      </c>
      <c r="E213" s="13">
        <v>112</v>
      </c>
      <c r="F213" s="13">
        <v>0.491071428571429</v>
      </c>
      <c r="G213" s="13">
        <v>0.491071428571429</v>
      </c>
      <c r="H213" s="13">
        <v>0.857142857142857</v>
      </c>
      <c r="I213" s="13">
        <v>8.39285714285714</v>
      </c>
      <c r="J213" s="13">
        <v>0.8618</v>
      </c>
      <c r="K213" s="17">
        <f t="shared" si="257"/>
        <v>0.755678287860009</v>
      </c>
      <c r="L213" s="17">
        <f t="shared" si="246"/>
        <v>1.14043239543181</v>
      </c>
      <c r="M213" s="17">
        <f t="shared" si="247"/>
        <v>0.876860394360651</v>
      </c>
      <c r="N213" s="16">
        <f t="shared" si="248"/>
        <v>0.0112618177875231</v>
      </c>
      <c r="O213" s="16">
        <f t="shared" si="249"/>
        <v>0.123139605639349</v>
      </c>
      <c r="P213" s="16">
        <f>(O213-$Q$1)^2</f>
        <v>0.170273415675488</v>
      </c>
      <c r="R213" s="21">
        <f t="shared" si="297"/>
        <v>0.131407484730959</v>
      </c>
      <c r="S213" s="21">
        <f t="shared" si="312"/>
        <v>1</v>
      </c>
      <c r="T213" s="21">
        <f t="shared" si="258"/>
        <v>0.829507501566103</v>
      </c>
      <c r="U213" s="22">
        <f t="shared" si="298"/>
        <v>0.00349388925425584</v>
      </c>
      <c r="V213" s="21">
        <f t="shared" si="299"/>
        <v>0.0745507312642962</v>
      </c>
      <c r="W213" s="21">
        <f t="shared" si="300"/>
        <v>4.71849887129509</v>
      </c>
      <c r="X213" s="21">
        <f t="shared" si="301"/>
        <v>-0.711165686062623</v>
      </c>
      <c r="Y213" s="21">
        <f t="shared" si="302"/>
        <v>-0.711165686062623</v>
      </c>
      <c r="Z213" s="25">
        <f t="shared" si="303"/>
        <v>-0.154150679827258</v>
      </c>
      <c r="AA213" s="21">
        <f t="shared" si="304"/>
        <v>2.12738100396895</v>
      </c>
      <c r="AB213" s="26">
        <f t="shared" si="259"/>
        <v>0.7437737410452</v>
      </c>
      <c r="AC213" s="26">
        <f t="shared" si="251"/>
        <v>1.15868570297863</v>
      </c>
      <c r="AD213" s="26">
        <f t="shared" si="305"/>
        <v>0.86304681021722</v>
      </c>
      <c r="AE213" s="16">
        <f t="shared" si="260"/>
        <v>0.0139301978028654</v>
      </c>
      <c r="AF213" s="16">
        <f t="shared" si="261"/>
        <v>0.13695318978278</v>
      </c>
      <c r="AG213" s="16">
        <f>(AF213-$AH$1)^2</f>
        <v>0.0165335485138537</v>
      </c>
      <c r="AJ213" s="25">
        <v>0.131407484730959</v>
      </c>
      <c r="AK213" s="25">
        <v>1</v>
      </c>
      <c r="AL213" s="25">
        <v>0.829507501566103</v>
      </c>
      <c r="AM213" s="25">
        <v>0.0745507312642962</v>
      </c>
      <c r="AN213" s="22">
        <v>4.71849887129509</v>
      </c>
      <c r="AO213" s="25">
        <v>-0.711165686062623</v>
      </c>
      <c r="AP213" s="25">
        <v>-0.711165686062623</v>
      </c>
      <c r="AQ213" s="25">
        <v>-0.154150679827258</v>
      </c>
      <c r="AR213" s="25">
        <v>2.12738100396895</v>
      </c>
      <c r="AS213" s="26">
        <f t="shared" si="262"/>
        <v>0.743664655282936</v>
      </c>
      <c r="AT213" s="26">
        <f t="shared" si="252"/>
        <v>1.15885566683564</v>
      </c>
      <c r="AU213" s="26">
        <f t="shared" si="263"/>
        <v>0.862920231240353</v>
      </c>
      <c r="AV213" s="16">
        <f t="shared" si="264"/>
        <v>0.0139559596714196</v>
      </c>
      <c r="AW213" s="16">
        <f t="shared" si="265"/>
        <v>0.137079768759647</v>
      </c>
      <c r="AX213" s="16">
        <f>(AW213-$AY$1)^2</f>
        <v>0.0166291158007751</v>
      </c>
      <c r="BA213" s="25">
        <v>0.131407484730959</v>
      </c>
      <c r="BB213" s="25">
        <v>1</v>
      </c>
      <c r="BC213" s="25">
        <v>0.829507501566103</v>
      </c>
      <c r="BD213" s="25">
        <v>0.0745507312642962</v>
      </c>
      <c r="BE213" s="22">
        <v>-0.711165686062623</v>
      </c>
      <c r="BF213" s="25">
        <v>-0.711165686062623</v>
      </c>
      <c r="BG213" s="25">
        <v>-0.154150679827258</v>
      </c>
      <c r="BH213" s="25">
        <v>2.12738100396895</v>
      </c>
      <c r="BI213" s="26">
        <f t="shared" si="266"/>
        <v>0.745977668732295</v>
      </c>
      <c r="BJ213" s="26">
        <f t="shared" si="253"/>
        <v>1.15526246444419</v>
      </c>
      <c r="BK213" s="26">
        <f t="shared" si="306"/>
        <v>0.865604164228702</v>
      </c>
      <c r="BL213" s="16">
        <f t="shared" si="267"/>
        <v>0.013414812420286</v>
      </c>
      <c r="BM213" s="16">
        <f t="shared" si="268"/>
        <v>0.134395835771298</v>
      </c>
      <c r="BN213" s="16">
        <f>(BM213-$BO$1)^2</f>
        <v>0.0170485369726003</v>
      </c>
      <c r="BQ213" s="25">
        <v>0.131407484730959</v>
      </c>
      <c r="BR213" s="25">
        <v>1</v>
      </c>
      <c r="BS213" s="22">
        <v>0.829507501566103</v>
      </c>
      <c r="BT213" s="25">
        <v>0.0745507312642962</v>
      </c>
      <c r="BU213" s="25">
        <v>-0.711165686062623</v>
      </c>
      <c r="BV213" s="25">
        <v>-0.154150679827258</v>
      </c>
      <c r="BW213" s="25">
        <v>2.12738100396895</v>
      </c>
      <c r="BX213" s="27">
        <f t="shared" si="269"/>
        <v>0.747032013740949</v>
      </c>
      <c r="BY213" s="27">
        <f t="shared" si="254"/>
        <v>1.15363195170756</v>
      </c>
      <c r="BZ213" s="29">
        <f t="shared" si="307"/>
        <v>0.866827586146379</v>
      </c>
      <c r="CA213" s="27">
        <f t="shared" si="270"/>
        <v>0.0131716906699577</v>
      </c>
      <c r="CB213" s="27">
        <f t="shared" si="271"/>
        <v>0.133172413853621</v>
      </c>
      <c r="CC213" s="27">
        <f>(CB213-$CD$1)^2</f>
        <v>0.0177781965317937</v>
      </c>
      <c r="CF213" s="31">
        <v>0.131407484730959</v>
      </c>
      <c r="CG213" s="31">
        <v>1</v>
      </c>
      <c r="CH213" s="31">
        <v>0.0745507312642962</v>
      </c>
      <c r="CI213" s="31">
        <v>-0.711165686062623</v>
      </c>
      <c r="CJ213" s="31">
        <v>-0.154150679827258</v>
      </c>
      <c r="CK213" s="31">
        <v>2.12738100396895</v>
      </c>
      <c r="CL213" s="34">
        <f t="shared" si="272"/>
        <v>0.753671340138766</v>
      </c>
      <c r="CM213" s="34">
        <f t="shared" si="273"/>
        <v>1.14346924727339</v>
      </c>
      <c r="CN213" s="34">
        <f t="shared" si="274"/>
        <v>0.874531608422797</v>
      </c>
      <c r="CO213" s="32">
        <f t="shared" si="275"/>
        <v>0.0116918070833864</v>
      </c>
      <c r="CP213" s="32">
        <f t="shared" si="276"/>
        <v>0.125468391577203</v>
      </c>
      <c r="CQ213" s="32">
        <f>(CP213-$CR$1)^2</f>
        <v>0.0204508733348658</v>
      </c>
      <c r="CS213" s="30">
        <f t="shared" si="277"/>
        <v>0.755423351652352</v>
      </c>
      <c r="CT213" s="30">
        <f t="shared" si="278"/>
        <v>0.740937191950625</v>
      </c>
      <c r="CU213" s="30">
        <f t="shared" si="279"/>
        <v>1.16312152954718</v>
      </c>
      <c r="CV213" s="34">
        <f t="shared" si="280"/>
        <v>0.859755386343264</v>
      </c>
      <c r="CW213" s="32">
        <f t="shared" si="281"/>
        <v>0.0146078183695801</v>
      </c>
      <c r="CX213" s="32">
        <f t="shared" si="282"/>
        <v>0.140244613656736</v>
      </c>
      <c r="CY213" s="32">
        <f>(CX213-$CZ$1)^2</f>
        <v>0.032781723797145</v>
      </c>
      <c r="CZ213" s="36"/>
      <c r="DB213" s="25">
        <v>0.131407484730959</v>
      </c>
      <c r="DC213" s="25">
        <v>1</v>
      </c>
      <c r="DD213" s="22">
        <v>0.0745507312642962</v>
      </c>
      <c r="DE213" s="25">
        <v>-0.154150679827258</v>
      </c>
      <c r="DF213" s="25">
        <v>2.12738100396895</v>
      </c>
      <c r="DG213" s="26">
        <f t="shared" si="283"/>
        <v>0.767550543109188</v>
      </c>
      <c r="DH213" s="29">
        <f t="shared" si="308"/>
        <v>1.12279250889333</v>
      </c>
      <c r="DI213" s="26">
        <f t="shared" si="309"/>
        <v>0.89063650859734</v>
      </c>
      <c r="DJ213" s="16">
        <f t="shared" si="284"/>
        <v>0.00888296012421309</v>
      </c>
      <c r="DK213" s="16">
        <f t="shared" si="285"/>
        <v>0.10936349140266</v>
      </c>
      <c r="DL213" s="16">
        <f>(DK213-$DM$1)^2</f>
        <v>0.0308833289409478</v>
      </c>
      <c r="DO213" s="25">
        <v>0.131407484730959</v>
      </c>
      <c r="DP213" s="25">
        <v>1</v>
      </c>
      <c r="DQ213" s="25">
        <v>-0.154150679827258</v>
      </c>
      <c r="DR213" s="22">
        <v>2.12738100396895</v>
      </c>
      <c r="DS213" s="26">
        <f t="shared" si="286"/>
        <v>0.729588424722026</v>
      </c>
      <c r="DT213" s="26">
        <f t="shared" si="255"/>
        <v>1.18121391567903</v>
      </c>
      <c r="DU213" s="26">
        <f t="shared" si="310"/>
        <v>0.846586707730361</v>
      </c>
      <c r="DV213" s="16">
        <f t="shared" si="287"/>
        <v>0.0174799006374835</v>
      </c>
      <c r="DW213" s="16">
        <f t="shared" si="288"/>
        <v>0.153413292269639</v>
      </c>
      <c r="DX213" s="16">
        <f>(DW213-$DY$1)^2</f>
        <v>0.0203743051412605</v>
      </c>
      <c r="EA213" s="25">
        <v>0.131407484730959</v>
      </c>
      <c r="EB213" s="22">
        <v>1</v>
      </c>
      <c r="EC213" s="25">
        <v>-0.154150679827258</v>
      </c>
      <c r="ED213" s="26">
        <f t="shared" si="289"/>
        <v>0.58077689923194</v>
      </c>
      <c r="EE213" s="26">
        <f t="shared" si="256"/>
        <v>1.48387444669322</v>
      </c>
      <c r="EF213" s="26">
        <f t="shared" si="311"/>
        <v>0.673911463485658</v>
      </c>
      <c r="EG213" s="16">
        <f t="shared" si="290"/>
        <v>0.0789739831652951</v>
      </c>
      <c r="EH213" s="16">
        <f t="shared" si="291"/>
        <v>0.326088536514342</v>
      </c>
      <c r="EI213" s="16">
        <f>(EH213-$EJ$1)^2</f>
        <v>0.000112232030090916</v>
      </c>
      <c r="EL213" s="25">
        <v>0.131407484730959</v>
      </c>
      <c r="EM213" s="25">
        <v>-0.154150679827258</v>
      </c>
      <c r="EN213" s="26">
        <f t="shared" si="292"/>
        <v>0.759274658914666</v>
      </c>
      <c r="EO213" s="26">
        <f t="shared" si="293"/>
        <v>1.13503063730836</v>
      </c>
      <c r="EP213" s="26">
        <f t="shared" si="294"/>
        <v>0.88103348678889</v>
      </c>
      <c r="EQ213" s="16">
        <f t="shared" si="295"/>
        <v>0.0105114455646642</v>
      </c>
      <c r="ER213" s="16">
        <f t="shared" si="296"/>
        <v>0.11896651321111</v>
      </c>
      <c r="ES213" s="16">
        <f>(ER213-$ET$1)^2</f>
        <v>0.173511043051983</v>
      </c>
    </row>
    <row r="214" s="1" customFormat="1" spans="1:149">
      <c r="A214" s="13" t="s">
        <v>33</v>
      </c>
      <c r="B214" s="13">
        <v>2.29218956245815</v>
      </c>
      <c r="C214" s="14">
        <v>0.002</v>
      </c>
      <c r="D214" s="14">
        <v>0.0595</v>
      </c>
      <c r="E214" s="13">
        <v>112</v>
      </c>
      <c r="F214" s="13">
        <v>0.625</v>
      </c>
      <c r="G214" s="13">
        <v>0.758928571428572</v>
      </c>
      <c r="H214" s="13">
        <v>0.857142857142857</v>
      </c>
      <c r="I214" s="13">
        <v>6.60714285714286</v>
      </c>
      <c r="J214" s="13">
        <v>0.8579</v>
      </c>
      <c r="K214" s="17">
        <f t="shared" si="257"/>
        <v>0.944926709288579</v>
      </c>
      <c r="L214" s="17">
        <f t="shared" si="246"/>
        <v>0.90790110128848</v>
      </c>
      <c r="M214" s="17">
        <f t="shared" si="247"/>
        <v>1.10144155413053</v>
      </c>
      <c r="N214" s="16">
        <f t="shared" si="248"/>
        <v>0.00757364812959885</v>
      </c>
      <c r="O214" s="16">
        <f t="shared" si="249"/>
        <v>0.101441554130527</v>
      </c>
      <c r="P214" s="16">
        <f>(O214-$Q$1)^2</f>
        <v>0.188651275620154</v>
      </c>
      <c r="R214" s="21">
        <f t="shared" si="297"/>
        <v>-0.0966198255987953</v>
      </c>
      <c r="S214" s="21">
        <f t="shared" si="312"/>
        <v>1</v>
      </c>
      <c r="T214" s="21">
        <f t="shared" si="258"/>
        <v>0.829507501566103</v>
      </c>
      <c r="U214" s="22">
        <f t="shared" si="298"/>
        <v>0.00199800266267306</v>
      </c>
      <c r="V214" s="21">
        <f t="shared" si="299"/>
        <v>0.0577970987262166</v>
      </c>
      <c r="W214" s="21">
        <f t="shared" si="300"/>
        <v>4.71849887129509</v>
      </c>
      <c r="X214" s="21">
        <f t="shared" si="301"/>
        <v>-0.470003629245736</v>
      </c>
      <c r="Y214" s="21">
        <f t="shared" si="302"/>
        <v>-0.275847614804777</v>
      </c>
      <c r="Z214" s="25">
        <f t="shared" si="303"/>
        <v>-0.154150679827258</v>
      </c>
      <c r="AA214" s="21">
        <f t="shared" si="304"/>
        <v>1.88815131490312</v>
      </c>
      <c r="AB214" s="26">
        <f t="shared" si="259"/>
        <v>0.949639171675894</v>
      </c>
      <c r="AC214" s="26">
        <f t="shared" si="251"/>
        <v>0.903395758713285</v>
      </c>
      <c r="AD214" s="26">
        <f t="shared" si="305"/>
        <v>1.10693457474752</v>
      </c>
      <c r="AE214" s="16">
        <f t="shared" si="260"/>
        <v>0.00841607561977921</v>
      </c>
      <c r="AF214" s="16">
        <f t="shared" si="261"/>
        <v>0.106934574747516</v>
      </c>
      <c r="AG214" s="16">
        <f>(AF214-$AH$1)^2</f>
        <v>0.0251544237242344</v>
      </c>
      <c r="AJ214" s="25">
        <v>-0.0966198255987953</v>
      </c>
      <c r="AK214" s="25">
        <v>1</v>
      </c>
      <c r="AL214" s="25">
        <v>0.829507501566103</v>
      </c>
      <c r="AM214" s="25">
        <v>0.0577970987262166</v>
      </c>
      <c r="AN214" s="22">
        <v>4.71849887129509</v>
      </c>
      <c r="AO214" s="25">
        <v>-0.470003629245736</v>
      </c>
      <c r="AP214" s="25">
        <v>-0.275847614804777</v>
      </c>
      <c r="AQ214" s="25">
        <v>-0.154150679827258</v>
      </c>
      <c r="AR214" s="25">
        <v>1.88815131490312</v>
      </c>
      <c r="AS214" s="26">
        <f t="shared" si="262"/>
        <v>0.947606149789936</v>
      </c>
      <c r="AT214" s="26">
        <f t="shared" si="252"/>
        <v>0.905333930336119</v>
      </c>
      <c r="AU214" s="26">
        <f t="shared" si="263"/>
        <v>1.10456480917349</v>
      </c>
      <c r="AV214" s="16">
        <f t="shared" si="264"/>
        <v>0.00804719331013439</v>
      </c>
      <c r="AW214" s="16">
        <f t="shared" si="265"/>
        <v>0.104564809173489</v>
      </c>
      <c r="AX214" s="16">
        <f>(AW214-$AY$1)^2</f>
        <v>0.0260722019765389</v>
      </c>
      <c r="BA214" s="25">
        <v>-0.0966198255987953</v>
      </c>
      <c r="BB214" s="25">
        <v>1</v>
      </c>
      <c r="BC214" s="25">
        <v>0.829507501566103</v>
      </c>
      <c r="BD214" s="25">
        <v>0.0577970987262166</v>
      </c>
      <c r="BE214" s="22">
        <v>-0.470003629245736</v>
      </c>
      <c r="BF214" s="25">
        <v>-0.275847614804777</v>
      </c>
      <c r="BG214" s="25">
        <v>-0.154150679827258</v>
      </c>
      <c r="BH214" s="25">
        <v>1.88815131490312</v>
      </c>
      <c r="BI214" s="26">
        <f t="shared" si="266"/>
        <v>0.957500827040442</v>
      </c>
      <c r="BJ214" s="26">
        <f t="shared" si="253"/>
        <v>0.895978338370422</v>
      </c>
      <c r="BK214" s="26">
        <f t="shared" si="306"/>
        <v>1.11609841128388</v>
      </c>
      <c r="BL214" s="16">
        <f t="shared" si="267"/>
        <v>0.00992032474714003</v>
      </c>
      <c r="BM214" s="16">
        <f t="shared" si="268"/>
        <v>0.116098411283881</v>
      </c>
      <c r="BN214" s="16">
        <f>(BM214-$BO$1)^2</f>
        <v>0.0221615238379104</v>
      </c>
      <c r="BQ214" s="25">
        <v>-0.0966198255987953</v>
      </c>
      <c r="BR214" s="25">
        <v>1</v>
      </c>
      <c r="BS214" s="22">
        <v>0.829507501566103</v>
      </c>
      <c r="BT214" s="25">
        <v>0.0577970987262166</v>
      </c>
      <c r="BU214" s="25">
        <v>-0.275847614804777</v>
      </c>
      <c r="BV214" s="25">
        <v>-0.154150679827258</v>
      </c>
      <c r="BW214" s="25">
        <v>1.88815131490312</v>
      </c>
      <c r="BX214" s="27">
        <f t="shared" si="269"/>
        <v>0.940220360496726</v>
      </c>
      <c r="BY214" s="27">
        <f t="shared" si="254"/>
        <v>0.912445673423584</v>
      </c>
      <c r="BZ214" s="29">
        <f t="shared" si="307"/>
        <v>1.09595565974674</v>
      </c>
      <c r="CA214" s="27">
        <f t="shared" si="270"/>
        <v>0.00677664175231098</v>
      </c>
      <c r="CB214" s="27">
        <f t="shared" si="271"/>
        <v>0.0959556597467377</v>
      </c>
      <c r="CC214" s="27">
        <f>(CB214-$CD$1)^2</f>
        <v>0.0290878679641827</v>
      </c>
      <c r="CF214" s="31">
        <v>-0.0966198255987953</v>
      </c>
      <c r="CG214" s="31">
        <v>1</v>
      </c>
      <c r="CH214" s="31">
        <v>0.0577970987262166</v>
      </c>
      <c r="CI214" s="31">
        <v>-0.275847614804777</v>
      </c>
      <c r="CJ214" s="31">
        <v>-0.154150679827258</v>
      </c>
      <c r="CK214" s="31">
        <v>1.88815131490312</v>
      </c>
      <c r="CL214" s="34">
        <f t="shared" si="272"/>
        <v>0.95040987672276</v>
      </c>
      <c r="CM214" s="34">
        <f t="shared" si="273"/>
        <v>0.902663178289186</v>
      </c>
      <c r="CN214" s="34">
        <f t="shared" si="274"/>
        <v>1.10783293708213</v>
      </c>
      <c r="CO214" s="32">
        <f t="shared" si="275"/>
        <v>0.00855807729126025</v>
      </c>
      <c r="CP214" s="32">
        <f t="shared" si="276"/>
        <v>0.107832937082131</v>
      </c>
      <c r="CQ214" s="32">
        <f>(CP214-$CR$1)^2</f>
        <v>0.0258058535991671</v>
      </c>
      <c r="CS214" s="30">
        <f t="shared" si="277"/>
        <v>0.952157878658706</v>
      </c>
      <c r="CT214" s="30">
        <f t="shared" si="278"/>
        <v>0.977493923735976</v>
      </c>
      <c r="CU214" s="30">
        <f t="shared" si="279"/>
        <v>0.877652514422915</v>
      </c>
      <c r="CV214" s="34">
        <f t="shared" si="280"/>
        <v>1.13940310494927</v>
      </c>
      <c r="CW214" s="32">
        <f t="shared" si="281"/>
        <v>0.0143027065945664</v>
      </c>
      <c r="CX214" s="32">
        <f t="shared" si="282"/>
        <v>0.139403104949266</v>
      </c>
      <c r="CY214" s="32">
        <f>(CX214-$CZ$1)^2</f>
        <v>0.0330871544204008</v>
      </c>
      <c r="CZ214" s="36"/>
      <c r="DB214" s="25">
        <v>-0.0966198255987953</v>
      </c>
      <c r="DC214" s="25">
        <v>1</v>
      </c>
      <c r="DD214" s="22">
        <v>0.0577970987262166</v>
      </c>
      <c r="DE214" s="25">
        <v>-0.154150679827258</v>
      </c>
      <c r="DF214" s="25">
        <v>1.88815131490312</v>
      </c>
      <c r="DG214" s="26">
        <f t="shared" si="283"/>
        <v>0.831958784469844</v>
      </c>
      <c r="DH214" s="29">
        <f t="shared" si="308"/>
        <v>1.03118089022485</v>
      </c>
      <c r="DI214" s="26">
        <f t="shared" si="309"/>
        <v>0.969761958817863</v>
      </c>
      <c r="DJ214" s="16">
        <f t="shared" si="284"/>
        <v>0.000672946663181986</v>
      </c>
      <c r="DK214" s="16">
        <f t="shared" si="285"/>
        <v>0.0302380411821374</v>
      </c>
      <c r="DL214" s="16">
        <f>(DK214-$DM$1)^2</f>
        <v>0.0649546303607025</v>
      </c>
      <c r="DO214" s="25">
        <v>-0.0966198255987953</v>
      </c>
      <c r="DP214" s="25">
        <v>1</v>
      </c>
      <c r="DQ214" s="25">
        <v>-0.154150679827258</v>
      </c>
      <c r="DR214" s="22">
        <v>1.88815131490312</v>
      </c>
      <c r="DS214" s="26">
        <f t="shared" si="286"/>
        <v>0.815457702678446</v>
      </c>
      <c r="DT214" s="26">
        <f t="shared" si="255"/>
        <v>1.05204720880329</v>
      </c>
      <c r="DU214" s="26">
        <f t="shared" si="310"/>
        <v>0.950527687001336</v>
      </c>
      <c r="DV214" s="16">
        <f t="shared" si="287"/>
        <v>0.00180134860193118</v>
      </c>
      <c r="DW214" s="16">
        <f t="shared" si="288"/>
        <v>0.0494723129986641</v>
      </c>
      <c r="DX214" s="16">
        <f>(DW214-$DY$1)^2</f>
        <v>0.0608508100098993</v>
      </c>
      <c r="EA214" s="25">
        <v>-0.0966198255987953</v>
      </c>
      <c r="EB214" s="22">
        <v>1</v>
      </c>
      <c r="EC214" s="25">
        <v>-0.154150679827258</v>
      </c>
      <c r="ED214" s="26">
        <f t="shared" si="289"/>
        <v>0.726223861447938</v>
      </c>
      <c r="EE214" s="26">
        <f t="shared" si="256"/>
        <v>1.18131618298733</v>
      </c>
      <c r="EF214" s="26">
        <f t="shared" si="311"/>
        <v>0.846513418169877</v>
      </c>
      <c r="EG214" s="16">
        <f t="shared" si="290"/>
        <v>0.0173386054639819</v>
      </c>
      <c r="EH214" s="16">
        <f t="shared" si="291"/>
        <v>0.153486581830123</v>
      </c>
      <c r="EI214" s="16">
        <f>(EH214-$EJ$1)^2</f>
        <v>0.0335607438765162</v>
      </c>
      <c r="EL214" s="25">
        <v>-0.0966198255987953</v>
      </c>
      <c r="EM214" s="25">
        <v>-0.154150679827258</v>
      </c>
      <c r="EN214" s="26">
        <f t="shared" si="292"/>
        <v>0.949423738144179</v>
      </c>
      <c r="EO214" s="26">
        <f t="shared" si="293"/>
        <v>0.903600748046305</v>
      </c>
      <c r="EP214" s="26">
        <f t="shared" si="294"/>
        <v>1.10668345744746</v>
      </c>
      <c r="EQ214" s="16">
        <f t="shared" si="295"/>
        <v>0.00837659464388433</v>
      </c>
      <c r="ER214" s="16">
        <f t="shared" si="296"/>
        <v>0.106683457447464</v>
      </c>
      <c r="ES214" s="16">
        <f>(ER214-$ET$1)^2</f>
        <v>0.18389484594899</v>
      </c>
    </row>
    <row r="215" s="1" customFormat="1" spans="1:149">
      <c r="A215" s="13" t="s">
        <v>33</v>
      </c>
      <c r="B215" s="13">
        <v>2.29218956245815</v>
      </c>
      <c r="C215" s="14">
        <v>0.0025</v>
      </c>
      <c r="D215" s="14">
        <v>0.0471</v>
      </c>
      <c r="E215" s="13">
        <v>112</v>
      </c>
      <c r="F215" s="13">
        <v>0.758928571428571</v>
      </c>
      <c r="G215" s="13">
        <v>0.758928571428572</v>
      </c>
      <c r="H215" s="13">
        <v>0.857142857142857</v>
      </c>
      <c r="I215" s="13">
        <v>4.82142857142857</v>
      </c>
      <c r="J215" s="13">
        <v>1.1443</v>
      </c>
      <c r="K215" s="17">
        <f t="shared" si="257"/>
        <v>1.13491533071715</v>
      </c>
      <c r="L215" s="17">
        <f t="shared" si="246"/>
        <v>1.00826904794468</v>
      </c>
      <c r="M215" s="17">
        <f t="shared" si="247"/>
        <v>0.991798768432361</v>
      </c>
      <c r="N215" s="16">
        <f t="shared" si="248"/>
        <v>8.80720175484533e-5</v>
      </c>
      <c r="O215" s="16">
        <f t="shared" si="249"/>
        <v>0.00820123156763886</v>
      </c>
      <c r="P215" s="16">
        <f>(O215-$Q$1)^2</f>
        <v>0.278341045366892</v>
      </c>
      <c r="R215" s="21">
        <f t="shared" si="297"/>
        <v>0.00823504667786343</v>
      </c>
      <c r="S215" s="21">
        <f t="shared" si="312"/>
        <v>1</v>
      </c>
      <c r="T215" s="21">
        <f t="shared" si="258"/>
        <v>0.829507501566103</v>
      </c>
      <c r="U215" s="22">
        <f t="shared" si="298"/>
        <v>0.00249688019858715</v>
      </c>
      <c r="V215" s="21">
        <f t="shared" si="299"/>
        <v>0.0460244383112793</v>
      </c>
      <c r="W215" s="21">
        <f t="shared" si="300"/>
        <v>4.71849887129509</v>
      </c>
      <c r="X215" s="21">
        <f t="shared" si="301"/>
        <v>-0.275847614804779</v>
      </c>
      <c r="Y215" s="21">
        <f t="shared" si="302"/>
        <v>-0.275847614804777</v>
      </c>
      <c r="Z215" s="25">
        <f t="shared" si="303"/>
        <v>-0.154150679827258</v>
      </c>
      <c r="AA215" s="21">
        <f t="shared" si="304"/>
        <v>1.57307026826323</v>
      </c>
      <c r="AB215" s="26">
        <f t="shared" si="259"/>
        <v>0.939874801277421</v>
      </c>
      <c r="AC215" s="26">
        <f t="shared" si="251"/>
        <v>1.21750258485996</v>
      </c>
      <c r="AD215" s="26">
        <f t="shared" si="305"/>
        <v>0.821353492333672</v>
      </c>
      <c r="AE215" s="16">
        <f t="shared" si="260"/>
        <v>0.0417896618727659</v>
      </c>
      <c r="AF215" s="16">
        <f t="shared" si="261"/>
        <v>0.178646507666328</v>
      </c>
      <c r="AG215" s="16">
        <f>(AF215-$AH$1)^2</f>
        <v>0.00754979025063632</v>
      </c>
      <c r="AJ215" s="25">
        <v>0.00823504667786343</v>
      </c>
      <c r="AK215" s="25">
        <v>1</v>
      </c>
      <c r="AL215" s="25">
        <v>0.829507501566103</v>
      </c>
      <c r="AM215" s="25">
        <v>0.0460244383112793</v>
      </c>
      <c r="AN215" s="22">
        <v>4.71849887129509</v>
      </c>
      <c r="AO215" s="25">
        <v>-0.275847614804779</v>
      </c>
      <c r="AP215" s="25">
        <v>-0.275847614804777</v>
      </c>
      <c r="AQ215" s="25">
        <v>-0.154150679827258</v>
      </c>
      <c r="AR215" s="25">
        <v>1.57307026826323</v>
      </c>
      <c r="AS215" s="26">
        <f t="shared" si="262"/>
        <v>0.938265211904645</v>
      </c>
      <c r="AT215" s="26">
        <f t="shared" si="252"/>
        <v>1.21959120457755</v>
      </c>
      <c r="AU215" s="26">
        <f t="shared" si="263"/>
        <v>0.819946877483741</v>
      </c>
      <c r="AV215" s="16">
        <f t="shared" si="264"/>
        <v>0.0424503339054978</v>
      </c>
      <c r="AW215" s="16">
        <f t="shared" si="265"/>
        <v>0.180053122516259</v>
      </c>
      <c r="AX215" s="16">
        <f>(AW215-$AY$1)^2</f>
        <v>0.00739265931667573</v>
      </c>
      <c r="BA215" s="25">
        <v>0.00823504667786343</v>
      </c>
      <c r="BB215" s="25">
        <v>1</v>
      </c>
      <c r="BC215" s="25">
        <v>0.829507501566103</v>
      </c>
      <c r="BD215" s="25">
        <v>0.0460244383112793</v>
      </c>
      <c r="BE215" s="22">
        <v>-0.275847614804779</v>
      </c>
      <c r="BF215" s="25">
        <v>-0.275847614804777</v>
      </c>
      <c r="BG215" s="25">
        <v>-0.154150679827258</v>
      </c>
      <c r="BH215" s="25">
        <v>1.57307026826323</v>
      </c>
      <c r="BI215" s="26">
        <f t="shared" si="266"/>
        <v>0.943490125380257</v>
      </c>
      <c r="BJ215" s="26">
        <f t="shared" si="253"/>
        <v>1.21283728278429</v>
      </c>
      <c r="BK215" s="26">
        <f t="shared" si="306"/>
        <v>0.824512912156128</v>
      </c>
      <c r="BL215" s="16">
        <f t="shared" si="267"/>
        <v>0.040324605744797</v>
      </c>
      <c r="BM215" s="16">
        <f t="shared" si="268"/>
        <v>0.175487087843872</v>
      </c>
      <c r="BN215" s="16">
        <f>(BM215-$BO$1)^2</f>
        <v>0.00800645460393274</v>
      </c>
      <c r="BQ215" s="25">
        <v>0.00823504667786343</v>
      </c>
      <c r="BR215" s="25">
        <v>1</v>
      </c>
      <c r="BS215" s="22">
        <v>0.829507501566103</v>
      </c>
      <c r="BT215" s="25">
        <v>0.0460244383112793</v>
      </c>
      <c r="BU215" s="25">
        <v>-0.275847614804777</v>
      </c>
      <c r="BV215" s="25">
        <v>-0.154150679827258</v>
      </c>
      <c r="BW215" s="25">
        <v>1.57307026826323</v>
      </c>
      <c r="BX215" s="27">
        <f t="shared" si="269"/>
        <v>0.946425979904096</v>
      </c>
      <c r="BY215" s="27">
        <f t="shared" si="254"/>
        <v>1.20907500881998</v>
      </c>
      <c r="BZ215" s="29">
        <f t="shared" si="307"/>
        <v>0.827078545752072</v>
      </c>
      <c r="CA215" s="27">
        <f t="shared" si="270"/>
        <v>0.0391541278289141</v>
      </c>
      <c r="CB215" s="27">
        <f t="shared" si="271"/>
        <v>0.172921454247928</v>
      </c>
      <c r="CC215" s="27">
        <f>(CB215-$CD$1)^2</f>
        <v>0.00875831380162147</v>
      </c>
      <c r="CF215" s="31">
        <v>0.00823504667786343</v>
      </c>
      <c r="CG215" s="31">
        <v>1</v>
      </c>
      <c r="CH215" s="31">
        <v>0.0460244383112793</v>
      </c>
      <c r="CI215" s="31">
        <v>-0.275847614804777</v>
      </c>
      <c r="CJ215" s="31">
        <v>-0.154150679827258</v>
      </c>
      <c r="CK215" s="31">
        <v>1.57307026826323</v>
      </c>
      <c r="CL215" s="34">
        <f t="shared" si="272"/>
        <v>0.960653719537743</v>
      </c>
      <c r="CM215" s="34">
        <f t="shared" si="273"/>
        <v>1.19116803144282</v>
      </c>
      <c r="CN215" s="34">
        <f t="shared" si="274"/>
        <v>0.839512120543339</v>
      </c>
      <c r="CO215" s="32">
        <f t="shared" si="275"/>
        <v>0.0337259563276221</v>
      </c>
      <c r="CP215" s="32">
        <f t="shared" si="276"/>
        <v>0.160487879456661</v>
      </c>
      <c r="CQ215" s="32">
        <f>(CP215-$CR$1)^2</f>
        <v>0.0116612055793571</v>
      </c>
      <c r="CS215" s="30">
        <f t="shared" si="277"/>
        <v>0.96210909852013</v>
      </c>
      <c r="CT215" s="30">
        <f t="shared" si="278"/>
        <v>1.01960554308492</v>
      </c>
      <c r="CU215" s="30">
        <f t="shared" si="279"/>
        <v>1.12229676246934</v>
      </c>
      <c r="CV215" s="34">
        <f t="shared" si="280"/>
        <v>0.891029924919093</v>
      </c>
      <c r="CW215" s="32">
        <f t="shared" si="281"/>
        <v>0.0155487075853471</v>
      </c>
      <c r="CX215" s="32">
        <f t="shared" si="282"/>
        <v>0.108970075080907</v>
      </c>
      <c r="CY215" s="32">
        <f>(CX215-$CZ$1)^2</f>
        <v>0.0450847837718442</v>
      </c>
      <c r="CZ215" s="36"/>
      <c r="DB215" s="25">
        <v>0.00823504667786343</v>
      </c>
      <c r="DC215" s="25">
        <v>1</v>
      </c>
      <c r="DD215" s="22">
        <v>0.0460244383112793</v>
      </c>
      <c r="DE215" s="25">
        <v>-0.154150679827258</v>
      </c>
      <c r="DF215" s="25">
        <v>1.57307026826323</v>
      </c>
      <c r="DG215" s="26">
        <f t="shared" si="283"/>
        <v>0.848685359182595</v>
      </c>
      <c r="DH215" s="29">
        <f t="shared" si="308"/>
        <v>1.3483206557282</v>
      </c>
      <c r="DI215" s="26">
        <f t="shared" si="309"/>
        <v>0.741663339318881</v>
      </c>
      <c r="DJ215" s="16">
        <f t="shared" si="284"/>
        <v>0.0873880158656033</v>
      </c>
      <c r="DK215" s="16">
        <f t="shared" si="285"/>
        <v>0.258336660681119</v>
      </c>
      <c r="DL215" s="16">
        <f>(DK215-$DM$1)^2</f>
        <v>0.000716277623998498</v>
      </c>
      <c r="DO215" s="25">
        <v>0.00823504667786343</v>
      </c>
      <c r="DP215" s="25">
        <v>1</v>
      </c>
      <c r="DQ215" s="25">
        <v>-0.154150679827258</v>
      </c>
      <c r="DR215" s="22">
        <v>1.57307026826323</v>
      </c>
      <c r="DS215" s="26">
        <f t="shared" si="286"/>
        <v>0.844843155614537</v>
      </c>
      <c r="DT215" s="26">
        <f t="shared" si="255"/>
        <v>1.35445258968529</v>
      </c>
      <c r="DU215" s="26">
        <f t="shared" si="310"/>
        <v>0.738305650279242</v>
      </c>
      <c r="DV215" s="16">
        <f t="shared" si="287"/>
        <v>0.0896744016492993</v>
      </c>
      <c r="DW215" s="16">
        <f t="shared" si="288"/>
        <v>0.261694349720757</v>
      </c>
      <c r="DX215" s="16">
        <f>(DW215-$DY$1)^2</f>
        <v>0.00118732156530729</v>
      </c>
      <c r="EA215" s="25">
        <v>0.00823504667786343</v>
      </c>
      <c r="EB215" s="22">
        <v>1</v>
      </c>
      <c r="EC215" s="25">
        <v>-0.154150679827258</v>
      </c>
      <c r="ED215" s="26">
        <f t="shared" si="289"/>
        <v>0.872239704717842</v>
      </c>
      <c r="EE215" s="26">
        <f t="shared" si="256"/>
        <v>1.31191001029948</v>
      </c>
      <c r="EF215" s="26">
        <f t="shared" si="311"/>
        <v>0.762247404280208</v>
      </c>
      <c r="EG215" s="16">
        <f t="shared" si="290"/>
        <v>0.0740168042690153</v>
      </c>
      <c r="EH215" s="16">
        <f t="shared" si="291"/>
        <v>0.237752595719792</v>
      </c>
      <c r="EI215" s="16">
        <f>(EH215-$EJ$1)^2</f>
        <v>0.0097871256597809</v>
      </c>
      <c r="EL215" s="25">
        <v>0.00823504667786343</v>
      </c>
      <c r="EM215" s="25">
        <v>-0.154150679827258</v>
      </c>
      <c r="EN215" s="26">
        <f t="shared" si="292"/>
        <v>1.14031654008157</v>
      </c>
      <c r="EO215" s="26">
        <f t="shared" si="293"/>
        <v>1.00349329311504</v>
      </c>
      <c r="EP215" s="26">
        <f t="shared" si="294"/>
        <v>0.996518867501152</v>
      </c>
      <c r="EQ215" s="16">
        <f t="shared" si="295"/>
        <v>1.58679529217531e-5</v>
      </c>
      <c r="ER215" s="16">
        <f t="shared" si="296"/>
        <v>0.00348113249884807</v>
      </c>
      <c r="ES215" s="16">
        <f>(ER215-$ET$1)^2</f>
        <v>0.283057994117722</v>
      </c>
    </row>
    <row r="216" s="1" customFormat="1" spans="1:149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4"/>
      <c r="L216" s="4"/>
      <c r="M216" s="4"/>
      <c r="N216" s="5"/>
      <c r="O216" s="5"/>
      <c r="P216" s="5"/>
      <c r="R216" s="41"/>
      <c r="S216" s="41"/>
      <c r="T216" s="41"/>
      <c r="U216" s="42"/>
      <c r="V216" s="41"/>
      <c r="W216" s="41"/>
      <c r="X216" s="41"/>
      <c r="Y216" s="41"/>
      <c r="Z216" s="41"/>
      <c r="AA216" s="52"/>
      <c r="AB216" s="41"/>
      <c r="AE216" s="5"/>
      <c r="AF216" s="5"/>
      <c r="AG216" s="5"/>
      <c r="AJ216" s="41"/>
      <c r="AK216" s="41"/>
      <c r="AL216" s="41"/>
      <c r="AM216" s="41"/>
      <c r="AN216" s="42"/>
      <c r="AO216" s="41"/>
      <c r="AP216" s="41"/>
      <c r="AQ216" s="41"/>
      <c r="AR216" s="52"/>
      <c r="AS216" s="5"/>
      <c r="AT216" s="8"/>
      <c r="AU216" s="8"/>
      <c r="AV216" s="5"/>
      <c r="AW216" s="5"/>
      <c r="AX216" s="5"/>
      <c r="BA216" s="41"/>
      <c r="BB216" s="41"/>
      <c r="BC216" s="41"/>
      <c r="BD216" s="41"/>
      <c r="BE216" s="42"/>
      <c r="BF216" s="41"/>
      <c r="BG216" s="41"/>
      <c r="BH216" s="52"/>
      <c r="BI216" s="41"/>
      <c r="BL216" s="5"/>
      <c r="BM216" s="5"/>
      <c r="BN216" s="5"/>
      <c r="BQ216" s="41"/>
      <c r="BR216" s="41"/>
      <c r="BS216" s="42"/>
      <c r="BT216" s="41"/>
      <c r="BU216" s="41"/>
      <c r="BV216" s="41"/>
      <c r="BW216" s="52"/>
      <c r="BX216" s="5"/>
      <c r="BY216" s="9"/>
      <c r="BZ216" s="9"/>
      <c r="CA216" s="5"/>
      <c r="CB216" s="5"/>
      <c r="CC216" s="5"/>
      <c r="CF216" s="53"/>
      <c r="CG216" s="53"/>
      <c r="CH216" s="53"/>
      <c r="CI216" s="53"/>
      <c r="CJ216" s="53"/>
      <c r="CK216" s="58"/>
      <c r="CL216" s="12"/>
      <c r="CM216" s="11"/>
      <c r="CN216" s="11"/>
      <c r="CO216" s="12"/>
      <c r="CP216" s="12"/>
      <c r="CQ216" s="12"/>
      <c r="CS216" s="10"/>
      <c r="CT216" s="12"/>
      <c r="CU216" s="11"/>
      <c r="CV216" s="11"/>
      <c r="CW216" s="12"/>
      <c r="CX216" s="12"/>
      <c r="CY216" s="12"/>
      <c r="CZ216" s="36"/>
      <c r="DB216" s="41"/>
      <c r="DC216" s="41"/>
      <c r="DD216" s="42"/>
      <c r="DE216" s="41"/>
      <c r="DF216" s="52"/>
      <c r="DG216" s="41"/>
      <c r="DH216" s="7"/>
      <c r="DI216" s="7"/>
      <c r="DJ216" s="5"/>
      <c r="DK216" s="5"/>
      <c r="DL216" s="5"/>
      <c r="DO216" s="41"/>
      <c r="DP216" s="41"/>
      <c r="DQ216" s="41"/>
      <c r="DR216" s="60"/>
      <c r="DS216" s="5"/>
      <c r="DT216" s="8"/>
      <c r="DU216" s="8"/>
      <c r="DV216" s="5"/>
      <c r="DW216" s="5"/>
      <c r="DX216" s="5"/>
      <c r="EA216" s="41"/>
      <c r="EB216" s="42"/>
      <c r="EC216" s="41"/>
      <c r="ED216" s="5"/>
      <c r="EE216" s="8"/>
      <c r="EF216" s="8"/>
      <c r="EG216" s="5"/>
      <c r="EH216" s="5"/>
      <c r="EI216" s="5"/>
      <c r="EL216" s="41"/>
      <c r="EM216" s="41"/>
      <c r="EN216" s="5"/>
      <c r="EO216" s="8"/>
      <c r="EP216" s="8"/>
      <c r="EQ216" s="5"/>
      <c r="ER216" s="5"/>
      <c r="ES216" s="5"/>
    </row>
    <row r="217" s="1" customFormat="1" spans="1:149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37" t="s">
        <v>71</v>
      </c>
      <c r="L217" s="19">
        <f>AVERAGE(L2:L215)</f>
        <v>0.886953672515022</v>
      </c>
      <c r="M217" s="19">
        <f>AVERAGE(M2:M215)</f>
        <v>1.40409627403484</v>
      </c>
      <c r="N217" s="19">
        <f t="shared" ref="N217:P217" si="313">SUM(N2:N215)</f>
        <v>27.5335612569481</v>
      </c>
      <c r="O217" s="19">
        <f t="shared" si="313"/>
        <v>114.657262442929</v>
      </c>
      <c r="P217" s="19">
        <f t="shared" si="313"/>
        <v>119.679830004491</v>
      </c>
      <c r="R217" s="41"/>
      <c r="S217" s="41"/>
      <c r="T217" s="41"/>
      <c r="U217" s="42"/>
      <c r="V217" s="41"/>
      <c r="W217" s="41"/>
      <c r="X217" s="41"/>
      <c r="Y217" s="41"/>
      <c r="Z217" s="41"/>
      <c r="AB217" s="37" t="s">
        <v>71</v>
      </c>
      <c r="AC217" s="19">
        <f>AVERAGE(AC2:AC215)</f>
        <v>1.04779847302405</v>
      </c>
      <c r="AD217" s="19">
        <f>AVERAGE(AD2:AD215)</f>
        <v>1.0538693234571</v>
      </c>
      <c r="AE217" s="19">
        <f t="shared" ref="AE217:AG217" si="314">SUM(AE2:AE215)</f>
        <v>12.5607920218948</v>
      </c>
      <c r="AF217" s="19">
        <f t="shared" si="314"/>
        <v>56.8247118475725</v>
      </c>
      <c r="AG217" s="19">
        <f t="shared" si="314"/>
        <v>13.0088405091982</v>
      </c>
      <c r="AJ217" s="41"/>
      <c r="AK217" s="41"/>
      <c r="AL217" s="41"/>
      <c r="AM217" s="41"/>
      <c r="AN217" s="42"/>
      <c r="AO217" s="41"/>
      <c r="AP217" s="41"/>
      <c r="AQ217" s="41"/>
      <c r="AR217" s="7"/>
      <c r="AS217" s="37" t="s">
        <v>71</v>
      </c>
      <c r="AT217" s="19">
        <f>AVERAGE(AT2:AT215)</f>
        <v>1.04781025389413</v>
      </c>
      <c r="AU217" s="19">
        <f>AVERAGE(AU2:AU215)</f>
        <v>1.05415370967387</v>
      </c>
      <c r="AV217" s="19">
        <f t="shared" ref="AV217:AX217" si="315">SUM(AV2:AV215)</f>
        <v>12.5939823625981</v>
      </c>
      <c r="AW217" s="19">
        <f t="shared" si="315"/>
        <v>56.9312113174431</v>
      </c>
      <c r="AX217" s="19">
        <f t="shared" si="315"/>
        <v>13.0231658131921</v>
      </c>
      <c r="BA217" s="41"/>
      <c r="BB217" s="41"/>
      <c r="BC217" s="41"/>
      <c r="BD217" s="41"/>
      <c r="BE217" s="42"/>
      <c r="BF217" s="41"/>
      <c r="BG217" s="41"/>
      <c r="BH217" s="7"/>
      <c r="BI217" s="37" t="s">
        <v>71</v>
      </c>
      <c r="BJ217" s="19">
        <f>AVERAGE(BJ2:BJ215)</f>
        <v>1.04759467573186</v>
      </c>
      <c r="BK217" s="19">
        <f>AVERAGE(BK2:BK215)</f>
        <v>1.05396655769774</v>
      </c>
      <c r="BL217" s="19">
        <f t="shared" ref="BL217:BN217" si="316">SUM(BL2:BL215)</f>
        <v>12.7289180746043</v>
      </c>
      <c r="BM217" s="19">
        <f t="shared" si="316"/>
        <v>56.7026987483565</v>
      </c>
      <c r="BN217" s="19">
        <f t="shared" si="316"/>
        <v>12.8896485758109</v>
      </c>
      <c r="BQ217" s="41"/>
      <c r="BR217" s="41"/>
      <c r="BS217" s="42"/>
      <c r="BT217" s="41"/>
      <c r="BU217" s="41"/>
      <c r="BV217" s="41"/>
      <c r="BW217" s="7"/>
      <c r="BX217" s="37" t="s">
        <v>71</v>
      </c>
      <c r="BY217" s="19">
        <f>AVERAGE(BY2:BY215)</f>
        <v>1.0480123159892</v>
      </c>
      <c r="BZ217" s="19">
        <f>AVERAGE(BZ2:BZ215)</f>
        <v>1.0544389977569</v>
      </c>
      <c r="CA217" s="19">
        <f t="shared" ref="CA217:CC217" si="317">SUM(CA2:CA215)</f>
        <v>12.820838721699</v>
      </c>
      <c r="CB217" s="19">
        <f t="shared" si="317"/>
        <v>57.0325659461272</v>
      </c>
      <c r="CC217" s="19">
        <f t="shared" si="317"/>
        <v>12.8988336491138</v>
      </c>
      <c r="CF217" s="53"/>
      <c r="CG217" s="53"/>
      <c r="CH217" s="53"/>
      <c r="CI217" s="53"/>
      <c r="CJ217" s="53"/>
      <c r="CK217" s="10"/>
      <c r="CL217" s="54" t="s">
        <v>71</v>
      </c>
      <c r="CM217" s="30">
        <f>AVERAGE(CM2:CM215)</f>
        <v>1.04934524206662</v>
      </c>
      <c r="CN217" s="30">
        <f>AVERAGE(CN2:CN215)</f>
        <v>1.05812054416411</v>
      </c>
      <c r="CO217" s="30">
        <f t="shared" ref="CO217:CQ217" si="318">SUM(CO2:CO215)</f>
        <v>13.1184209820042</v>
      </c>
      <c r="CP217" s="30">
        <f t="shared" si="318"/>
        <v>57.4536374915083</v>
      </c>
      <c r="CQ217" s="30">
        <f t="shared" si="318"/>
        <v>16.3960708974754</v>
      </c>
      <c r="CS217" s="10"/>
      <c r="CT217" s="54" t="s">
        <v>71</v>
      </c>
      <c r="CU217" s="30">
        <f>AVERAGE(CU2:CU215)</f>
        <v>0.98031233169857</v>
      </c>
      <c r="CV217" s="30">
        <f>AVERAGE(CV2:CV215)</f>
        <v>1.15259710556795</v>
      </c>
      <c r="CW217" s="30">
        <f>SUM(CW2:CW215)</f>
        <v>15.2262189966306</v>
      </c>
      <c r="CX217" s="30">
        <f>SUM(CX2:CX215)</f>
        <v>68.758596470221</v>
      </c>
      <c r="CY217" s="30">
        <f>SUM(CY2:CY215)</f>
        <v>26.5674476473502</v>
      </c>
      <c r="CZ217" s="36"/>
      <c r="DB217" s="41"/>
      <c r="DC217" s="41"/>
      <c r="DD217" s="42"/>
      <c r="DE217" s="41"/>
      <c r="DF217" s="7"/>
      <c r="DG217" s="37" t="s">
        <v>71</v>
      </c>
      <c r="DH217" s="38">
        <f>AVERAGE(DH2:DH215)</f>
        <v>1.05474089690901</v>
      </c>
      <c r="DI217" s="38">
        <f>AVERAGE(DI2:DI215)</f>
        <v>1.06487439393326</v>
      </c>
      <c r="DJ217" s="38">
        <f t="shared" ref="DJ217:DL217" si="319">SUM(DJ2:DJ215)</f>
        <v>15.1069055221265</v>
      </c>
      <c r="DK217" s="38">
        <f t="shared" si="319"/>
        <v>61.0114051674246</v>
      </c>
      <c r="DL217" s="38">
        <f t="shared" si="319"/>
        <v>19.7187519986554</v>
      </c>
      <c r="DO217" s="41"/>
      <c r="DP217" s="41"/>
      <c r="DQ217" s="41"/>
      <c r="DR217" s="6"/>
      <c r="DS217" s="37" t="s">
        <v>71</v>
      </c>
      <c r="DT217" s="19">
        <f>AVERAGE(DT2:DT215)</f>
        <v>1.05941023395164</v>
      </c>
      <c r="DU217" s="19">
        <f>AVERAGE(DU2:DU215)</f>
        <v>1.07040446197726</v>
      </c>
      <c r="DV217" s="19">
        <f t="shared" ref="DV217:DX217" si="320">SUM(DV2:DV215)</f>
        <v>15.7490857239405</v>
      </c>
      <c r="DW217" s="19">
        <f t="shared" si="320"/>
        <v>63.376502855232</v>
      </c>
      <c r="DX217" s="19">
        <f t="shared" si="320"/>
        <v>23.3113294155457</v>
      </c>
      <c r="EA217" s="41"/>
      <c r="EB217" s="42"/>
      <c r="EC217" s="41"/>
      <c r="ED217" s="37" t="s">
        <v>71</v>
      </c>
      <c r="EE217" s="19">
        <f>AVERAGE(EE2:EE215)</f>
        <v>1.07028432347666</v>
      </c>
      <c r="EF217" s="19">
        <f>AVERAGE(EF2:EF215)</f>
        <v>1.08765070612325</v>
      </c>
      <c r="EG217" s="19">
        <f t="shared" ref="EG217:EI217" si="321">SUM(EG2:EG215)</f>
        <v>18.6771163733256</v>
      </c>
      <c r="EH217" s="19">
        <f t="shared" si="321"/>
        <v>72.0500546743272</v>
      </c>
      <c r="EI217" s="19">
        <f t="shared" si="321"/>
        <v>32.7695539160283</v>
      </c>
      <c r="EL217" s="41"/>
      <c r="EM217" s="41"/>
      <c r="EN217" s="37" t="s">
        <v>71</v>
      </c>
      <c r="EO217" s="19">
        <f>AVERAGE(EO2:EO215)</f>
        <v>0.880922023897306</v>
      </c>
      <c r="EP217" s="19">
        <f>AVERAGE(EP2:EP215)</f>
        <v>1.41008676051365</v>
      </c>
      <c r="EQ217" s="19">
        <f t="shared" ref="EQ217:ES217" si="322">SUM(EQ2:EQ215)</f>
        <v>27.4055653788921</v>
      </c>
      <c r="ER217" s="19">
        <f t="shared" si="322"/>
        <v>114.599799312237</v>
      </c>
      <c r="ES217" s="19">
        <f t="shared" si="322"/>
        <v>120.312169372305</v>
      </c>
    </row>
    <row r="218" s="1" customFormat="1" spans="1:149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38" t="s">
        <v>36</v>
      </c>
      <c r="L218" s="19">
        <f>STDEV(L2:L215)</f>
        <v>0.340897632122818</v>
      </c>
      <c r="M218" s="19">
        <f>STDEV(M2:M215)</f>
        <v>0.828387790592475</v>
      </c>
      <c r="N218" s="19">
        <f t="shared" ref="N218:P218" si="323">COUNTA(N2:N215)</f>
        <v>214</v>
      </c>
      <c r="O218" s="19">
        <f t="shared" si="323"/>
        <v>214</v>
      </c>
      <c r="P218" s="19">
        <f t="shared" si="323"/>
        <v>214</v>
      </c>
      <c r="R218" s="43" t="s">
        <v>72</v>
      </c>
      <c r="S218" s="44">
        <v>-1.0633</v>
      </c>
      <c r="T218" s="44">
        <v>0.2227</v>
      </c>
      <c r="U218" s="45">
        <v>-0.4294</v>
      </c>
      <c r="V218" s="44">
        <v>3.543</v>
      </c>
      <c r="W218" s="44">
        <v>-0.0565</v>
      </c>
      <c r="X218" s="44">
        <v>-0.1011</v>
      </c>
      <c r="Y218" s="46">
        <v>0.469</v>
      </c>
      <c r="Z218" s="46">
        <v>-1.5383</v>
      </c>
      <c r="AA218" s="46">
        <v>0.4189</v>
      </c>
      <c r="AB218" s="38" t="s">
        <v>36</v>
      </c>
      <c r="AC218" s="19">
        <f>STDEV(AC2:AC215)</f>
        <v>0.321112058274003</v>
      </c>
      <c r="AD218" s="19">
        <f>STDEV(AD2:AD215)</f>
        <v>0.359164666095235</v>
      </c>
      <c r="AE218" s="19">
        <f t="shared" ref="AE218:AG218" si="324">COUNTA(AE2:AE215)</f>
        <v>214</v>
      </c>
      <c r="AF218" s="19">
        <f t="shared" si="324"/>
        <v>214</v>
      </c>
      <c r="AG218" s="19">
        <f t="shared" si="324"/>
        <v>214</v>
      </c>
      <c r="AJ218" s="43" t="s">
        <v>72</v>
      </c>
      <c r="AK218" s="44">
        <v>-1.0822</v>
      </c>
      <c r="AL218" s="44">
        <v>0.227</v>
      </c>
      <c r="AM218" s="44">
        <v>3.5427</v>
      </c>
      <c r="AN218" s="45">
        <v>-0.0542</v>
      </c>
      <c r="AO218" s="44">
        <v>-0.0992</v>
      </c>
      <c r="AP218" s="46">
        <v>0.4651</v>
      </c>
      <c r="AQ218" s="46">
        <v>-1.5407</v>
      </c>
      <c r="AR218" s="46">
        <v>0.4194</v>
      </c>
      <c r="AS218" s="38" t="s">
        <v>36</v>
      </c>
      <c r="AT218" s="19">
        <f>STDEV(AT2:AT215)</f>
        <v>0.321672993610075</v>
      </c>
      <c r="AU218" s="19">
        <f>STDEV(AU2:AU215)</f>
        <v>0.359585082248323</v>
      </c>
      <c r="AV218" s="19">
        <f t="shared" ref="AV218:AX218" si="325">COUNTA(AV2:AV215)</f>
        <v>214</v>
      </c>
      <c r="AW218" s="19">
        <f t="shared" si="325"/>
        <v>214</v>
      </c>
      <c r="AX218" s="19">
        <f t="shared" si="325"/>
        <v>214</v>
      </c>
      <c r="BA218" s="43" t="s">
        <v>72</v>
      </c>
      <c r="BB218" s="44">
        <v>-1.3617</v>
      </c>
      <c r="BC218" s="44">
        <v>0.2522</v>
      </c>
      <c r="BD218" s="44">
        <v>3.5654</v>
      </c>
      <c r="BE218" s="45">
        <v>-0.1026</v>
      </c>
      <c r="BF218" s="46">
        <v>0.4914</v>
      </c>
      <c r="BG218" s="46">
        <v>-1.5029</v>
      </c>
      <c r="BH218" s="46">
        <v>0.4318</v>
      </c>
      <c r="BI218" s="38" t="s">
        <v>36</v>
      </c>
      <c r="BJ218" s="19">
        <f>STDEV(BJ2:BJ215)</f>
        <v>0.321971906459434</v>
      </c>
      <c r="BK218" s="19">
        <f>STDEV(BK2:BK215)</f>
        <v>0.357945873112678</v>
      </c>
      <c r="BL218" s="19">
        <f t="shared" ref="BL218:BN218" si="326">COUNTA(BL2:BL215)</f>
        <v>214</v>
      </c>
      <c r="BM218" s="19">
        <f t="shared" si="326"/>
        <v>214</v>
      </c>
      <c r="BN218" s="19">
        <f t="shared" si="326"/>
        <v>214</v>
      </c>
      <c r="BQ218" s="43" t="s">
        <v>72</v>
      </c>
      <c r="BR218" s="44">
        <v>-1.3595</v>
      </c>
      <c r="BS218" s="45">
        <v>0.2488</v>
      </c>
      <c r="BT218" s="44">
        <v>3.5242</v>
      </c>
      <c r="BU218" s="46">
        <v>0.3863</v>
      </c>
      <c r="BV218" s="46">
        <v>-1.5645</v>
      </c>
      <c r="BW218" s="46">
        <v>0.4289</v>
      </c>
      <c r="BX218" s="38" t="s">
        <v>36</v>
      </c>
      <c r="BY218" s="19">
        <f>STDEV(BY2:BY215)</f>
        <v>0.323134306450927</v>
      </c>
      <c r="BZ218" s="19">
        <f>STDEV(BZ2:BZ215)</f>
        <v>0.359082153178891</v>
      </c>
      <c r="CA218" s="19">
        <f t="shared" ref="CA218:CC218" si="327">COUNTA(CA2:CA215)</f>
        <v>214</v>
      </c>
      <c r="CB218" s="19">
        <f t="shared" si="327"/>
        <v>214</v>
      </c>
      <c r="CC218" s="19">
        <f t="shared" si="327"/>
        <v>214</v>
      </c>
      <c r="CF218" s="31" t="s">
        <v>72</v>
      </c>
      <c r="CG218" s="54">
        <v>-1.1417</v>
      </c>
      <c r="CH218" s="54">
        <v>3.5069</v>
      </c>
      <c r="CI218" s="55">
        <v>0.3832</v>
      </c>
      <c r="CJ218" s="55">
        <v>-1.7144</v>
      </c>
      <c r="CK218" s="55">
        <v>0.4164</v>
      </c>
      <c r="CL218" s="54" t="s">
        <v>36</v>
      </c>
      <c r="CM218" s="30">
        <f>STDEV(CM2:CM215)</f>
        <v>0.324219789392267</v>
      </c>
      <c r="CN218" s="30">
        <f>STDEV(CN2:CN215)</f>
        <v>0.382099717626909</v>
      </c>
      <c r="CO218" s="30">
        <f t="shared" ref="CO218:CQ218" si="328">COUNTA(CO2:CO215)</f>
        <v>214</v>
      </c>
      <c r="CP218" s="30">
        <f t="shared" si="328"/>
        <v>214</v>
      </c>
      <c r="CQ218" s="30">
        <f t="shared" si="328"/>
        <v>214</v>
      </c>
      <c r="CS218" s="10"/>
      <c r="CT218" s="54" t="s">
        <v>36</v>
      </c>
      <c r="CU218" s="30">
        <f>STDEV(CU2:CU215)</f>
        <v>0.326023040092743</v>
      </c>
      <c r="CV218" s="30">
        <f>STDEV(CV2:CV215)</f>
        <v>0.452829054385191</v>
      </c>
      <c r="CW218" s="30">
        <f>COUNTA(CW2:CW215)</f>
        <v>214</v>
      </c>
      <c r="CX218" s="30">
        <f>COUNTA(CX2:CX215)</f>
        <v>214</v>
      </c>
      <c r="CY218" s="30">
        <f>COUNTA(CY2:CY215)</f>
        <v>214</v>
      </c>
      <c r="CZ218" s="36"/>
      <c r="DB218" s="43" t="s">
        <v>72</v>
      </c>
      <c r="DC218" s="44">
        <v>-1.36</v>
      </c>
      <c r="DD218" s="45">
        <v>2.4216</v>
      </c>
      <c r="DE218" s="46">
        <v>-1.8486</v>
      </c>
      <c r="DF218" s="46">
        <v>0.4278</v>
      </c>
      <c r="DG218" s="38" t="s">
        <v>36</v>
      </c>
      <c r="DH218" s="38">
        <f>STDEV(DH2:DH215)</f>
        <v>0.341039282500023</v>
      </c>
      <c r="DI218" s="38">
        <f>STDEV(DI2:DI215)</f>
        <v>0.412324488594898</v>
      </c>
      <c r="DJ218" s="38">
        <f t="shared" ref="DJ218:DL218" si="329">COUNTA(DJ2:DJ215)</f>
        <v>214</v>
      </c>
      <c r="DK218" s="38">
        <f t="shared" si="329"/>
        <v>214</v>
      </c>
      <c r="DL218" s="38">
        <f t="shared" si="329"/>
        <v>214</v>
      </c>
      <c r="DO218" s="43" t="s">
        <v>72</v>
      </c>
      <c r="DP218" s="44">
        <v>-1.3265</v>
      </c>
      <c r="DQ218" s="46">
        <v>-1.9034</v>
      </c>
      <c r="DR218" s="61">
        <v>0.4691</v>
      </c>
      <c r="DS218" s="38" t="s">
        <v>36</v>
      </c>
      <c r="DT218" s="19">
        <f>STDEV(DT2:DT215)</f>
        <v>0.353476248268469</v>
      </c>
      <c r="DU218" s="19">
        <f>STDEV(DU2:DU215)</f>
        <v>0.438839952610166</v>
      </c>
      <c r="DV218" s="19">
        <f t="shared" ref="DV218:DX218" si="330">COUNTA(DV2:DV215)</f>
        <v>214</v>
      </c>
      <c r="DW218" s="19">
        <f t="shared" si="330"/>
        <v>214</v>
      </c>
      <c r="DX218" s="19">
        <f t="shared" si="330"/>
        <v>214</v>
      </c>
      <c r="EA218" s="43" t="s">
        <v>72</v>
      </c>
      <c r="EB218" s="45">
        <v>-0.5032</v>
      </c>
      <c r="EC218" s="46">
        <v>-1.5566</v>
      </c>
      <c r="ED218" s="38" t="s">
        <v>36</v>
      </c>
      <c r="EE218" s="19">
        <f>STDEV(EE2:EE215)</f>
        <v>0.368696095913356</v>
      </c>
      <c r="EF218" s="19">
        <f>STDEV(EF2:EF215)</f>
        <v>0.509917879950773</v>
      </c>
      <c r="EG218" s="19">
        <f t="shared" ref="EG218:EI218" si="331">COUNTA(EG2:EG215)</f>
        <v>214</v>
      </c>
      <c r="EH218" s="19">
        <f t="shared" si="331"/>
        <v>214</v>
      </c>
      <c r="EI218" s="19">
        <f t="shared" si="331"/>
        <v>214</v>
      </c>
      <c r="EL218" s="43" t="s">
        <v>72</v>
      </c>
      <c r="EM218" s="46">
        <v>-0.0308</v>
      </c>
      <c r="EN218" s="38" t="s">
        <v>36</v>
      </c>
      <c r="EO218" s="19">
        <f>STDEV(EO2:EO215)</f>
        <v>0.336624880315875</v>
      </c>
      <c r="EP218" s="19">
        <f>STDEV(EP2:EP215)</f>
        <v>0.827046429391176</v>
      </c>
      <c r="EQ218" s="19">
        <f t="shared" ref="EQ218:ES218" si="332">COUNTA(EQ2:EQ215)</f>
        <v>214</v>
      </c>
      <c r="ER218" s="19">
        <f t="shared" si="332"/>
        <v>214</v>
      </c>
      <c r="ES218" s="19">
        <f t="shared" si="332"/>
        <v>214</v>
      </c>
    </row>
    <row r="219" s="1" customFormat="1" spans="1:149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38" t="s">
        <v>73</v>
      </c>
      <c r="L219" s="19">
        <f>L218/L217</f>
        <v>0.384346604210091</v>
      </c>
      <c r="M219" s="19">
        <f>M218/M217</f>
        <v>0.589979338248653</v>
      </c>
      <c r="N219" s="38">
        <f>SQRT(N217/N218)</f>
        <v>0.358694161090882</v>
      </c>
      <c r="O219" s="38">
        <f>O217/O218</f>
        <v>0.535781600200601</v>
      </c>
      <c r="P219" s="38">
        <f>SQRT(P217/(P218-1))</f>
        <v>0.749584642432942</v>
      </c>
      <c r="R219" s="46" t="s">
        <v>74</v>
      </c>
      <c r="S219" s="44">
        <v>0.5212</v>
      </c>
      <c r="T219" s="44">
        <v>0.1283</v>
      </c>
      <c r="U219" s="45">
        <v>0.8802</v>
      </c>
      <c r="V219" s="44">
        <v>0.7682</v>
      </c>
      <c r="W219" s="44">
        <v>0.0966</v>
      </c>
      <c r="X219" s="44">
        <v>0.1526</v>
      </c>
      <c r="Y219" s="46">
        <v>0.201</v>
      </c>
      <c r="Z219" s="46">
        <v>0.2041</v>
      </c>
      <c r="AA219" s="46">
        <v>0.0787</v>
      </c>
      <c r="AB219" s="38" t="s">
        <v>73</v>
      </c>
      <c r="AC219" s="19">
        <f>AC218/AC217</f>
        <v>0.30646356770042</v>
      </c>
      <c r="AD219" s="19">
        <f>AD218/AD217</f>
        <v>0.340805693932751</v>
      </c>
      <c r="AE219" s="38">
        <f>SQRT(AE217/AE218)</f>
        <v>0.242271108103996</v>
      </c>
      <c r="AF219" s="38">
        <f>AF217/AF218</f>
        <v>0.2655360366709</v>
      </c>
      <c r="AG219" s="38">
        <f>SQRT(AG217/(AG218-1))</f>
        <v>0.24713228965027</v>
      </c>
      <c r="AJ219" s="46" t="s">
        <v>74</v>
      </c>
      <c r="AK219" s="44">
        <v>0.5156</v>
      </c>
      <c r="AL219" s="44">
        <v>0.1302</v>
      </c>
      <c r="AM219" s="44">
        <v>0.7665</v>
      </c>
      <c r="AN219" s="45">
        <v>0.0953</v>
      </c>
      <c r="AO219" s="44">
        <v>0.1539</v>
      </c>
      <c r="AP219" s="46">
        <v>0.2023</v>
      </c>
      <c r="AQ219" s="46">
        <v>0.2047</v>
      </c>
      <c r="AR219" s="46">
        <v>0.0783</v>
      </c>
      <c r="AS219" s="38" t="s">
        <v>73</v>
      </c>
      <c r="AT219" s="19">
        <f>AT218/AT217</f>
        <v>0.306995462598877</v>
      </c>
      <c r="AU219" s="19">
        <f>AU218/AU217</f>
        <v>0.341112571106515</v>
      </c>
      <c r="AV219" s="38">
        <f>SQRT(AV217/AV218)</f>
        <v>0.242590982668263</v>
      </c>
      <c r="AW219" s="38">
        <f>AW217/AW218</f>
        <v>0.266033697745061</v>
      </c>
      <c r="AX219" s="38">
        <f>SQRT(AX217/(AX218-1))</f>
        <v>0.247268322953251</v>
      </c>
      <c r="BA219" s="46" t="s">
        <v>74</v>
      </c>
      <c r="BB219" s="44">
        <v>0.1842</v>
      </c>
      <c r="BC219" s="44">
        <v>0.1279</v>
      </c>
      <c r="BD219" s="44">
        <v>0.7601</v>
      </c>
      <c r="BE219" s="45">
        <v>0.1529</v>
      </c>
      <c r="BF219" s="46">
        <v>0.1931</v>
      </c>
      <c r="BG219" s="46">
        <v>0.1943</v>
      </c>
      <c r="BH219" s="46">
        <v>0.0735</v>
      </c>
      <c r="BI219" s="38" t="s">
        <v>73</v>
      </c>
      <c r="BJ219" s="19">
        <f>BJ218/BJ217</f>
        <v>0.307343969875087</v>
      </c>
      <c r="BK219" s="19">
        <f>BK218/BK217</f>
        <v>0.339617865954463</v>
      </c>
      <c r="BL219" s="38">
        <f>SQRT(BL217/BL218)</f>
        <v>0.243887116474534</v>
      </c>
      <c r="BM219" s="38">
        <f>BM217/BM218</f>
        <v>0.264965882001666</v>
      </c>
      <c r="BN219" s="38">
        <f>SQRT(BN217/(BN218-1))</f>
        <v>0.245997524471407</v>
      </c>
      <c r="BQ219" s="46" t="s">
        <v>74</v>
      </c>
      <c r="BR219" s="44">
        <v>0.186</v>
      </c>
      <c r="BS219" s="45">
        <v>0.1268</v>
      </c>
      <c r="BT219" s="44">
        <v>0.7682</v>
      </c>
      <c r="BU219" s="46">
        <v>0.1227</v>
      </c>
      <c r="BV219" s="46">
        <v>0.178</v>
      </c>
      <c r="BW219" s="46">
        <v>0.0747</v>
      </c>
      <c r="BX219" s="38" t="s">
        <v>73</v>
      </c>
      <c r="BY219" s="19">
        <f>BY218/BY217</f>
        <v>0.308330638410414</v>
      </c>
      <c r="BZ219" s="19">
        <f>BZ218/BZ217</f>
        <v>0.340543316344296</v>
      </c>
      <c r="CA219" s="38">
        <f>SQRT(CA217/CA218)</f>
        <v>0.244766135967275</v>
      </c>
      <c r="CB219" s="38">
        <f>CB217/CB218</f>
        <v>0.266507317505267</v>
      </c>
      <c r="CC219" s="38">
        <f>SQRT(CC217/(CC218-1))</f>
        <v>0.246085156919172</v>
      </c>
      <c r="CF219" s="55" t="s">
        <v>74</v>
      </c>
      <c r="CG219" s="54">
        <v>0.1558</v>
      </c>
      <c r="CH219" s="54">
        <v>0.7829</v>
      </c>
      <c r="CI219" s="55">
        <v>0.1235</v>
      </c>
      <c r="CJ219" s="55">
        <v>0.1614</v>
      </c>
      <c r="CK219" s="55">
        <v>0.0772</v>
      </c>
      <c r="CL219" s="54" t="s">
        <v>73</v>
      </c>
      <c r="CM219" s="30">
        <f>CM218/CM217</f>
        <v>0.308973421134244</v>
      </c>
      <c r="CN219" s="30">
        <f>CN218/CN217</f>
        <v>0.361111708617999</v>
      </c>
      <c r="CO219" s="30">
        <f>SQRT(CO217/CO218)</f>
        <v>0.247590453422962</v>
      </c>
      <c r="CP219" s="30">
        <f>CP217/CP218</f>
        <v>0.268474941549104</v>
      </c>
      <c r="CQ219" s="30">
        <f>SQRT(CQ217/(CQ218-1))</f>
        <v>0.277447037601041</v>
      </c>
      <c r="CS219" s="10"/>
      <c r="CT219" s="54" t="s">
        <v>73</v>
      </c>
      <c r="CU219" s="30">
        <f>CU218/CU217</f>
        <v>0.332570579345716</v>
      </c>
      <c r="CV219" s="30">
        <f>CV218/CV217</f>
        <v>0.392877139980371</v>
      </c>
      <c r="CW219" s="30">
        <f>SQRT(CW217/CW218)</f>
        <v>0.266740615690639</v>
      </c>
      <c r="CX219" s="30">
        <f>CX217/CX218</f>
        <v>0.321301852664584</v>
      </c>
      <c r="CY219" s="30">
        <f>SQRT(CY217/(CY218-1))</f>
        <v>0.353171065011374</v>
      </c>
      <c r="CZ219" s="36"/>
      <c r="DB219" s="46" t="s">
        <v>74</v>
      </c>
      <c r="DC219" s="44">
        <v>0.1416</v>
      </c>
      <c r="DD219" s="45">
        <v>0.7676</v>
      </c>
      <c r="DE219" s="46">
        <v>0.1581</v>
      </c>
      <c r="DF219" s="46">
        <v>0.079</v>
      </c>
      <c r="DG219" s="38" t="s">
        <v>73</v>
      </c>
      <c r="DH219" s="38">
        <f>DH218/DH217</f>
        <v>0.323339394063</v>
      </c>
      <c r="DI219" s="38">
        <f>DI218/DI217</f>
        <v>0.387204811143895</v>
      </c>
      <c r="DJ219" s="38">
        <f>SQRT(DJ217/DJ218)</f>
        <v>0.265693463334225</v>
      </c>
      <c r="DK219" s="38">
        <f>DK217/DK218</f>
        <v>0.285100024146844</v>
      </c>
      <c r="DL219" s="38">
        <f>SQRT(DL217/(DL218-1))</f>
        <v>0.304263537846997</v>
      </c>
      <c r="DO219" s="46" t="s">
        <v>74</v>
      </c>
      <c r="DP219" s="44">
        <v>0.1445</v>
      </c>
      <c r="DQ219" s="46">
        <v>0.1638</v>
      </c>
      <c r="DR219" s="61">
        <v>0.0791</v>
      </c>
      <c r="DS219" s="38" t="s">
        <v>73</v>
      </c>
      <c r="DT219" s="19">
        <f>DT218/DT217</f>
        <v>0.333653798066484</v>
      </c>
      <c r="DU219" s="19">
        <f>DU218/DU217</f>
        <v>0.409975825212404</v>
      </c>
      <c r="DV219" s="38">
        <f>SQRT(DV217/DV218)</f>
        <v>0.271281880196755</v>
      </c>
      <c r="DW219" s="38">
        <f>DW217/DW218</f>
        <v>0.296151882501084</v>
      </c>
      <c r="DX219" s="38">
        <f>SQRT(DX217/(DX218-1))</f>
        <v>0.330821494322616</v>
      </c>
      <c r="EA219" s="46" t="s">
        <v>74</v>
      </c>
      <c r="EB219" s="45">
        <v>0.0412</v>
      </c>
      <c r="EC219" s="46">
        <v>0.1644</v>
      </c>
      <c r="ED219" s="38" t="s">
        <v>73</v>
      </c>
      <c r="EE219" s="19">
        <f>EE218/EE217</f>
        <v>0.344484253226938</v>
      </c>
      <c r="EF219" s="19">
        <f>EF218/EF217</f>
        <v>0.468825034618228</v>
      </c>
      <c r="EG219" s="38">
        <f>SQRT(EG217/EG218)</f>
        <v>0.295425531623735</v>
      </c>
      <c r="EH219" s="38">
        <f>EH217/EH218</f>
        <v>0.336682498478164</v>
      </c>
      <c r="EI219" s="38">
        <f>SQRT(EI217/(EI218-1))</f>
        <v>0.392234204229143</v>
      </c>
      <c r="EL219" s="46" t="s">
        <v>74</v>
      </c>
      <c r="EM219" s="46">
        <v>0.1135</v>
      </c>
      <c r="EN219" s="38" t="s">
        <v>73</v>
      </c>
      <c r="EO219" s="19">
        <f>EO218/EO217</f>
        <v>0.382127896889904</v>
      </c>
      <c r="EP219" s="19">
        <f>EP218/EP217</f>
        <v>0.586521661326646</v>
      </c>
      <c r="EQ219" s="38">
        <f>SQRT(EQ217/EQ218)</f>
        <v>0.357859455123085</v>
      </c>
      <c r="ER219" s="38">
        <f>ER217/ER218</f>
        <v>0.535513080898305</v>
      </c>
      <c r="ES219" s="38">
        <f>SQRT(ES217/(ES218-1))</f>
        <v>0.751562283245823</v>
      </c>
    </row>
    <row r="220" s="1" customFormat="1" spans="1:149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4"/>
      <c r="M220" s="39"/>
      <c r="N220" s="40" t="s">
        <v>50</v>
      </c>
      <c r="O220" s="40" t="s">
        <v>51</v>
      </c>
      <c r="P220" s="40" t="s">
        <v>52</v>
      </c>
      <c r="R220" s="38" t="s">
        <v>75</v>
      </c>
      <c r="S220" s="44">
        <f>S219/S218</f>
        <v>-0.490172105708643</v>
      </c>
      <c r="T220" s="44">
        <f t="shared" ref="T220:AA220" si="333">T219/T218</f>
        <v>0.576111360574764</v>
      </c>
      <c r="U220" s="45">
        <f t="shared" si="333"/>
        <v>-2.04983698183512</v>
      </c>
      <c r="V220" s="44">
        <f t="shared" si="333"/>
        <v>0.216821902342647</v>
      </c>
      <c r="W220" s="44">
        <f t="shared" si="333"/>
        <v>-1.70973451327434</v>
      </c>
      <c r="X220" s="44">
        <f t="shared" si="333"/>
        <v>-1.50939663699308</v>
      </c>
      <c r="Y220" s="44">
        <f t="shared" si="333"/>
        <v>0.428571428571429</v>
      </c>
      <c r="Z220" s="44">
        <f t="shared" si="333"/>
        <v>-0.132678931287785</v>
      </c>
      <c r="AA220" s="44">
        <f t="shared" si="333"/>
        <v>0.187873000716161</v>
      </c>
      <c r="AB220" s="4"/>
      <c r="AC220" s="4"/>
      <c r="AD220" s="4"/>
      <c r="AE220" s="40" t="s">
        <v>50</v>
      </c>
      <c r="AF220" s="40" t="s">
        <v>51</v>
      </c>
      <c r="AG220" s="40" t="s">
        <v>52</v>
      </c>
      <c r="AJ220" s="38" t="s">
        <v>75</v>
      </c>
      <c r="AK220" s="44">
        <f>AK219/AK218</f>
        <v>-0.476436887821105</v>
      </c>
      <c r="AL220" s="44">
        <f t="shared" ref="AL220:AR220" si="334">AL219/AL218</f>
        <v>0.573568281938326</v>
      </c>
      <c r="AM220" s="44">
        <f t="shared" si="334"/>
        <v>0.216360403082395</v>
      </c>
      <c r="AN220" s="45">
        <f t="shared" si="334"/>
        <v>-1.75830258302583</v>
      </c>
      <c r="AO220" s="44">
        <f t="shared" si="334"/>
        <v>-1.55141129032258</v>
      </c>
      <c r="AP220" s="44">
        <f t="shared" si="334"/>
        <v>0.434960223607826</v>
      </c>
      <c r="AQ220" s="44">
        <f t="shared" si="334"/>
        <v>-0.132861686246511</v>
      </c>
      <c r="AR220" s="44">
        <f t="shared" si="334"/>
        <v>0.186695278969957</v>
      </c>
      <c r="AS220" s="4"/>
      <c r="AT220" s="4"/>
      <c r="AU220" s="4"/>
      <c r="AV220" s="40" t="s">
        <v>50</v>
      </c>
      <c r="AW220" s="40" t="s">
        <v>51</v>
      </c>
      <c r="AX220" s="40" t="s">
        <v>52</v>
      </c>
      <c r="BA220" s="38" t="s">
        <v>75</v>
      </c>
      <c r="BB220" s="44">
        <f>BB219/BB218</f>
        <v>-0.135272086362635</v>
      </c>
      <c r="BC220" s="44">
        <f t="shared" ref="BC220:BH220" si="335">BC219/BC218</f>
        <v>0.507137192704203</v>
      </c>
      <c r="BD220" s="44">
        <f t="shared" si="335"/>
        <v>0.213187861109553</v>
      </c>
      <c r="BE220" s="45">
        <f t="shared" si="335"/>
        <v>-1.49025341130604</v>
      </c>
      <c r="BF220" s="44">
        <f t="shared" si="335"/>
        <v>0.392958892958893</v>
      </c>
      <c r="BG220" s="44">
        <f t="shared" si="335"/>
        <v>-0.129283385454787</v>
      </c>
      <c r="BH220" s="44">
        <f t="shared" si="335"/>
        <v>0.170217693376563</v>
      </c>
      <c r="BI220" s="4"/>
      <c r="BJ220" s="4"/>
      <c r="BK220" s="4"/>
      <c r="BL220" s="40" t="s">
        <v>50</v>
      </c>
      <c r="BM220" s="40" t="s">
        <v>51</v>
      </c>
      <c r="BN220" s="40" t="s">
        <v>52</v>
      </c>
      <c r="BQ220" s="38" t="s">
        <v>75</v>
      </c>
      <c r="BR220" s="44">
        <f t="shared" ref="BR220:BW220" si="336">BR219/BR218</f>
        <v>-0.136815005516734</v>
      </c>
      <c r="BS220" s="45">
        <f t="shared" si="336"/>
        <v>0.509646302250804</v>
      </c>
      <c r="BT220" s="44">
        <f t="shared" si="336"/>
        <v>0.217978548323024</v>
      </c>
      <c r="BU220" s="44">
        <f t="shared" si="336"/>
        <v>0.317628785917681</v>
      </c>
      <c r="BV220" s="44">
        <f t="shared" si="336"/>
        <v>-0.113774368807926</v>
      </c>
      <c r="BW220" s="44">
        <f t="shared" si="336"/>
        <v>0.174166472371182</v>
      </c>
      <c r="BX220" s="4"/>
      <c r="BY220" s="4"/>
      <c r="BZ220" s="4"/>
      <c r="CA220" s="40" t="s">
        <v>50</v>
      </c>
      <c r="CB220" s="40" t="s">
        <v>51</v>
      </c>
      <c r="CC220" s="40" t="s">
        <v>52</v>
      </c>
      <c r="CF220" s="30" t="s">
        <v>75</v>
      </c>
      <c r="CG220" s="54">
        <f>CG219/CG218</f>
        <v>-0.136463168958571</v>
      </c>
      <c r="CH220" s="54">
        <f>CH219/CH218</f>
        <v>0.223245601528415</v>
      </c>
      <c r="CI220" s="54">
        <f>CI219/CI218</f>
        <v>0.322286012526096</v>
      </c>
      <c r="CJ220" s="54">
        <f>CJ219/CJ218</f>
        <v>-0.0941437237517499</v>
      </c>
      <c r="CK220" s="54">
        <f>CK219/CK218</f>
        <v>0.185398655139289</v>
      </c>
      <c r="CL220" s="11"/>
      <c r="CM220" s="11"/>
      <c r="CN220" s="11"/>
      <c r="CO220" s="32" t="s">
        <v>50</v>
      </c>
      <c r="CP220" s="32" t="s">
        <v>51</v>
      </c>
      <c r="CQ220" s="32" t="s">
        <v>52</v>
      </c>
      <c r="CS220" s="10"/>
      <c r="CT220" s="10"/>
      <c r="CU220" s="11"/>
      <c r="CV220" s="11"/>
      <c r="CW220" s="32" t="s">
        <v>50</v>
      </c>
      <c r="CX220" s="32" t="s">
        <v>51</v>
      </c>
      <c r="CY220" s="32" t="s">
        <v>52</v>
      </c>
      <c r="CZ220" s="36"/>
      <c r="DB220" s="38" t="s">
        <v>75</v>
      </c>
      <c r="DC220" s="44">
        <f>DC219/DC218</f>
        <v>-0.104117647058824</v>
      </c>
      <c r="DD220" s="45">
        <f>DD219/DD218</f>
        <v>0.316980508754542</v>
      </c>
      <c r="DE220" s="44">
        <f>DE219/DE218</f>
        <v>-0.0855241804608893</v>
      </c>
      <c r="DF220" s="44">
        <f>DF219/DF218</f>
        <v>0.184665731650304</v>
      </c>
      <c r="DG220" s="4"/>
      <c r="DH220" s="4"/>
      <c r="DI220" s="4"/>
      <c r="DJ220" s="40" t="s">
        <v>50</v>
      </c>
      <c r="DK220" s="40" t="s">
        <v>51</v>
      </c>
      <c r="DL220" s="40" t="s">
        <v>52</v>
      </c>
      <c r="DO220" s="38" t="s">
        <v>75</v>
      </c>
      <c r="DP220" s="44">
        <f t="shared" ref="DP220:DR220" si="337">DP219/DP218</f>
        <v>-0.108933283075763</v>
      </c>
      <c r="DQ220" s="44">
        <f t="shared" si="337"/>
        <v>-0.0860565304192498</v>
      </c>
      <c r="DR220" s="45">
        <f t="shared" si="337"/>
        <v>0.168620763163505</v>
      </c>
      <c r="DS220" s="4"/>
      <c r="DT220" s="4"/>
      <c r="DU220" s="4"/>
      <c r="DV220" s="40" t="s">
        <v>50</v>
      </c>
      <c r="DW220" s="40" t="s">
        <v>51</v>
      </c>
      <c r="DX220" s="40" t="s">
        <v>52</v>
      </c>
      <c r="EA220" s="38" t="s">
        <v>75</v>
      </c>
      <c r="EB220" s="45">
        <f>EB219/EB218</f>
        <v>-0.0818759936406995</v>
      </c>
      <c r="EC220" s="44">
        <f>EC219/EC218</f>
        <v>-0.105614801490428</v>
      </c>
      <c r="ED220" s="4"/>
      <c r="EE220" s="4"/>
      <c r="EF220" s="4"/>
      <c r="EG220" s="40" t="s">
        <v>50</v>
      </c>
      <c r="EH220" s="40" t="s">
        <v>51</v>
      </c>
      <c r="EI220" s="40" t="s">
        <v>52</v>
      </c>
      <c r="EL220" s="38" t="s">
        <v>75</v>
      </c>
      <c r="EM220" s="44">
        <f>EM219/EM218</f>
        <v>-3.68506493506493</v>
      </c>
      <c r="EN220" s="4"/>
      <c r="EO220" s="4"/>
      <c r="EP220" s="4"/>
      <c r="EQ220" s="40" t="s">
        <v>50</v>
      </c>
      <c r="ER220" s="40" t="s">
        <v>51</v>
      </c>
      <c r="ES220" s="40" t="s">
        <v>52</v>
      </c>
    </row>
    <row r="221" s="1" customFormat="1" spans="1:149">
      <c r="A221" s="2"/>
      <c r="B221" s="2"/>
      <c r="C221" s="3"/>
      <c r="D221" s="3"/>
      <c r="E221" s="2"/>
      <c r="F221" s="2"/>
      <c r="G221" s="2"/>
      <c r="H221" s="2"/>
      <c r="I221" s="2"/>
      <c r="J221" s="2"/>
      <c r="K221" s="4"/>
      <c r="M221" s="39"/>
      <c r="N221" s="5"/>
      <c r="O221" s="5"/>
      <c r="P221" s="5"/>
      <c r="R221" s="38" t="s">
        <v>76</v>
      </c>
      <c r="S221" s="44">
        <f>ABS(S220)</f>
        <v>0.490172105708643</v>
      </c>
      <c r="T221" s="44">
        <f t="shared" ref="T221:AA221" si="338">ABS(T220)</f>
        <v>0.576111360574764</v>
      </c>
      <c r="U221" s="45">
        <f t="shared" si="338"/>
        <v>2.04983698183512</v>
      </c>
      <c r="V221" s="44">
        <f t="shared" si="338"/>
        <v>0.216821902342647</v>
      </c>
      <c r="W221" s="44">
        <f t="shared" si="338"/>
        <v>1.70973451327434</v>
      </c>
      <c r="X221" s="44">
        <f t="shared" si="338"/>
        <v>1.50939663699308</v>
      </c>
      <c r="Y221" s="44">
        <f t="shared" si="338"/>
        <v>0.428571428571429</v>
      </c>
      <c r="Z221" s="44">
        <f t="shared" si="338"/>
        <v>0.132678931287785</v>
      </c>
      <c r="AA221" s="44">
        <f t="shared" si="338"/>
        <v>0.187873000716161</v>
      </c>
      <c r="AB221" s="41"/>
      <c r="AE221" s="5"/>
      <c r="AF221" s="5"/>
      <c r="AG221" s="5"/>
      <c r="AJ221" s="38" t="s">
        <v>76</v>
      </c>
      <c r="AK221" s="44">
        <f>ABS(AK220)</f>
        <v>0.476436887821105</v>
      </c>
      <c r="AL221" s="44">
        <f t="shared" ref="AL221:AR221" si="339">ABS(AL220)</f>
        <v>0.573568281938326</v>
      </c>
      <c r="AM221" s="44">
        <f t="shared" si="339"/>
        <v>0.216360403082395</v>
      </c>
      <c r="AN221" s="45">
        <f t="shared" si="339"/>
        <v>1.75830258302583</v>
      </c>
      <c r="AO221" s="44">
        <f t="shared" si="339"/>
        <v>1.55141129032258</v>
      </c>
      <c r="AP221" s="44">
        <f t="shared" si="339"/>
        <v>0.434960223607826</v>
      </c>
      <c r="AQ221" s="44">
        <f t="shared" si="339"/>
        <v>0.132861686246511</v>
      </c>
      <c r="AR221" s="44">
        <f t="shared" si="339"/>
        <v>0.186695278969957</v>
      </c>
      <c r="AS221" s="5"/>
      <c r="AT221" s="8"/>
      <c r="AU221" s="8"/>
      <c r="AV221" s="5"/>
      <c r="AW221" s="5"/>
      <c r="AX221" s="5"/>
      <c r="BA221" s="38" t="s">
        <v>76</v>
      </c>
      <c r="BB221" s="44">
        <f>ABS(BB220)</f>
        <v>0.135272086362635</v>
      </c>
      <c r="BC221" s="44">
        <f t="shared" ref="BC221:BH221" si="340">ABS(BC220)</f>
        <v>0.507137192704203</v>
      </c>
      <c r="BD221" s="44">
        <f t="shared" si="340"/>
        <v>0.213187861109553</v>
      </c>
      <c r="BE221" s="45">
        <f t="shared" si="340"/>
        <v>1.49025341130604</v>
      </c>
      <c r="BF221" s="44">
        <f t="shared" si="340"/>
        <v>0.392958892958893</v>
      </c>
      <c r="BG221" s="44">
        <f t="shared" si="340"/>
        <v>0.129283385454787</v>
      </c>
      <c r="BH221" s="44">
        <f t="shared" si="340"/>
        <v>0.170217693376563</v>
      </c>
      <c r="BI221" s="41"/>
      <c r="BL221" s="5"/>
      <c r="BM221" s="5"/>
      <c r="BN221" s="5"/>
      <c r="BQ221" s="38" t="s">
        <v>76</v>
      </c>
      <c r="BR221" s="44">
        <f t="shared" ref="BR221:BW221" si="341">ABS(BR220)</f>
        <v>0.136815005516734</v>
      </c>
      <c r="BS221" s="45">
        <f t="shared" si="341"/>
        <v>0.509646302250804</v>
      </c>
      <c r="BT221" s="44">
        <f t="shared" si="341"/>
        <v>0.217978548323024</v>
      </c>
      <c r="BU221" s="44">
        <f t="shared" si="341"/>
        <v>0.317628785917681</v>
      </c>
      <c r="BV221" s="44">
        <f t="shared" si="341"/>
        <v>0.113774368807926</v>
      </c>
      <c r="BW221" s="44">
        <f t="shared" si="341"/>
        <v>0.174166472371182</v>
      </c>
      <c r="BX221" s="5"/>
      <c r="BY221" s="9"/>
      <c r="BZ221" s="9"/>
      <c r="CA221" s="5"/>
      <c r="CB221" s="5"/>
      <c r="CC221" s="5"/>
      <c r="CF221" s="30" t="s">
        <v>76</v>
      </c>
      <c r="CG221" s="54">
        <f>ABS(CG220)</f>
        <v>0.136463168958571</v>
      </c>
      <c r="CH221" s="54">
        <f>ABS(CH220)</f>
        <v>0.223245601528415</v>
      </c>
      <c r="CI221" s="54">
        <f>ABS(CI220)</f>
        <v>0.322286012526096</v>
      </c>
      <c r="CJ221" s="54">
        <f>ABS(CJ220)</f>
        <v>0.0941437237517499</v>
      </c>
      <c r="CK221" s="54">
        <f>ABS(CK220)</f>
        <v>0.185398655139289</v>
      </c>
      <c r="CL221" s="12"/>
      <c r="CM221" s="11"/>
      <c r="CN221" s="11"/>
      <c r="CO221" s="12"/>
      <c r="CP221" s="12"/>
      <c r="CQ221" s="12"/>
      <c r="CS221" s="10"/>
      <c r="CT221" s="10"/>
      <c r="CU221" s="11"/>
      <c r="CV221" s="11"/>
      <c r="CW221" s="12"/>
      <c r="CX221" s="12"/>
      <c r="CY221" s="12"/>
      <c r="CZ221" s="36"/>
      <c r="DB221" s="38" t="s">
        <v>76</v>
      </c>
      <c r="DC221" s="44">
        <f>ABS(DC220)</f>
        <v>0.104117647058824</v>
      </c>
      <c r="DD221" s="45">
        <f>ABS(DD220)</f>
        <v>0.316980508754542</v>
      </c>
      <c r="DE221" s="44">
        <f>ABS(DE220)</f>
        <v>0.0855241804608893</v>
      </c>
      <c r="DF221" s="44">
        <f>ABS(DF220)</f>
        <v>0.184665731650304</v>
      </c>
      <c r="DG221" s="41"/>
      <c r="DH221" s="7"/>
      <c r="DI221" s="7"/>
      <c r="DJ221" s="5"/>
      <c r="DK221" s="5"/>
      <c r="DL221" s="5"/>
      <c r="DO221" s="38" t="s">
        <v>76</v>
      </c>
      <c r="DP221" s="44">
        <f t="shared" ref="DP221:DR221" si="342">ABS(DP220)</f>
        <v>0.108933283075763</v>
      </c>
      <c r="DQ221" s="44">
        <f t="shared" si="342"/>
        <v>0.0860565304192498</v>
      </c>
      <c r="DR221" s="45">
        <f t="shared" si="342"/>
        <v>0.168620763163505</v>
      </c>
      <c r="DS221" s="5"/>
      <c r="DT221" s="8"/>
      <c r="DU221" s="8"/>
      <c r="DV221" s="5"/>
      <c r="DW221" s="5"/>
      <c r="DX221" s="5"/>
      <c r="EA221" s="38" t="s">
        <v>76</v>
      </c>
      <c r="EB221" s="45">
        <f>ABS(EB220)</f>
        <v>0.0818759936406995</v>
      </c>
      <c r="EC221" s="44">
        <f>ABS(EC220)</f>
        <v>0.105614801490428</v>
      </c>
      <c r="ED221" s="5"/>
      <c r="EE221" s="8"/>
      <c r="EF221" s="8"/>
      <c r="EG221" s="5"/>
      <c r="EH221" s="5"/>
      <c r="EI221" s="5"/>
      <c r="EL221" s="38" t="s">
        <v>76</v>
      </c>
      <c r="EM221" s="44">
        <f>ABS(EM220)</f>
        <v>3.68506493506493</v>
      </c>
      <c r="EN221" s="5"/>
      <c r="EO221" s="8"/>
      <c r="EP221" s="8"/>
      <c r="EQ221" s="5"/>
      <c r="ER221" s="5"/>
      <c r="ES221" s="5"/>
    </row>
    <row r="222" s="1" customFormat="1" spans="1:149">
      <c r="A222" s="2"/>
      <c r="B222" s="2"/>
      <c r="C222" s="3"/>
      <c r="D222" s="3"/>
      <c r="E222" s="2"/>
      <c r="F222" s="2"/>
      <c r="G222" s="2"/>
      <c r="H222" s="2"/>
      <c r="I222" s="2"/>
      <c r="J222" s="2"/>
      <c r="K222" s="4"/>
      <c r="M222" s="39"/>
      <c r="N222" s="5"/>
      <c r="O222" s="5"/>
      <c r="P222" s="5"/>
      <c r="R222" s="46" t="s">
        <v>77</v>
      </c>
      <c r="S222" s="44">
        <v>0.1162</v>
      </c>
      <c r="T222" s="47"/>
      <c r="U222" s="48"/>
      <c r="V222" s="49"/>
      <c r="W222" s="49"/>
      <c r="X222" s="49"/>
      <c r="Y222" s="49"/>
      <c r="Z222" s="49"/>
      <c r="AA222" s="52"/>
      <c r="AB222" s="41"/>
      <c r="AE222" s="5"/>
      <c r="AF222" s="5"/>
      <c r="AG222" s="5"/>
      <c r="AJ222" s="46" t="s">
        <v>78</v>
      </c>
      <c r="AK222" s="44">
        <v>0.1163</v>
      </c>
      <c r="AL222" s="47"/>
      <c r="AM222" s="49"/>
      <c r="AN222" s="48"/>
      <c r="AO222" s="49"/>
      <c r="AP222" s="49"/>
      <c r="AQ222" s="49"/>
      <c r="AR222" s="52"/>
      <c r="AS222" s="5"/>
      <c r="AT222" s="8"/>
      <c r="AU222" s="8"/>
      <c r="AV222" s="5"/>
      <c r="AW222" s="5"/>
      <c r="AX222" s="5"/>
      <c r="BA222" s="46" t="s">
        <v>78</v>
      </c>
      <c r="BB222" s="44">
        <v>0.1159</v>
      </c>
      <c r="BC222" s="47"/>
      <c r="BD222" s="49"/>
      <c r="BE222" s="48"/>
      <c r="BF222" s="49"/>
      <c r="BG222" s="49"/>
      <c r="BH222" s="52"/>
      <c r="BI222" s="41"/>
      <c r="BL222" s="5"/>
      <c r="BM222" s="5"/>
      <c r="BN222" s="5"/>
      <c r="BQ222" s="46" t="s">
        <v>78</v>
      </c>
      <c r="BR222" s="44">
        <v>0.1167</v>
      </c>
      <c r="BS222" s="48"/>
      <c r="BT222" s="49"/>
      <c r="BU222" s="49"/>
      <c r="BV222" s="49"/>
      <c r="BW222" s="52"/>
      <c r="BX222" s="5"/>
      <c r="BY222" s="9"/>
      <c r="BZ222" s="9"/>
      <c r="CA222" s="5"/>
      <c r="CB222" s="5"/>
      <c r="CC222" s="5"/>
      <c r="CF222" s="55" t="s">
        <v>78</v>
      </c>
      <c r="CG222" s="54">
        <v>0.1204</v>
      </c>
      <c r="CH222" s="56"/>
      <c r="CI222" s="56"/>
      <c r="CJ222" s="56"/>
      <c r="CK222" s="58"/>
      <c r="CL222" s="12"/>
      <c r="CM222" s="11"/>
      <c r="CN222" s="11"/>
      <c r="CO222" s="12"/>
      <c r="CP222" s="12"/>
      <c r="CQ222" s="12"/>
      <c r="CS222" s="10"/>
      <c r="CT222" s="10"/>
      <c r="CU222" s="10"/>
      <c r="CV222" s="10"/>
      <c r="CW222" s="10"/>
      <c r="CX222" s="10"/>
      <c r="CY222" s="10"/>
      <c r="CZ222" s="36"/>
      <c r="DB222" s="46" t="s">
        <v>78</v>
      </c>
      <c r="DC222" s="44">
        <v>0.1281</v>
      </c>
      <c r="DD222" s="48"/>
      <c r="DE222" s="49"/>
      <c r="DF222" s="52"/>
      <c r="DG222" s="41"/>
      <c r="DH222" s="7"/>
      <c r="DI222" s="7"/>
      <c r="DJ222" s="5"/>
      <c r="DK222" s="5"/>
      <c r="DL222" s="5"/>
      <c r="DO222" s="46" t="s">
        <v>78</v>
      </c>
      <c r="DP222" s="44">
        <v>0.1346</v>
      </c>
      <c r="DQ222" s="49"/>
      <c r="DR222" s="60"/>
      <c r="DS222" s="5"/>
      <c r="DT222" s="8"/>
      <c r="DU222" s="8"/>
      <c r="DV222" s="5"/>
      <c r="DW222" s="5"/>
      <c r="DX222" s="5"/>
      <c r="EA222" s="46" t="s">
        <v>78</v>
      </c>
      <c r="EB222" s="45">
        <v>0.1587</v>
      </c>
      <c r="EC222" s="49"/>
      <c r="ED222" s="5"/>
      <c r="EE222" s="8"/>
      <c r="EF222" s="8"/>
      <c r="EG222" s="5"/>
      <c r="EH222" s="5"/>
      <c r="EI222" s="5"/>
      <c r="EL222" s="46" t="s">
        <v>78</v>
      </c>
      <c r="EM222" s="44">
        <v>0.269</v>
      </c>
      <c r="EN222" s="5"/>
      <c r="EO222" s="8"/>
      <c r="EP222" s="8"/>
      <c r="EQ222" s="5"/>
      <c r="ER222" s="5"/>
      <c r="ES222" s="5"/>
    </row>
    <row r="223" s="1" customFormat="1" spans="1:149">
      <c r="A223" s="2"/>
      <c r="B223" s="2"/>
      <c r="C223" s="3"/>
      <c r="D223" s="3"/>
      <c r="E223" s="2"/>
      <c r="F223" s="2"/>
      <c r="G223" s="2"/>
      <c r="H223" s="2"/>
      <c r="I223" s="2"/>
      <c r="J223" s="2"/>
      <c r="K223" s="4"/>
      <c r="L223" s="4"/>
      <c r="M223" s="4"/>
      <c r="N223" s="5"/>
      <c r="O223" s="5"/>
      <c r="P223" s="5"/>
      <c r="R223" s="41"/>
      <c r="S223" s="50">
        <v>5</v>
      </c>
      <c r="T223" s="50">
        <v>4</v>
      </c>
      <c r="U223" s="51">
        <v>1</v>
      </c>
      <c r="V223" s="50">
        <v>7</v>
      </c>
      <c r="W223" s="50">
        <v>2</v>
      </c>
      <c r="X223" s="50">
        <v>3</v>
      </c>
      <c r="Y223" s="50">
        <v>6</v>
      </c>
      <c r="Z223" s="50">
        <v>9</v>
      </c>
      <c r="AA223" s="50">
        <v>8</v>
      </c>
      <c r="AB223" s="41"/>
      <c r="AE223" s="5"/>
      <c r="AF223" s="5"/>
      <c r="AG223" s="5"/>
      <c r="AJ223" s="41"/>
      <c r="AK223" s="50">
        <v>5</v>
      </c>
      <c r="AL223" s="50">
        <v>4</v>
      </c>
      <c r="AM223" s="50">
        <v>7</v>
      </c>
      <c r="AN223" s="51">
        <v>2</v>
      </c>
      <c r="AO223" s="50">
        <v>3</v>
      </c>
      <c r="AP223" s="50">
        <v>6</v>
      </c>
      <c r="AQ223" s="50">
        <v>9</v>
      </c>
      <c r="AR223" s="50">
        <v>8</v>
      </c>
      <c r="AS223" s="5"/>
      <c r="AT223" s="8"/>
      <c r="AU223" s="8"/>
      <c r="AV223" s="5"/>
      <c r="AW223" s="5"/>
      <c r="AX223" s="5"/>
      <c r="BA223" s="41"/>
      <c r="BB223" s="50">
        <v>8</v>
      </c>
      <c r="BC223" s="50">
        <v>4</v>
      </c>
      <c r="BD223" s="50">
        <v>6</v>
      </c>
      <c r="BE223" s="51">
        <v>3</v>
      </c>
      <c r="BF223" s="50">
        <v>5</v>
      </c>
      <c r="BG223" s="50">
        <v>9</v>
      </c>
      <c r="BH223" s="50">
        <v>7</v>
      </c>
      <c r="BI223" s="41"/>
      <c r="BL223" s="5"/>
      <c r="BM223" s="5"/>
      <c r="BN223" s="5"/>
      <c r="BQ223" s="41"/>
      <c r="BR223" s="50">
        <v>8</v>
      </c>
      <c r="BS223" s="51">
        <v>4</v>
      </c>
      <c r="BT223" s="50">
        <v>6</v>
      </c>
      <c r="BU223" s="50">
        <v>5</v>
      </c>
      <c r="BV223" s="50">
        <v>9</v>
      </c>
      <c r="BW223" s="50">
        <v>7</v>
      </c>
      <c r="BX223" s="5"/>
      <c r="BY223" s="9"/>
      <c r="BZ223" s="9"/>
      <c r="CA223" s="5"/>
      <c r="CB223" s="5"/>
      <c r="CC223" s="5"/>
      <c r="CF223" s="53"/>
      <c r="CG223" s="57">
        <v>8</v>
      </c>
      <c r="CH223" s="57">
        <v>6</v>
      </c>
      <c r="CI223" s="57">
        <v>5</v>
      </c>
      <c r="CJ223" s="57">
        <v>9</v>
      </c>
      <c r="CK223" s="57">
        <v>7</v>
      </c>
      <c r="CL223" s="12"/>
      <c r="CM223" s="11"/>
      <c r="CN223" s="11"/>
      <c r="CO223" s="12"/>
      <c r="CP223" s="12"/>
      <c r="CQ223" s="12"/>
      <c r="CS223" s="59" t="s">
        <v>88</v>
      </c>
      <c r="CT223" s="54" t="s">
        <v>71</v>
      </c>
      <c r="CU223" s="30">
        <v>0.886953672515022</v>
      </c>
      <c r="CV223" s="30">
        <v>1.40409627403484</v>
      </c>
      <c r="CW223" s="30">
        <v>27.5335612569481</v>
      </c>
      <c r="CX223" s="30">
        <v>114.657262442929</v>
      </c>
      <c r="CY223" s="30">
        <v>119.679830004491</v>
      </c>
      <c r="CZ223" s="36"/>
      <c r="DB223" s="41"/>
      <c r="DC223" s="50">
        <v>8</v>
      </c>
      <c r="DD223" s="51">
        <v>6</v>
      </c>
      <c r="DE223" s="50">
        <v>9</v>
      </c>
      <c r="DF223" s="50">
        <v>7</v>
      </c>
      <c r="DG223" s="41"/>
      <c r="DH223" s="7"/>
      <c r="DI223" s="7"/>
      <c r="DJ223" s="5"/>
      <c r="DK223" s="5"/>
      <c r="DL223" s="5"/>
      <c r="DO223" s="41"/>
      <c r="DP223" s="50">
        <v>8</v>
      </c>
      <c r="DQ223" s="50">
        <v>9</v>
      </c>
      <c r="DR223" s="51">
        <v>7</v>
      </c>
      <c r="DS223" s="5"/>
      <c r="DT223" s="8"/>
      <c r="DU223" s="8"/>
      <c r="DV223" s="5"/>
      <c r="DW223" s="5"/>
      <c r="DX223" s="5"/>
      <c r="EA223" s="41"/>
      <c r="EB223" s="51">
        <v>8</v>
      </c>
      <c r="EC223" s="50">
        <v>9</v>
      </c>
      <c r="ED223" s="5"/>
      <c r="EE223" s="8"/>
      <c r="EF223" s="8"/>
      <c r="EG223" s="5"/>
      <c r="EH223" s="5"/>
      <c r="EI223" s="5"/>
      <c r="EL223" s="41"/>
      <c r="EM223" s="50">
        <v>9</v>
      </c>
      <c r="EN223" s="5"/>
      <c r="EO223" s="8"/>
      <c r="EP223" s="8"/>
      <c r="EQ223" s="5"/>
      <c r="ER223" s="5"/>
      <c r="ES223" s="5"/>
    </row>
    <row r="224" s="1" customFormat="1" spans="1:149">
      <c r="A224" s="2"/>
      <c r="B224" s="2"/>
      <c r="C224" s="3"/>
      <c r="D224" s="3"/>
      <c r="E224" s="2"/>
      <c r="F224" s="2"/>
      <c r="G224" s="2"/>
      <c r="H224" s="2"/>
      <c r="I224" s="2"/>
      <c r="J224" s="2"/>
      <c r="K224" s="4"/>
      <c r="L224" s="4"/>
      <c r="M224" s="4"/>
      <c r="N224" s="5"/>
      <c r="O224" s="5"/>
      <c r="P224" s="5"/>
      <c r="U224" s="6"/>
      <c r="Z224" s="7"/>
      <c r="AE224" s="5"/>
      <c r="AF224" s="5"/>
      <c r="AG224" s="5"/>
      <c r="AJ224" s="7"/>
      <c r="AK224" s="7"/>
      <c r="AL224" s="7"/>
      <c r="AM224" s="7"/>
      <c r="AN224" s="6"/>
      <c r="AO224" s="7"/>
      <c r="AP224" s="7"/>
      <c r="AQ224" s="7"/>
      <c r="AR224" s="7"/>
      <c r="AS224" s="8"/>
      <c r="AT224" s="8"/>
      <c r="AU224" s="8"/>
      <c r="AV224" s="5"/>
      <c r="AW224" s="5"/>
      <c r="AX224" s="5"/>
      <c r="BA224" s="7"/>
      <c r="BB224" s="7"/>
      <c r="BC224" s="7"/>
      <c r="BD224" s="7"/>
      <c r="BE224" s="6"/>
      <c r="BF224" s="7"/>
      <c r="BG224" s="7"/>
      <c r="BH224" s="7"/>
      <c r="BL224" s="5"/>
      <c r="BM224" s="5"/>
      <c r="BN224" s="5"/>
      <c r="BQ224" s="7"/>
      <c r="BR224" s="7"/>
      <c r="BS224" s="6"/>
      <c r="BT224" s="7"/>
      <c r="BU224" s="7"/>
      <c r="BV224" s="7"/>
      <c r="BW224" s="7"/>
      <c r="BX224" s="9"/>
      <c r="BY224" s="9"/>
      <c r="BZ224" s="9"/>
      <c r="CA224" s="5"/>
      <c r="CB224" s="5"/>
      <c r="CC224" s="5"/>
      <c r="CF224" s="10"/>
      <c r="CG224" s="10"/>
      <c r="CH224" s="10"/>
      <c r="CI224" s="10"/>
      <c r="CJ224" s="10"/>
      <c r="CK224" s="10"/>
      <c r="CL224" s="11"/>
      <c r="CM224" s="11"/>
      <c r="CN224" s="11"/>
      <c r="CO224" s="12"/>
      <c r="CP224" s="12"/>
      <c r="CQ224" s="12"/>
      <c r="CS224" s="10"/>
      <c r="CT224" s="54" t="s">
        <v>36</v>
      </c>
      <c r="CU224" s="30">
        <v>0.340897632122818</v>
      </c>
      <c r="CV224" s="30">
        <v>0.828387790592475</v>
      </c>
      <c r="CW224" s="30">
        <v>214</v>
      </c>
      <c r="CX224" s="30">
        <v>214</v>
      </c>
      <c r="CY224" s="30">
        <v>214</v>
      </c>
      <c r="CZ224" s="36"/>
      <c r="DB224" s="7"/>
      <c r="DC224" s="7"/>
      <c r="DD224" s="6"/>
      <c r="DE224" s="7"/>
      <c r="DF224" s="7"/>
      <c r="DH224" s="7"/>
      <c r="DI224" s="7"/>
      <c r="DJ224" s="5"/>
      <c r="DK224" s="5"/>
      <c r="DL224" s="5"/>
      <c r="DO224" s="7"/>
      <c r="DP224" s="7"/>
      <c r="DQ224" s="7"/>
      <c r="DR224" s="6"/>
      <c r="DS224" s="8"/>
      <c r="DT224" s="8"/>
      <c r="DU224" s="8"/>
      <c r="DV224" s="5"/>
      <c r="DW224" s="5"/>
      <c r="DX224" s="5"/>
      <c r="EA224" s="7"/>
      <c r="EB224" s="6"/>
      <c r="EC224" s="7"/>
      <c r="ED224" s="8"/>
      <c r="EE224" s="8"/>
      <c r="EF224" s="8"/>
      <c r="EG224" s="5"/>
      <c r="EH224" s="5"/>
      <c r="EI224" s="5"/>
      <c r="EL224" s="7"/>
      <c r="EM224" s="7"/>
      <c r="EN224" s="8"/>
      <c r="EO224" s="8"/>
      <c r="EP224" s="8"/>
      <c r="EQ224" s="5"/>
      <c r="ER224" s="5"/>
      <c r="ES224" s="5"/>
    </row>
    <row r="225" s="1" customFormat="1" spans="1:149">
      <c r="A225" s="2"/>
      <c r="B225" s="2"/>
      <c r="C225" s="3"/>
      <c r="D225" s="3"/>
      <c r="E225" s="2"/>
      <c r="F225" s="2"/>
      <c r="G225" s="2"/>
      <c r="H225" s="2"/>
      <c r="I225" s="2"/>
      <c r="J225" s="2"/>
      <c r="K225" s="4"/>
      <c r="L225" s="4"/>
      <c r="M225" s="4"/>
      <c r="N225" s="5"/>
      <c r="O225" s="5"/>
      <c r="P225" s="5"/>
      <c r="R225" s="1" t="s">
        <v>79</v>
      </c>
      <c r="S225" s="1">
        <v>1</v>
      </c>
      <c r="T225" s="7">
        <v>2</v>
      </c>
      <c r="U225" s="6">
        <v>3</v>
      </c>
      <c r="V225" s="1">
        <v>4</v>
      </c>
      <c r="W225" s="1">
        <v>5</v>
      </c>
      <c r="X225" s="1">
        <v>6</v>
      </c>
      <c r="Y225" s="7">
        <v>7</v>
      </c>
      <c r="Z225" s="1">
        <v>8</v>
      </c>
      <c r="AA225" s="1">
        <v>9</v>
      </c>
      <c r="AE225" s="5"/>
      <c r="AF225" s="5"/>
      <c r="AG225" s="5"/>
      <c r="AJ225" s="7" t="s">
        <v>79</v>
      </c>
      <c r="AK225" s="7">
        <v>1</v>
      </c>
      <c r="AL225" s="7">
        <v>2</v>
      </c>
      <c r="AM225" s="7">
        <v>4</v>
      </c>
      <c r="AN225" s="6">
        <v>5</v>
      </c>
      <c r="AO225" s="7">
        <v>6</v>
      </c>
      <c r="AP225" s="7">
        <v>7</v>
      </c>
      <c r="AQ225" s="7">
        <v>8</v>
      </c>
      <c r="AR225" s="7">
        <v>9</v>
      </c>
      <c r="AS225" s="8"/>
      <c r="AT225" s="8"/>
      <c r="AU225" s="8"/>
      <c r="AV225" s="5"/>
      <c r="AW225" s="5"/>
      <c r="AX225" s="5"/>
      <c r="BA225" s="7" t="s">
        <v>79</v>
      </c>
      <c r="BB225" s="7">
        <v>1</v>
      </c>
      <c r="BC225" s="7">
        <v>2</v>
      </c>
      <c r="BD225" s="7">
        <v>4</v>
      </c>
      <c r="BE225" s="6">
        <v>6</v>
      </c>
      <c r="BF225" s="7">
        <v>7</v>
      </c>
      <c r="BG225" s="7">
        <v>8</v>
      </c>
      <c r="BH225" s="7">
        <v>9</v>
      </c>
      <c r="BL225" s="5"/>
      <c r="BM225" s="5"/>
      <c r="BN225" s="5"/>
      <c r="BQ225" s="7" t="s">
        <v>79</v>
      </c>
      <c r="BR225" s="7">
        <v>1</v>
      </c>
      <c r="BS225" s="6">
        <v>2</v>
      </c>
      <c r="BT225" s="7">
        <v>4</v>
      </c>
      <c r="BU225" s="7">
        <v>7</v>
      </c>
      <c r="BV225" s="7">
        <v>8</v>
      </c>
      <c r="BW225" s="7">
        <v>9</v>
      </c>
      <c r="BX225" s="9"/>
      <c r="BY225" s="9"/>
      <c r="BZ225" s="9"/>
      <c r="CA225" s="5"/>
      <c r="CB225" s="5"/>
      <c r="CC225" s="5"/>
      <c r="CF225" s="10" t="s">
        <v>79</v>
      </c>
      <c r="CG225" s="10">
        <v>1</v>
      </c>
      <c r="CH225" s="10">
        <v>4</v>
      </c>
      <c r="CI225" s="10">
        <v>7</v>
      </c>
      <c r="CJ225" s="10">
        <v>8</v>
      </c>
      <c r="CK225" s="10">
        <v>9</v>
      </c>
      <c r="CL225" s="11"/>
      <c r="CM225" s="11"/>
      <c r="CN225" s="11"/>
      <c r="CO225" s="12"/>
      <c r="CP225" s="12"/>
      <c r="CQ225" s="12"/>
      <c r="CS225" s="10"/>
      <c r="CT225" s="54" t="s">
        <v>73</v>
      </c>
      <c r="CU225" s="30">
        <v>0.384346604210091</v>
      </c>
      <c r="CV225" s="30">
        <v>0.589979338248653</v>
      </c>
      <c r="CW225" s="30">
        <v>0.358694161090882</v>
      </c>
      <c r="CX225" s="30">
        <v>0.535781600200601</v>
      </c>
      <c r="CY225" s="30">
        <v>0.749584642432942</v>
      </c>
      <c r="CZ225" s="36"/>
      <c r="DB225" s="7" t="s">
        <v>79</v>
      </c>
      <c r="DC225" s="7">
        <v>1</v>
      </c>
      <c r="DD225" s="6">
        <v>4</v>
      </c>
      <c r="DE225" s="7">
        <v>8</v>
      </c>
      <c r="DF225" s="7">
        <v>9</v>
      </c>
      <c r="DH225" s="7"/>
      <c r="DI225" s="7"/>
      <c r="DJ225" s="5"/>
      <c r="DK225" s="5"/>
      <c r="DL225" s="5"/>
      <c r="DO225" s="7" t="s">
        <v>79</v>
      </c>
      <c r="DP225" s="7">
        <v>1</v>
      </c>
      <c r="DQ225" s="7">
        <v>8</v>
      </c>
      <c r="DR225" s="6">
        <v>9</v>
      </c>
      <c r="DS225" s="8"/>
      <c r="DT225" s="8"/>
      <c r="DU225" s="8"/>
      <c r="DV225" s="5"/>
      <c r="DW225" s="5"/>
      <c r="DX225" s="5"/>
      <c r="EA225" s="7" t="s">
        <v>79</v>
      </c>
      <c r="EB225" s="6">
        <v>1</v>
      </c>
      <c r="EC225" s="7">
        <v>8</v>
      </c>
      <c r="ED225" s="8"/>
      <c r="EE225" s="8"/>
      <c r="EF225" s="8"/>
      <c r="EG225" s="5"/>
      <c r="EH225" s="5"/>
      <c r="EI225" s="5"/>
      <c r="EL225" s="7" t="s">
        <v>79</v>
      </c>
      <c r="EM225" s="7">
        <v>8</v>
      </c>
      <c r="EN225" s="8"/>
      <c r="EO225" s="8"/>
      <c r="EP225" s="8"/>
      <c r="EQ225" s="5"/>
      <c r="ER225" s="5"/>
      <c r="ES225" s="5"/>
    </row>
    <row r="226" s="1" customFormat="1" spans="1:149">
      <c r="A226" s="2"/>
      <c r="B226" s="2"/>
      <c r="C226" s="3"/>
      <c r="D226" s="3"/>
      <c r="E226" s="2"/>
      <c r="F226" s="2"/>
      <c r="G226" s="2"/>
      <c r="H226" s="2"/>
      <c r="I226" s="2"/>
      <c r="J226" s="2"/>
      <c r="K226" s="4"/>
      <c r="L226" s="4"/>
      <c r="M226" s="4"/>
      <c r="N226" s="5"/>
      <c r="O226" s="5"/>
      <c r="P226" s="5"/>
      <c r="T226" s="7"/>
      <c r="U226" s="6"/>
      <c r="Y226" s="7"/>
      <c r="AE226" s="5"/>
      <c r="AF226" s="5"/>
      <c r="AG226" s="5"/>
      <c r="AJ226" s="7"/>
      <c r="AK226" s="7"/>
      <c r="AL226" s="7"/>
      <c r="AM226" s="7"/>
      <c r="AN226" s="6"/>
      <c r="AO226" s="7"/>
      <c r="AP226" s="7"/>
      <c r="AQ226" s="7"/>
      <c r="AR226" s="7"/>
      <c r="AS226" s="8"/>
      <c r="AT226" s="8"/>
      <c r="AU226" s="8"/>
      <c r="AV226" s="5"/>
      <c r="AW226" s="5"/>
      <c r="AX226" s="5"/>
      <c r="BA226" s="7"/>
      <c r="BB226" s="7"/>
      <c r="BC226" s="7"/>
      <c r="BD226" s="7"/>
      <c r="BE226" s="6"/>
      <c r="BF226" s="7"/>
      <c r="BG226" s="7"/>
      <c r="BH226" s="7"/>
      <c r="BL226" s="5"/>
      <c r="BM226" s="5"/>
      <c r="BN226" s="5"/>
      <c r="BQ226" s="7"/>
      <c r="BR226" s="7"/>
      <c r="BS226" s="6"/>
      <c r="BT226" s="7"/>
      <c r="BU226" s="7"/>
      <c r="BV226" s="7"/>
      <c r="BW226" s="7"/>
      <c r="BX226" s="9"/>
      <c r="BY226" s="9"/>
      <c r="BZ226" s="9"/>
      <c r="CA226" s="5"/>
      <c r="CB226" s="5"/>
      <c r="CC226" s="5"/>
      <c r="CF226" s="10"/>
      <c r="CG226" s="10"/>
      <c r="CH226" s="10"/>
      <c r="CI226" s="10"/>
      <c r="CJ226" s="10"/>
      <c r="CK226" s="10"/>
      <c r="CL226" s="11"/>
      <c r="CM226" s="11"/>
      <c r="CN226" s="11"/>
      <c r="CO226" s="12"/>
      <c r="CP226" s="12"/>
      <c r="CQ226" s="12"/>
      <c r="CS226" s="10"/>
      <c r="CT226" s="11"/>
      <c r="CU226" s="10"/>
      <c r="CV226" s="11"/>
      <c r="CW226" s="32" t="s">
        <v>50</v>
      </c>
      <c r="CX226" s="32" t="s">
        <v>51</v>
      </c>
      <c r="CY226" s="32" t="s">
        <v>52</v>
      </c>
      <c r="CZ226" s="36"/>
      <c r="DB226" s="7"/>
      <c r="DC226" s="7"/>
      <c r="DD226" s="6"/>
      <c r="DE226" s="7"/>
      <c r="DF226" s="7"/>
      <c r="DH226" s="7"/>
      <c r="DI226" s="7"/>
      <c r="DJ226" s="5"/>
      <c r="DK226" s="5"/>
      <c r="DL226" s="5"/>
      <c r="DO226" s="7"/>
      <c r="DP226" s="7"/>
      <c r="DQ226" s="7"/>
      <c r="DR226" s="6"/>
      <c r="DS226" s="8"/>
      <c r="DT226" s="8"/>
      <c r="DU226" s="8"/>
      <c r="DV226" s="5"/>
      <c r="DW226" s="5"/>
      <c r="DX226" s="5"/>
      <c r="EA226" s="7"/>
      <c r="EB226" s="6"/>
      <c r="EC226" s="7"/>
      <c r="ED226" s="8"/>
      <c r="EE226" s="8"/>
      <c r="EF226" s="8"/>
      <c r="EG226" s="5"/>
      <c r="EH226" s="5"/>
      <c r="EI226" s="5"/>
      <c r="EL226" s="7"/>
      <c r="EM226" s="7"/>
      <c r="EN226" s="8"/>
      <c r="EO226" s="8"/>
      <c r="EP226" s="8"/>
      <c r="EQ226" s="5"/>
      <c r="ER226" s="5"/>
      <c r="ES226" s="5"/>
    </row>
    <row r="227" s="1" customFormat="1" spans="1:149">
      <c r="A227" s="2"/>
      <c r="B227" s="2"/>
      <c r="C227" s="3"/>
      <c r="D227" s="3"/>
      <c r="E227" s="2"/>
      <c r="F227" s="2"/>
      <c r="G227" s="2"/>
      <c r="H227" s="2"/>
      <c r="I227" s="2"/>
      <c r="J227" s="2"/>
      <c r="K227" s="4"/>
      <c r="L227" s="4"/>
      <c r="M227" s="4"/>
      <c r="N227" s="5"/>
      <c r="O227" s="5"/>
      <c r="P227" s="5"/>
      <c r="U227" s="6"/>
      <c r="Z227" s="7"/>
      <c r="AE227" s="5"/>
      <c r="AF227" s="5"/>
      <c r="AG227" s="5"/>
      <c r="AJ227" s="7"/>
      <c r="AK227" s="7"/>
      <c r="AL227" s="7"/>
      <c r="AM227" s="7"/>
      <c r="AN227" s="6"/>
      <c r="AO227" s="7"/>
      <c r="AP227" s="7"/>
      <c r="AQ227" s="7"/>
      <c r="AR227" s="7"/>
      <c r="AS227" s="8"/>
      <c r="AT227" s="8"/>
      <c r="AU227" s="8"/>
      <c r="AV227" s="5"/>
      <c r="AW227" s="5"/>
      <c r="AX227" s="5"/>
      <c r="BA227" s="7"/>
      <c r="BB227" s="7"/>
      <c r="BC227" s="7"/>
      <c r="BD227" s="7"/>
      <c r="BE227" s="6"/>
      <c r="BF227" s="7"/>
      <c r="BG227" s="7"/>
      <c r="BH227" s="7"/>
      <c r="BL227" s="5"/>
      <c r="BM227" s="5"/>
      <c r="BN227" s="5"/>
      <c r="BQ227" s="7"/>
      <c r="BR227" s="7"/>
      <c r="BS227" s="6"/>
      <c r="BT227" s="7"/>
      <c r="BU227" s="7"/>
      <c r="BV227" s="7"/>
      <c r="BW227" s="7"/>
      <c r="BX227" s="9"/>
      <c r="BY227" s="9"/>
      <c r="BZ227" s="9"/>
      <c r="CA227" s="5"/>
      <c r="CB227" s="5"/>
      <c r="CC227" s="5"/>
      <c r="CF227" s="10"/>
      <c r="CG227" s="10"/>
      <c r="CH227" s="10"/>
      <c r="CI227" s="10"/>
      <c r="CJ227" s="10"/>
      <c r="CK227" s="10"/>
      <c r="CL227" s="11"/>
      <c r="CM227" s="11"/>
      <c r="CN227" s="11"/>
      <c r="CO227" s="12"/>
      <c r="CP227" s="12"/>
      <c r="CQ227" s="12"/>
      <c r="CS227" s="10"/>
      <c r="CT227" s="11"/>
      <c r="CU227" s="10"/>
      <c r="CV227" s="11"/>
      <c r="CW227" s="12"/>
      <c r="CX227" s="12"/>
      <c r="CY227" s="12"/>
      <c r="CZ227" s="36"/>
      <c r="DB227" s="7"/>
      <c r="DC227" s="7"/>
      <c r="DD227" s="6"/>
      <c r="DE227" s="7"/>
      <c r="DF227" s="7"/>
      <c r="DG227" s="7"/>
      <c r="DH227" s="7"/>
      <c r="DI227" s="7"/>
      <c r="DJ227" s="5"/>
      <c r="DK227" s="5"/>
      <c r="DL227" s="5"/>
      <c r="DO227" s="7"/>
      <c r="DP227" s="7"/>
      <c r="DQ227" s="7"/>
      <c r="DR227" s="6"/>
      <c r="DS227" s="8"/>
      <c r="DT227" s="8"/>
      <c r="DU227" s="8"/>
      <c r="DV227" s="5"/>
      <c r="DW227" s="5"/>
      <c r="DX227" s="5"/>
      <c r="EA227" s="7"/>
      <c r="EB227" s="6"/>
      <c r="EC227" s="7"/>
      <c r="ED227" s="8"/>
      <c r="EE227" s="8"/>
      <c r="EF227" s="8"/>
      <c r="EG227" s="5"/>
      <c r="EH227" s="5"/>
      <c r="EI227" s="5"/>
      <c r="EL227" s="7"/>
      <c r="EM227" s="7"/>
      <c r="EN227" s="8"/>
      <c r="EO227" s="8"/>
      <c r="EP227" s="8"/>
      <c r="EQ227" s="5"/>
      <c r="ER227" s="5"/>
      <c r="ES227" s="5"/>
    </row>
    <row r="228" s="1" customFormat="1" spans="1:149">
      <c r="A228" s="2"/>
      <c r="B228" s="2"/>
      <c r="C228" s="3"/>
      <c r="D228" s="3"/>
      <c r="E228" s="2"/>
      <c r="F228" s="2"/>
      <c r="G228" s="2"/>
      <c r="H228" s="2"/>
      <c r="I228" s="2"/>
      <c r="J228" s="2"/>
      <c r="K228" s="4"/>
      <c r="L228" s="4"/>
      <c r="M228" s="4"/>
      <c r="N228" s="5"/>
      <c r="O228" s="5"/>
      <c r="P228" s="5"/>
      <c r="U228" s="6"/>
      <c r="Z228" s="7"/>
      <c r="AE228" s="5"/>
      <c r="AF228" s="5"/>
      <c r="AG228" s="5"/>
      <c r="AJ228" s="7"/>
      <c r="AK228" s="7"/>
      <c r="AL228" s="7"/>
      <c r="AM228" s="7"/>
      <c r="AN228" s="6"/>
      <c r="AO228" s="7"/>
      <c r="AP228" s="7"/>
      <c r="AQ228" s="7"/>
      <c r="AR228" s="7"/>
      <c r="AS228" s="8"/>
      <c r="AT228" s="8"/>
      <c r="AU228" s="8"/>
      <c r="AV228" s="5"/>
      <c r="AW228" s="5"/>
      <c r="AX228" s="5"/>
      <c r="BA228" s="7"/>
      <c r="BB228" s="7"/>
      <c r="BC228" s="7"/>
      <c r="BD228" s="7"/>
      <c r="BE228" s="6"/>
      <c r="BF228" s="7"/>
      <c r="BG228" s="7"/>
      <c r="BH228" s="7"/>
      <c r="BL228" s="5"/>
      <c r="BM228" s="5"/>
      <c r="BN228" s="5"/>
      <c r="BQ228" s="7"/>
      <c r="BR228" s="7"/>
      <c r="BS228" s="6"/>
      <c r="BT228" s="7"/>
      <c r="BU228" s="7"/>
      <c r="BV228" s="7"/>
      <c r="BW228" s="7"/>
      <c r="BX228" s="9"/>
      <c r="BY228" s="9"/>
      <c r="BZ228" s="9"/>
      <c r="CA228" s="5"/>
      <c r="CB228" s="5"/>
      <c r="CC228" s="5"/>
      <c r="CF228" s="10"/>
      <c r="CG228" s="10"/>
      <c r="CH228" s="10"/>
      <c r="CI228" s="10"/>
      <c r="CJ228" s="10"/>
      <c r="CK228" s="10"/>
      <c r="CL228" s="11"/>
      <c r="CM228" s="11"/>
      <c r="CN228" s="11"/>
      <c r="CO228" s="12"/>
      <c r="CP228" s="12"/>
      <c r="CQ228" s="12"/>
      <c r="CS228" s="10"/>
      <c r="CT228" s="10"/>
      <c r="CU228" s="10"/>
      <c r="CV228" s="10"/>
      <c r="CW228" s="10"/>
      <c r="CX228" s="10"/>
      <c r="CY228" s="10"/>
      <c r="CZ228" s="36"/>
      <c r="DB228" s="7"/>
      <c r="DC228" s="7"/>
      <c r="DD228" s="6"/>
      <c r="DE228" s="7"/>
      <c r="DF228" s="7"/>
      <c r="DG228" s="7"/>
      <c r="DH228" s="7"/>
      <c r="DI228" s="7"/>
      <c r="DJ228" s="5"/>
      <c r="DK228" s="5"/>
      <c r="DL228" s="5"/>
      <c r="DO228" s="7"/>
      <c r="DP228" s="7"/>
      <c r="DQ228" s="7"/>
      <c r="DR228" s="6"/>
      <c r="DS228" s="8"/>
      <c r="DT228" s="8"/>
      <c r="DU228" s="8"/>
      <c r="DV228" s="5"/>
      <c r="DW228" s="5"/>
      <c r="DX228" s="5"/>
      <c r="EA228" s="7"/>
      <c r="EB228" s="6"/>
      <c r="EC228" s="7"/>
      <c r="ED228" s="8"/>
      <c r="EE228" s="8"/>
      <c r="EF228" s="8"/>
      <c r="EG228" s="5"/>
      <c r="EH228" s="5"/>
      <c r="EI228" s="5"/>
      <c r="EL228" s="7"/>
      <c r="EM228" s="7"/>
      <c r="EN228" s="8"/>
      <c r="EO228" s="8"/>
      <c r="EP228" s="8"/>
      <c r="EQ228" s="5"/>
      <c r="ER228" s="5"/>
      <c r="ES228" s="5"/>
    </row>
    <row r="229" spans="104:104">
      <c r="CZ229" s="36"/>
    </row>
    <row r="230" spans="104:104">
      <c r="CZ230" s="36"/>
    </row>
    <row r="231" spans="104:104">
      <c r="CZ231" s="36"/>
    </row>
    <row r="232" spans="104:104">
      <c r="CZ232" s="36"/>
    </row>
    <row r="233" spans="104:104">
      <c r="CZ233" s="36"/>
    </row>
    <row r="234" spans="104:104">
      <c r="CZ234" s="36"/>
    </row>
    <row r="235" spans="104:104">
      <c r="CZ235" s="36"/>
    </row>
    <row r="236" spans="104:104">
      <c r="CZ236" s="36"/>
    </row>
    <row r="237" spans="104:104">
      <c r="CZ237" s="36"/>
    </row>
    <row r="238" spans="104:104">
      <c r="CZ238" s="36"/>
    </row>
    <row r="239" spans="104:104">
      <c r="CZ239" s="36"/>
    </row>
    <row r="240" spans="104:104">
      <c r="CZ240" s="36"/>
    </row>
    <row r="241" spans="104:104">
      <c r="CZ241" s="36"/>
    </row>
    <row r="242" spans="104:104">
      <c r="CZ242" s="36"/>
    </row>
    <row r="243" spans="104:104">
      <c r="CZ243" s="36"/>
    </row>
    <row r="244" spans="104:104">
      <c r="CZ244" s="36"/>
    </row>
    <row r="245" spans="104:104">
      <c r="CZ245" s="36"/>
    </row>
    <row r="246" spans="104:104">
      <c r="CZ246" s="36"/>
    </row>
    <row r="247" spans="104:104">
      <c r="CZ247" s="36"/>
    </row>
    <row r="248" spans="104:104">
      <c r="CZ248" s="36"/>
    </row>
    <row r="249" spans="104:104">
      <c r="CZ249" s="36"/>
    </row>
    <row r="250" spans="104:104">
      <c r="CZ250" s="36"/>
    </row>
    <row r="251" spans="104:104">
      <c r="CZ251" s="36"/>
    </row>
    <row r="252" spans="104:104">
      <c r="CZ252" s="36"/>
    </row>
    <row r="253" spans="104:104">
      <c r="CZ253" s="36"/>
    </row>
    <row r="254" spans="104:104">
      <c r="CZ254" s="36"/>
    </row>
    <row r="255" spans="104:104">
      <c r="CZ255" s="36"/>
    </row>
    <row r="256" spans="104:104">
      <c r="CZ256" s="36"/>
    </row>
    <row r="257" spans="104:104">
      <c r="CZ257" s="36"/>
    </row>
    <row r="258" spans="104:104">
      <c r="CZ258" s="36"/>
    </row>
    <row r="259" spans="104:104">
      <c r="CZ259" s="36"/>
    </row>
    <row r="260" spans="104:104">
      <c r="CZ260" s="36"/>
    </row>
    <row r="261" spans="104:104">
      <c r="CZ261" s="36"/>
    </row>
    <row r="262" spans="104:104">
      <c r="CZ262" s="36"/>
    </row>
    <row r="263" spans="104:104">
      <c r="CZ263" s="36"/>
    </row>
    <row r="264" spans="104:104">
      <c r="CZ264" s="36"/>
    </row>
    <row r="265" spans="104:104">
      <c r="CZ265" s="36"/>
    </row>
    <row r="266" spans="104:104">
      <c r="CZ266" s="36"/>
    </row>
    <row r="267" spans="104:104">
      <c r="CZ267" s="36"/>
    </row>
    <row r="268" spans="104:104">
      <c r="CZ268" s="36"/>
    </row>
    <row r="269" spans="104:104">
      <c r="CZ269" s="36"/>
    </row>
    <row r="270" spans="104:104">
      <c r="CZ270" s="36"/>
    </row>
  </sheetData>
  <autoFilter ref="D1:D2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bond stress at initial slip </vt:lpstr>
      <vt:lpstr>Bayesian method-INI</vt:lpstr>
      <vt:lpstr>ultimate bond stress</vt:lpstr>
      <vt:lpstr>Bayesian method-ULT</vt:lpstr>
      <vt:lpstr>residual bond stress</vt:lpstr>
      <vt:lpstr>Bayesian method-RES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张黎飞</cp:lastModifiedBy>
  <dcterms:created xsi:type="dcterms:W3CDTF">2015-06-05T18:19:00Z</dcterms:created>
  <dcterms:modified xsi:type="dcterms:W3CDTF">2023-08-15T12:49:32Z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E02E1037B69C4AE99AC66EA916A56D77_13</vt:lpwstr>
  </property>
  <property fmtid="{D5CDD505-2E9C-101B-9397-08002B2CF9AE}" pid="3" name="KSOProductBuildVer">
    <vt:lpwstr>2052-11.1.0.14309</vt:lpwstr>
  </property>
</Properties>
</file>